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karsag01\Desktop\Rendeletek\6-2021. zárszámadás\"/>
    </mc:Choice>
  </mc:AlternateContent>
  <xr:revisionPtr revIDLastSave="0" documentId="8_{3B524F88-A17B-4BD5-A523-75632B9A6559}" xr6:coauthVersionLast="46" xr6:coauthVersionMax="46" xr10:uidLastSave="{00000000-0000-0000-0000-000000000000}"/>
  <bookViews>
    <workbookView xWindow="-120" yWindow="-120" windowWidth="21840" windowHeight="13140" tabRatio="599" firstSheet="15" activeTab="25"/>
  </bookViews>
  <sheets>
    <sheet name="2-3.mell" sheetId="1" r:id="rId1"/>
    <sheet name="4.mell" sheetId="2" r:id="rId2"/>
    <sheet name="4.1" sheetId="6" r:id="rId3"/>
    <sheet name="4.2" sheetId="25" r:id="rId4"/>
    <sheet name="4.3" sheetId="55" r:id="rId5"/>
    <sheet name="5.mell" sheetId="3" r:id="rId6"/>
    <sheet name="5.1" sheetId="7" r:id="rId7"/>
    <sheet name="5.2" sheetId="26" r:id="rId8"/>
    <sheet name="5.3" sheetId="56" r:id="rId9"/>
    <sheet name="6.mell." sheetId="36" r:id="rId10"/>
    <sheet name="6.1" sheetId="37" r:id="rId11"/>
    <sheet name="7-8.mell." sheetId="9" r:id="rId12"/>
    <sheet name="9.1-9.2" sheetId="54" r:id="rId13"/>
    <sheet name="9.3" sheetId="11" r:id="rId14"/>
    <sheet name="10.1.mell." sheetId="38" r:id="rId15"/>
    <sheet name="10.2" sheetId="39" r:id="rId16"/>
    <sheet name="10.3" sheetId="40" r:id="rId17"/>
    <sheet name="10.4" sheetId="41" r:id="rId18"/>
    <sheet name="10.5" sheetId="42" r:id="rId19"/>
    <sheet name="11-11.2. mell." sheetId="13" r:id="rId20"/>
    <sheet name="12.1 mell." sheetId="43" r:id="rId21"/>
    <sheet name="12.2 mell." sheetId="51" state="hidden" r:id="rId22"/>
    <sheet name="13.mell." sheetId="45" r:id="rId23"/>
    <sheet name="14.mell." sheetId="46" r:id="rId24"/>
    <sheet name="15.mell." sheetId="49" r:id="rId25"/>
    <sheet name="16.mell." sheetId="53" r:id="rId26"/>
  </sheets>
  <externalReferences>
    <externalReference r:id="rId27"/>
  </externalReferences>
  <definedNames>
    <definedName name="_xlnm.Print_Titles" localSheetId="2">'4.1'!$6:$10</definedName>
    <definedName name="_xlnm.Print_Titles" localSheetId="1">'4.mell'!$10:$13</definedName>
    <definedName name="_xlnm.Print_Titles" localSheetId="6">'5.1'!$6:$11</definedName>
    <definedName name="_xlnm.Print_Titles" localSheetId="5">'5.mell'!$10:$14</definedName>
    <definedName name="_xlnm.Print_Area" localSheetId="15">'10.2'!$A$1:$V$27</definedName>
    <definedName name="_xlnm.Print_Area" localSheetId="19">'11-11.2. mell.'!$A$1:$I$73</definedName>
    <definedName name="_xlnm.Print_Area" localSheetId="20">'12.1 mell.'!$A$1:$L$41</definedName>
    <definedName name="_xlnm.Print_Area" localSheetId="0">'2-3.mell'!$A$1:$F$56</definedName>
    <definedName name="_xlnm.Print_Area" localSheetId="2">'4.1'!$A$1:$N$274</definedName>
    <definedName name="_xlnm.Print_Area" localSheetId="3">'4.2'!$A$1:$N$52</definedName>
    <definedName name="_xlnm.Print_Area" localSheetId="4">'4.3'!$A$1:$N$267</definedName>
    <definedName name="_xlnm.Print_Area" localSheetId="1">'4.mell'!$A$1:$M$78</definedName>
    <definedName name="_xlnm.Print_Area" localSheetId="6">'5.1'!$A$1:$L$258</definedName>
    <definedName name="_xlnm.Print_Area" localSheetId="7">'5.2'!$B$1:$M$53</definedName>
    <definedName name="_xlnm.Print_Area" localSheetId="8">'5.3'!$A$1:$L$267</definedName>
    <definedName name="_xlnm.Print_Area" localSheetId="5">'5.mell'!$A$1:$K$74</definedName>
    <definedName name="_xlnm.Print_Area" localSheetId="11">'7-8.mell.'!$A$1:$F$73</definedName>
    <definedName name="_xlnm.Print_Area" localSheetId="12">'9.1-9.2'!$A$1:$L$107</definedName>
    <definedName name="_xlnm.Print_Area" localSheetId="13">'9.3'!$A$1:$F$25</definedName>
  </definedNames>
  <calcPr calcId="191029" fullCalcOnLoad="1"/>
</workbook>
</file>

<file path=xl/calcChain.xml><?xml version="1.0" encoding="utf-8"?>
<calcChain xmlns="http://schemas.openxmlformats.org/spreadsheetml/2006/main">
  <c r="D77" i="2" l="1"/>
  <c r="F77" i="2"/>
  <c r="H77" i="2"/>
  <c r="D75" i="2"/>
  <c r="F75" i="2"/>
  <c r="D76" i="2"/>
  <c r="F76" i="2"/>
  <c r="H63" i="54"/>
  <c r="B42" i="2"/>
  <c r="M276" i="56"/>
  <c r="N276" i="56"/>
  <c r="M275" i="56"/>
  <c r="N275" i="56"/>
  <c r="K274" i="56"/>
  <c r="L271" i="56"/>
  <c r="L274" i="56"/>
  <c r="K271" i="56"/>
  <c r="J271" i="56"/>
  <c r="J274" i="56"/>
  <c r="L270" i="56"/>
  <c r="L273" i="56"/>
  <c r="K270" i="56"/>
  <c r="K273" i="56"/>
  <c r="J270" i="56"/>
  <c r="J273" i="56"/>
  <c r="L269" i="56"/>
  <c r="L272" i="56"/>
  <c r="K269" i="56"/>
  <c r="K272" i="56"/>
  <c r="J269" i="56"/>
  <c r="J272" i="56"/>
  <c r="M268" i="56"/>
  <c r="N268" i="56"/>
  <c r="M267" i="56"/>
  <c r="N267" i="56"/>
  <c r="I265" i="56"/>
  <c r="I266" i="56"/>
  <c r="G265" i="56"/>
  <c r="G266" i="56"/>
  <c r="G271" i="56"/>
  <c r="F265" i="56"/>
  <c r="E265" i="56"/>
  <c r="E266" i="56"/>
  <c r="D265" i="56"/>
  <c r="C265" i="56"/>
  <c r="C266" i="56"/>
  <c r="I264" i="56"/>
  <c r="G264" i="56"/>
  <c r="F264" i="56"/>
  <c r="F266" i="56"/>
  <c r="E264" i="56"/>
  <c r="D264" i="56"/>
  <c r="C264" i="56"/>
  <c r="M262" i="56"/>
  <c r="N262" i="56"/>
  <c r="H260" i="56"/>
  <c r="H261" i="56"/>
  <c r="H271" i="56"/>
  <c r="H259" i="56"/>
  <c r="H258" i="56"/>
  <c r="H269" i="56"/>
  <c r="M257" i="56"/>
  <c r="N257" i="56"/>
  <c r="M252" i="56"/>
  <c r="N252" i="56"/>
  <c r="F251" i="56"/>
  <c r="M251" i="56"/>
  <c r="N251" i="56"/>
  <c r="C251" i="56"/>
  <c r="M250" i="56"/>
  <c r="N250" i="56"/>
  <c r="M249" i="56"/>
  <c r="N249" i="56"/>
  <c r="M248" i="56"/>
  <c r="C248" i="56"/>
  <c r="N248" i="56"/>
  <c r="M247" i="56"/>
  <c r="N247" i="56"/>
  <c r="F246" i="56"/>
  <c r="M246" i="56"/>
  <c r="N246" i="56"/>
  <c r="C246" i="56"/>
  <c r="M245" i="56"/>
  <c r="N245" i="56"/>
  <c r="M244" i="56"/>
  <c r="N244" i="56"/>
  <c r="M243" i="56"/>
  <c r="N243" i="56"/>
  <c r="C243" i="56"/>
  <c r="M242" i="56"/>
  <c r="N242" i="56"/>
  <c r="M241" i="56"/>
  <c r="N241" i="56"/>
  <c r="F241" i="56"/>
  <c r="C241" i="56"/>
  <c r="M240" i="56"/>
  <c r="N240" i="56"/>
  <c r="M239" i="56"/>
  <c r="N239" i="56"/>
  <c r="M238" i="56"/>
  <c r="N238" i="56"/>
  <c r="C238" i="56"/>
  <c r="M237" i="56"/>
  <c r="N237" i="56"/>
  <c r="F236" i="56"/>
  <c r="M236" i="56"/>
  <c r="C236" i="56"/>
  <c r="N236" i="56"/>
  <c r="M235" i="56"/>
  <c r="N235" i="56"/>
  <c r="M234" i="56"/>
  <c r="N234" i="56"/>
  <c r="M233" i="56"/>
  <c r="C233" i="56"/>
  <c r="N233" i="56"/>
  <c r="M232" i="56"/>
  <c r="N232" i="56"/>
  <c r="F231" i="56"/>
  <c r="M231" i="56"/>
  <c r="N231" i="56"/>
  <c r="C231" i="56"/>
  <c r="M230" i="56"/>
  <c r="N230" i="56"/>
  <c r="M229" i="56"/>
  <c r="N229" i="56"/>
  <c r="M228" i="56"/>
  <c r="C228" i="56"/>
  <c r="N228" i="56"/>
  <c r="M227" i="56"/>
  <c r="N227" i="56"/>
  <c r="F226" i="56"/>
  <c r="M226" i="56"/>
  <c r="N226" i="56"/>
  <c r="C226" i="56"/>
  <c r="M225" i="56"/>
  <c r="N225" i="56"/>
  <c r="M224" i="56"/>
  <c r="N224" i="56"/>
  <c r="M223" i="56"/>
  <c r="N223" i="56"/>
  <c r="C223" i="56"/>
  <c r="M222" i="56"/>
  <c r="N222" i="56"/>
  <c r="F221" i="56"/>
  <c r="E221" i="56"/>
  <c r="D221" i="56"/>
  <c r="C221" i="56"/>
  <c r="M220" i="56"/>
  <c r="N220" i="56"/>
  <c r="M219" i="56"/>
  <c r="N219" i="56"/>
  <c r="M218" i="56"/>
  <c r="C218" i="56"/>
  <c r="N218" i="56"/>
  <c r="M217" i="56"/>
  <c r="N217" i="56"/>
  <c r="F216" i="56"/>
  <c r="M216" i="56"/>
  <c r="E216" i="56"/>
  <c r="D216" i="56"/>
  <c r="C216" i="56"/>
  <c r="M215" i="56"/>
  <c r="N215" i="56"/>
  <c r="M214" i="56"/>
  <c r="N214" i="56"/>
  <c r="M213" i="56"/>
  <c r="C213" i="56"/>
  <c r="N213" i="56"/>
  <c r="M212" i="56"/>
  <c r="N212" i="56"/>
  <c r="F211" i="56"/>
  <c r="E211" i="56"/>
  <c r="D211" i="56"/>
  <c r="C211" i="56"/>
  <c r="M210" i="56"/>
  <c r="N210" i="56"/>
  <c r="M209" i="56"/>
  <c r="N209" i="56"/>
  <c r="M208" i="56"/>
  <c r="N208" i="56"/>
  <c r="C208" i="56"/>
  <c r="M207" i="56"/>
  <c r="N207" i="56"/>
  <c r="F206" i="56"/>
  <c r="E206" i="56"/>
  <c r="D206" i="56"/>
  <c r="C206" i="56"/>
  <c r="M205" i="56"/>
  <c r="N205" i="56"/>
  <c r="M204" i="56"/>
  <c r="N204" i="56"/>
  <c r="M203" i="56"/>
  <c r="N203" i="56"/>
  <c r="C203" i="56"/>
  <c r="M202" i="56"/>
  <c r="N202" i="56"/>
  <c r="F201" i="56"/>
  <c r="M201" i="56"/>
  <c r="N201" i="56"/>
  <c r="C201" i="56"/>
  <c r="M200" i="56"/>
  <c r="N200" i="56"/>
  <c r="M199" i="56"/>
  <c r="N199" i="56"/>
  <c r="M198" i="56"/>
  <c r="N198" i="56"/>
  <c r="M197" i="56"/>
  <c r="N197" i="56"/>
  <c r="F196" i="56"/>
  <c r="E196" i="56"/>
  <c r="M196" i="56"/>
  <c r="N196" i="56"/>
  <c r="D196" i="56"/>
  <c r="C196" i="56"/>
  <c r="M195" i="56"/>
  <c r="N195" i="56"/>
  <c r="M194" i="56"/>
  <c r="N194" i="56"/>
  <c r="M193" i="56"/>
  <c r="N193" i="56"/>
  <c r="C193" i="56"/>
  <c r="M192" i="56"/>
  <c r="N192" i="56"/>
  <c r="F191" i="56"/>
  <c r="E191" i="56"/>
  <c r="D191" i="56"/>
  <c r="M191" i="56"/>
  <c r="N191" i="56"/>
  <c r="C191" i="56"/>
  <c r="M190" i="56"/>
  <c r="N190" i="56"/>
  <c r="M189" i="56"/>
  <c r="N189" i="56"/>
  <c r="M188" i="56"/>
  <c r="C188" i="56"/>
  <c r="M187" i="56"/>
  <c r="N187" i="56"/>
  <c r="M186" i="56"/>
  <c r="F186" i="56"/>
  <c r="E186" i="56"/>
  <c r="D186" i="56"/>
  <c r="C186" i="56"/>
  <c r="M185" i="56"/>
  <c r="N185" i="56"/>
  <c r="M184" i="56"/>
  <c r="N184" i="56"/>
  <c r="M183" i="56"/>
  <c r="C183" i="56"/>
  <c r="N183" i="56"/>
  <c r="N182" i="56"/>
  <c r="M182" i="56"/>
  <c r="F181" i="56"/>
  <c r="M181" i="56"/>
  <c r="N181" i="56"/>
  <c r="C181" i="56"/>
  <c r="M180" i="56"/>
  <c r="N180" i="56"/>
  <c r="N179" i="56"/>
  <c r="M179" i="56"/>
  <c r="R178" i="56"/>
  <c r="M178" i="56"/>
  <c r="N178" i="56"/>
  <c r="C178" i="56"/>
  <c r="R177" i="56"/>
  <c r="M177" i="56"/>
  <c r="N177" i="56"/>
  <c r="F176" i="56"/>
  <c r="E176" i="56"/>
  <c r="D176" i="56"/>
  <c r="C176" i="56"/>
  <c r="M175" i="56"/>
  <c r="N175" i="56"/>
  <c r="M174" i="56"/>
  <c r="N174" i="56"/>
  <c r="M173" i="56"/>
  <c r="N173" i="56"/>
  <c r="C173" i="56"/>
  <c r="N172" i="56"/>
  <c r="M172" i="56"/>
  <c r="F171" i="56"/>
  <c r="E171" i="56"/>
  <c r="D171" i="56"/>
  <c r="C171" i="56"/>
  <c r="N170" i="56"/>
  <c r="M170" i="56"/>
  <c r="N169" i="56"/>
  <c r="M169" i="56"/>
  <c r="N168" i="56"/>
  <c r="M168" i="56"/>
  <c r="C168" i="56"/>
  <c r="M167" i="56"/>
  <c r="N167" i="56"/>
  <c r="F166" i="56"/>
  <c r="E166" i="56"/>
  <c r="D166" i="56"/>
  <c r="M166" i="56"/>
  <c r="N166" i="56"/>
  <c r="C166" i="56"/>
  <c r="M165" i="56"/>
  <c r="N165" i="56"/>
  <c r="M164" i="56"/>
  <c r="N164" i="56"/>
  <c r="M163" i="56"/>
  <c r="N163" i="56"/>
  <c r="C163" i="56"/>
  <c r="N162" i="56"/>
  <c r="M162" i="56"/>
  <c r="F161" i="56"/>
  <c r="E161" i="56"/>
  <c r="D161" i="56"/>
  <c r="C161" i="56"/>
  <c r="N160" i="56"/>
  <c r="M160" i="56"/>
  <c r="N159" i="56"/>
  <c r="M159" i="56"/>
  <c r="N158" i="56"/>
  <c r="M158" i="56"/>
  <c r="C158" i="56"/>
  <c r="M157" i="56"/>
  <c r="N157" i="56"/>
  <c r="F156" i="56"/>
  <c r="E156" i="56"/>
  <c r="D156" i="56"/>
  <c r="C156" i="56"/>
  <c r="M155" i="56"/>
  <c r="N155" i="56"/>
  <c r="M154" i="56"/>
  <c r="N154" i="56"/>
  <c r="M153" i="56"/>
  <c r="N153" i="56"/>
  <c r="C153" i="56"/>
  <c r="N152" i="56"/>
  <c r="M152" i="56"/>
  <c r="F151" i="56"/>
  <c r="E151" i="56"/>
  <c r="D151" i="56"/>
  <c r="C151" i="56"/>
  <c r="N150" i="56"/>
  <c r="M150" i="56"/>
  <c r="N149" i="56"/>
  <c r="M149" i="56"/>
  <c r="M148" i="56"/>
  <c r="C148" i="56"/>
  <c r="N148" i="56"/>
  <c r="M147" i="56"/>
  <c r="N147" i="56"/>
  <c r="F146" i="56"/>
  <c r="E146" i="56"/>
  <c r="D146" i="56"/>
  <c r="C146" i="56"/>
  <c r="M145" i="56"/>
  <c r="N145" i="56"/>
  <c r="M144" i="56"/>
  <c r="N144" i="56"/>
  <c r="M143" i="56"/>
  <c r="N143" i="56"/>
  <c r="C143" i="56"/>
  <c r="M142" i="56"/>
  <c r="N142" i="56"/>
  <c r="F141" i="56"/>
  <c r="M141" i="56"/>
  <c r="N141" i="56"/>
  <c r="C141" i="56"/>
  <c r="N140" i="56"/>
  <c r="M140" i="56"/>
  <c r="N139" i="56"/>
  <c r="M139" i="56"/>
  <c r="M138" i="56"/>
  <c r="C138" i="56"/>
  <c r="M137" i="56"/>
  <c r="N137" i="56"/>
  <c r="F136" i="56"/>
  <c r="E136" i="56"/>
  <c r="D136" i="56"/>
  <c r="M136" i="56"/>
  <c r="N136" i="56"/>
  <c r="C136" i="56"/>
  <c r="M135" i="56"/>
  <c r="N135" i="56"/>
  <c r="M134" i="56"/>
  <c r="N134" i="56"/>
  <c r="M133" i="56"/>
  <c r="C133" i="56"/>
  <c r="C128" i="56"/>
  <c r="M132" i="56"/>
  <c r="N132" i="56"/>
  <c r="I130" i="56"/>
  <c r="F130" i="56"/>
  <c r="F115" i="56"/>
  <c r="F116" i="56"/>
  <c r="E130" i="56"/>
  <c r="D130" i="56"/>
  <c r="M130" i="56"/>
  <c r="C130" i="56"/>
  <c r="I129" i="56"/>
  <c r="F129" i="56"/>
  <c r="F114" i="56"/>
  <c r="E129" i="56"/>
  <c r="M129" i="56"/>
  <c r="N129" i="56"/>
  <c r="D129" i="56"/>
  <c r="C129" i="56"/>
  <c r="I128" i="56"/>
  <c r="F128" i="56"/>
  <c r="F113" i="56"/>
  <c r="E128" i="56"/>
  <c r="D128" i="56"/>
  <c r="M128" i="56"/>
  <c r="M127" i="56"/>
  <c r="N127" i="56"/>
  <c r="I126" i="56"/>
  <c r="F126" i="56"/>
  <c r="E126" i="56"/>
  <c r="M126" i="56"/>
  <c r="D126" i="56"/>
  <c r="C126" i="56"/>
  <c r="M125" i="56"/>
  <c r="N125" i="56"/>
  <c r="M124" i="56"/>
  <c r="N124" i="56"/>
  <c r="Q123" i="56"/>
  <c r="M123" i="56"/>
  <c r="C123" i="56"/>
  <c r="M122" i="56"/>
  <c r="N122" i="56"/>
  <c r="I121" i="56"/>
  <c r="F121" i="56"/>
  <c r="E121" i="56"/>
  <c r="D121" i="56"/>
  <c r="M121" i="56"/>
  <c r="N121" i="56"/>
  <c r="C121" i="56"/>
  <c r="M120" i="56"/>
  <c r="N120" i="56"/>
  <c r="N119" i="56"/>
  <c r="M119" i="56"/>
  <c r="M118" i="56"/>
  <c r="C118" i="56"/>
  <c r="M117" i="56"/>
  <c r="N117" i="56"/>
  <c r="I115" i="56"/>
  <c r="I116" i="56"/>
  <c r="E115" i="56"/>
  <c r="D115" i="56"/>
  <c r="D116" i="56"/>
  <c r="I114" i="56"/>
  <c r="E114" i="56"/>
  <c r="D114" i="56"/>
  <c r="C114" i="56"/>
  <c r="I113" i="56"/>
  <c r="E113" i="56"/>
  <c r="D113" i="56"/>
  <c r="M113" i="56"/>
  <c r="M112" i="56"/>
  <c r="N112" i="56"/>
  <c r="I111" i="56"/>
  <c r="F111" i="56"/>
  <c r="E111" i="56"/>
  <c r="D111" i="56"/>
  <c r="M111" i="56"/>
  <c r="N111" i="56"/>
  <c r="C111" i="56"/>
  <c r="N110" i="56"/>
  <c r="M110" i="56"/>
  <c r="M109" i="56"/>
  <c r="N109" i="56"/>
  <c r="M108" i="56"/>
  <c r="N108" i="56"/>
  <c r="C108" i="56"/>
  <c r="M107" i="56"/>
  <c r="N107" i="56"/>
  <c r="M106" i="56"/>
  <c r="N106" i="56"/>
  <c r="M105" i="56"/>
  <c r="N105" i="56"/>
  <c r="M104" i="56"/>
  <c r="N104" i="56"/>
  <c r="M103" i="56"/>
  <c r="N103" i="56"/>
  <c r="M102" i="56"/>
  <c r="N102" i="56"/>
  <c r="I101" i="56"/>
  <c r="F101" i="56"/>
  <c r="M101" i="56"/>
  <c r="N101" i="56"/>
  <c r="C101" i="56"/>
  <c r="N100" i="56"/>
  <c r="M100" i="56"/>
  <c r="M99" i="56"/>
  <c r="N99" i="56"/>
  <c r="M98" i="56"/>
  <c r="N98" i="56"/>
  <c r="C98" i="56"/>
  <c r="M97" i="56"/>
  <c r="N97" i="56"/>
  <c r="I96" i="56"/>
  <c r="H96" i="56"/>
  <c r="F96" i="56"/>
  <c r="E96" i="56"/>
  <c r="M96" i="56"/>
  <c r="N96" i="56"/>
  <c r="D96" i="56"/>
  <c r="C96" i="56"/>
  <c r="M95" i="56"/>
  <c r="N95" i="56"/>
  <c r="M94" i="56"/>
  <c r="N94" i="56"/>
  <c r="M93" i="56"/>
  <c r="N93" i="56"/>
  <c r="C93" i="56"/>
  <c r="N92" i="56"/>
  <c r="M92" i="56"/>
  <c r="I91" i="56"/>
  <c r="F91" i="56"/>
  <c r="E91" i="56"/>
  <c r="D91" i="56"/>
  <c r="M91" i="56"/>
  <c r="N91" i="56"/>
  <c r="C91" i="56"/>
  <c r="M90" i="56"/>
  <c r="N90" i="56"/>
  <c r="M89" i="56"/>
  <c r="N89" i="56"/>
  <c r="M88" i="56"/>
  <c r="N88" i="56"/>
  <c r="C88" i="56"/>
  <c r="N87" i="56"/>
  <c r="M87" i="56"/>
  <c r="I86" i="56"/>
  <c r="F86" i="56"/>
  <c r="E86" i="56"/>
  <c r="M86" i="56"/>
  <c r="N86" i="56"/>
  <c r="D86" i="56"/>
  <c r="C86" i="56"/>
  <c r="M85" i="56"/>
  <c r="N85" i="56"/>
  <c r="M84" i="56"/>
  <c r="N84" i="56"/>
  <c r="M83" i="56"/>
  <c r="N83" i="56"/>
  <c r="C83" i="56"/>
  <c r="N82" i="56"/>
  <c r="M82" i="56"/>
  <c r="I81" i="56"/>
  <c r="F81" i="56"/>
  <c r="E81" i="56"/>
  <c r="D81" i="56"/>
  <c r="M81" i="56"/>
  <c r="N81" i="56"/>
  <c r="C81" i="56"/>
  <c r="M80" i="56"/>
  <c r="N80" i="56"/>
  <c r="M79" i="56"/>
  <c r="N79" i="56"/>
  <c r="M78" i="56"/>
  <c r="N78" i="56"/>
  <c r="C78" i="56"/>
  <c r="C73" i="56"/>
  <c r="M77" i="56"/>
  <c r="N77" i="56"/>
  <c r="I75" i="56"/>
  <c r="I76" i="56"/>
  <c r="H75" i="56"/>
  <c r="F75" i="56"/>
  <c r="F76" i="56"/>
  <c r="E75" i="56"/>
  <c r="D75" i="56"/>
  <c r="D76" i="56"/>
  <c r="C75" i="56"/>
  <c r="C76" i="56"/>
  <c r="I74" i="56"/>
  <c r="H74" i="56"/>
  <c r="H76" i="56"/>
  <c r="F74" i="56"/>
  <c r="E74" i="56"/>
  <c r="E76" i="56"/>
  <c r="D74" i="56"/>
  <c r="C74" i="56"/>
  <c r="I73" i="56"/>
  <c r="H73" i="56"/>
  <c r="F73" i="56"/>
  <c r="E73" i="56"/>
  <c r="D73" i="56"/>
  <c r="M72" i="56"/>
  <c r="N72" i="56"/>
  <c r="I71" i="56"/>
  <c r="F71" i="56"/>
  <c r="E71" i="56"/>
  <c r="D71" i="56"/>
  <c r="M71" i="56"/>
  <c r="N71" i="56"/>
  <c r="C71" i="56"/>
  <c r="N70" i="56"/>
  <c r="M70" i="56"/>
  <c r="M69" i="56"/>
  <c r="N69" i="56"/>
  <c r="N68" i="56"/>
  <c r="M68" i="56"/>
  <c r="C68" i="56"/>
  <c r="M67" i="56"/>
  <c r="N67" i="56"/>
  <c r="I66" i="56"/>
  <c r="H66" i="56"/>
  <c r="F66" i="56"/>
  <c r="E66" i="56"/>
  <c r="M66" i="56"/>
  <c r="N66" i="56"/>
  <c r="D66" i="56"/>
  <c r="C66" i="56"/>
  <c r="M65" i="56"/>
  <c r="N65" i="56"/>
  <c r="M64" i="56"/>
  <c r="N64" i="56"/>
  <c r="M63" i="56"/>
  <c r="N63" i="56"/>
  <c r="M62" i="56"/>
  <c r="N62" i="56"/>
  <c r="I61" i="56"/>
  <c r="F61" i="56"/>
  <c r="E61" i="56"/>
  <c r="D61" i="56"/>
  <c r="C61" i="56"/>
  <c r="N60" i="56"/>
  <c r="M60" i="56"/>
  <c r="M59" i="56"/>
  <c r="N59" i="56"/>
  <c r="N58" i="56"/>
  <c r="M58" i="56"/>
  <c r="C58" i="56"/>
  <c r="M57" i="56"/>
  <c r="N57" i="56"/>
  <c r="I56" i="56"/>
  <c r="G56" i="56"/>
  <c r="F56" i="56"/>
  <c r="E56" i="56"/>
  <c r="M56" i="56"/>
  <c r="N56" i="56"/>
  <c r="D56" i="56"/>
  <c r="C56" i="56"/>
  <c r="M55" i="56"/>
  <c r="N55" i="56"/>
  <c r="M54" i="56"/>
  <c r="N54" i="56"/>
  <c r="N53" i="56"/>
  <c r="M53" i="56"/>
  <c r="C53" i="56"/>
  <c r="C48" i="56"/>
  <c r="M52" i="56"/>
  <c r="N52" i="56"/>
  <c r="D51" i="56"/>
  <c r="I50" i="56"/>
  <c r="I51" i="56"/>
  <c r="H50" i="56"/>
  <c r="H51" i="56"/>
  <c r="G50" i="56"/>
  <c r="G255" i="56"/>
  <c r="F50" i="56"/>
  <c r="M50" i="56"/>
  <c r="N50" i="56"/>
  <c r="E50" i="56"/>
  <c r="E51" i="56"/>
  <c r="D50" i="56"/>
  <c r="C50" i="56"/>
  <c r="I49" i="56"/>
  <c r="H49" i="56"/>
  <c r="G49" i="56"/>
  <c r="G254" i="56"/>
  <c r="F49" i="56"/>
  <c r="M49" i="56"/>
  <c r="E49" i="56"/>
  <c r="D49" i="56"/>
  <c r="C49" i="56"/>
  <c r="I48" i="56"/>
  <c r="I263" i="56"/>
  <c r="H48" i="56"/>
  <c r="H253" i="56"/>
  <c r="G48" i="56"/>
  <c r="G253" i="56"/>
  <c r="F48" i="56"/>
  <c r="F263" i="56"/>
  <c r="E48" i="56"/>
  <c r="E263" i="56"/>
  <c r="D48" i="56"/>
  <c r="D263" i="56"/>
  <c r="M47" i="56"/>
  <c r="N47" i="56"/>
  <c r="I46" i="56"/>
  <c r="F46" i="56"/>
  <c r="E46" i="56"/>
  <c r="D46" i="56"/>
  <c r="M46" i="56"/>
  <c r="N46" i="56"/>
  <c r="C46" i="56"/>
  <c r="M45" i="56"/>
  <c r="N45" i="56"/>
  <c r="M44" i="56"/>
  <c r="N44" i="56"/>
  <c r="M43" i="56"/>
  <c r="N43" i="56"/>
  <c r="M42" i="56"/>
  <c r="N42" i="56"/>
  <c r="I41" i="56"/>
  <c r="F41" i="56"/>
  <c r="E41" i="56"/>
  <c r="D41" i="56"/>
  <c r="C41" i="56"/>
  <c r="M40" i="56"/>
  <c r="N40" i="56"/>
  <c r="N39" i="56"/>
  <c r="M39" i="56"/>
  <c r="M38" i="56"/>
  <c r="C38" i="56"/>
  <c r="M37" i="56"/>
  <c r="N37" i="56"/>
  <c r="I36" i="56"/>
  <c r="F36" i="56"/>
  <c r="E36" i="56"/>
  <c r="D36" i="56"/>
  <c r="C36" i="56"/>
  <c r="M35" i="56"/>
  <c r="N35" i="56"/>
  <c r="N34" i="56"/>
  <c r="M34" i="56"/>
  <c r="M33" i="56"/>
  <c r="C33" i="56"/>
  <c r="C28" i="56"/>
  <c r="N32" i="56"/>
  <c r="M32" i="56"/>
  <c r="D31" i="56"/>
  <c r="I30" i="56"/>
  <c r="I260" i="56"/>
  <c r="F30" i="56"/>
  <c r="F31" i="56"/>
  <c r="E30" i="56"/>
  <c r="E255" i="56"/>
  <c r="D30" i="56"/>
  <c r="C30" i="56"/>
  <c r="I29" i="56"/>
  <c r="F29" i="56"/>
  <c r="F259" i="56"/>
  <c r="E29" i="56"/>
  <c r="E31" i="56"/>
  <c r="D29" i="56"/>
  <c r="C29" i="56"/>
  <c r="I28" i="56"/>
  <c r="F28" i="56"/>
  <c r="E28" i="56"/>
  <c r="E253" i="56"/>
  <c r="D28" i="56"/>
  <c r="M27" i="56"/>
  <c r="N27" i="56"/>
  <c r="I26" i="56"/>
  <c r="F26" i="56"/>
  <c r="E26" i="56"/>
  <c r="D26" i="56"/>
  <c r="C26" i="56"/>
  <c r="N25" i="56"/>
  <c r="M25" i="56"/>
  <c r="M24" i="56"/>
  <c r="N24" i="56"/>
  <c r="M23" i="56"/>
  <c r="C23" i="56"/>
  <c r="N23" i="56"/>
  <c r="M22" i="56"/>
  <c r="N22" i="56"/>
  <c r="I21" i="56"/>
  <c r="F21" i="56"/>
  <c r="E21" i="56"/>
  <c r="D21" i="56"/>
  <c r="M21" i="56"/>
  <c r="N21" i="56"/>
  <c r="C21" i="56"/>
  <c r="N20" i="56"/>
  <c r="M20" i="56"/>
  <c r="M19" i="56"/>
  <c r="N19" i="56"/>
  <c r="M18" i="56"/>
  <c r="C18" i="56"/>
  <c r="N18" i="56"/>
  <c r="M17" i="56"/>
  <c r="N17" i="56"/>
  <c r="I16" i="56"/>
  <c r="F16" i="56"/>
  <c r="E16" i="56"/>
  <c r="D16" i="56"/>
  <c r="M16" i="56"/>
  <c r="N16" i="56"/>
  <c r="C16" i="56"/>
  <c r="N15" i="56"/>
  <c r="M15" i="56"/>
  <c r="M14" i="56"/>
  <c r="N14" i="56"/>
  <c r="M13" i="56"/>
  <c r="C13" i="56"/>
  <c r="N13" i="56"/>
  <c r="N12" i="56"/>
  <c r="L276" i="55"/>
  <c r="I273" i="55"/>
  <c r="M272" i="55"/>
  <c r="M276" i="55"/>
  <c r="L272" i="55"/>
  <c r="K272" i="55"/>
  <c r="K276" i="55"/>
  <c r="I272" i="55"/>
  <c r="I276" i="55"/>
  <c r="H272" i="55"/>
  <c r="H276" i="55"/>
  <c r="G272" i="55"/>
  <c r="G276" i="55"/>
  <c r="F272" i="55"/>
  <c r="F276" i="55"/>
  <c r="L271" i="55"/>
  <c r="L275" i="55"/>
  <c r="G271" i="55"/>
  <c r="G275" i="55"/>
  <c r="M270" i="55"/>
  <c r="M274" i="55"/>
  <c r="L270" i="55"/>
  <c r="L274" i="55"/>
  <c r="K270" i="55"/>
  <c r="K274" i="55"/>
  <c r="I270" i="55"/>
  <c r="I274" i="55"/>
  <c r="H270" i="55"/>
  <c r="H274" i="55"/>
  <c r="G270" i="55"/>
  <c r="G274" i="55"/>
  <c r="F270" i="55"/>
  <c r="F274" i="55"/>
  <c r="M269" i="55"/>
  <c r="M273" i="55"/>
  <c r="L269" i="55"/>
  <c r="L273" i="55"/>
  <c r="K269" i="55"/>
  <c r="K273" i="55"/>
  <c r="I269" i="55"/>
  <c r="H269" i="55"/>
  <c r="H273" i="55"/>
  <c r="F269" i="55"/>
  <c r="F273" i="55"/>
  <c r="O268" i="55"/>
  <c r="O267" i="55"/>
  <c r="Q267" i="55"/>
  <c r="N266" i="55"/>
  <c r="N265" i="55"/>
  <c r="M265" i="55"/>
  <c r="M271" i="55"/>
  <c r="M275" i="55"/>
  <c r="L265" i="55"/>
  <c r="K265" i="55"/>
  <c r="K271" i="55"/>
  <c r="K275" i="55"/>
  <c r="J265" i="55"/>
  <c r="J266" i="55"/>
  <c r="I265" i="55"/>
  <c r="I271" i="55"/>
  <c r="I275" i="55"/>
  <c r="H265" i="55"/>
  <c r="H271" i="55"/>
  <c r="H275" i="55"/>
  <c r="G265" i="55"/>
  <c r="F265" i="55"/>
  <c r="F271" i="55"/>
  <c r="F275" i="55"/>
  <c r="E265" i="55"/>
  <c r="D265" i="55"/>
  <c r="C265" i="55"/>
  <c r="C266" i="55"/>
  <c r="N264" i="55"/>
  <c r="J264" i="55"/>
  <c r="D264" i="55"/>
  <c r="C264" i="55"/>
  <c r="N263" i="55"/>
  <c r="J263" i="55"/>
  <c r="G263" i="55"/>
  <c r="G269" i="55"/>
  <c r="O262" i="55"/>
  <c r="E259" i="55"/>
  <c r="E258" i="55"/>
  <c r="E269" i="55"/>
  <c r="O257" i="55"/>
  <c r="O252" i="55"/>
  <c r="Q252" i="55"/>
  <c r="J251" i="55"/>
  <c r="O251" i="55"/>
  <c r="D251" i="55"/>
  <c r="C251" i="55"/>
  <c r="O250" i="55"/>
  <c r="Q250" i="55"/>
  <c r="P249" i="55"/>
  <c r="O249" i="55"/>
  <c r="Q249" i="55"/>
  <c r="D248" i="55"/>
  <c r="O247" i="55"/>
  <c r="Q247" i="55"/>
  <c r="D246" i="55"/>
  <c r="O246" i="55"/>
  <c r="Q246" i="55"/>
  <c r="C246" i="55"/>
  <c r="P245" i="55"/>
  <c r="O245" i="55"/>
  <c r="Q245" i="55"/>
  <c r="O244" i="55"/>
  <c r="P244" i="55"/>
  <c r="D243" i="55"/>
  <c r="Q242" i="55"/>
  <c r="O242" i="55"/>
  <c r="P242" i="55"/>
  <c r="D241" i="55"/>
  <c r="O241" i="55"/>
  <c r="C241" i="55"/>
  <c r="O240" i="55"/>
  <c r="P240" i="55"/>
  <c r="O239" i="55"/>
  <c r="D238" i="55"/>
  <c r="O238" i="55"/>
  <c r="Q238" i="55"/>
  <c r="Q237" i="55"/>
  <c r="O237" i="55"/>
  <c r="P237" i="55"/>
  <c r="N236" i="55"/>
  <c r="D236" i="55"/>
  <c r="O236" i="55"/>
  <c r="Q236" i="55"/>
  <c r="C236" i="55"/>
  <c r="P236" i="55"/>
  <c r="O235" i="55"/>
  <c r="Q235" i="55"/>
  <c r="Q234" i="55"/>
  <c r="O234" i="55"/>
  <c r="P234" i="55"/>
  <c r="D233" i="55"/>
  <c r="Q232" i="55"/>
  <c r="O232" i="55"/>
  <c r="P232" i="55"/>
  <c r="N231" i="55"/>
  <c r="O231" i="55"/>
  <c r="D231" i="55"/>
  <c r="C231" i="55"/>
  <c r="O230" i="55"/>
  <c r="O229" i="55"/>
  <c r="D228" i="55"/>
  <c r="C228" i="55"/>
  <c r="O227" i="55"/>
  <c r="N226" i="55"/>
  <c r="D226" i="55"/>
  <c r="O226" i="55"/>
  <c r="Q226" i="55"/>
  <c r="C226" i="55"/>
  <c r="O225" i="55"/>
  <c r="Q224" i="55"/>
  <c r="P224" i="55"/>
  <c r="O224" i="55"/>
  <c r="O223" i="55"/>
  <c r="D223" i="55"/>
  <c r="C223" i="55"/>
  <c r="P222" i="55"/>
  <c r="O222" i="55"/>
  <c r="Q222" i="55"/>
  <c r="N221" i="55"/>
  <c r="O221" i="55"/>
  <c r="D221" i="55"/>
  <c r="C221" i="55"/>
  <c r="O220" i="55"/>
  <c r="P220" i="55"/>
  <c r="O219" i="55"/>
  <c r="O218" i="55"/>
  <c r="Q218" i="55"/>
  <c r="D218" i="55"/>
  <c r="C218" i="55"/>
  <c r="P217" i="55"/>
  <c r="O217" i="55"/>
  <c r="Q217" i="55"/>
  <c r="J216" i="55"/>
  <c r="O216" i="55"/>
  <c r="D216" i="55"/>
  <c r="C216" i="55"/>
  <c r="Q215" i="55"/>
  <c r="O215" i="55"/>
  <c r="P215" i="55"/>
  <c r="Q214" i="55"/>
  <c r="P214" i="55"/>
  <c r="O214" i="55"/>
  <c r="O213" i="55"/>
  <c r="D213" i="55"/>
  <c r="C213" i="55"/>
  <c r="O212" i="55"/>
  <c r="N211" i="55"/>
  <c r="J211" i="55"/>
  <c r="D211" i="55"/>
  <c r="O211" i="55"/>
  <c r="C211" i="55"/>
  <c r="O210" i="55"/>
  <c r="Q210" i="55"/>
  <c r="O209" i="55"/>
  <c r="D208" i="55"/>
  <c r="O207" i="55"/>
  <c r="P207" i="55"/>
  <c r="N206" i="55"/>
  <c r="D206" i="55"/>
  <c r="O206" i="55"/>
  <c r="P206" i="55"/>
  <c r="C206" i="55"/>
  <c r="P205" i="55"/>
  <c r="O205" i="55"/>
  <c r="Q205" i="55"/>
  <c r="O204" i="55"/>
  <c r="P204" i="55"/>
  <c r="D203" i="55"/>
  <c r="C203" i="55"/>
  <c r="O202" i="55"/>
  <c r="Q202" i="55"/>
  <c r="N201" i="55"/>
  <c r="D201" i="55"/>
  <c r="C201" i="55"/>
  <c r="O200" i="55"/>
  <c r="O199" i="55"/>
  <c r="P199" i="55"/>
  <c r="O198" i="55"/>
  <c r="O197" i="55"/>
  <c r="N196" i="55"/>
  <c r="D196" i="55"/>
  <c r="O196" i="55"/>
  <c r="C196" i="55"/>
  <c r="O195" i="55"/>
  <c r="O194" i="55"/>
  <c r="Q194" i="55"/>
  <c r="D193" i="55"/>
  <c r="Q192" i="55"/>
  <c r="O192" i="55"/>
  <c r="P192" i="55"/>
  <c r="N191" i="55"/>
  <c r="O191" i="55"/>
  <c r="D191" i="55"/>
  <c r="C191" i="55"/>
  <c r="Q190" i="55"/>
  <c r="P190" i="55"/>
  <c r="O190" i="55"/>
  <c r="P189" i="55"/>
  <c r="O189" i="55"/>
  <c r="Q189" i="55"/>
  <c r="D188" i="55"/>
  <c r="Q187" i="55"/>
  <c r="O187" i="55"/>
  <c r="P187" i="55"/>
  <c r="N186" i="55"/>
  <c r="D186" i="55"/>
  <c r="O186" i="55"/>
  <c r="C186" i="55"/>
  <c r="Q185" i="55"/>
  <c r="P185" i="55"/>
  <c r="O185" i="55"/>
  <c r="O184" i="55"/>
  <c r="D183" i="55"/>
  <c r="C183" i="55"/>
  <c r="O182" i="55"/>
  <c r="N181" i="55"/>
  <c r="O181" i="55"/>
  <c r="D181" i="55"/>
  <c r="C181" i="55"/>
  <c r="O180" i="55"/>
  <c r="O179" i="55"/>
  <c r="Q179" i="55"/>
  <c r="D178" i="55"/>
  <c r="O177" i="55"/>
  <c r="N176" i="55"/>
  <c r="D176" i="55"/>
  <c r="O176" i="55"/>
  <c r="C176" i="55"/>
  <c r="O175" i="55"/>
  <c r="O174" i="55"/>
  <c r="Q174" i="55"/>
  <c r="D173" i="55"/>
  <c r="O172" i="55"/>
  <c r="Q172" i="55"/>
  <c r="J171" i="55"/>
  <c r="O171" i="55"/>
  <c r="D171" i="55"/>
  <c r="C171" i="55"/>
  <c r="O170" i="55"/>
  <c r="O169" i="55"/>
  <c r="Q169" i="55"/>
  <c r="D168" i="55"/>
  <c r="O167" i="55"/>
  <c r="J166" i="55"/>
  <c r="D166" i="55"/>
  <c r="O166" i="55"/>
  <c r="P166" i="55"/>
  <c r="C166" i="55"/>
  <c r="O165" i="55"/>
  <c r="Q165" i="55"/>
  <c r="O164" i="55"/>
  <c r="Q164" i="55"/>
  <c r="D163" i="55"/>
  <c r="O162" i="55"/>
  <c r="P162" i="55"/>
  <c r="J161" i="55"/>
  <c r="D161" i="55"/>
  <c r="O161" i="55"/>
  <c r="C161" i="55"/>
  <c r="P160" i="55"/>
  <c r="O160" i="55"/>
  <c r="Q160" i="55"/>
  <c r="O159" i="55"/>
  <c r="D158" i="55"/>
  <c r="C158" i="55"/>
  <c r="Q157" i="55"/>
  <c r="O157" i="55"/>
  <c r="P157" i="55"/>
  <c r="N156" i="55"/>
  <c r="D156" i="55"/>
  <c r="C156" i="55"/>
  <c r="P155" i="55"/>
  <c r="O155" i="55"/>
  <c r="Q155" i="55"/>
  <c r="O154" i="55"/>
  <c r="P154" i="55"/>
  <c r="D153" i="55"/>
  <c r="C153" i="55"/>
  <c r="O153" i="55"/>
  <c r="Q152" i="55"/>
  <c r="O152" i="55"/>
  <c r="P152" i="55"/>
  <c r="N151" i="55"/>
  <c r="D151" i="55"/>
  <c r="O151" i="55"/>
  <c r="C151" i="55"/>
  <c r="O150" i="55"/>
  <c r="Q149" i="55"/>
  <c r="O149" i="55"/>
  <c r="P149" i="55"/>
  <c r="D148" i="55"/>
  <c r="O147" i="55"/>
  <c r="N146" i="55"/>
  <c r="D146" i="55"/>
  <c r="C146" i="55"/>
  <c r="P145" i="55"/>
  <c r="O145" i="55"/>
  <c r="Q145" i="55"/>
  <c r="O144" i="55"/>
  <c r="D143" i="55"/>
  <c r="O143" i="55"/>
  <c r="O142" i="55"/>
  <c r="N141" i="55"/>
  <c r="D141" i="55"/>
  <c r="C141" i="55"/>
  <c r="O140" i="55"/>
  <c r="Q140" i="55"/>
  <c r="O139" i="55"/>
  <c r="D138" i="55"/>
  <c r="O137" i="55"/>
  <c r="N136" i="55"/>
  <c r="D136" i="55"/>
  <c r="O136" i="55"/>
  <c r="P136" i="55"/>
  <c r="C136" i="55"/>
  <c r="O135" i="55"/>
  <c r="Q135" i="55"/>
  <c r="O134" i="55"/>
  <c r="D133" i="55"/>
  <c r="O132" i="55"/>
  <c r="N130" i="55"/>
  <c r="N131" i="55"/>
  <c r="J130" i="55"/>
  <c r="J115" i="55"/>
  <c r="D130" i="55"/>
  <c r="D115" i="55"/>
  <c r="C130" i="55"/>
  <c r="C131" i="55"/>
  <c r="N129" i="55"/>
  <c r="J129" i="55"/>
  <c r="D129" i="55"/>
  <c r="D114" i="55"/>
  <c r="C129" i="55"/>
  <c r="N128" i="55"/>
  <c r="J128" i="55"/>
  <c r="J113" i="55"/>
  <c r="Q127" i="55"/>
  <c r="O127" i="55"/>
  <c r="P127" i="55"/>
  <c r="J126" i="55"/>
  <c r="E126" i="55"/>
  <c r="O126" i="55"/>
  <c r="Q126" i="55"/>
  <c r="C126" i="55"/>
  <c r="O125" i="55"/>
  <c r="O124" i="55"/>
  <c r="Q124" i="55"/>
  <c r="P124" i="55"/>
  <c r="D123" i="55"/>
  <c r="O122" i="55"/>
  <c r="Q122" i="55"/>
  <c r="P122" i="55"/>
  <c r="N121" i="55"/>
  <c r="J121" i="55"/>
  <c r="E121" i="55"/>
  <c r="D121" i="55"/>
  <c r="C121" i="55"/>
  <c r="O120" i="55"/>
  <c r="O119" i="55"/>
  <c r="Q119" i="55"/>
  <c r="D118" i="55"/>
  <c r="O118" i="55"/>
  <c r="O117" i="55"/>
  <c r="Q117" i="55"/>
  <c r="E115" i="55"/>
  <c r="N114" i="55"/>
  <c r="J114" i="55"/>
  <c r="J116" i="55"/>
  <c r="E114" i="55"/>
  <c r="O114" i="55"/>
  <c r="Q114" i="55"/>
  <c r="N113" i="55"/>
  <c r="E113" i="55"/>
  <c r="O112" i="55"/>
  <c r="N111" i="55"/>
  <c r="J111" i="55"/>
  <c r="O111" i="55"/>
  <c r="P111" i="55"/>
  <c r="D111" i="55"/>
  <c r="C111" i="55"/>
  <c r="Q110" i="55"/>
  <c r="P110" i="55"/>
  <c r="O110" i="55"/>
  <c r="O109" i="55"/>
  <c r="Q109" i="55"/>
  <c r="O108" i="55"/>
  <c r="Q108" i="55"/>
  <c r="D108" i="55"/>
  <c r="C108" i="55"/>
  <c r="O107" i="55"/>
  <c r="Q107" i="55"/>
  <c r="O106" i="55"/>
  <c r="O105" i="55"/>
  <c r="P105" i="55"/>
  <c r="O104" i="55"/>
  <c r="Q104" i="55"/>
  <c r="O103" i="55"/>
  <c r="Q103" i="55"/>
  <c r="O102" i="55"/>
  <c r="J101" i="55"/>
  <c r="O101" i="55"/>
  <c r="D101" i="55"/>
  <c r="C101" i="55"/>
  <c r="O100" i="55"/>
  <c r="P100" i="55"/>
  <c r="O99" i="55"/>
  <c r="D98" i="55"/>
  <c r="O98" i="55"/>
  <c r="O97" i="55"/>
  <c r="N96" i="55"/>
  <c r="J96" i="55"/>
  <c r="D96" i="55"/>
  <c r="C96" i="55"/>
  <c r="O95" i="55"/>
  <c r="P95" i="55"/>
  <c r="P94" i="55"/>
  <c r="O94" i="55"/>
  <c r="Q94" i="55"/>
  <c r="D93" i="55"/>
  <c r="O92" i="55"/>
  <c r="Q92" i="55"/>
  <c r="J91" i="55"/>
  <c r="E91" i="55"/>
  <c r="O91" i="55"/>
  <c r="D91" i="55"/>
  <c r="C91" i="55"/>
  <c r="O90" i="55"/>
  <c r="P90" i="55"/>
  <c r="Q89" i="55"/>
  <c r="O89" i="55"/>
  <c r="P89" i="55"/>
  <c r="D88" i="55"/>
  <c r="O88" i="55"/>
  <c r="O87" i="55"/>
  <c r="Q87" i="55"/>
  <c r="J86" i="55"/>
  <c r="D86" i="55"/>
  <c r="O86" i="55"/>
  <c r="Q86" i="55"/>
  <c r="C86" i="55"/>
  <c r="O85" i="55"/>
  <c r="Q85" i="55"/>
  <c r="P85" i="55"/>
  <c r="P84" i="55"/>
  <c r="O84" i="55"/>
  <c r="Q84" i="55"/>
  <c r="D83" i="55"/>
  <c r="O82" i="55"/>
  <c r="Q82" i="55"/>
  <c r="N81" i="55"/>
  <c r="J81" i="55"/>
  <c r="D81" i="55"/>
  <c r="O81" i="55"/>
  <c r="C81" i="55"/>
  <c r="O80" i="55"/>
  <c r="O79" i="55"/>
  <c r="P79" i="55"/>
  <c r="D78" i="55"/>
  <c r="O78" i="55"/>
  <c r="C78" i="55"/>
  <c r="Q77" i="55"/>
  <c r="O77" i="55"/>
  <c r="P77" i="55"/>
  <c r="N75" i="55"/>
  <c r="N76" i="55"/>
  <c r="J75" i="55"/>
  <c r="E76" i="55"/>
  <c r="D75" i="55"/>
  <c r="D76" i="55"/>
  <c r="C75" i="55"/>
  <c r="N74" i="55"/>
  <c r="J74" i="55"/>
  <c r="J76" i="55"/>
  <c r="D74" i="55"/>
  <c r="C74" i="55"/>
  <c r="C76" i="55"/>
  <c r="N73" i="55"/>
  <c r="J73" i="55"/>
  <c r="I73" i="55"/>
  <c r="H73" i="55"/>
  <c r="G73" i="55"/>
  <c r="G253" i="55"/>
  <c r="F73" i="55"/>
  <c r="Q72" i="55"/>
  <c r="P72" i="55"/>
  <c r="O72" i="55"/>
  <c r="N71" i="55"/>
  <c r="J71" i="55"/>
  <c r="D71" i="55"/>
  <c r="O71" i="55"/>
  <c r="C71" i="55"/>
  <c r="O70" i="55"/>
  <c r="Q69" i="55"/>
  <c r="O69" i="55"/>
  <c r="P69" i="55"/>
  <c r="D68" i="55"/>
  <c r="C68" i="55"/>
  <c r="O67" i="55"/>
  <c r="Q67" i="55"/>
  <c r="P67" i="55"/>
  <c r="E66" i="55"/>
  <c r="D66" i="55"/>
  <c r="O66" i="55"/>
  <c r="Q66" i="55"/>
  <c r="C66" i="55"/>
  <c r="O65" i="55"/>
  <c r="O64" i="55"/>
  <c r="P64" i="55"/>
  <c r="O63" i="55"/>
  <c r="Q63" i="55"/>
  <c r="O62" i="55"/>
  <c r="Q62" i="55"/>
  <c r="J61" i="55"/>
  <c r="D61" i="55"/>
  <c r="O61" i="55"/>
  <c r="C61" i="55"/>
  <c r="O60" i="55"/>
  <c r="Q60" i="55"/>
  <c r="O59" i="55"/>
  <c r="P59" i="55"/>
  <c r="D58" i="55"/>
  <c r="C58" i="55"/>
  <c r="O57" i="55"/>
  <c r="Q57" i="55"/>
  <c r="N56" i="55"/>
  <c r="J56" i="55"/>
  <c r="D56" i="55"/>
  <c r="O56" i="55"/>
  <c r="C56" i="55"/>
  <c r="O55" i="55"/>
  <c r="Q55" i="55"/>
  <c r="O54" i="55"/>
  <c r="P54" i="55"/>
  <c r="D53" i="55"/>
  <c r="C53" i="55"/>
  <c r="O53" i="55"/>
  <c r="Q53" i="55"/>
  <c r="Q52" i="55"/>
  <c r="P52" i="55"/>
  <c r="O52" i="55"/>
  <c r="N50" i="55"/>
  <c r="N51" i="55"/>
  <c r="J50" i="55"/>
  <c r="E50" i="55"/>
  <c r="E51" i="55"/>
  <c r="D50" i="55"/>
  <c r="O50" i="55"/>
  <c r="Q50" i="55"/>
  <c r="C50" i="55"/>
  <c r="N49" i="55"/>
  <c r="J49" i="55"/>
  <c r="J51" i="55"/>
  <c r="E49" i="55"/>
  <c r="E254" i="55"/>
  <c r="D49" i="55"/>
  <c r="O49" i="55"/>
  <c r="Q49" i="55"/>
  <c r="C49" i="55"/>
  <c r="C51" i="55"/>
  <c r="N48" i="55"/>
  <c r="J48" i="55"/>
  <c r="E48" i="55"/>
  <c r="E253" i="55"/>
  <c r="O47" i="55"/>
  <c r="Q47" i="55"/>
  <c r="D46" i="55"/>
  <c r="O46" i="55"/>
  <c r="Q46" i="55"/>
  <c r="C46" i="55"/>
  <c r="P45" i="55"/>
  <c r="O45" i="55"/>
  <c r="Q45" i="55"/>
  <c r="O44" i="55"/>
  <c r="Q44" i="55"/>
  <c r="O43" i="55"/>
  <c r="Q43" i="55"/>
  <c r="P43" i="55"/>
  <c r="O42" i="55"/>
  <c r="P42" i="55"/>
  <c r="J41" i="55"/>
  <c r="D41" i="55"/>
  <c r="O41" i="55"/>
  <c r="C41" i="55"/>
  <c r="O40" i="55"/>
  <c r="P40" i="55"/>
  <c r="O39" i="55"/>
  <c r="Q39" i="55"/>
  <c r="D38" i="55"/>
  <c r="O37" i="55"/>
  <c r="Q37" i="55"/>
  <c r="N36" i="55"/>
  <c r="O36" i="55"/>
  <c r="J36" i="55"/>
  <c r="D36" i="55"/>
  <c r="C36" i="55"/>
  <c r="O35" i="55"/>
  <c r="Q35" i="55"/>
  <c r="O34" i="55"/>
  <c r="P34" i="55"/>
  <c r="D33" i="55"/>
  <c r="O32" i="55"/>
  <c r="P32" i="55"/>
  <c r="N30" i="55"/>
  <c r="N31" i="55"/>
  <c r="J30" i="55"/>
  <c r="E30" i="55"/>
  <c r="D30" i="55"/>
  <c r="C30" i="55"/>
  <c r="C260" i="55"/>
  <c r="N29" i="55"/>
  <c r="J29" i="55"/>
  <c r="J31" i="55"/>
  <c r="D29" i="55"/>
  <c r="O29" i="55"/>
  <c r="C29" i="55"/>
  <c r="N28" i="55"/>
  <c r="J28" i="55"/>
  <c r="O27" i="55"/>
  <c r="P27" i="55"/>
  <c r="N26" i="55"/>
  <c r="J26" i="55"/>
  <c r="D26" i="55"/>
  <c r="C26" i="55"/>
  <c r="O25" i="55"/>
  <c r="Q25" i="55"/>
  <c r="O24" i="55"/>
  <c r="Q24" i="55"/>
  <c r="D23" i="55"/>
  <c r="O23" i="55"/>
  <c r="Q23" i="55"/>
  <c r="O22" i="55"/>
  <c r="P22" i="55"/>
  <c r="Q22" i="55"/>
  <c r="N21" i="55"/>
  <c r="J21" i="55"/>
  <c r="D21" i="55"/>
  <c r="O21" i="55"/>
  <c r="C21" i="55"/>
  <c r="O20" i="55"/>
  <c r="Q20" i="55"/>
  <c r="P19" i="55"/>
  <c r="O19" i="55"/>
  <c r="Q19" i="55"/>
  <c r="D18" i="55"/>
  <c r="C18" i="55"/>
  <c r="O17" i="55"/>
  <c r="Q17" i="55"/>
  <c r="N16" i="55"/>
  <c r="J16" i="55"/>
  <c r="D16" i="55"/>
  <c r="O16" i="55"/>
  <c r="C16" i="55"/>
  <c r="O15" i="55"/>
  <c r="P15" i="55"/>
  <c r="Q14" i="55"/>
  <c r="P14" i="55"/>
  <c r="O14" i="55"/>
  <c r="P13" i="55"/>
  <c r="D13" i="55"/>
  <c r="O13" i="55"/>
  <c r="Q13" i="55"/>
  <c r="C13" i="55"/>
  <c r="I63" i="13"/>
  <c r="I64" i="13"/>
  <c r="I65" i="13"/>
  <c r="I66" i="13"/>
  <c r="I61" i="13"/>
  <c r="I67" i="13"/>
  <c r="I62" i="13"/>
  <c r="I54" i="13"/>
  <c r="I55" i="13"/>
  <c r="I57" i="13"/>
  <c r="I58" i="13"/>
  <c r="I59" i="13"/>
  <c r="C56" i="13"/>
  <c r="I56" i="13"/>
  <c r="D56" i="13"/>
  <c r="E56" i="13"/>
  <c r="F56" i="13"/>
  <c r="G56" i="13"/>
  <c r="G73" i="13"/>
  <c r="H56" i="13"/>
  <c r="B56" i="13"/>
  <c r="I53" i="13"/>
  <c r="G52" i="13"/>
  <c r="H52" i="13"/>
  <c r="C52" i="13"/>
  <c r="D52" i="13"/>
  <c r="E52" i="13"/>
  <c r="F52" i="13"/>
  <c r="B52" i="13"/>
  <c r="E14" i="37"/>
  <c r="E13" i="37"/>
  <c r="G29" i="36"/>
  <c r="G30" i="36"/>
  <c r="G31" i="36"/>
  <c r="G32" i="36"/>
  <c r="G33" i="36"/>
  <c r="G34" i="36"/>
  <c r="G35" i="36"/>
  <c r="G23" i="36"/>
  <c r="G24" i="36"/>
  <c r="G25" i="36"/>
  <c r="G26" i="36"/>
  <c r="G27" i="36"/>
  <c r="G22" i="36"/>
  <c r="D49" i="36"/>
  <c r="D50" i="36"/>
  <c r="D51" i="36"/>
  <c r="D52" i="36"/>
  <c r="D48" i="36"/>
  <c r="D53" i="36"/>
  <c r="E28" i="36"/>
  <c r="C28" i="36"/>
  <c r="G28" i="36"/>
  <c r="F16" i="1"/>
  <c r="U11" i="39"/>
  <c r="J89" i="54"/>
  <c r="I89" i="54"/>
  <c r="K99" i="54"/>
  <c r="K91" i="54"/>
  <c r="L91" i="54"/>
  <c r="K92" i="54"/>
  <c r="K93" i="54"/>
  <c r="K94" i="54"/>
  <c r="K49" i="54"/>
  <c r="K50" i="54"/>
  <c r="K51" i="54"/>
  <c r="K52" i="54"/>
  <c r="K53" i="54"/>
  <c r="K54" i="54"/>
  <c r="K55" i="54"/>
  <c r="K34" i="54"/>
  <c r="K35" i="54"/>
  <c r="K36" i="54"/>
  <c r="K37" i="54"/>
  <c r="K38" i="54"/>
  <c r="K39" i="54"/>
  <c r="K40" i="54"/>
  <c r="K41" i="54"/>
  <c r="K42" i="54"/>
  <c r="K27" i="54"/>
  <c r="K25" i="54"/>
  <c r="J11" i="54"/>
  <c r="K12" i="54"/>
  <c r="D35" i="6"/>
  <c r="E35" i="6"/>
  <c r="F35" i="6"/>
  <c r="G35" i="6"/>
  <c r="H35" i="6"/>
  <c r="I35" i="6"/>
  <c r="J35" i="6"/>
  <c r="K35" i="6"/>
  <c r="D161" i="7"/>
  <c r="E161" i="7"/>
  <c r="F161" i="7"/>
  <c r="G161" i="7"/>
  <c r="H161" i="7"/>
  <c r="I161" i="7"/>
  <c r="J161" i="7"/>
  <c r="K161" i="7"/>
  <c r="L161" i="7"/>
  <c r="L156" i="7"/>
  <c r="K156" i="7"/>
  <c r="J156" i="7"/>
  <c r="I156" i="7"/>
  <c r="H156" i="7"/>
  <c r="G156" i="7"/>
  <c r="F156" i="7"/>
  <c r="E156" i="7"/>
  <c r="D156" i="7"/>
  <c r="D131" i="7"/>
  <c r="D15" i="25"/>
  <c r="E15" i="25"/>
  <c r="F15" i="25"/>
  <c r="G15" i="25"/>
  <c r="H15" i="25"/>
  <c r="F16" i="26"/>
  <c r="W15" i="38"/>
  <c r="W16" i="38"/>
  <c r="W17" i="38"/>
  <c r="W18" i="38"/>
  <c r="W19" i="38"/>
  <c r="W20" i="38"/>
  <c r="W21" i="38"/>
  <c r="E20" i="38"/>
  <c r="E21" i="38"/>
  <c r="E22" i="38"/>
  <c r="D21" i="11"/>
  <c r="E21" i="11"/>
  <c r="F21" i="11"/>
  <c r="C21" i="11"/>
  <c r="D14" i="11"/>
  <c r="E14" i="11"/>
  <c r="C14" i="11"/>
  <c r="H99" i="54"/>
  <c r="E99" i="54"/>
  <c r="D98" i="54"/>
  <c r="F98" i="54"/>
  <c r="G98" i="54"/>
  <c r="I98" i="54"/>
  <c r="J98" i="54"/>
  <c r="C98" i="54"/>
  <c r="D89" i="54"/>
  <c r="F89" i="54"/>
  <c r="G89" i="54"/>
  <c r="C89" i="54"/>
  <c r="H91" i="54"/>
  <c r="H92" i="54"/>
  <c r="H93" i="54"/>
  <c r="E91" i="54"/>
  <c r="E92" i="54"/>
  <c r="E93" i="54"/>
  <c r="E90" i="54"/>
  <c r="E27" i="54"/>
  <c r="E28" i="54"/>
  <c r="E60" i="54"/>
  <c r="H49" i="54"/>
  <c r="H50" i="54"/>
  <c r="H51" i="54"/>
  <c r="H52" i="54"/>
  <c r="H53" i="54"/>
  <c r="H54" i="54"/>
  <c r="E49" i="54"/>
  <c r="E50" i="54"/>
  <c r="E51" i="54"/>
  <c r="E52" i="54"/>
  <c r="E53" i="54"/>
  <c r="E54" i="54"/>
  <c r="G45" i="54"/>
  <c r="F45" i="54"/>
  <c r="D43" i="54"/>
  <c r="F43" i="54"/>
  <c r="G43" i="54"/>
  <c r="I43" i="54"/>
  <c r="J43" i="54"/>
  <c r="C43" i="54"/>
  <c r="E44" i="54"/>
  <c r="E43" i="54"/>
  <c r="E36" i="54"/>
  <c r="E37" i="54"/>
  <c r="E38" i="54"/>
  <c r="E39" i="54"/>
  <c r="E40" i="54"/>
  <c r="E41" i="54"/>
  <c r="E42" i="54"/>
  <c r="H34" i="54"/>
  <c r="H35" i="54"/>
  <c r="H36" i="54"/>
  <c r="H37" i="54"/>
  <c r="H38" i="54"/>
  <c r="H39" i="54"/>
  <c r="H40" i="54"/>
  <c r="H41" i="54"/>
  <c r="H42" i="54"/>
  <c r="L42" i="54"/>
  <c r="E31" i="54"/>
  <c r="E32" i="54"/>
  <c r="E33" i="54"/>
  <c r="E34" i="54"/>
  <c r="E35" i="54"/>
  <c r="H28" i="54"/>
  <c r="H25" i="54"/>
  <c r="H27" i="54"/>
  <c r="H13" i="54"/>
  <c r="H12" i="54"/>
  <c r="L12" i="54"/>
  <c r="D11" i="54"/>
  <c r="F11" i="54"/>
  <c r="G11" i="54"/>
  <c r="C11" i="54"/>
  <c r="E13" i="54"/>
  <c r="E12" i="54"/>
  <c r="D58" i="54"/>
  <c r="F58" i="54"/>
  <c r="G58" i="54"/>
  <c r="I58" i="54"/>
  <c r="J58" i="54"/>
  <c r="C58" i="54"/>
  <c r="K57" i="54"/>
  <c r="H57" i="54"/>
  <c r="L57" i="54"/>
  <c r="E57" i="54"/>
  <c r="E56" i="54"/>
  <c r="J56" i="54"/>
  <c r="I56" i="54"/>
  <c r="G56" i="54"/>
  <c r="F56" i="54"/>
  <c r="D56" i="54"/>
  <c r="C56" i="54"/>
  <c r="E55" i="54"/>
  <c r="H55" i="54"/>
  <c r="L55" i="54"/>
  <c r="K46" i="54"/>
  <c r="H46" i="54"/>
  <c r="J45" i="54"/>
  <c r="K45" i="54"/>
  <c r="I45" i="54"/>
  <c r="D25" i="54"/>
  <c r="F25" i="54"/>
  <c r="G25" i="54"/>
  <c r="I25" i="54"/>
  <c r="J25" i="54"/>
  <c r="C25" i="54"/>
  <c r="F68" i="9"/>
  <c r="F47" i="9"/>
  <c r="E46" i="9"/>
  <c r="D46" i="9"/>
  <c r="F46" i="9"/>
  <c r="C46" i="9"/>
  <c r="F38" i="9"/>
  <c r="F39" i="9"/>
  <c r="D30" i="9"/>
  <c r="E30" i="9"/>
  <c r="C30" i="9"/>
  <c r="D28" i="9"/>
  <c r="F28" i="9"/>
  <c r="E28" i="9"/>
  <c r="C28" i="9"/>
  <c r="F19" i="9"/>
  <c r="E51" i="9"/>
  <c r="D14" i="26"/>
  <c r="E252" i="7"/>
  <c r="F252" i="7"/>
  <c r="G252" i="7"/>
  <c r="G254" i="7"/>
  <c r="H252" i="7"/>
  <c r="I252" i="7"/>
  <c r="J252" i="7"/>
  <c r="K252" i="7"/>
  <c r="L252" i="7"/>
  <c r="L254" i="7"/>
  <c r="D252" i="7"/>
  <c r="E251" i="7"/>
  <c r="F251" i="7"/>
  <c r="G251" i="7"/>
  <c r="H251" i="7"/>
  <c r="I251" i="7"/>
  <c r="J251" i="7"/>
  <c r="K251" i="7"/>
  <c r="L251" i="7"/>
  <c r="D251" i="7"/>
  <c r="D253" i="7"/>
  <c r="D254" i="7"/>
  <c r="E253" i="7"/>
  <c r="E254" i="7"/>
  <c r="F253" i="7"/>
  <c r="G253" i="7"/>
  <c r="H253" i="7"/>
  <c r="I253" i="7"/>
  <c r="I254" i="7"/>
  <c r="J253" i="7"/>
  <c r="K253" i="7"/>
  <c r="L253" i="7"/>
  <c r="L181" i="7"/>
  <c r="K181" i="7"/>
  <c r="J181" i="7"/>
  <c r="I181" i="7"/>
  <c r="H181" i="7"/>
  <c r="G181" i="7"/>
  <c r="F181" i="7"/>
  <c r="E181" i="7"/>
  <c r="D181" i="7"/>
  <c r="C180" i="7"/>
  <c r="C179" i="7"/>
  <c r="C178" i="7"/>
  <c r="C160" i="7"/>
  <c r="C159" i="7"/>
  <c r="C158" i="7"/>
  <c r="L121" i="7"/>
  <c r="K121" i="7"/>
  <c r="J121" i="7"/>
  <c r="I121" i="7"/>
  <c r="H121" i="7"/>
  <c r="G121" i="7"/>
  <c r="F121" i="7"/>
  <c r="E121" i="7"/>
  <c r="D121" i="7"/>
  <c r="C120" i="7"/>
  <c r="C119" i="7"/>
  <c r="C121" i="7"/>
  <c r="C118" i="7"/>
  <c r="L91" i="7"/>
  <c r="K91" i="7"/>
  <c r="J91" i="7"/>
  <c r="I91" i="7"/>
  <c r="H91" i="7"/>
  <c r="G91" i="7"/>
  <c r="F91" i="7"/>
  <c r="E91" i="7"/>
  <c r="D91" i="7"/>
  <c r="C90" i="7"/>
  <c r="C89" i="7"/>
  <c r="C91" i="7"/>
  <c r="C88" i="7"/>
  <c r="F244" i="6"/>
  <c r="G244" i="6"/>
  <c r="H244" i="6"/>
  <c r="E244" i="6"/>
  <c r="E269" i="6"/>
  <c r="F269" i="6"/>
  <c r="G269" i="6"/>
  <c r="H269" i="6"/>
  <c r="I269" i="6"/>
  <c r="J269" i="6"/>
  <c r="J270" i="6"/>
  <c r="K269" i="6"/>
  <c r="L269" i="6"/>
  <c r="M269" i="6"/>
  <c r="N269" i="6"/>
  <c r="D269" i="6"/>
  <c r="E268" i="6"/>
  <c r="E270" i="6"/>
  <c r="F268" i="6"/>
  <c r="F270" i="6"/>
  <c r="G268" i="6"/>
  <c r="H268" i="6"/>
  <c r="I268" i="6"/>
  <c r="I270" i="6"/>
  <c r="J268" i="6"/>
  <c r="K268" i="6"/>
  <c r="L268" i="6"/>
  <c r="M268" i="6"/>
  <c r="M270" i="6"/>
  <c r="N268" i="6"/>
  <c r="N270" i="6"/>
  <c r="D268" i="6"/>
  <c r="E267" i="6"/>
  <c r="F267" i="6"/>
  <c r="F263" i="6"/>
  <c r="G267" i="6"/>
  <c r="H267" i="6"/>
  <c r="H263" i="6"/>
  <c r="I267" i="6"/>
  <c r="J267" i="6"/>
  <c r="K267" i="6"/>
  <c r="L267" i="6"/>
  <c r="M267" i="6"/>
  <c r="N267" i="6"/>
  <c r="D267" i="6"/>
  <c r="H264" i="6"/>
  <c r="F264" i="6"/>
  <c r="N181" i="6"/>
  <c r="M181" i="6"/>
  <c r="L181" i="6"/>
  <c r="K181" i="6"/>
  <c r="J181" i="6"/>
  <c r="I181" i="6"/>
  <c r="G181" i="6"/>
  <c r="E181" i="6"/>
  <c r="D181" i="6"/>
  <c r="C180" i="6"/>
  <c r="C179" i="6"/>
  <c r="C181" i="6"/>
  <c r="C178" i="6"/>
  <c r="N161" i="6"/>
  <c r="M161" i="6"/>
  <c r="L161" i="6"/>
  <c r="K161" i="6"/>
  <c r="J161" i="6"/>
  <c r="I161" i="6"/>
  <c r="G161" i="6"/>
  <c r="E161" i="6"/>
  <c r="D161" i="6"/>
  <c r="C160" i="6"/>
  <c r="C159" i="6"/>
  <c r="C161" i="6"/>
  <c r="C158" i="6"/>
  <c r="N120" i="6"/>
  <c r="M120" i="6"/>
  <c r="L120" i="6"/>
  <c r="K120" i="6"/>
  <c r="J120" i="6"/>
  <c r="I120" i="6"/>
  <c r="G120" i="6"/>
  <c r="E120" i="6"/>
  <c r="D120" i="6"/>
  <c r="C119" i="6"/>
  <c r="C120" i="6"/>
  <c r="C118" i="6"/>
  <c r="C117" i="6"/>
  <c r="C48" i="1"/>
  <c r="C55" i="1"/>
  <c r="G22" i="1"/>
  <c r="E13" i="1"/>
  <c r="D13" i="1"/>
  <c r="E10" i="1"/>
  <c r="G10" i="1"/>
  <c r="F10" i="1"/>
  <c r="F33" i="1"/>
  <c r="C59" i="1"/>
  <c r="D10" i="1"/>
  <c r="D33" i="1"/>
  <c r="F22" i="9"/>
  <c r="L108" i="54"/>
  <c r="F13" i="11"/>
  <c r="F20" i="11"/>
  <c r="F23" i="11"/>
  <c r="F24" i="11"/>
  <c r="D32" i="53"/>
  <c r="C32" i="53"/>
  <c r="E32" i="53"/>
  <c r="D30" i="53"/>
  <c r="C30" i="53"/>
  <c r="D25" i="53"/>
  <c r="C25" i="53"/>
  <c r="D21" i="53"/>
  <c r="C21" i="53"/>
  <c r="D17" i="53"/>
  <c r="C17" i="53"/>
  <c r="E17" i="53"/>
  <c r="E8" i="53"/>
  <c r="E9" i="53"/>
  <c r="E11" i="53"/>
  <c r="E12" i="53"/>
  <c r="E13" i="53"/>
  <c r="E14" i="53"/>
  <c r="E15" i="53"/>
  <c r="E16" i="53"/>
  <c r="E18" i="53"/>
  <c r="E19" i="53"/>
  <c r="E20" i="53"/>
  <c r="E22" i="53"/>
  <c r="E23" i="53"/>
  <c r="E24" i="53"/>
  <c r="E26" i="53"/>
  <c r="E27" i="53"/>
  <c r="E29" i="53"/>
  <c r="E30" i="53"/>
  <c r="E31" i="53"/>
  <c r="E7" i="53"/>
  <c r="D10" i="53"/>
  <c r="C10" i="53"/>
  <c r="E10" i="53"/>
  <c r="C61" i="13"/>
  <c r="D61" i="13"/>
  <c r="F61" i="13"/>
  <c r="F73" i="13"/>
  <c r="G61" i="13"/>
  <c r="H61" i="13"/>
  <c r="C69" i="13"/>
  <c r="D69" i="13"/>
  <c r="E69" i="13"/>
  <c r="E73" i="13"/>
  <c r="F69" i="13"/>
  <c r="G69" i="13"/>
  <c r="H69" i="13"/>
  <c r="B69" i="13"/>
  <c r="B61" i="13"/>
  <c r="I39" i="25"/>
  <c r="B29" i="43"/>
  <c r="B36" i="43"/>
  <c r="B41" i="43"/>
  <c r="J29" i="54"/>
  <c r="I29" i="54"/>
  <c r="D39" i="25"/>
  <c r="C27" i="2"/>
  <c r="E12" i="11"/>
  <c r="D12" i="11"/>
  <c r="F14" i="11"/>
  <c r="E71" i="9"/>
  <c r="D71" i="9"/>
  <c r="F67" i="9"/>
  <c r="D51" i="9"/>
  <c r="F51" i="9"/>
  <c r="F43" i="9"/>
  <c r="F42" i="9"/>
  <c r="F41" i="9"/>
  <c r="F40" i="9"/>
  <c r="C34" i="9"/>
  <c r="F27" i="9"/>
  <c r="E16" i="9"/>
  <c r="D16" i="9"/>
  <c r="F21" i="9"/>
  <c r="E11" i="9"/>
  <c r="D11" i="9"/>
  <c r="F13" i="9"/>
  <c r="C11" i="9"/>
  <c r="E38" i="26"/>
  <c r="C32" i="6"/>
  <c r="K106" i="54"/>
  <c r="K105" i="54"/>
  <c r="J105" i="54"/>
  <c r="K104" i="54"/>
  <c r="J103" i="54"/>
  <c r="I103" i="54"/>
  <c r="K102" i="54"/>
  <c r="K101" i="54"/>
  <c r="J101" i="54"/>
  <c r="I101" i="54"/>
  <c r="K100" i="54"/>
  <c r="K98" i="54"/>
  <c r="K97" i="54"/>
  <c r="K96" i="54"/>
  <c r="J95" i="54"/>
  <c r="I95" i="54"/>
  <c r="K90" i="54"/>
  <c r="K88" i="54"/>
  <c r="K87" i="54"/>
  <c r="J87" i="54"/>
  <c r="I87" i="54"/>
  <c r="J65" i="54"/>
  <c r="J73" i="54"/>
  <c r="K63" i="54"/>
  <c r="J62" i="54"/>
  <c r="J64" i="54"/>
  <c r="I62" i="54"/>
  <c r="I64" i="54"/>
  <c r="K59" i="54"/>
  <c r="K58" i="54"/>
  <c r="K48" i="54"/>
  <c r="J47" i="54"/>
  <c r="I47" i="54"/>
  <c r="K44" i="54"/>
  <c r="K30" i="54"/>
  <c r="K32" i="54"/>
  <c r="K33" i="54"/>
  <c r="K23" i="54"/>
  <c r="K24" i="54"/>
  <c r="J22" i="54"/>
  <c r="I22" i="54"/>
  <c r="K21" i="54"/>
  <c r="J20" i="54"/>
  <c r="I20" i="54"/>
  <c r="K17" i="54"/>
  <c r="J16" i="54"/>
  <c r="I16" i="54"/>
  <c r="K13" i="54"/>
  <c r="L13" i="54"/>
  <c r="K15" i="54"/>
  <c r="J14" i="54"/>
  <c r="I14" i="54"/>
  <c r="K14" i="54"/>
  <c r="I11" i="54"/>
  <c r="H106" i="54"/>
  <c r="H105" i="54"/>
  <c r="E106" i="54"/>
  <c r="E105" i="54"/>
  <c r="G105" i="54"/>
  <c r="F105" i="54"/>
  <c r="D105" i="54"/>
  <c r="C105" i="54"/>
  <c r="H104" i="54"/>
  <c r="E104" i="54"/>
  <c r="E103" i="54"/>
  <c r="G103" i="54"/>
  <c r="F103" i="54"/>
  <c r="D103" i="54"/>
  <c r="C103" i="54"/>
  <c r="H102" i="54"/>
  <c r="L102" i="54"/>
  <c r="E102" i="54"/>
  <c r="E101" i="54"/>
  <c r="G101" i="54"/>
  <c r="F101" i="54"/>
  <c r="D101" i="54"/>
  <c r="C101" i="54"/>
  <c r="H100" i="54"/>
  <c r="L100" i="54"/>
  <c r="E100" i="54"/>
  <c r="H97" i="54"/>
  <c r="E97" i="54"/>
  <c r="H96" i="54"/>
  <c r="E96" i="54"/>
  <c r="G95" i="54"/>
  <c r="F95" i="54"/>
  <c r="D95" i="54"/>
  <c r="C95" i="54"/>
  <c r="H94" i="54"/>
  <c r="E94" i="54"/>
  <c r="H90" i="54"/>
  <c r="H88" i="54"/>
  <c r="H87" i="54"/>
  <c r="E88" i="54"/>
  <c r="E87" i="54"/>
  <c r="G87" i="54"/>
  <c r="F87" i="54"/>
  <c r="D87" i="54"/>
  <c r="C87" i="54"/>
  <c r="H72" i="54"/>
  <c r="H65" i="54"/>
  <c r="E72" i="54"/>
  <c r="H66" i="54"/>
  <c r="E66" i="54"/>
  <c r="G65" i="54"/>
  <c r="G73" i="54"/>
  <c r="F65" i="54"/>
  <c r="F73" i="54"/>
  <c r="D65" i="54"/>
  <c r="D73" i="54"/>
  <c r="C65" i="54"/>
  <c r="C73" i="54"/>
  <c r="H62" i="54"/>
  <c r="E63" i="54"/>
  <c r="E62" i="54"/>
  <c r="E64" i="54"/>
  <c r="G62" i="54"/>
  <c r="G64" i="54"/>
  <c r="F62" i="54"/>
  <c r="F64" i="54"/>
  <c r="D62" i="54"/>
  <c r="D64" i="54"/>
  <c r="C62" i="54"/>
  <c r="C64" i="54"/>
  <c r="H59" i="54"/>
  <c r="H58" i="54"/>
  <c r="E59" i="54"/>
  <c r="E58" i="54"/>
  <c r="H48" i="54"/>
  <c r="E48" i="54"/>
  <c r="G47" i="54"/>
  <c r="F47" i="54"/>
  <c r="D47" i="54"/>
  <c r="C47" i="54"/>
  <c r="H44" i="54"/>
  <c r="H43" i="54"/>
  <c r="H33" i="54"/>
  <c r="L33" i="54"/>
  <c r="H32" i="54"/>
  <c r="H30" i="54"/>
  <c r="E30" i="54"/>
  <c r="G29" i="54"/>
  <c r="F29" i="54"/>
  <c r="D29" i="54"/>
  <c r="C29" i="54"/>
  <c r="L26" i="54"/>
  <c r="E26" i="54"/>
  <c r="H24" i="54"/>
  <c r="L24" i="54"/>
  <c r="E24" i="54"/>
  <c r="H23" i="54"/>
  <c r="H22" i="54"/>
  <c r="E23" i="54"/>
  <c r="G22" i="54"/>
  <c r="F22" i="54"/>
  <c r="D22" i="54"/>
  <c r="C22" i="54"/>
  <c r="H21" i="54"/>
  <c r="E21" i="54"/>
  <c r="E20" i="54"/>
  <c r="G20" i="54"/>
  <c r="F20" i="54"/>
  <c r="D20" i="54"/>
  <c r="C20" i="54"/>
  <c r="H19" i="54"/>
  <c r="L19" i="54"/>
  <c r="E19" i="54"/>
  <c r="E18" i="54"/>
  <c r="G18" i="54"/>
  <c r="F18" i="54"/>
  <c r="D18" i="54"/>
  <c r="C18" i="54"/>
  <c r="H17" i="54"/>
  <c r="E17" i="54"/>
  <c r="E16" i="54"/>
  <c r="G16" i="54"/>
  <c r="F16" i="54"/>
  <c r="D16" i="54"/>
  <c r="C16" i="54"/>
  <c r="H15" i="54"/>
  <c r="L15" i="54"/>
  <c r="E15" i="54"/>
  <c r="E14" i="54"/>
  <c r="G14" i="54"/>
  <c r="F14" i="54"/>
  <c r="D14" i="54"/>
  <c r="C14" i="54"/>
  <c r="C71" i="9"/>
  <c r="C51" i="9"/>
  <c r="F44" i="9"/>
  <c r="D32" i="9"/>
  <c r="E32" i="9"/>
  <c r="C32" i="9"/>
  <c r="F33" i="9"/>
  <c r="N227" i="6"/>
  <c r="M227" i="6"/>
  <c r="L227" i="6"/>
  <c r="K227" i="6"/>
  <c r="J227" i="6"/>
  <c r="I227" i="6"/>
  <c r="G227" i="6"/>
  <c r="E227" i="6"/>
  <c r="D227" i="6"/>
  <c r="C226" i="6"/>
  <c r="C225" i="6"/>
  <c r="C227" i="6"/>
  <c r="C224" i="6"/>
  <c r="F241" i="7"/>
  <c r="L241" i="7"/>
  <c r="L226" i="7"/>
  <c r="K226" i="7"/>
  <c r="J226" i="7"/>
  <c r="I226" i="7"/>
  <c r="H226" i="7"/>
  <c r="G226" i="7"/>
  <c r="F226" i="7"/>
  <c r="E226" i="7"/>
  <c r="D226" i="7"/>
  <c r="C225" i="7"/>
  <c r="C224" i="7"/>
  <c r="C226" i="7"/>
  <c r="C223" i="7"/>
  <c r="N23" i="38"/>
  <c r="P21" i="39"/>
  <c r="F48" i="1"/>
  <c r="F55" i="1"/>
  <c r="C60" i="1"/>
  <c r="F26" i="1"/>
  <c r="F29" i="1"/>
  <c r="C16" i="37"/>
  <c r="B16" i="37"/>
  <c r="E15" i="37"/>
  <c r="E9" i="37"/>
  <c r="E10" i="37"/>
  <c r="E11" i="37"/>
  <c r="E12" i="37"/>
  <c r="D9" i="37"/>
  <c r="D11" i="37"/>
  <c r="D12" i="37"/>
  <c r="E63" i="9"/>
  <c r="E70" i="9"/>
  <c r="E34" i="9"/>
  <c r="E25" i="9"/>
  <c r="E23" i="9"/>
  <c r="E14" i="9"/>
  <c r="U12" i="39"/>
  <c r="N34" i="51"/>
  <c r="M34" i="51"/>
  <c r="N31" i="51"/>
  <c r="M31" i="51"/>
  <c r="N28" i="51"/>
  <c r="M28" i="51"/>
  <c r="M37" i="51"/>
  <c r="M39" i="51"/>
  <c r="N17" i="51"/>
  <c r="M17" i="51"/>
  <c r="N14" i="51"/>
  <c r="M14" i="51"/>
  <c r="N11" i="51"/>
  <c r="M11" i="51"/>
  <c r="L39" i="51"/>
  <c r="L34" i="51"/>
  <c r="K34" i="51"/>
  <c r="J34" i="51"/>
  <c r="L31" i="51"/>
  <c r="K31" i="51"/>
  <c r="J31" i="51"/>
  <c r="L28" i="51"/>
  <c r="K28" i="51"/>
  <c r="K37" i="51"/>
  <c r="K39" i="51"/>
  <c r="J28" i="51"/>
  <c r="J37" i="51"/>
  <c r="J39" i="51"/>
  <c r="L22" i="51"/>
  <c r="L17" i="51"/>
  <c r="K17" i="51"/>
  <c r="J17" i="51"/>
  <c r="L14" i="51"/>
  <c r="K14" i="51"/>
  <c r="J14" i="51"/>
  <c r="L11" i="51"/>
  <c r="K11" i="51"/>
  <c r="J11" i="51"/>
  <c r="I39" i="51"/>
  <c r="I34" i="51"/>
  <c r="H34" i="51"/>
  <c r="G34" i="51"/>
  <c r="I31" i="51"/>
  <c r="H31" i="51"/>
  <c r="G31" i="51"/>
  <c r="I28" i="51"/>
  <c r="H28" i="51"/>
  <c r="H37" i="51"/>
  <c r="H39" i="51"/>
  <c r="G28" i="51"/>
  <c r="G37" i="51"/>
  <c r="G39" i="51"/>
  <c r="I22" i="51"/>
  <c r="I17" i="51"/>
  <c r="H17" i="51"/>
  <c r="G17" i="51"/>
  <c r="I14" i="51"/>
  <c r="H14" i="51"/>
  <c r="G14" i="51"/>
  <c r="I11" i="51"/>
  <c r="H11" i="51"/>
  <c r="H20" i="51"/>
  <c r="H22" i="51"/>
  <c r="G11" i="51"/>
  <c r="F39" i="51"/>
  <c r="F34" i="51"/>
  <c r="E34" i="51"/>
  <c r="D34" i="51"/>
  <c r="F31" i="51"/>
  <c r="E31" i="51"/>
  <c r="D31" i="51"/>
  <c r="F28" i="51"/>
  <c r="E28" i="51"/>
  <c r="D28" i="51"/>
  <c r="D11" i="51"/>
  <c r="E11" i="51"/>
  <c r="F11" i="51"/>
  <c r="D14" i="51"/>
  <c r="E14" i="51"/>
  <c r="F14" i="51"/>
  <c r="D17" i="51"/>
  <c r="E17" i="51"/>
  <c r="F17" i="51"/>
  <c r="F22" i="51"/>
  <c r="C33" i="38"/>
  <c r="B33" i="38"/>
  <c r="D48" i="1"/>
  <c r="D55" i="1"/>
  <c r="E48" i="1"/>
  <c r="E55" i="1"/>
  <c r="D16" i="1"/>
  <c r="D26" i="1"/>
  <c r="D29" i="1"/>
  <c r="E29" i="1"/>
  <c r="E26" i="1"/>
  <c r="G26" i="1"/>
  <c r="C26" i="1"/>
  <c r="F64" i="9"/>
  <c r="F65" i="9"/>
  <c r="F66" i="9"/>
  <c r="F15" i="9"/>
  <c r="F17" i="9"/>
  <c r="F18" i="9"/>
  <c r="F20" i="9"/>
  <c r="F24" i="9"/>
  <c r="D25" i="9"/>
  <c r="F26" i="9"/>
  <c r="F29" i="9"/>
  <c r="F35" i="9"/>
  <c r="F36" i="9"/>
  <c r="F45" i="9"/>
  <c r="F49" i="9"/>
  <c r="J51" i="26"/>
  <c r="G51" i="26"/>
  <c r="F51" i="26"/>
  <c r="E51" i="26"/>
  <c r="M49" i="26"/>
  <c r="L49" i="26"/>
  <c r="K49" i="26"/>
  <c r="J49" i="26"/>
  <c r="I49" i="26"/>
  <c r="H49" i="26"/>
  <c r="G49" i="26"/>
  <c r="F49" i="26"/>
  <c r="E49" i="26"/>
  <c r="G43" i="26"/>
  <c r="J39" i="26"/>
  <c r="G39" i="26"/>
  <c r="E22" i="3"/>
  <c r="F39" i="26"/>
  <c r="D22" i="3"/>
  <c r="E39" i="26"/>
  <c r="C22" i="3"/>
  <c r="M36" i="26"/>
  <c r="L36" i="26"/>
  <c r="K36" i="26"/>
  <c r="J36" i="26"/>
  <c r="I36" i="26"/>
  <c r="H36" i="26"/>
  <c r="G36" i="26"/>
  <c r="F36" i="26"/>
  <c r="E36" i="26"/>
  <c r="D34" i="26"/>
  <c r="D36" i="26"/>
  <c r="M31" i="26"/>
  <c r="L31" i="26"/>
  <c r="K31" i="26"/>
  <c r="J31" i="26"/>
  <c r="I31" i="26"/>
  <c r="H31" i="26"/>
  <c r="G31" i="26"/>
  <c r="F31" i="26"/>
  <c r="E31" i="26"/>
  <c r="M26" i="26"/>
  <c r="L26" i="26"/>
  <c r="K26" i="26"/>
  <c r="J26" i="26"/>
  <c r="I26" i="26"/>
  <c r="H26" i="26"/>
  <c r="G26" i="26"/>
  <c r="F26" i="26"/>
  <c r="E26" i="26"/>
  <c r="M21" i="26"/>
  <c r="L21" i="26"/>
  <c r="K21" i="26"/>
  <c r="J21" i="26"/>
  <c r="I21" i="26"/>
  <c r="H21" i="26"/>
  <c r="G21" i="26"/>
  <c r="F21" i="26"/>
  <c r="E21" i="26"/>
  <c r="D19" i="26"/>
  <c r="E16" i="26"/>
  <c r="G16" i="26"/>
  <c r="H16" i="26"/>
  <c r="I16" i="26"/>
  <c r="J16" i="26"/>
  <c r="K16" i="26"/>
  <c r="L16" i="26"/>
  <c r="M16" i="26"/>
  <c r="K69" i="3"/>
  <c r="J69" i="3"/>
  <c r="I69" i="3"/>
  <c r="H69" i="3"/>
  <c r="G69" i="3"/>
  <c r="F69" i="3"/>
  <c r="E69" i="3"/>
  <c r="D69" i="3"/>
  <c r="C69" i="3"/>
  <c r="B67" i="3"/>
  <c r="K64" i="3"/>
  <c r="J64" i="3"/>
  <c r="I64" i="3"/>
  <c r="H64" i="3"/>
  <c r="G64" i="3"/>
  <c r="F64" i="3"/>
  <c r="E64" i="3"/>
  <c r="D64" i="3"/>
  <c r="C64" i="3"/>
  <c r="B62" i="3"/>
  <c r="K59" i="3"/>
  <c r="J59" i="3"/>
  <c r="I59" i="3"/>
  <c r="H59" i="3"/>
  <c r="G59" i="3"/>
  <c r="F59" i="3"/>
  <c r="E59" i="3"/>
  <c r="D59" i="3"/>
  <c r="C59" i="3"/>
  <c r="B57" i="3"/>
  <c r="K54" i="3"/>
  <c r="J54" i="3"/>
  <c r="I54" i="3"/>
  <c r="H54" i="3"/>
  <c r="G54" i="3"/>
  <c r="F54" i="3"/>
  <c r="E54" i="3"/>
  <c r="D54" i="3"/>
  <c r="C54" i="3"/>
  <c r="B52" i="3"/>
  <c r="K49" i="3"/>
  <c r="J49" i="3"/>
  <c r="I49" i="3"/>
  <c r="H49" i="3"/>
  <c r="G49" i="3"/>
  <c r="F49" i="3"/>
  <c r="E49" i="3"/>
  <c r="D49" i="3"/>
  <c r="C49" i="3"/>
  <c r="B47" i="3"/>
  <c r="K44" i="3"/>
  <c r="J44" i="3"/>
  <c r="I44" i="3"/>
  <c r="H44" i="3"/>
  <c r="G44" i="3"/>
  <c r="F44" i="3"/>
  <c r="E44" i="3"/>
  <c r="D44" i="3"/>
  <c r="C44" i="3"/>
  <c r="B42" i="3"/>
  <c r="K39" i="3"/>
  <c r="J39" i="3"/>
  <c r="I39" i="3"/>
  <c r="H39" i="3"/>
  <c r="G39" i="3"/>
  <c r="F39" i="3"/>
  <c r="E39" i="3"/>
  <c r="D39" i="3"/>
  <c r="C39" i="3"/>
  <c r="B37" i="3"/>
  <c r="K34" i="3"/>
  <c r="J34" i="3"/>
  <c r="I34" i="3"/>
  <c r="H34" i="3"/>
  <c r="G34" i="3"/>
  <c r="F34" i="3"/>
  <c r="E34" i="3"/>
  <c r="D34" i="3"/>
  <c r="C34" i="3"/>
  <c r="B32" i="3"/>
  <c r="K29" i="3"/>
  <c r="J29" i="3"/>
  <c r="I29" i="3"/>
  <c r="H29" i="3"/>
  <c r="G29" i="3"/>
  <c r="F29" i="3"/>
  <c r="E29" i="3"/>
  <c r="D29" i="3"/>
  <c r="C29" i="3"/>
  <c r="B27" i="3"/>
  <c r="C16" i="1"/>
  <c r="C33" i="1"/>
  <c r="C29" i="1"/>
  <c r="E16" i="1"/>
  <c r="B22" i="2"/>
  <c r="B21" i="2"/>
  <c r="B20" i="2"/>
  <c r="M73" i="2"/>
  <c r="L73" i="2"/>
  <c r="K73" i="2"/>
  <c r="J73" i="2"/>
  <c r="I73" i="2"/>
  <c r="G73" i="2"/>
  <c r="E73" i="2"/>
  <c r="C73" i="2"/>
  <c r="B71" i="2"/>
  <c r="M68" i="2"/>
  <c r="L68" i="2"/>
  <c r="K68" i="2"/>
  <c r="J68" i="2"/>
  <c r="I68" i="2"/>
  <c r="G68" i="2"/>
  <c r="E68" i="2"/>
  <c r="C68" i="2"/>
  <c r="B66" i="2"/>
  <c r="M63" i="2"/>
  <c r="L63" i="2"/>
  <c r="K63" i="2"/>
  <c r="J63" i="2"/>
  <c r="I63" i="2"/>
  <c r="G63" i="2"/>
  <c r="E63" i="2"/>
  <c r="C63" i="2"/>
  <c r="B61" i="2"/>
  <c r="M58" i="2"/>
  <c r="L58" i="2"/>
  <c r="K58" i="2"/>
  <c r="J58" i="2"/>
  <c r="I58" i="2"/>
  <c r="G58" i="2"/>
  <c r="E58" i="2"/>
  <c r="C58" i="2"/>
  <c r="B56" i="2"/>
  <c r="M53" i="2"/>
  <c r="L53" i="2"/>
  <c r="K53" i="2"/>
  <c r="J53" i="2"/>
  <c r="I53" i="2"/>
  <c r="G53" i="2"/>
  <c r="E53" i="2"/>
  <c r="C53" i="2"/>
  <c r="B51" i="2"/>
  <c r="M48" i="2"/>
  <c r="L48" i="2"/>
  <c r="K48" i="2"/>
  <c r="J48" i="2"/>
  <c r="I48" i="2"/>
  <c r="G48" i="2"/>
  <c r="E48" i="2"/>
  <c r="C48" i="2"/>
  <c r="B46" i="2"/>
  <c r="M43" i="2"/>
  <c r="L43" i="2"/>
  <c r="K43" i="2"/>
  <c r="J43" i="2"/>
  <c r="I43" i="2"/>
  <c r="G43" i="2"/>
  <c r="E43" i="2"/>
  <c r="C43" i="2"/>
  <c r="B41" i="2"/>
  <c r="M38" i="2"/>
  <c r="L38" i="2"/>
  <c r="K38" i="2"/>
  <c r="J38" i="2"/>
  <c r="I38" i="2"/>
  <c r="G38" i="2"/>
  <c r="E38" i="2"/>
  <c r="C38" i="2"/>
  <c r="B36" i="2"/>
  <c r="M33" i="2"/>
  <c r="L33" i="2"/>
  <c r="K33" i="2"/>
  <c r="J33" i="2"/>
  <c r="I33" i="2"/>
  <c r="G33" i="2"/>
  <c r="E33" i="2"/>
  <c r="C33" i="2"/>
  <c r="B31" i="2"/>
  <c r="M23" i="2"/>
  <c r="L23" i="2"/>
  <c r="K23" i="2"/>
  <c r="I23" i="2"/>
  <c r="G23" i="2"/>
  <c r="E23" i="2"/>
  <c r="G45" i="1"/>
  <c r="G46" i="1"/>
  <c r="G47" i="1"/>
  <c r="G49" i="1"/>
  <c r="G50" i="1"/>
  <c r="G51" i="1"/>
  <c r="G52" i="1"/>
  <c r="G53" i="1"/>
  <c r="G54" i="1"/>
  <c r="G44" i="1"/>
  <c r="G13" i="1"/>
  <c r="G17" i="1"/>
  <c r="G18" i="1"/>
  <c r="G19" i="1"/>
  <c r="G20" i="1"/>
  <c r="G21" i="1"/>
  <c r="G23" i="1"/>
  <c r="G24" i="1"/>
  <c r="G25" i="1"/>
  <c r="G27" i="1"/>
  <c r="G28" i="1"/>
  <c r="G30" i="1"/>
  <c r="G31" i="1"/>
  <c r="G32" i="1"/>
  <c r="K241" i="7"/>
  <c r="J241" i="7"/>
  <c r="I241" i="7"/>
  <c r="H241" i="7"/>
  <c r="G241" i="7"/>
  <c r="E241" i="7"/>
  <c r="D241" i="7"/>
  <c r="L236" i="7"/>
  <c r="K236" i="7"/>
  <c r="J236" i="7"/>
  <c r="I236" i="7"/>
  <c r="H236" i="7"/>
  <c r="G236" i="7"/>
  <c r="F236" i="7"/>
  <c r="E236" i="7"/>
  <c r="D236" i="7"/>
  <c r="L231" i="7"/>
  <c r="K231" i="7"/>
  <c r="J231" i="7"/>
  <c r="I231" i="7"/>
  <c r="H231" i="7"/>
  <c r="G231" i="7"/>
  <c r="F231" i="7"/>
  <c r="E231" i="7"/>
  <c r="D231" i="7"/>
  <c r="L221" i="7"/>
  <c r="K221" i="7"/>
  <c r="J221" i="7"/>
  <c r="I221" i="7"/>
  <c r="H221" i="7"/>
  <c r="G221" i="7"/>
  <c r="F221" i="7"/>
  <c r="E221" i="7"/>
  <c r="D221" i="7"/>
  <c r="L216" i="7"/>
  <c r="K216" i="7"/>
  <c r="J216" i="7"/>
  <c r="I216" i="7"/>
  <c r="H216" i="7"/>
  <c r="G216" i="7"/>
  <c r="F216" i="7"/>
  <c r="E216" i="7"/>
  <c r="D216" i="7"/>
  <c r="L211" i="7"/>
  <c r="K211" i="7"/>
  <c r="J211" i="7"/>
  <c r="I211" i="7"/>
  <c r="H211" i="7"/>
  <c r="G211" i="7"/>
  <c r="F211" i="7"/>
  <c r="E211" i="7"/>
  <c r="D211" i="7"/>
  <c r="L206" i="7"/>
  <c r="K206" i="7"/>
  <c r="J206" i="7"/>
  <c r="I206" i="7"/>
  <c r="H206" i="7"/>
  <c r="G206" i="7"/>
  <c r="F206" i="7"/>
  <c r="E206" i="7"/>
  <c r="D206" i="7"/>
  <c r="L201" i="7"/>
  <c r="K201" i="7"/>
  <c r="J201" i="7"/>
  <c r="I201" i="7"/>
  <c r="H201" i="7"/>
  <c r="G201" i="7"/>
  <c r="F201" i="7"/>
  <c r="E201" i="7"/>
  <c r="D201" i="7"/>
  <c r="L196" i="7"/>
  <c r="K196" i="7"/>
  <c r="J196" i="7"/>
  <c r="I196" i="7"/>
  <c r="H196" i="7"/>
  <c r="G196" i="7"/>
  <c r="F196" i="7"/>
  <c r="E196" i="7"/>
  <c r="D196" i="7"/>
  <c r="L191" i="7"/>
  <c r="K191" i="7"/>
  <c r="J191" i="7"/>
  <c r="I191" i="7"/>
  <c r="H191" i="7"/>
  <c r="G191" i="7"/>
  <c r="F191" i="7"/>
  <c r="E191" i="7"/>
  <c r="D191" i="7"/>
  <c r="L186" i="7"/>
  <c r="K186" i="7"/>
  <c r="J186" i="7"/>
  <c r="I186" i="7"/>
  <c r="H186" i="7"/>
  <c r="G186" i="7"/>
  <c r="F186" i="7"/>
  <c r="E186" i="7"/>
  <c r="D186" i="7"/>
  <c r="L176" i="7"/>
  <c r="K176" i="7"/>
  <c r="J176" i="7"/>
  <c r="I176" i="7"/>
  <c r="H176" i="7"/>
  <c r="G176" i="7"/>
  <c r="F176" i="7"/>
  <c r="E176" i="7"/>
  <c r="D176" i="7"/>
  <c r="L171" i="7"/>
  <c r="K171" i="7"/>
  <c r="J171" i="7"/>
  <c r="I171" i="7"/>
  <c r="H171" i="7"/>
  <c r="G171" i="7"/>
  <c r="F171" i="7"/>
  <c r="E171" i="7"/>
  <c r="D171" i="7"/>
  <c r="L166" i="7"/>
  <c r="K166" i="7"/>
  <c r="J166" i="7"/>
  <c r="I166" i="7"/>
  <c r="H166" i="7"/>
  <c r="G166" i="7"/>
  <c r="F166" i="7"/>
  <c r="E166" i="7"/>
  <c r="D166" i="7"/>
  <c r="L151" i="7"/>
  <c r="K151" i="7"/>
  <c r="J151" i="7"/>
  <c r="I151" i="7"/>
  <c r="H151" i="7"/>
  <c r="G151" i="7"/>
  <c r="F151" i="7"/>
  <c r="E151" i="7"/>
  <c r="D151" i="7"/>
  <c r="L146" i="7"/>
  <c r="K146" i="7"/>
  <c r="J146" i="7"/>
  <c r="I146" i="7"/>
  <c r="H146" i="7"/>
  <c r="G146" i="7"/>
  <c r="F146" i="7"/>
  <c r="E146" i="7"/>
  <c r="D146" i="7"/>
  <c r="L141" i="7"/>
  <c r="K141" i="7"/>
  <c r="J141" i="7"/>
  <c r="I141" i="7"/>
  <c r="H141" i="7"/>
  <c r="G141" i="7"/>
  <c r="F141" i="7"/>
  <c r="E141" i="7"/>
  <c r="D141" i="7"/>
  <c r="L136" i="7"/>
  <c r="K136" i="7"/>
  <c r="J136" i="7"/>
  <c r="I136" i="7"/>
  <c r="H136" i="7"/>
  <c r="G136" i="7"/>
  <c r="F136" i="7"/>
  <c r="E136" i="7"/>
  <c r="D136" i="7"/>
  <c r="L131" i="7"/>
  <c r="K131" i="7"/>
  <c r="J131" i="7"/>
  <c r="I131" i="7"/>
  <c r="H131" i="7"/>
  <c r="G131" i="7"/>
  <c r="F131" i="7"/>
  <c r="E131" i="7"/>
  <c r="L126" i="7"/>
  <c r="K126" i="7"/>
  <c r="J126" i="7"/>
  <c r="I126" i="7"/>
  <c r="H126" i="7"/>
  <c r="G126" i="7"/>
  <c r="F126" i="7"/>
  <c r="E126" i="7"/>
  <c r="D126" i="7"/>
  <c r="L116" i="7"/>
  <c r="K116" i="7"/>
  <c r="J116" i="7"/>
  <c r="I116" i="7"/>
  <c r="H116" i="7"/>
  <c r="G116" i="7"/>
  <c r="F116" i="7"/>
  <c r="E116" i="7"/>
  <c r="D116" i="7"/>
  <c r="L111" i="7"/>
  <c r="K111" i="7"/>
  <c r="J111" i="7"/>
  <c r="I111" i="7"/>
  <c r="H111" i="7"/>
  <c r="G111" i="7"/>
  <c r="F111" i="7"/>
  <c r="E111" i="7"/>
  <c r="D111" i="7"/>
  <c r="L106" i="7"/>
  <c r="K106" i="7"/>
  <c r="J106" i="7"/>
  <c r="I106" i="7"/>
  <c r="H106" i="7"/>
  <c r="G106" i="7"/>
  <c r="F106" i="7"/>
  <c r="E106" i="7"/>
  <c r="D106" i="7"/>
  <c r="L101" i="7"/>
  <c r="K101" i="7"/>
  <c r="J101" i="7"/>
  <c r="I101" i="7"/>
  <c r="H101" i="7"/>
  <c r="G101" i="7"/>
  <c r="F101" i="7"/>
  <c r="E101" i="7"/>
  <c r="D101" i="7"/>
  <c r="L96" i="7"/>
  <c r="K96" i="7"/>
  <c r="J96" i="7"/>
  <c r="I96" i="7"/>
  <c r="H96" i="7"/>
  <c r="G96" i="7"/>
  <c r="F96" i="7"/>
  <c r="E96" i="7"/>
  <c r="D96" i="7"/>
  <c r="L86" i="7"/>
  <c r="K86" i="7"/>
  <c r="J86" i="7"/>
  <c r="I86" i="7"/>
  <c r="H86" i="7"/>
  <c r="G86" i="7"/>
  <c r="F86" i="7"/>
  <c r="E86" i="7"/>
  <c r="D86" i="7"/>
  <c r="L81" i="7"/>
  <c r="K81" i="7"/>
  <c r="J81" i="7"/>
  <c r="I81" i="7"/>
  <c r="H81" i="7"/>
  <c r="G81" i="7"/>
  <c r="F81" i="7"/>
  <c r="E81" i="7"/>
  <c r="D81" i="7"/>
  <c r="L76" i="7"/>
  <c r="K76" i="7"/>
  <c r="J76" i="7"/>
  <c r="I76" i="7"/>
  <c r="H76" i="7"/>
  <c r="G76" i="7"/>
  <c r="F76" i="7"/>
  <c r="E76" i="7"/>
  <c r="D76" i="7"/>
  <c r="L71" i="7"/>
  <c r="K71" i="7"/>
  <c r="J71" i="7"/>
  <c r="I71" i="7"/>
  <c r="H71" i="7"/>
  <c r="G71" i="7"/>
  <c r="F71" i="7"/>
  <c r="E71" i="7"/>
  <c r="D71" i="7"/>
  <c r="L66" i="7"/>
  <c r="K66" i="7"/>
  <c r="J66" i="7"/>
  <c r="I66" i="7"/>
  <c r="H66" i="7"/>
  <c r="G66" i="7"/>
  <c r="F66" i="7"/>
  <c r="E66" i="7"/>
  <c r="D66" i="7"/>
  <c r="L61" i="7"/>
  <c r="K61" i="7"/>
  <c r="J61" i="7"/>
  <c r="I61" i="7"/>
  <c r="H61" i="7"/>
  <c r="G61" i="7"/>
  <c r="F61" i="7"/>
  <c r="E61" i="7"/>
  <c r="D61" i="7"/>
  <c r="L56" i="7"/>
  <c r="K56" i="7"/>
  <c r="J56" i="7"/>
  <c r="I56" i="7"/>
  <c r="H56" i="7"/>
  <c r="G56" i="7"/>
  <c r="F56" i="7"/>
  <c r="E56" i="7"/>
  <c r="D56" i="7"/>
  <c r="L51" i="7"/>
  <c r="K51" i="7"/>
  <c r="J51" i="7"/>
  <c r="I51" i="7"/>
  <c r="H51" i="7"/>
  <c r="G51" i="7"/>
  <c r="F51" i="7"/>
  <c r="E51" i="7"/>
  <c r="D51" i="7"/>
  <c r="L46" i="7"/>
  <c r="K46" i="7"/>
  <c r="J46" i="7"/>
  <c r="I46" i="7"/>
  <c r="H46" i="7"/>
  <c r="G46" i="7"/>
  <c r="F46" i="7"/>
  <c r="E46" i="7"/>
  <c r="D46" i="7"/>
  <c r="L41" i="7"/>
  <c r="K41" i="7"/>
  <c r="J41" i="7"/>
  <c r="I41" i="7"/>
  <c r="H41" i="7"/>
  <c r="G41" i="7"/>
  <c r="F41" i="7"/>
  <c r="E41" i="7"/>
  <c r="D41" i="7"/>
  <c r="L36" i="7"/>
  <c r="K36" i="7"/>
  <c r="J36" i="7"/>
  <c r="I36" i="7"/>
  <c r="H36" i="7"/>
  <c r="G36" i="7"/>
  <c r="F36" i="7"/>
  <c r="E36" i="7"/>
  <c r="D36" i="7"/>
  <c r="L31" i="7"/>
  <c r="K31" i="7"/>
  <c r="J31" i="7"/>
  <c r="I31" i="7"/>
  <c r="H31" i="7"/>
  <c r="G31" i="7"/>
  <c r="F31" i="7"/>
  <c r="E31" i="7"/>
  <c r="D31" i="7"/>
  <c r="L26" i="7"/>
  <c r="K26" i="7"/>
  <c r="J26" i="7"/>
  <c r="I26" i="7"/>
  <c r="H26" i="7"/>
  <c r="G26" i="7"/>
  <c r="F26" i="7"/>
  <c r="E26" i="7"/>
  <c r="D26" i="7"/>
  <c r="L21" i="7"/>
  <c r="K21" i="7"/>
  <c r="J21" i="7"/>
  <c r="I21" i="7"/>
  <c r="H21" i="7"/>
  <c r="G21" i="7"/>
  <c r="F21" i="7"/>
  <c r="E21" i="7"/>
  <c r="D21" i="7"/>
  <c r="L16" i="7"/>
  <c r="K16" i="7"/>
  <c r="J16" i="7"/>
  <c r="I16" i="7"/>
  <c r="H16" i="7"/>
  <c r="G16" i="7"/>
  <c r="F16" i="7"/>
  <c r="E16" i="7"/>
  <c r="D16" i="7"/>
  <c r="F254" i="7"/>
  <c r="J254" i="7"/>
  <c r="K254" i="7"/>
  <c r="D256" i="7"/>
  <c r="D257" i="7"/>
  <c r="D255" i="7"/>
  <c r="D244" i="7"/>
  <c r="D248" i="7"/>
  <c r="D245" i="7"/>
  <c r="C18" i="3"/>
  <c r="D243" i="7"/>
  <c r="C16" i="3"/>
  <c r="E243" i="7"/>
  <c r="F243" i="7"/>
  <c r="G243" i="7"/>
  <c r="F16" i="3"/>
  <c r="H243" i="7"/>
  <c r="G16" i="3"/>
  <c r="I243" i="7"/>
  <c r="I247" i="7"/>
  <c r="J243" i="7"/>
  <c r="K243" i="7"/>
  <c r="J16" i="3"/>
  <c r="L243" i="7"/>
  <c r="K16" i="3"/>
  <c r="E244" i="7"/>
  <c r="D17" i="3"/>
  <c r="F244" i="7"/>
  <c r="F246" i="7"/>
  <c r="G244" i="7"/>
  <c r="F17" i="3"/>
  <c r="H244" i="7"/>
  <c r="G17" i="3"/>
  <c r="I244" i="7"/>
  <c r="J244" i="7"/>
  <c r="K244" i="7"/>
  <c r="J17" i="3"/>
  <c r="L244" i="7"/>
  <c r="K17" i="3"/>
  <c r="E245" i="7"/>
  <c r="E249" i="7"/>
  <c r="F245" i="7"/>
  <c r="E18" i="3"/>
  <c r="G245" i="7"/>
  <c r="F18" i="3"/>
  <c r="H245" i="7"/>
  <c r="G18" i="3"/>
  <c r="I245" i="7"/>
  <c r="J245" i="7"/>
  <c r="K245" i="7"/>
  <c r="J18" i="3"/>
  <c r="L245" i="7"/>
  <c r="K18" i="3"/>
  <c r="C150" i="7"/>
  <c r="C149" i="7"/>
  <c r="C151" i="7"/>
  <c r="C148" i="7"/>
  <c r="C140" i="7"/>
  <c r="C139" i="7"/>
  <c r="C141" i="7"/>
  <c r="C138" i="7"/>
  <c r="E51" i="25"/>
  <c r="C1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E39" i="25"/>
  <c r="N35" i="25"/>
  <c r="M35" i="25"/>
  <c r="L35" i="25"/>
  <c r="K35" i="25"/>
  <c r="J35" i="25"/>
  <c r="I35" i="25"/>
  <c r="H35" i="25"/>
  <c r="G35" i="25"/>
  <c r="F35" i="25"/>
  <c r="E35" i="25"/>
  <c r="D35" i="25"/>
  <c r="N30" i="25"/>
  <c r="M30" i="25"/>
  <c r="L30" i="25"/>
  <c r="K30" i="25"/>
  <c r="J30" i="25"/>
  <c r="I30" i="25"/>
  <c r="H30" i="25"/>
  <c r="G30" i="25"/>
  <c r="F30" i="25"/>
  <c r="E30" i="25"/>
  <c r="D30" i="25"/>
  <c r="N25" i="25"/>
  <c r="M25" i="25"/>
  <c r="L25" i="25"/>
  <c r="K25" i="25"/>
  <c r="J25" i="25"/>
  <c r="I25" i="25"/>
  <c r="H25" i="25"/>
  <c r="G25" i="25"/>
  <c r="F25" i="25"/>
  <c r="E25" i="25"/>
  <c r="D25" i="25"/>
  <c r="N20" i="25"/>
  <c r="M20" i="25"/>
  <c r="L20" i="25"/>
  <c r="K20" i="25"/>
  <c r="J20" i="25"/>
  <c r="I20" i="25"/>
  <c r="H20" i="25"/>
  <c r="G20" i="25"/>
  <c r="F20" i="25"/>
  <c r="E20" i="25"/>
  <c r="D20" i="25"/>
  <c r="N15" i="25"/>
  <c r="M15" i="25"/>
  <c r="L15" i="25"/>
  <c r="K15" i="25"/>
  <c r="J15" i="25"/>
  <c r="I15" i="25"/>
  <c r="E245" i="6"/>
  <c r="E246" i="6"/>
  <c r="N257" i="6"/>
  <c r="M257" i="6"/>
  <c r="L257" i="6"/>
  <c r="K257" i="6"/>
  <c r="J257" i="6"/>
  <c r="I257" i="6"/>
  <c r="G257" i="6"/>
  <c r="E257" i="6"/>
  <c r="D257" i="6"/>
  <c r="N252" i="6"/>
  <c r="M252" i="6"/>
  <c r="L252" i="6"/>
  <c r="K252" i="6"/>
  <c r="J252" i="6"/>
  <c r="I252" i="6"/>
  <c r="G252" i="6"/>
  <c r="E252" i="6"/>
  <c r="D252" i="6"/>
  <c r="N242" i="6"/>
  <c r="M242" i="6"/>
  <c r="L242" i="6"/>
  <c r="K242" i="6"/>
  <c r="J242" i="6"/>
  <c r="I242" i="6"/>
  <c r="G242" i="6"/>
  <c r="E242" i="6"/>
  <c r="D242" i="6"/>
  <c r="N237" i="6"/>
  <c r="M237" i="6"/>
  <c r="L237" i="6"/>
  <c r="K237" i="6"/>
  <c r="J237" i="6"/>
  <c r="I237" i="6"/>
  <c r="G237" i="6"/>
  <c r="E237" i="6"/>
  <c r="D237" i="6"/>
  <c r="N232" i="6"/>
  <c r="M232" i="6"/>
  <c r="L232" i="6"/>
  <c r="K232" i="6"/>
  <c r="J232" i="6"/>
  <c r="I232" i="6"/>
  <c r="G232" i="6"/>
  <c r="E232" i="6"/>
  <c r="D232" i="6"/>
  <c r="N222" i="6"/>
  <c r="M222" i="6"/>
  <c r="L222" i="6"/>
  <c r="K222" i="6"/>
  <c r="J222" i="6"/>
  <c r="I222" i="6"/>
  <c r="G222" i="6"/>
  <c r="E222" i="6"/>
  <c r="D222" i="6"/>
  <c r="N217" i="6"/>
  <c r="M217" i="6"/>
  <c r="L217" i="6"/>
  <c r="K217" i="6"/>
  <c r="J217" i="6"/>
  <c r="I217" i="6"/>
  <c r="G217" i="6"/>
  <c r="E217" i="6"/>
  <c r="D217" i="6"/>
  <c r="N211" i="6"/>
  <c r="M211" i="6"/>
  <c r="L211" i="6"/>
  <c r="K211" i="6"/>
  <c r="J211" i="6"/>
  <c r="I211" i="6"/>
  <c r="G211" i="6"/>
  <c r="E211" i="6"/>
  <c r="D211" i="6"/>
  <c r="N206" i="6"/>
  <c r="M206" i="6"/>
  <c r="L206" i="6"/>
  <c r="K206" i="6"/>
  <c r="J206" i="6"/>
  <c r="I206" i="6"/>
  <c r="G206" i="6"/>
  <c r="E206" i="6"/>
  <c r="D206" i="6"/>
  <c r="N201" i="6"/>
  <c r="M201" i="6"/>
  <c r="L201" i="6"/>
  <c r="K201" i="6"/>
  <c r="J201" i="6"/>
  <c r="I201" i="6"/>
  <c r="G201" i="6"/>
  <c r="E201" i="6"/>
  <c r="D201" i="6"/>
  <c r="N196" i="6"/>
  <c r="M196" i="6"/>
  <c r="L196" i="6"/>
  <c r="K196" i="6"/>
  <c r="J196" i="6"/>
  <c r="I196" i="6"/>
  <c r="G196" i="6"/>
  <c r="E196" i="6"/>
  <c r="D196" i="6"/>
  <c r="N191" i="6"/>
  <c r="M191" i="6"/>
  <c r="L191" i="6"/>
  <c r="K191" i="6"/>
  <c r="J191" i="6"/>
  <c r="I191" i="6"/>
  <c r="G191" i="6"/>
  <c r="E191" i="6"/>
  <c r="D191" i="6"/>
  <c r="C191" i="6"/>
  <c r="N186" i="6"/>
  <c r="M186" i="6"/>
  <c r="L186" i="6"/>
  <c r="K186" i="6"/>
  <c r="J186" i="6"/>
  <c r="I186" i="6"/>
  <c r="G186" i="6"/>
  <c r="E186" i="6"/>
  <c r="D186" i="6"/>
  <c r="C186" i="6"/>
  <c r="N176" i="6"/>
  <c r="M176" i="6"/>
  <c r="L176" i="6"/>
  <c r="K176" i="6"/>
  <c r="J176" i="6"/>
  <c r="I176" i="6"/>
  <c r="G176" i="6"/>
  <c r="E176" i="6"/>
  <c r="D176" i="6"/>
  <c r="N171" i="6"/>
  <c r="M171" i="6"/>
  <c r="L171" i="6"/>
  <c r="K171" i="6"/>
  <c r="J171" i="6"/>
  <c r="I171" i="6"/>
  <c r="G171" i="6"/>
  <c r="E171" i="6"/>
  <c r="D171" i="6"/>
  <c r="N166" i="6"/>
  <c r="M166" i="6"/>
  <c r="L166" i="6"/>
  <c r="K166" i="6"/>
  <c r="J166" i="6"/>
  <c r="I166" i="6"/>
  <c r="G166" i="6"/>
  <c r="E166" i="6"/>
  <c r="D166" i="6"/>
  <c r="N156" i="6"/>
  <c r="M156" i="6"/>
  <c r="L156" i="6"/>
  <c r="K156" i="6"/>
  <c r="J156" i="6"/>
  <c r="I156" i="6"/>
  <c r="G156" i="6"/>
  <c r="E156" i="6"/>
  <c r="D156" i="6"/>
  <c r="N151" i="6"/>
  <c r="M151" i="6"/>
  <c r="L151" i="6"/>
  <c r="K151" i="6"/>
  <c r="J151" i="6"/>
  <c r="I151" i="6"/>
  <c r="G151" i="6"/>
  <c r="E151" i="6"/>
  <c r="D151" i="6"/>
  <c r="N146" i="6"/>
  <c r="M146" i="6"/>
  <c r="L146" i="6"/>
  <c r="K146" i="6"/>
  <c r="J146" i="6"/>
  <c r="I146" i="6"/>
  <c r="G146" i="6"/>
  <c r="E146" i="6"/>
  <c r="D146" i="6"/>
  <c r="N141" i="6"/>
  <c r="M141" i="6"/>
  <c r="L141" i="6"/>
  <c r="K141" i="6"/>
  <c r="J141" i="6"/>
  <c r="I141" i="6"/>
  <c r="G141" i="6"/>
  <c r="E141" i="6"/>
  <c r="D141" i="6"/>
  <c r="C141" i="6"/>
  <c r="N135" i="6"/>
  <c r="M135" i="6"/>
  <c r="L135" i="6"/>
  <c r="K135" i="6"/>
  <c r="J135" i="6"/>
  <c r="I135" i="6"/>
  <c r="G135" i="6"/>
  <c r="E135" i="6"/>
  <c r="D135" i="6"/>
  <c r="N130" i="6"/>
  <c r="M130" i="6"/>
  <c r="L130" i="6"/>
  <c r="K130" i="6"/>
  <c r="J130" i="6"/>
  <c r="I130" i="6"/>
  <c r="G130" i="6"/>
  <c r="E130" i="6"/>
  <c r="D130" i="6"/>
  <c r="N125" i="6"/>
  <c r="M125" i="6"/>
  <c r="L125" i="6"/>
  <c r="K125" i="6"/>
  <c r="J125" i="6"/>
  <c r="I125" i="6"/>
  <c r="G125" i="6"/>
  <c r="E125" i="6"/>
  <c r="D125" i="6"/>
  <c r="N115" i="6"/>
  <c r="M115" i="6"/>
  <c r="L115" i="6"/>
  <c r="K115" i="6"/>
  <c r="J115" i="6"/>
  <c r="I115" i="6"/>
  <c r="G115" i="6"/>
  <c r="E115" i="6"/>
  <c r="D115" i="6"/>
  <c r="M110" i="6"/>
  <c r="L110" i="6"/>
  <c r="K110" i="6"/>
  <c r="J110" i="6"/>
  <c r="I110" i="6"/>
  <c r="G110" i="6"/>
  <c r="E110" i="6"/>
  <c r="D110" i="6"/>
  <c r="N105" i="6"/>
  <c r="M105" i="6"/>
  <c r="L105" i="6"/>
  <c r="K105" i="6"/>
  <c r="J105" i="6"/>
  <c r="I105" i="6"/>
  <c r="G105" i="6"/>
  <c r="E105" i="6"/>
  <c r="D105" i="6"/>
  <c r="N100" i="6"/>
  <c r="M100" i="6"/>
  <c r="L100" i="6"/>
  <c r="K100" i="6"/>
  <c r="J100" i="6"/>
  <c r="I100" i="6"/>
  <c r="G100" i="6"/>
  <c r="E100" i="6"/>
  <c r="D100" i="6"/>
  <c r="N95" i="6"/>
  <c r="M95" i="6"/>
  <c r="L95" i="6"/>
  <c r="K95" i="6"/>
  <c r="J95" i="6"/>
  <c r="I95" i="6"/>
  <c r="G95" i="6"/>
  <c r="E95" i="6"/>
  <c r="D95" i="6"/>
  <c r="N90" i="6"/>
  <c r="M90" i="6"/>
  <c r="L90" i="6"/>
  <c r="K90" i="6"/>
  <c r="J90" i="6"/>
  <c r="I90" i="6"/>
  <c r="G90" i="6"/>
  <c r="E90" i="6"/>
  <c r="D90" i="6"/>
  <c r="N85" i="6"/>
  <c r="M85" i="6"/>
  <c r="L85" i="6"/>
  <c r="K85" i="6"/>
  <c r="J85" i="6"/>
  <c r="I85" i="6"/>
  <c r="G85" i="6"/>
  <c r="E85" i="6"/>
  <c r="D85" i="6"/>
  <c r="N80" i="6"/>
  <c r="M80" i="6"/>
  <c r="L80" i="6"/>
  <c r="K80" i="6"/>
  <c r="J80" i="6"/>
  <c r="I80" i="6"/>
  <c r="G80" i="6"/>
  <c r="E80" i="6"/>
  <c r="D80" i="6"/>
  <c r="N75" i="6"/>
  <c r="M75" i="6"/>
  <c r="L75" i="6"/>
  <c r="K75" i="6"/>
  <c r="J75" i="6"/>
  <c r="I75" i="6"/>
  <c r="G75" i="6"/>
  <c r="E75" i="6"/>
  <c r="D75" i="6"/>
  <c r="N70" i="6"/>
  <c r="M70" i="6"/>
  <c r="L70" i="6"/>
  <c r="K70" i="6"/>
  <c r="J70" i="6"/>
  <c r="I70" i="6"/>
  <c r="G70" i="6"/>
  <c r="E70" i="6"/>
  <c r="D70" i="6"/>
  <c r="N65" i="6"/>
  <c r="M65" i="6"/>
  <c r="L65" i="6"/>
  <c r="K65" i="6"/>
  <c r="J65" i="6"/>
  <c r="I65" i="6"/>
  <c r="G65" i="6"/>
  <c r="E65" i="6"/>
  <c r="D65" i="6"/>
  <c r="N60" i="6"/>
  <c r="M60" i="6"/>
  <c r="L60" i="6"/>
  <c r="K60" i="6"/>
  <c r="J60" i="6"/>
  <c r="I60" i="6"/>
  <c r="G60" i="6"/>
  <c r="E60" i="6"/>
  <c r="D60" i="6"/>
  <c r="N55" i="6"/>
  <c r="M55" i="6"/>
  <c r="L55" i="6"/>
  <c r="K55" i="6"/>
  <c r="J55" i="6"/>
  <c r="I55" i="6"/>
  <c r="G55" i="6"/>
  <c r="E55" i="6"/>
  <c r="D55" i="6"/>
  <c r="N50" i="6"/>
  <c r="M50" i="6"/>
  <c r="L50" i="6"/>
  <c r="K50" i="6"/>
  <c r="J50" i="6"/>
  <c r="I50" i="6"/>
  <c r="G50" i="6"/>
  <c r="E50" i="6"/>
  <c r="D50" i="6"/>
  <c r="N45" i="6"/>
  <c r="M45" i="6"/>
  <c r="L45" i="6"/>
  <c r="K45" i="6"/>
  <c r="J45" i="6"/>
  <c r="I45" i="6"/>
  <c r="G45" i="6"/>
  <c r="E45" i="6"/>
  <c r="D45" i="6"/>
  <c r="N40" i="6"/>
  <c r="M40" i="6"/>
  <c r="L40" i="6"/>
  <c r="K40" i="6"/>
  <c r="J40" i="6"/>
  <c r="I40" i="6"/>
  <c r="G40" i="6"/>
  <c r="E40" i="6"/>
  <c r="D40" i="6"/>
  <c r="N35" i="6"/>
  <c r="M35" i="6"/>
  <c r="L35" i="6"/>
  <c r="N30" i="6"/>
  <c r="M30" i="6"/>
  <c r="L30" i="6"/>
  <c r="K30" i="6"/>
  <c r="J30" i="6"/>
  <c r="I30" i="6"/>
  <c r="G30" i="6"/>
  <c r="E30" i="6"/>
  <c r="D30" i="6"/>
  <c r="N25" i="6"/>
  <c r="M25" i="6"/>
  <c r="L25" i="6"/>
  <c r="K25" i="6"/>
  <c r="J25" i="6"/>
  <c r="I25" i="6"/>
  <c r="G25" i="6"/>
  <c r="E25" i="6"/>
  <c r="D25" i="6"/>
  <c r="N20" i="6"/>
  <c r="M20" i="6"/>
  <c r="L20" i="6"/>
  <c r="K20" i="6"/>
  <c r="J20" i="6"/>
  <c r="I20" i="6"/>
  <c r="G20" i="6"/>
  <c r="E20" i="6"/>
  <c r="D20" i="6"/>
  <c r="D15" i="6"/>
  <c r="E15" i="6"/>
  <c r="G15" i="6"/>
  <c r="I15" i="6"/>
  <c r="J15" i="6"/>
  <c r="K15" i="6"/>
  <c r="L15" i="6"/>
  <c r="M15" i="6"/>
  <c r="N15" i="6"/>
  <c r="C14" i="6"/>
  <c r="C273" i="6"/>
  <c r="C19" i="6"/>
  <c r="C24" i="6"/>
  <c r="C29" i="6"/>
  <c r="C34" i="6"/>
  <c r="C39" i="6"/>
  <c r="C44" i="6"/>
  <c r="C49" i="6"/>
  <c r="C54" i="6"/>
  <c r="C59" i="6"/>
  <c r="C64" i="6"/>
  <c r="C69" i="6"/>
  <c r="C74" i="6"/>
  <c r="C79" i="6"/>
  <c r="C84" i="6"/>
  <c r="C89" i="6"/>
  <c r="C94" i="6"/>
  <c r="C99" i="6"/>
  <c r="C104" i="6"/>
  <c r="C109" i="6"/>
  <c r="C114" i="6"/>
  <c r="C115" i="6"/>
  <c r="C124" i="6"/>
  <c r="C129" i="6"/>
  <c r="C134" i="6"/>
  <c r="C140" i="6"/>
  <c r="C145" i="6"/>
  <c r="C150" i="6"/>
  <c r="C155" i="6"/>
  <c r="C165" i="6"/>
  <c r="C170" i="6"/>
  <c r="C175" i="6"/>
  <c r="C185" i="6"/>
  <c r="C190" i="6"/>
  <c r="C195" i="6"/>
  <c r="C200" i="6"/>
  <c r="C205" i="6"/>
  <c r="C210" i="6"/>
  <c r="C216" i="6"/>
  <c r="C221" i="6"/>
  <c r="C231" i="6"/>
  <c r="C236" i="6"/>
  <c r="C241" i="6"/>
  <c r="C242" i="6"/>
  <c r="C13" i="6"/>
  <c r="C272" i="6"/>
  <c r="C274" i="6"/>
  <c r="C18" i="6"/>
  <c r="C20" i="6"/>
  <c r="C23" i="6"/>
  <c r="C28" i="6"/>
  <c r="C30" i="6"/>
  <c r="C33" i="6"/>
  <c r="C35" i="6"/>
  <c r="C38" i="6"/>
  <c r="C40" i="6"/>
  <c r="C43" i="6"/>
  <c r="C48" i="6"/>
  <c r="C50" i="6"/>
  <c r="C53" i="6"/>
  <c r="C58" i="6"/>
  <c r="C60" i="6"/>
  <c r="C63" i="6"/>
  <c r="C65" i="6"/>
  <c r="C68" i="6"/>
  <c r="C70" i="6"/>
  <c r="C73" i="6"/>
  <c r="C75" i="6"/>
  <c r="C78" i="6"/>
  <c r="C80" i="6"/>
  <c r="C83" i="6"/>
  <c r="C85" i="6"/>
  <c r="C88" i="6"/>
  <c r="C90" i="6"/>
  <c r="C93" i="6"/>
  <c r="C95" i="6"/>
  <c r="C98" i="6"/>
  <c r="C100" i="6"/>
  <c r="C103" i="6"/>
  <c r="C105" i="6"/>
  <c r="C108" i="6"/>
  <c r="C110" i="6"/>
  <c r="C113" i="6"/>
  <c r="C123" i="6"/>
  <c r="C125" i="6"/>
  <c r="C128" i="6"/>
  <c r="C130" i="6"/>
  <c r="C133" i="6"/>
  <c r="C135" i="6"/>
  <c r="C144" i="6"/>
  <c r="C146" i="6"/>
  <c r="C149" i="6"/>
  <c r="C154" i="6"/>
  <c r="C156" i="6"/>
  <c r="C164" i="6"/>
  <c r="C166" i="6"/>
  <c r="C169" i="6"/>
  <c r="C171" i="6"/>
  <c r="C174" i="6"/>
  <c r="C176" i="6"/>
  <c r="C194" i="6"/>
  <c r="C196" i="6"/>
  <c r="C199" i="6"/>
  <c r="C201" i="6"/>
  <c r="C204" i="6"/>
  <c r="C206" i="6"/>
  <c r="C209" i="6"/>
  <c r="C211" i="6"/>
  <c r="C215" i="6"/>
  <c r="C217" i="6"/>
  <c r="C220" i="6"/>
  <c r="C222" i="6"/>
  <c r="C230" i="6"/>
  <c r="C235" i="6"/>
  <c r="C240" i="6"/>
  <c r="C138" i="6"/>
  <c r="C268" i="6"/>
  <c r="C17" i="6"/>
  <c r="C22" i="6"/>
  <c r="C37" i="6"/>
  <c r="C42" i="6"/>
  <c r="C47" i="6"/>
  <c r="C52" i="6"/>
  <c r="C57" i="6"/>
  <c r="C62" i="6"/>
  <c r="C67" i="6"/>
  <c r="C72" i="6"/>
  <c r="C77" i="6"/>
  <c r="C267" i="6"/>
  <c r="C82" i="6"/>
  <c r="C87" i="6"/>
  <c r="C92" i="6"/>
  <c r="C97" i="6"/>
  <c r="C102" i="6"/>
  <c r="C107" i="6"/>
  <c r="C112" i="6"/>
  <c r="C122" i="6"/>
  <c r="C127" i="6"/>
  <c r="C132" i="6"/>
  <c r="C137" i="6"/>
  <c r="C143" i="6"/>
  <c r="C148" i="6"/>
  <c r="C153" i="6"/>
  <c r="C163" i="6"/>
  <c r="C168" i="6"/>
  <c r="C173" i="6"/>
  <c r="C193" i="6"/>
  <c r="C198" i="6"/>
  <c r="C203" i="6"/>
  <c r="C208" i="6"/>
  <c r="C213" i="6"/>
  <c r="C219" i="6"/>
  <c r="C229" i="6"/>
  <c r="C234" i="6"/>
  <c r="C239" i="6"/>
  <c r="C271" i="6"/>
  <c r="D271" i="6"/>
  <c r="E271" i="6"/>
  <c r="G271" i="6"/>
  <c r="I271" i="6"/>
  <c r="J271" i="6"/>
  <c r="K271" i="6"/>
  <c r="L271" i="6"/>
  <c r="M271" i="6"/>
  <c r="N271" i="6"/>
  <c r="D272" i="6"/>
  <c r="D274" i="6"/>
  <c r="E272" i="6"/>
  <c r="E274" i="6"/>
  <c r="G272" i="6"/>
  <c r="G274" i="6"/>
  <c r="I272" i="6"/>
  <c r="I274" i="6"/>
  <c r="J272" i="6"/>
  <c r="J274" i="6"/>
  <c r="K272" i="6"/>
  <c r="K274" i="6"/>
  <c r="L272" i="6"/>
  <c r="L274" i="6"/>
  <c r="M272" i="6"/>
  <c r="M274" i="6"/>
  <c r="N272" i="6"/>
  <c r="N274" i="6"/>
  <c r="D273" i="6"/>
  <c r="E273" i="6"/>
  <c r="G273" i="6"/>
  <c r="I273" i="6"/>
  <c r="J273" i="6"/>
  <c r="K273" i="6"/>
  <c r="L273" i="6"/>
  <c r="M273" i="6"/>
  <c r="N273" i="6"/>
  <c r="G246" i="6"/>
  <c r="I246" i="6"/>
  <c r="J246" i="6"/>
  <c r="J261" i="6"/>
  <c r="K246" i="6"/>
  <c r="J17" i="2"/>
  <c r="J77" i="2"/>
  <c r="L246" i="6"/>
  <c r="K17" i="2"/>
  <c r="M246" i="6"/>
  <c r="L17" i="2"/>
  <c r="L77" i="2"/>
  <c r="N246" i="6"/>
  <c r="M17" i="2"/>
  <c r="D246" i="6"/>
  <c r="C17" i="2"/>
  <c r="C77" i="2"/>
  <c r="G245" i="6"/>
  <c r="I245" i="6"/>
  <c r="J245" i="6"/>
  <c r="J260" i="6"/>
  <c r="K245" i="6"/>
  <c r="J16" i="2"/>
  <c r="L245" i="6"/>
  <c r="K16" i="2"/>
  <c r="K18" i="2"/>
  <c r="M245" i="6"/>
  <c r="L16" i="2"/>
  <c r="N245" i="6"/>
  <c r="N247" i="6"/>
  <c r="D245" i="6"/>
  <c r="C16" i="2"/>
  <c r="C18" i="2"/>
  <c r="I244" i="6"/>
  <c r="J244" i="6"/>
  <c r="I15" i="2"/>
  <c r="I75" i="2"/>
  <c r="K244" i="6"/>
  <c r="J15" i="2"/>
  <c r="L244" i="6"/>
  <c r="K15" i="2"/>
  <c r="K75" i="2"/>
  <c r="M244" i="6"/>
  <c r="L15" i="2"/>
  <c r="N244" i="6"/>
  <c r="N259" i="6"/>
  <c r="N263" i="6"/>
  <c r="C214" i="6"/>
  <c r="D18" i="46"/>
  <c r="D63" i="9"/>
  <c r="D70" i="9"/>
  <c r="F70" i="9"/>
  <c r="C63" i="9"/>
  <c r="C70" i="9"/>
  <c r="D14" i="9"/>
  <c r="D23" i="9"/>
  <c r="F23" i="9"/>
  <c r="D34" i="9"/>
  <c r="F34" i="9"/>
  <c r="C14" i="9"/>
  <c r="C16" i="9"/>
  <c r="C48" i="9"/>
  <c r="C52" i="9"/>
  <c r="C23" i="9"/>
  <c r="C25" i="9"/>
  <c r="G10" i="36"/>
  <c r="G11" i="36"/>
  <c r="C33" i="7"/>
  <c r="P23" i="38"/>
  <c r="W12" i="38"/>
  <c r="G12" i="36"/>
  <c r="G13" i="36"/>
  <c r="G14" i="36"/>
  <c r="G15" i="36"/>
  <c r="G16" i="36"/>
  <c r="G17" i="36"/>
  <c r="G18" i="36"/>
  <c r="G20" i="36"/>
  <c r="G21" i="36"/>
  <c r="E36" i="36"/>
  <c r="E41" i="36"/>
  <c r="C36" i="36"/>
  <c r="E13" i="38"/>
  <c r="M13" i="38"/>
  <c r="X13" i="38"/>
  <c r="W13" i="38"/>
  <c r="W23" i="38"/>
  <c r="E14" i="38"/>
  <c r="M14" i="38"/>
  <c r="X14" i="38"/>
  <c r="W14" i="38"/>
  <c r="E15" i="38"/>
  <c r="M15" i="38"/>
  <c r="X15" i="38"/>
  <c r="E16" i="38"/>
  <c r="M16" i="38"/>
  <c r="X16" i="38"/>
  <c r="E17" i="38"/>
  <c r="M17" i="38"/>
  <c r="X17" i="38"/>
  <c r="E18" i="38"/>
  <c r="M18" i="38"/>
  <c r="X18" i="38"/>
  <c r="E19" i="38"/>
  <c r="M19" i="38"/>
  <c r="X19" i="38"/>
  <c r="M20" i="38"/>
  <c r="M21" i="38"/>
  <c r="X21" i="38"/>
  <c r="M22" i="38"/>
  <c r="W22" i="38"/>
  <c r="D19" i="36"/>
  <c r="C240" i="7"/>
  <c r="C239" i="7"/>
  <c r="C241" i="7"/>
  <c r="C210" i="7"/>
  <c r="C211" i="7"/>
  <c r="C209" i="7"/>
  <c r="C130" i="7"/>
  <c r="C129" i="7"/>
  <c r="C50" i="7"/>
  <c r="C51" i="7"/>
  <c r="C49" i="7"/>
  <c r="F9" i="42"/>
  <c r="C110" i="7"/>
  <c r="C111" i="7"/>
  <c r="G40" i="13"/>
  <c r="E40" i="13"/>
  <c r="E23" i="13"/>
  <c r="F50" i="9"/>
  <c r="F44" i="26"/>
  <c r="G44" i="26"/>
  <c r="H44" i="26"/>
  <c r="D44" i="26"/>
  <c r="I44" i="26"/>
  <c r="J44" i="26"/>
  <c r="K44" i="26"/>
  <c r="L44" i="26"/>
  <c r="M44" i="26"/>
  <c r="E44" i="26"/>
  <c r="F43" i="26"/>
  <c r="F45" i="26"/>
  <c r="H43" i="26"/>
  <c r="H45" i="26"/>
  <c r="I43" i="26"/>
  <c r="I45" i="26"/>
  <c r="J43" i="26"/>
  <c r="J45" i="26"/>
  <c r="K43" i="26"/>
  <c r="K45" i="26"/>
  <c r="L43" i="26"/>
  <c r="L45" i="26"/>
  <c r="M43" i="26"/>
  <c r="M45" i="26"/>
  <c r="E43" i="26"/>
  <c r="F42" i="26"/>
  <c r="G42" i="26"/>
  <c r="H42" i="26"/>
  <c r="I42" i="26"/>
  <c r="J42" i="26"/>
  <c r="K42" i="26"/>
  <c r="L42" i="26"/>
  <c r="M42" i="26"/>
  <c r="E42" i="26"/>
  <c r="D42" i="26"/>
  <c r="F40" i="26"/>
  <c r="D23" i="3"/>
  <c r="D24" i="3"/>
  <c r="G40" i="26"/>
  <c r="E23" i="3"/>
  <c r="H40" i="26"/>
  <c r="F23" i="3"/>
  <c r="I40" i="26"/>
  <c r="G23" i="3"/>
  <c r="J40" i="26"/>
  <c r="J41" i="26"/>
  <c r="K40" i="26"/>
  <c r="I23" i="3"/>
  <c r="L40" i="26"/>
  <c r="J23" i="3"/>
  <c r="M40" i="26"/>
  <c r="K23" i="3"/>
  <c r="E40" i="26"/>
  <c r="C23" i="3"/>
  <c r="H39" i="26"/>
  <c r="F22" i="3"/>
  <c r="F24" i="3"/>
  <c r="I39" i="26"/>
  <c r="I41" i="26"/>
  <c r="K39" i="26"/>
  <c r="I22" i="3"/>
  <c r="I24" i="3"/>
  <c r="L39" i="26"/>
  <c r="J22" i="3"/>
  <c r="J24" i="3"/>
  <c r="M39" i="26"/>
  <c r="K22" i="3"/>
  <c r="F38" i="26"/>
  <c r="D21" i="3"/>
  <c r="G38" i="26"/>
  <c r="D38" i="26"/>
  <c r="H38" i="26"/>
  <c r="F21" i="3"/>
  <c r="F71" i="3"/>
  <c r="I38" i="26"/>
  <c r="G21" i="3"/>
  <c r="G71" i="3"/>
  <c r="J38" i="26"/>
  <c r="H21" i="3"/>
  <c r="K38" i="26"/>
  <c r="I21" i="3"/>
  <c r="L38" i="26"/>
  <c r="J21" i="3"/>
  <c r="M38" i="26"/>
  <c r="K21" i="3"/>
  <c r="C21" i="3"/>
  <c r="E256" i="7"/>
  <c r="F256" i="7"/>
  <c r="F258" i="7"/>
  <c r="G256" i="7"/>
  <c r="G258" i="7"/>
  <c r="H256" i="7"/>
  <c r="H258" i="7"/>
  <c r="I256" i="7"/>
  <c r="J256" i="7"/>
  <c r="J258" i="7"/>
  <c r="K256" i="7"/>
  <c r="K258" i="7"/>
  <c r="L256" i="7"/>
  <c r="L258" i="7"/>
  <c r="E255" i="7"/>
  <c r="F255" i="7"/>
  <c r="G255" i="7"/>
  <c r="G247" i="7"/>
  <c r="H255" i="7"/>
  <c r="I255" i="7"/>
  <c r="J255" i="7"/>
  <c r="K255" i="7"/>
  <c r="L255" i="7"/>
  <c r="E257" i="7"/>
  <c r="F257" i="7"/>
  <c r="G257" i="7"/>
  <c r="G249" i="7"/>
  <c r="G250" i="7"/>
  <c r="H257" i="7"/>
  <c r="I257" i="7"/>
  <c r="I249" i="7"/>
  <c r="C257" i="7"/>
  <c r="J257" i="7"/>
  <c r="K257" i="7"/>
  <c r="L257" i="7"/>
  <c r="C124" i="7"/>
  <c r="C45" i="7"/>
  <c r="C44" i="7"/>
  <c r="C43" i="7"/>
  <c r="C35" i="7"/>
  <c r="C34" i="7"/>
  <c r="C36" i="7"/>
  <c r="E50" i="25"/>
  <c r="E52" i="25"/>
  <c r="F50" i="25"/>
  <c r="F52" i="25"/>
  <c r="G50" i="25"/>
  <c r="G52" i="25"/>
  <c r="H50" i="25"/>
  <c r="I50" i="25"/>
  <c r="I52" i="25"/>
  <c r="J50" i="25"/>
  <c r="J52" i="25"/>
  <c r="K50" i="25"/>
  <c r="K52" i="25"/>
  <c r="L50" i="25"/>
  <c r="L52" i="25"/>
  <c r="M50" i="25"/>
  <c r="M52" i="25"/>
  <c r="N50" i="25"/>
  <c r="N52" i="25"/>
  <c r="D50" i="25"/>
  <c r="D52" i="25"/>
  <c r="E49" i="25"/>
  <c r="F49" i="25"/>
  <c r="G49" i="25"/>
  <c r="H49" i="25"/>
  <c r="I49" i="25"/>
  <c r="J49" i="25"/>
  <c r="K49" i="25"/>
  <c r="L49" i="25"/>
  <c r="M49" i="25"/>
  <c r="N49" i="25"/>
  <c r="D49" i="25"/>
  <c r="E43" i="25"/>
  <c r="F43" i="25"/>
  <c r="G43" i="25"/>
  <c r="H43" i="25"/>
  <c r="I43" i="25"/>
  <c r="J43" i="25"/>
  <c r="K43" i="25"/>
  <c r="L43" i="25"/>
  <c r="M43" i="25"/>
  <c r="N43" i="25"/>
  <c r="D43" i="25"/>
  <c r="E42" i="25"/>
  <c r="E44" i="25"/>
  <c r="F42" i="25"/>
  <c r="F44" i="25"/>
  <c r="G42" i="25"/>
  <c r="G44" i="25"/>
  <c r="H42" i="25"/>
  <c r="H44" i="25"/>
  <c r="I42" i="25"/>
  <c r="I44" i="25"/>
  <c r="J42" i="25"/>
  <c r="J44" i="25"/>
  <c r="K42" i="25"/>
  <c r="K44" i="25"/>
  <c r="L42" i="25"/>
  <c r="L44" i="25"/>
  <c r="M42" i="25"/>
  <c r="M44" i="25"/>
  <c r="N42" i="25"/>
  <c r="N44" i="25"/>
  <c r="D42" i="25"/>
  <c r="E41" i="25"/>
  <c r="F41" i="25"/>
  <c r="G41" i="25"/>
  <c r="H41" i="25"/>
  <c r="I41" i="25"/>
  <c r="J41" i="25"/>
  <c r="K41" i="25"/>
  <c r="L41" i="25"/>
  <c r="M41" i="25"/>
  <c r="N41" i="25"/>
  <c r="D41" i="25"/>
  <c r="F39" i="25"/>
  <c r="E27" i="2"/>
  <c r="E77" i="2"/>
  <c r="G39" i="25"/>
  <c r="G27" i="2"/>
  <c r="G77" i="2"/>
  <c r="H39" i="25"/>
  <c r="J39" i="25"/>
  <c r="K27" i="2"/>
  <c r="K39" i="25"/>
  <c r="L39" i="25"/>
  <c r="M39" i="25"/>
  <c r="N39" i="25"/>
  <c r="N38" i="25"/>
  <c r="M26" i="2"/>
  <c r="M28" i="2"/>
  <c r="E38" i="25"/>
  <c r="E40" i="25"/>
  <c r="F38" i="25"/>
  <c r="E26" i="2"/>
  <c r="E76" i="2"/>
  <c r="E78" i="2"/>
  <c r="G38" i="25"/>
  <c r="H38" i="25"/>
  <c r="I26" i="2"/>
  <c r="I38" i="25"/>
  <c r="J26" i="2"/>
  <c r="J28" i="2"/>
  <c r="J38" i="25"/>
  <c r="K38" i="25"/>
  <c r="L38" i="25"/>
  <c r="L40" i="25"/>
  <c r="M38" i="25"/>
  <c r="D38" i="25"/>
  <c r="D40" i="25"/>
  <c r="E37" i="25"/>
  <c r="F37" i="25"/>
  <c r="E25" i="2"/>
  <c r="E75" i="2"/>
  <c r="G37" i="25"/>
  <c r="G25" i="2"/>
  <c r="G75" i="2"/>
  <c r="H37" i="25"/>
  <c r="I25" i="2"/>
  <c r="I37" i="25"/>
  <c r="J25" i="2"/>
  <c r="J37" i="25"/>
  <c r="K25" i="2"/>
  <c r="K37" i="25"/>
  <c r="L37" i="25"/>
  <c r="L25" i="2"/>
  <c r="D37" i="25"/>
  <c r="M37" i="25"/>
  <c r="N37" i="25"/>
  <c r="M25" i="2"/>
  <c r="H51" i="25"/>
  <c r="Q12" i="39"/>
  <c r="R12" i="39"/>
  <c r="S12" i="39"/>
  <c r="T12" i="39"/>
  <c r="C22" i="39"/>
  <c r="D22" i="39"/>
  <c r="E22" i="39"/>
  <c r="F22" i="39"/>
  <c r="G22" i="39"/>
  <c r="B22" i="39"/>
  <c r="B32" i="2"/>
  <c r="B33" i="2"/>
  <c r="C53" i="36"/>
  <c r="B53" i="36"/>
  <c r="B15" i="41"/>
  <c r="B10" i="41"/>
  <c r="C213" i="7"/>
  <c r="C214" i="7"/>
  <c r="C216" i="7"/>
  <c r="C215" i="7"/>
  <c r="B47" i="2"/>
  <c r="B12" i="45"/>
  <c r="M12" i="43"/>
  <c r="M13" i="43"/>
  <c r="B14" i="43"/>
  <c r="B18" i="43"/>
  <c r="B20" i="43"/>
  <c r="B17" i="43"/>
  <c r="C14" i="43"/>
  <c r="C18" i="43"/>
  <c r="C20" i="43"/>
  <c r="C17" i="43"/>
  <c r="D14" i="43"/>
  <c r="D18" i="43"/>
  <c r="D20" i="43"/>
  <c r="E14" i="43"/>
  <c r="F14" i="43"/>
  <c r="F18" i="43"/>
  <c r="F20" i="43"/>
  <c r="G14" i="43"/>
  <c r="H14" i="43"/>
  <c r="I14" i="43"/>
  <c r="J14" i="43"/>
  <c r="J18" i="43"/>
  <c r="K14" i="43"/>
  <c r="L14" i="43"/>
  <c r="M15" i="43"/>
  <c r="M16" i="43"/>
  <c r="D17" i="43"/>
  <c r="E17" i="43"/>
  <c r="F17" i="43"/>
  <c r="G17" i="43"/>
  <c r="G18" i="43"/>
  <c r="G20" i="43"/>
  <c r="H17" i="43"/>
  <c r="I17" i="43"/>
  <c r="I18" i="43"/>
  <c r="I20" i="43"/>
  <c r="M20" i="43"/>
  <c r="J17" i="43"/>
  <c r="K17" i="43"/>
  <c r="K18" i="43"/>
  <c r="K20" i="43"/>
  <c r="L17" i="43"/>
  <c r="M19" i="43"/>
  <c r="H12" i="13"/>
  <c r="H13" i="13"/>
  <c r="H14" i="13"/>
  <c r="H15" i="13"/>
  <c r="H16" i="13"/>
  <c r="H17" i="13"/>
  <c r="H18" i="13"/>
  <c r="H19" i="13"/>
  <c r="H20" i="13"/>
  <c r="H21" i="13"/>
  <c r="H22" i="13"/>
  <c r="B23" i="13"/>
  <c r="C23" i="13"/>
  <c r="D23" i="13"/>
  <c r="F23" i="13"/>
  <c r="G23" i="13"/>
  <c r="H33" i="13"/>
  <c r="H34" i="13"/>
  <c r="H35" i="13"/>
  <c r="H36" i="13"/>
  <c r="H37" i="13"/>
  <c r="H38" i="13"/>
  <c r="H39" i="13"/>
  <c r="B40" i="13"/>
  <c r="C40" i="13"/>
  <c r="D40" i="13"/>
  <c r="F40" i="13"/>
  <c r="I49" i="13"/>
  <c r="I50" i="13"/>
  <c r="I51" i="13"/>
  <c r="I60" i="13"/>
  <c r="I68" i="13"/>
  <c r="I70" i="13"/>
  <c r="I71" i="13"/>
  <c r="I72" i="13"/>
  <c r="F8" i="42"/>
  <c r="F10" i="42"/>
  <c r="F11" i="42"/>
  <c r="F12" i="42"/>
  <c r="F13" i="42"/>
  <c r="F14" i="42"/>
  <c r="B15" i="42"/>
  <c r="C15" i="42"/>
  <c r="D15" i="42"/>
  <c r="E15" i="42"/>
  <c r="C10" i="41"/>
  <c r="D10" i="41"/>
  <c r="E10" i="41"/>
  <c r="F11" i="40"/>
  <c r="I11" i="40"/>
  <c r="F12" i="40"/>
  <c r="I12" i="40"/>
  <c r="F13" i="40"/>
  <c r="I13" i="40"/>
  <c r="F14" i="40"/>
  <c r="I14" i="40"/>
  <c r="F15" i="40"/>
  <c r="I15" i="40"/>
  <c r="F16" i="40"/>
  <c r="I16" i="40"/>
  <c r="F17" i="40"/>
  <c r="I17" i="40"/>
  <c r="F18" i="40"/>
  <c r="I18" i="40"/>
  <c r="F19" i="40"/>
  <c r="I19" i="40"/>
  <c r="F21" i="40"/>
  <c r="I21" i="40"/>
  <c r="B22" i="40"/>
  <c r="C22" i="40"/>
  <c r="D22" i="40"/>
  <c r="E22" i="40"/>
  <c r="G22" i="40"/>
  <c r="H22" i="40"/>
  <c r="H11" i="39"/>
  <c r="O11" i="39"/>
  <c r="P11" i="39"/>
  <c r="Q11" i="39"/>
  <c r="Q22" i="39"/>
  <c r="Q13" i="39"/>
  <c r="Q14" i="39"/>
  <c r="Q15" i="39"/>
  <c r="Q16" i="39"/>
  <c r="V16" i="39"/>
  <c r="Q17" i="39"/>
  <c r="Q18" i="39"/>
  <c r="Q19" i="39"/>
  <c r="Q21" i="39"/>
  <c r="V21" i="39"/>
  <c r="R11" i="39"/>
  <c r="S11" i="39"/>
  <c r="T11" i="39"/>
  <c r="T13" i="39"/>
  <c r="T14" i="39"/>
  <c r="T15" i="39"/>
  <c r="T16" i="39"/>
  <c r="T17" i="39"/>
  <c r="T18" i="39"/>
  <c r="T19" i="39"/>
  <c r="T21" i="39"/>
  <c r="H12" i="39"/>
  <c r="H22" i="39"/>
  <c r="O12" i="39"/>
  <c r="P12" i="39"/>
  <c r="H13" i="39"/>
  <c r="O13" i="39"/>
  <c r="P13" i="39"/>
  <c r="R13" i="39"/>
  <c r="S13" i="39"/>
  <c r="U13" i="39"/>
  <c r="H14" i="39"/>
  <c r="O14" i="39"/>
  <c r="P14" i="39"/>
  <c r="R14" i="39"/>
  <c r="V14" i="39"/>
  <c r="S14" i="39"/>
  <c r="U14" i="39"/>
  <c r="H15" i="39"/>
  <c r="O15" i="39"/>
  <c r="P15" i="39"/>
  <c r="R15" i="39"/>
  <c r="S15" i="39"/>
  <c r="U15" i="39"/>
  <c r="H16" i="39"/>
  <c r="O16" i="39"/>
  <c r="P16" i="39"/>
  <c r="R16" i="39"/>
  <c r="S16" i="39"/>
  <c r="U16" i="39"/>
  <c r="H17" i="39"/>
  <c r="O17" i="39"/>
  <c r="P17" i="39"/>
  <c r="R17" i="39"/>
  <c r="S17" i="39"/>
  <c r="U17" i="39"/>
  <c r="H18" i="39"/>
  <c r="O18" i="39"/>
  <c r="P18" i="39"/>
  <c r="R18" i="39"/>
  <c r="V18" i="39"/>
  <c r="S18" i="39"/>
  <c r="U18" i="39"/>
  <c r="H19" i="39"/>
  <c r="O19" i="39"/>
  <c r="P19" i="39"/>
  <c r="R19" i="39"/>
  <c r="S19" i="39"/>
  <c r="U19" i="39"/>
  <c r="H21" i="39"/>
  <c r="O21" i="39"/>
  <c r="R21" i="39"/>
  <c r="S21" i="39"/>
  <c r="U21" i="39"/>
  <c r="I22" i="39"/>
  <c r="J22" i="39"/>
  <c r="K22" i="39"/>
  <c r="L22" i="39"/>
  <c r="M22" i="39"/>
  <c r="N22" i="39"/>
  <c r="E12" i="38"/>
  <c r="M12" i="38"/>
  <c r="X12" i="38"/>
  <c r="B23" i="38"/>
  <c r="C23" i="38"/>
  <c r="D23" i="38"/>
  <c r="F23" i="38"/>
  <c r="G23" i="38"/>
  <c r="H23" i="38"/>
  <c r="I23" i="38"/>
  <c r="J23" i="38"/>
  <c r="K23" i="38"/>
  <c r="L23" i="38"/>
  <c r="O23" i="38"/>
  <c r="Q23" i="38"/>
  <c r="R23" i="38"/>
  <c r="S23" i="38"/>
  <c r="T23" i="38"/>
  <c r="U23" i="38"/>
  <c r="V23" i="38"/>
  <c r="D28" i="36"/>
  <c r="D36" i="36"/>
  <c r="F28" i="36"/>
  <c r="F36" i="36"/>
  <c r="D13" i="26"/>
  <c r="D15" i="26"/>
  <c r="D16" i="26"/>
  <c r="D18" i="26"/>
  <c r="D20" i="26"/>
  <c r="D23" i="26"/>
  <c r="D24" i="26"/>
  <c r="D26" i="26"/>
  <c r="D25" i="26"/>
  <c r="D28" i="26"/>
  <c r="D29" i="26"/>
  <c r="D31" i="26"/>
  <c r="D30" i="26"/>
  <c r="D33" i="26"/>
  <c r="D35" i="26"/>
  <c r="D46" i="26"/>
  <c r="D47" i="26"/>
  <c r="D49" i="26"/>
  <c r="D48" i="26"/>
  <c r="E50" i="26"/>
  <c r="D50" i="26"/>
  <c r="F50" i="26"/>
  <c r="G50" i="26"/>
  <c r="H50" i="26"/>
  <c r="I50" i="26"/>
  <c r="J50" i="26"/>
  <c r="K50" i="26"/>
  <c r="L50" i="26"/>
  <c r="M50" i="26"/>
  <c r="H51" i="26"/>
  <c r="H53" i="26"/>
  <c r="I51" i="26"/>
  <c r="D51" i="26"/>
  <c r="K51" i="26"/>
  <c r="K53" i="26"/>
  <c r="L51" i="26"/>
  <c r="L53" i="26"/>
  <c r="M51" i="26"/>
  <c r="M53" i="26"/>
  <c r="E52" i="26"/>
  <c r="E53" i="26"/>
  <c r="F52" i="26"/>
  <c r="F53" i="26"/>
  <c r="G52" i="26"/>
  <c r="G53" i="26"/>
  <c r="H52" i="26"/>
  <c r="I52" i="26"/>
  <c r="J52" i="26"/>
  <c r="J53" i="26"/>
  <c r="K52" i="26"/>
  <c r="L52" i="26"/>
  <c r="M52" i="26"/>
  <c r="C13" i="7"/>
  <c r="C14" i="7"/>
  <c r="C15" i="7"/>
  <c r="C16" i="7"/>
  <c r="C18" i="7"/>
  <c r="C19" i="7"/>
  <c r="C20" i="7"/>
  <c r="C21" i="7"/>
  <c r="C23" i="7"/>
  <c r="C24" i="7"/>
  <c r="C25" i="7"/>
  <c r="C28" i="7"/>
  <c r="C29" i="7"/>
  <c r="C30" i="7"/>
  <c r="C38" i="7"/>
  <c r="C39" i="7"/>
  <c r="C40" i="7"/>
  <c r="C41" i="7"/>
  <c r="C48" i="7"/>
  <c r="C53" i="7"/>
  <c r="C54" i="7"/>
  <c r="C55" i="7"/>
  <c r="C56" i="7"/>
  <c r="C58" i="7"/>
  <c r="C59" i="7"/>
  <c r="C60" i="7"/>
  <c r="C61" i="7"/>
  <c r="C63" i="7"/>
  <c r="C64" i="7"/>
  <c r="C65" i="7"/>
  <c r="C68" i="7"/>
  <c r="C69" i="7"/>
  <c r="C71" i="7"/>
  <c r="C70" i="7"/>
  <c r="C73" i="7"/>
  <c r="C74" i="7"/>
  <c r="C76" i="7"/>
  <c r="C75" i="7"/>
  <c r="C78" i="7"/>
  <c r="C79" i="7"/>
  <c r="C80" i="7"/>
  <c r="C83" i="7"/>
  <c r="C84" i="7"/>
  <c r="C85" i="7"/>
  <c r="C86" i="7"/>
  <c r="C93" i="7"/>
  <c r="C94" i="7"/>
  <c r="C95" i="7"/>
  <c r="C96" i="7"/>
  <c r="C98" i="7"/>
  <c r="C99" i="7"/>
  <c r="C100" i="7"/>
  <c r="C101" i="7"/>
  <c r="C103" i="7"/>
  <c r="C104" i="7"/>
  <c r="C105" i="7"/>
  <c r="C106" i="7"/>
  <c r="C108" i="7"/>
  <c r="C109" i="7"/>
  <c r="C113" i="7"/>
  <c r="C114" i="7"/>
  <c r="C116" i="7"/>
  <c r="C115" i="7"/>
  <c r="C123" i="7"/>
  <c r="C125" i="7"/>
  <c r="C126" i="7"/>
  <c r="C133" i="7"/>
  <c r="C134" i="7"/>
  <c r="C135" i="7"/>
  <c r="C136" i="7"/>
  <c r="C128" i="7"/>
  <c r="C143" i="7"/>
  <c r="C144" i="7"/>
  <c r="C145" i="7"/>
  <c r="C153" i="7"/>
  <c r="C154" i="7"/>
  <c r="C155" i="7"/>
  <c r="C163" i="7"/>
  <c r="C164" i="7"/>
  <c r="C165" i="7"/>
  <c r="C168" i="7"/>
  <c r="C169" i="7"/>
  <c r="C171" i="7"/>
  <c r="C170" i="7"/>
  <c r="C173" i="7"/>
  <c r="C174" i="7"/>
  <c r="C176" i="7"/>
  <c r="C175" i="7"/>
  <c r="C183" i="7"/>
  <c r="C184" i="7"/>
  <c r="C185" i="7"/>
  <c r="C188" i="7"/>
  <c r="C189" i="7"/>
  <c r="C191" i="7"/>
  <c r="C190" i="7"/>
  <c r="C193" i="7"/>
  <c r="C194" i="7"/>
  <c r="C196" i="7"/>
  <c r="C195" i="7"/>
  <c r="C198" i="7"/>
  <c r="C199" i="7"/>
  <c r="C201" i="7"/>
  <c r="C200" i="7"/>
  <c r="C208" i="7"/>
  <c r="C203" i="7"/>
  <c r="C204" i="7"/>
  <c r="C206" i="7"/>
  <c r="C205" i="7"/>
  <c r="C218" i="7"/>
  <c r="C219" i="7"/>
  <c r="C221" i="7"/>
  <c r="C220" i="7"/>
  <c r="C228" i="7"/>
  <c r="C229" i="7"/>
  <c r="C231" i="7"/>
  <c r="C230" i="7"/>
  <c r="C233" i="7"/>
  <c r="C234" i="7"/>
  <c r="C236" i="7"/>
  <c r="C235" i="7"/>
  <c r="C238" i="7"/>
  <c r="B26" i="3"/>
  <c r="B31" i="3"/>
  <c r="B33" i="3"/>
  <c r="B34" i="3"/>
  <c r="B36" i="3"/>
  <c r="B38" i="3"/>
  <c r="B39" i="3"/>
  <c r="B41" i="3"/>
  <c r="B43" i="3"/>
  <c r="B44" i="3"/>
  <c r="B46" i="3"/>
  <c r="B48" i="3"/>
  <c r="B49" i="3"/>
  <c r="B51" i="3"/>
  <c r="B56" i="3"/>
  <c r="B58" i="3"/>
  <c r="B59" i="3"/>
  <c r="B61" i="3"/>
  <c r="B63" i="3"/>
  <c r="B64" i="3"/>
  <c r="C12" i="25"/>
  <c r="C49" i="25"/>
  <c r="C13" i="25"/>
  <c r="C14" i="25"/>
  <c r="C51" i="25"/>
  <c r="C15" i="25"/>
  <c r="C18" i="25"/>
  <c r="C20" i="25"/>
  <c r="C23" i="25"/>
  <c r="C25" i="25"/>
  <c r="C24" i="25"/>
  <c r="C27" i="25"/>
  <c r="C28" i="25"/>
  <c r="C30" i="25"/>
  <c r="C29" i="25"/>
  <c r="C43" i="25"/>
  <c r="C32" i="25"/>
  <c r="C41" i="25"/>
  <c r="C34" i="25"/>
  <c r="D51" i="25"/>
  <c r="F51" i="25"/>
  <c r="G51" i="25"/>
  <c r="I51" i="25"/>
  <c r="J51" i="25"/>
  <c r="K51" i="25"/>
  <c r="L51" i="25"/>
  <c r="M51" i="25"/>
  <c r="N51" i="25"/>
  <c r="C249" i="6"/>
  <c r="C250" i="6"/>
  <c r="C254" i="6"/>
  <c r="C255" i="6"/>
  <c r="C257" i="6"/>
  <c r="C256" i="6"/>
  <c r="B30" i="2"/>
  <c r="B35" i="2"/>
  <c r="B40" i="2"/>
  <c r="B43" i="2"/>
  <c r="B45" i="2"/>
  <c r="B50" i="2"/>
  <c r="B55" i="2"/>
  <c r="B57" i="2"/>
  <c r="B58" i="2"/>
  <c r="B60" i="2"/>
  <c r="B62" i="2"/>
  <c r="B65" i="2"/>
  <c r="B70" i="2"/>
  <c r="B72" i="2"/>
  <c r="B68" i="3"/>
  <c r="B69" i="3"/>
  <c r="B67" i="2"/>
  <c r="B68" i="2"/>
  <c r="B52" i="2"/>
  <c r="B53" i="2"/>
  <c r="B37" i="2"/>
  <c r="B38" i="2"/>
  <c r="B53" i="3"/>
  <c r="B54" i="3"/>
  <c r="B66" i="3"/>
  <c r="C33" i="25"/>
  <c r="C35" i="25"/>
  <c r="B28" i="3"/>
  <c r="B29" i="3"/>
  <c r="C251" i="6"/>
  <c r="C252" i="6"/>
  <c r="K40" i="25"/>
  <c r="K26" i="2"/>
  <c r="K28" i="2"/>
  <c r="J40" i="25"/>
  <c r="F40" i="25"/>
  <c r="D44" i="25"/>
  <c r="H52" i="25"/>
  <c r="L41" i="26"/>
  <c r="E45" i="26"/>
  <c r="L26" i="2"/>
  <c r="H41" i="26"/>
  <c r="M40" i="25"/>
  <c r="G45" i="26"/>
  <c r="N20" i="51"/>
  <c r="N22" i="51"/>
  <c r="E20" i="51"/>
  <c r="E22" i="51"/>
  <c r="D20" i="51"/>
  <c r="D22" i="51"/>
  <c r="D37" i="51"/>
  <c r="D39" i="51"/>
  <c r="J20" i="51"/>
  <c r="J22" i="51"/>
  <c r="K20" i="51"/>
  <c r="K22" i="51"/>
  <c r="N37" i="51"/>
  <c r="N39" i="51"/>
  <c r="G20" i="51"/>
  <c r="G22" i="51"/>
  <c r="M20" i="51"/>
  <c r="M22" i="51"/>
  <c r="E37" i="51"/>
  <c r="E39" i="51"/>
  <c r="F72" i="9"/>
  <c r="F69" i="9"/>
  <c r="D21" i="26"/>
  <c r="K24" i="3"/>
  <c r="M27" i="2"/>
  <c r="X22" i="38"/>
  <c r="X20" i="38"/>
  <c r="E18" i="43"/>
  <c r="E20" i="43"/>
  <c r="E21" i="53"/>
  <c r="E25" i="53"/>
  <c r="L270" i="6"/>
  <c r="H270" i="6"/>
  <c r="K270" i="6"/>
  <c r="G270" i="6"/>
  <c r="D261" i="6"/>
  <c r="D265" i="6"/>
  <c r="C55" i="6"/>
  <c r="C237" i="6"/>
  <c r="C15" i="6"/>
  <c r="G260" i="6"/>
  <c r="G264" i="6"/>
  <c r="C245" i="6"/>
  <c r="K261" i="6"/>
  <c r="K265" i="6"/>
  <c r="G259" i="6"/>
  <c r="G263" i="6"/>
  <c r="C151" i="6"/>
  <c r="C232" i="6"/>
  <c r="C25" i="6"/>
  <c r="G48" i="1"/>
  <c r="G55" i="1"/>
  <c r="D270" i="6"/>
  <c r="C25" i="11"/>
  <c r="D25" i="11"/>
  <c r="E25" i="11"/>
  <c r="F12" i="11"/>
  <c r="E25" i="54"/>
  <c r="E61" i="54"/>
  <c r="E74" i="54"/>
  <c r="H89" i="54"/>
  <c r="L32" i="54"/>
  <c r="E11" i="54"/>
  <c r="H11" i="54"/>
  <c r="L11" i="54"/>
  <c r="H56" i="54"/>
  <c r="L56" i="54"/>
  <c r="E65" i="54"/>
  <c r="E73" i="54"/>
  <c r="L30" i="54"/>
  <c r="L90" i="54"/>
  <c r="K47" i="54"/>
  <c r="H14" i="54"/>
  <c r="L14" i="54"/>
  <c r="H18" i="54"/>
  <c r="L18" i="54"/>
  <c r="H101" i="54"/>
  <c r="L101" i="54"/>
  <c r="H16" i="54"/>
  <c r="K62" i="54"/>
  <c r="K64" i="54"/>
  <c r="H20" i="54"/>
  <c r="H103" i="54"/>
  <c r="L88" i="54"/>
  <c r="H95" i="54"/>
  <c r="D48" i="9"/>
  <c r="E48" i="9"/>
  <c r="E52" i="9"/>
  <c r="F30" i="9"/>
  <c r="F25" i="9"/>
  <c r="F32" i="9"/>
  <c r="F71" i="9"/>
  <c r="F14" i="9"/>
  <c r="C73" i="9"/>
  <c r="F16" i="9"/>
  <c r="F11" i="9"/>
  <c r="E21" i="3"/>
  <c r="B21" i="3"/>
  <c r="H22" i="3"/>
  <c r="G22" i="3"/>
  <c r="G72" i="3"/>
  <c r="N40" i="25"/>
  <c r="C26" i="2"/>
  <c r="C28" i="2"/>
  <c r="C38" i="25"/>
  <c r="I40" i="25"/>
  <c r="L28" i="2"/>
  <c r="F25" i="11"/>
  <c r="C33" i="53"/>
  <c r="E33" i="53"/>
  <c r="C28" i="53"/>
  <c r="H18" i="43"/>
  <c r="H20" i="43"/>
  <c r="C181" i="7"/>
  <c r="H254" i="7"/>
  <c r="C161" i="7"/>
  <c r="C166" i="7"/>
  <c r="C46" i="7"/>
  <c r="C26" i="7"/>
  <c r="C251" i="7"/>
  <c r="E258" i="7"/>
  <c r="C253" i="7"/>
  <c r="C252" i="7"/>
  <c r="D247" i="6"/>
  <c r="M247" i="6"/>
  <c r="D260" i="6"/>
  <c r="D262" i="6"/>
  <c r="M261" i="6"/>
  <c r="M265" i="6"/>
  <c r="C76" i="2"/>
  <c r="C78" i="2"/>
  <c r="M259" i="6"/>
  <c r="M263" i="6"/>
  <c r="M260" i="6"/>
  <c r="M264" i="6"/>
  <c r="M266" i="6"/>
  <c r="I27" i="2"/>
  <c r="I28" i="2"/>
  <c r="E41" i="26"/>
  <c r="H23" i="3"/>
  <c r="D40" i="26"/>
  <c r="E24" i="3"/>
  <c r="G41" i="26"/>
  <c r="C24" i="3"/>
  <c r="B27" i="2"/>
  <c r="H24" i="3"/>
  <c r="C269" i="6"/>
  <c r="C270" i="6"/>
  <c r="I260" i="6"/>
  <c r="I264" i="6"/>
  <c r="L259" i="6"/>
  <c r="L263" i="6"/>
  <c r="C246" i="6"/>
  <c r="C265" i="6"/>
  <c r="E259" i="6"/>
  <c r="E263" i="6"/>
  <c r="L247" i="6"/>
  <c r="L261" i="6"/>
  <c r="L265" i="6"/>
  <c r="L266" i="6"/>
  <c r="L260" i="6"/>
  <c r="L262" i="6"/>
  <c r="G247" i="6"/>
  <c r="G262" i="6"/>
  <c r="C45" i="6"/>
  <c r="G261" i="6"/>
  <c r="G265" i="6"/>
  <c r="G266" i="6"/>
  <c r="E247" i="6"/>
  <c r="E260" i="6"/>
  <c r="E264" i="6"/>
  <c r="E261" i="6"/>
  <c r="E265" i="6"/>
  <c r="G18" i="2"/>
  <c r="E18" i="2"/>
  <c r="I247" i="6"/>
  <c r="I259" i="6"/>
  <c r="I263" i="6"/>
  <c r="I261" i="6"/>
  <c r="I262" i="6"/>
  <c r="K259" i="6"/>
  <c r="K263" i="6"/>
  <c r="K260" i="6"/>
  <c r="K262" i="6"/>
  <c r="K247" i="6"/>
  <c r="G248" i="7"/>
  <c r="G246" i="7"/>
  <c r="C186" i="7"/>
  <c r="F19" i="3"/>
  <c r="F72" i="3"/>
  <c r="C131" i="7"/>
  <c r="K249" i="7"/>
  <c r="C66" i="7"/>
  <c r="D258" i="7"/>
  <c r="K72" i="3"/>
  <c r="K19" i="3"/>
  <c r="L247" i="7"/>
  <c r="L249" i="7"/>
  <c r="L246" i="7"/>
  <c r="G19" i="3"/>
  <c r="H249" i="7"/>
  <c r="H246" i="7"/>
  <c r="H247" i="7"/>
  <c r="J72" i="3"/>
  <c r="J19" i="3"/>
  <c r="K248" i="7"/>
  <c r="K247" i="7"/>
  <c r="K246" i="7"/>
  <c r="D246" i="7"/>
  <c r="I258" i="7"/>
  <c r="C73" i="3"/>
  <c r="C71" i="3"/>
  <c r="D247" i="7"/>
  <c r="C17" i="3"/>
  <c r="C72" i="3"/>
  <c r="D249" i="7"/>
  <c r="L264" i="6"/>
  <c r="I265" i="6"/>
  <c r="D250" i="7"/>
  <c r="C19" i="3"/>
  <c r="K11" i="54"/>
  <c r="E73" i="9"/>
  <c r="M14" i="43"/>
  <c r="V11" i="39"/>
  <c r="L94" i="54"/>
  <c r="F15" i="42"/>
  <c r="G29" i="1"/>
  <c r="G16" i="1"/>
  <c r="C62" i="1"/>
  <c r="E16" i="37"/>
  <c r="D16" i="37"/>
  <c r="C41" i="36"/>
  <c r="G36" i="36"/>
  <c r="G41" i="36"/>
  <c r="B55" i="36"/>
  <c r="D41" i="36"/>
  <c r="F41" i="36"/>
  <c r="L18" i="43"/>
  <c r="L20" i="43"/>
  <c r="J20" i="43"/>
  <c r="M17" i="43"/>
  <c r="I52" i="13"/>
  <c r="H73" i="13"/>
  <c r="D73" i="13"/>
  <c r="B73" i="13"/>
  <c r="C73" i="13"/>
  <c r="I69" i="13"/>
  <c r="V12" i="39"/>
  <c r="V17" i="39"/>
  <c r="R22" i="39"/>
  <c r="E22" i="54"/>
  <c r="E98" i="54"/>
  <c r="L41" i="54"/>
  <c r="L93" i="54"/>
  <c r="L21" i="54"/>
  <c r="L44" i="54"/>
  <c r="L106" i="54"/>
  <c r="L59" i="54"/>
  <c r="L46" i="54"/>
  <c r="K56" i="54"/>
  <c r="L92" i="54"/>
  <c r="C107" i="54"/>
  <c r="L96" i="54"/>
  <c r="L104" i="54"/>
  <c r="L48" i="54"/>
  <c r="D61" i="54"/>
  <c r="D74" i="54"/>
  <c r="C61" i="54"/>
  <c r="C74" i="54"/>
  <c r="L23" i="54"/>
  <c r="K95" i="54"/>
  <c r="L95" i="54"/>
  <c r="L25" i="54"/>
  <c r="K43" i="54"/>
  <c r="E89" i="54"/>
  <c r="E107" i="54"/>
  <c r="K103" i="54"/>
  <c r="L103" i="54"/>
  <c r="H98" i="54"/>
  <c r="H107" i="54"/>
  <c r="E95" i="54"/>
  <c r="F61" i="54"/>
  <c r="F74" i="54"/>
  <c r="J107" i="54"/>
  <c r="H73" i="54"/>
  <c r="L97" i="54"/>
  <c r="E47" i="54"/>
  <c r="E29" i="54"/>
  <c r="H47" i="54"/>
  <c r="F107" i="54"/>
  <c r="K29" i="54"/>
  <c r="L29" i="54"/>
  <c r="L17" i="54"/>
  <c r="G107" i="54"/>
  <c r="K89" i="54"/>
  <c r="L89" i="54"/>
  <c r="H45" i="54"/>
  <c r="L45" i="54"/>
  <c r="G61" i="54"/>
  <c r="G74" i="54"/>
  <c r="L43" i="54"/>
  <c r="I107" i="54"/>
  <c r="K16" i="54"/>
  <c r="L16" i="54"/>
  <c r="D107" i="54"/>
  <c r="L58" i="54"/>
  <c r="L87" i="54"/>
  <c r="L62" i="54"/>
  <c r="H64" i="54"/>
  <c r="K22" i="54"/>
  <c r="L22" i="54"/>
  <c r="L63" i="54"/>
  <c r="H29" i="54"/>
  <c r="L98" i="54"/>
  <c r="H61" i="54"/>
  <c r="H74" i="54"/>
  <c r="I65" i="54"/>
  <c r="I73" i="54"/>
  <c r="L66" i="54"/>
  <c r="K66" i="54"/>
  <c r="K72" i="54"/>
  <c r="L72" i="54"/>
  <c r="K71" i="54"/>
  <c r="K70" i="54"/>
  <c r="K69" i="54"/>
  <c r="K68" i="54"/>
  <c r="K67" i="54"/>
  <c r="M76" i="56"/>
  <c r="N76" i="56"/>
  <c r="N128" i="56"/>
  <c r="N186" i="56"/>
  <c r="I255" i="56"/>
  <c r="G270" i="56"/>
  <c r="G273" i="56"/>
  <c r="F253" i="56"/>
  <c r="F258" i="56"/>
  <c r="F269" i="56"/>
  <c r="F272" i="56"/>
  <c r="C259" i="56"/>
  <c r="C254" i="56"/>
  <c r="I259" i="56"/>
  <c r="I261" i="56"/>
  <c r="I271" i="56"/>
  <c r="I254" i="56"/>
  <c r="I256" i="56"/>
  <c r="I274" i="56"/>
  <c r="D260" i="56"/>
  <c r="D255" i="56"/>
  <c r="M30" i="56"/>
  <c r="N30" i="56"/>
  <c r="G256" i="56"/>
  <c r="G274" i="56"/>
  <c r="F51" i="56"/>
  <c r="M51" i="56"/>
  <c r="D131" i="56"/>
  <c r="F254" i="56"/>
  <c r="H272" i="56"/>
  <c r="G263" i="56"/>
  <c r="G269" i="56"/>
  <c r="G272" i="56"/>
  <c r="M265" i="56"/>
  <c r="N265" i="56"/>
  <c r="C260" i="56"/>
  <c r="M75" i="56"/>
  <c r="N75" i="56"/>
  <c r="E258" i="56"/>
  <c r="E269" i="56"/>
  <c r="E272" i="56"/>
  <c r="C263" i="56"/>
  <c r="C258" i="56"/>
  <c r="C269" i="56"/>
  <c r="I258" i="56"/>
  <c r="I269" i="56"/>
  <c r="I253" i="56"/>
  <c r="I272" i="56"/>
  <c r="D259" i="56"/>
  <c r="D254" i="56"/>
  <c r="M29" i="56"/>
  <c r="N29" i="56"/>
  <c r="M48" i="56"/>
  <c r="N48" i="56"/>
  <c r="G51" i="56"/>
  <c r="F131" i="56"/>
  <c r="N138" i="56"/>
  <c r="M151" i="56"/>
  <c r="N151" i="56"/>
  <c r="M161" i="56"/>
  <c r="N161" i="56"/>
  <c r="M171" i="56"/>
  <c r="N171" i="56"/>
  <c r="P177" i="56"/>
  <c r="Q177" i="56"/>
  <c r="P178" i="56"/>
  <c r="Q178" i="56"/>
  <c r="E260" i="56"/>
  <c r="I270" i="56"/>
  <c r="I273" i="56"/>
  <c r="M115" i="56"/>
  <c r="D258" i="56"/>
  <c r="D253" i="56"/>
  <c r="D272" i="56"/>
  <c r="M28" i="56"/>
  <c r="N28" i="56"/>
  <c r="E254" i="56"/>
  <c r="E256" i="56"/>
  <c r="F260" i="56"/>
  <c r="F255" i="56"/>
  <c r="F256" i="56"/>
  <c r="C31" i="56"/>
  <c r="I31" i="56"/>
  <c r="M31" i="56"/>
  <c r="N31" i="56"/>
  <c r="M206" i="56"/>
  <c r="N206" i="56"/>
  <c r="E259" i="56"/>
  <c r="M264" i="56"/>
  <c r="N264" i="56"/>
  <c r="D266" i="56"/>
  <c r="M266" i="56"/>
  <c r="N266" i="56"/>
  <c r="H270" i="56"/>
  <c r="P36" i="55"/>
  <c r="Q36" i="55"/>
  <c r="Q91" i="55"/>
  <c r="P91" i="55"/>
  <c r="Q41" i="55"/>
  <c r="P41" i="55"/>
  <c r="D116" i="55"/>
  <c r="P21" i="55"/>
  <c r="Q21" i="55"/>
  <c r="Q16" i="55"/>
  <c r="P16" i="55"/>
  <c r="Q71" i="55"/>
  <c r="P71" i="55"/>
  <c r="Q81" i="55"/>
  <c r="P81" i="55"/>
  <c r="O18" i="55"/>
  <c r="Q27" i="55"/>
  <c r="N253" i="55"/>
  <c r="N258" i="55"/>
  <c r="N269" i="55"/>
  <c r="N273" i="55"/>
  <c r="D254" i="55"/>
  <c r="E255" i="55"/>
  <c r="E260" i="55"/>
  <c r="Q32" i="55"/>
  <c r="P35" i="55"/>
  <c r="Q40" i="55"/>
  <c r="P46" i="55"/>
  <c r="P62" i="55"/>
  <c r="Q70" i="55"/>
  <c r="P70" i="55"/>
  <c r="O74" i="55"/>
  <c r="P74" i="55"/>
  <c r="P86" i="55"/>
  <c r="C93" i="55"/>
  <c r="Q97" i="55"/>
  <c r="P97" i="55"/>
  <c r="Q99" i="55"/>
  <c r="P99" i="55"/>
  <c r="Q125" i="55"/>
  <c r="P125" i="55"/>
  <c r="P126" i="55"/>
  <c r="J131" i="55"/>
  <c r="P140" i="55"/>
  <c r="P147" i="55"/>
  <c r="Q147" i="55"/>
  <c r="Q166" i="55"/>
  <c r="Q171" i="55"/>
  <c r="P171" i="55"/>
  <c r="Q181" i="55"/>
  <c r="P181" i="55"/>
  <c r="O183" i="55"/>
  <c r="P183" i="55"/>
  <c r="Q197" i="55"/>
  <c r="P197" i="55"/>
  <c r="Q216" i="55"/>
  <c r="P216" i="55"/>
  <c r="D259" i="55"/>
  <c r="C259" i="55"/>
  <c r="C270" i="55"/>
  <c r="C274" i="55"/>
  <c r="D260" i="55"/>
  <c r="D255" i="55"/>
  <c r="D256" i="55"/>
  <c r="O30" i="55"/>
  <c r="O76" i="55"/>
  <c r="P76" i="55"/>
  <c r="Q102" i="55"/>
  <c r="P102" i="55"/>
  <c r="Q106" i="55"/>
  <c r="P106" i="55"/>
  <c r="P108" i="55"/>
  <c r="D131" i="55"/>
  <c r="O131" i="55"/>
  <c r="Q131" i="55"/>
  <c r="O130" i="55"/>
  <c r="P130" i="55"/>
  <c r="Q132" i="55"/>
  <c r="P132" i="55"/>
  <c r="Q134" i="55"/>
  <c r="P134" i="55"/>
  <c r="Q151" i="55"/>
  <c r="P151" i="55"/>
  <c r="P159" i="55"/>
  <c r="Q159" i="55"/>
  <c r="P221" i="55"/>
  <c r="Q221" i="55"/>
  <c r="Q15" i="55"/>
  <c r="P24" i="55"/>
  <c r="J259" i="55"/>
  <c r="J270" i="55"/>
  <c r="J274" i="55"/>
  <c r="J254" i="55"/>
  <c r="J260" i="55"/>
  <c r="J261" i="55"/>
  <c r="J272" i="55"/>
  <c r="J276" i="55"/>
  <c r="J255" i="55"/>
  <c r="J256" i="55"/>
  <c r="P44" i="55"/>
  <c r="O58" i="55"/>
  <c r="Q58" i="55"/>
  <c r="Q80" i="55"/>
  <c r="P80" i="55"/>
  <c r="O93" i="55"/>
  <c r="Q93" i="55"/>
  <c r="O96" i="55"/>
  <c r="C98" i="55"/>
  <c r="P103" i="55"/>
  <c r="P107" i="55"/>
  <c r="P109" i="55"/>
  <c r="Q111" i="55"/>
  <c r="C114" i="55"/>
  <c r="C254" i="55"/>
  <c r="P114" i="55"/>
  <c r="P117" i="55"/>
  <c r="P119" i="55"/>
  <c r="O133" i="55"/>
  <c r="P133" i="55"/>
  <c r="P135" i="55"/>
  <c r="Q136" i="55"/>
  <c r="Q142" i="55"/>
  <c r="P142" i="55"/>
  <c r="Q144" i="55"/>
  <c r="P144" i="55"/>
  <c r="O146" i="55"/>
  <c r="Q146" i="55"/>
  <c r="O148" i="55"/>
  <c r="C148" i="55"/>
  <c r="Q150" i="55"/>
  <c r="P150" i="55"/>
  <c r="P167" i="55"/>
  <c r="Q167" i="55"/>
  <c r="P251" i="55"/>
  <c r="Q251" i="55"/>
  <c r="O26" i="55"/>
  <c r="P26" i="55"/>
  <c r="D31" i="55"/>
  <c r="O31" i="55"/>
  <c r="P31" i="55"/>
  <c r="Q61" i="55"/>
  <c r="P61" i="55"/>
  <c r="Q65" i="55"/>
  <c r="P65" i="55"/>
  <c r="Q112" i="55"/>
  <c r="P112" i="55"/>
  <c r="O121" i="55"/>
  <c r="Q137" i="55"/>
  <c r="P137" i="55"/>
  <c r="Q139" i="55"/>
  <c r="P139" i="55"/>
  <c r="O141" i="55"/>
  <c r="Q141" i="55"/>
  <c r="C143" i="55"/>
  <c r="O168" i="55"/>
  <c r="Q168" i="55"/>
  <c r="C168" i="55"/>
  <c r="Q170" i="55"/>
  <c r="P170" i="55"/>
  <c r="Q175" i="55"/>
  <c r="P175" i="55"/>
  <c r="Q231" i="55"/>
  <c r="P231" i="55"/>
  <c r="Q262" i="55"/>
  <c r="P262" i="55"/>
  <c r="Q180" i="55"/>
  <c r="P180" i="55"/>
  <c r="Q200" i="55"/>
  <c r="P200" i="55"/>
  <c r="P209" i="55"/>
  <c r="Q209" i="55"/>
  <c r="Q213" i="55"/>
  <c r="P225" i="55"/>
  <c r="Q225" i="55"/>
  <c r="Q241" i="55"/>
  <c r="P241" i="55"/>
  <c r="J258" i="55"/>
  <c r="J269" i="55"/>
  <c r="J253" i="55"/>
  <c r="N259" i="55"/>
  <c r="N270" i="55"/>
  <c r="N274" i="55"/>
  <c r="N254" i="55"/>
  <c r="O254" i="55"/>
  <c r="N260" i="55"/>
  <c r="C31" i="55"/>
  <c r="O75" i="55"/>
  <c r="P75" i="55"/>
  <c r="Q154" i="55"/>
  <c r="O156" i="55"/>
  <c r="P156" i="55"/>
  <c r="Q162" i="55"/>
  <c r="P165" i="55"/>
  <c r="Q182" i="55"/>
  <c r="P182" i="55"/>
  <c r="C188" i="55"/>
  <c r="P188" i="55"/>
  <c r="O188" i="55"/>
  <c r="Q257" i="55"/>
  <c r="P257" i="55"/>
  <c r="Q191" i="55"/>
  <c r="P191" i="55"/>
  <c r="Q196" i="55"/>
  <c r="P196" i="55"/>
  <c r="Q211" i="55"/>
  <c r="P211" i="55"/>
  <c r="C248" i="55"/>
  <c r="O248" i="55"/>
  <c r="P248" i="55"/>
  <c r="Q248" i="55"/>
  <c r="O264" i="55"/>
  <c r="D266" i="55"/>
  <c r="O266" i="55"/>
  <c r="P194" i="55"/>
  <c r="Q204" i="55"/>
  <c r="Q220" i="55"/>
  <c r="P226" i="55"/>
  <c r="Q240" i="55"/>
  <c r="Q244" i="55"/>
  <c r="P247" i="55"/>
  <c r="P250" i="55"/>
  <c r="P252" i="55"/>
  <c r="Q199" i="55"/>
  <c r="O201" i="55"/>
  <c r="Q201" i="55"/>
  <c r="Q207" i="55"/>
  <c r="P210" i="55"/>
  <c r="P246" i="55"/>
  <c r="G273" i="55"/>
  <c r="P267" i="55"/>
  <c r="M253" i="56"/>
  <c r="D261" i="56"/>
  <c r="M261" i="56"/>
  <c r="N261" i="56"/>
  <c r="D270" i="56"/>
  <c r="M270" i="56"/>
  <c r="N270" i="56"/>
  <c r="M260" i="56"/>
  <c r="N260" i="56"/>
  <c r="D256" i="56"/>
  <c r="F270" i="56"/>
  <c r="F273" i="56"/>
  <c r="F261" i="56"/>
  <c r="F271" i="56"/>
  <c r="F274" i="56"/>
  <c r="D269" i="56"/>
  <c r="E270" i="56"/>
  <c r="E273" i="56"/>
  <c r="E261" i="56"/>
  <c r="E271" i="56"/>
  <c r="M259" i="56"/>
  <c r="N259" i="56"/>
  <c r="C261" i="56"/>
  <c r="C271" i="56"/>
  <c r="C270" i="56"/>
  <c r="M263" i="56"/>
  <c r="N263" i="56"/>
  <c r="P201" i="55"/>
  <c r="Q188" i="55"/>
  <c r="P121" i="55"/>
  <c r="Q121" i="55"/>
  <c r="Q130" i="55"/>
  <c r="E271" i="55"/>
  <c r="E275" i="55"/>
  <c r="J273" i="55"/>
  <c r="D270" i="55"/>
  <c r="Q156" i="55"/>
  <c r="P146" i="55"/>
  <c r="J271" i="55"/>
  <c r="J275" i="55"/>
  <c r="N271" i="55"/>
  <c r="N261" i="55"/>
  <c r="N272" i="55"/>
  <c r="Q148" i="55"/>
  <c r="P148" i="55"/>
  <c r="P96" i="55"/>
  <c r="Q96" i="55"/>
  <c r="P131" i="55"/>
  <c r="Q264" i="55"/>
  <c r="P264" i="55"/>
  <c r="P141" i="55"/>
  <c r="Q26" i="55"/>
  <c r="Q74" i="55"/>
  <c r="D271" i="56"/>
  <c r="M271" i="56"/>
  <c r="N271" i="56"/>
  <c r="D273" i="56"/>
  <c r="D274" i="55"/>
  <c r="L64" i="54"/>
  <c r="B73" i="2"/>
  <c r="B63" i="2"/>
  <c r="Q76" i="55"/>
  <c r="Q75" i="55"/>
  <c r="B48" i="2"/>
  <c r="B23" i="2"/>
  <c r="E28" i="2"/>
  <c r="J18" i="2"/>
  <c r="J246" i="7"/>
  <c r="I246" i="7"/>
  <c r="I61" i="54"/>
  <c r="I74" i="54"/>
  <c r="H18" i="3"/>
  <c r="H73" i="3"/>
  <c r="I248" i="7"/>
  <c r="I250" i="7"/>
  <c r="H17" i="3"/>
  <c r="H19" i="3"/>
  <c r="H16" i="3"/>
  <c r="H71" i="3"/>
  <c r="D72" i="3"/>
  <c r="D18" i="3"/>
  <c r="D19" i="3"/>
  <c r="D73" i="3"/>
  <c r="D74" i="3"/>
  <c r="E248" i="7"/>
  <c r="E250" i="7"/>
  <c r="E246" i="7"/>
  <c r="D16" i="3"/>
  <c r="D71" i="3"/>
  <c r="E17" i="3"/>
  <c r="F248" i="7"/>
  <c r="F250" i="7"/>
  <c r="C245" i="7"/>
  <c r="F249" i="7"/>
  <c r="C249" i="7"/>
  <c r="E16" i="3"/>
  <c r="E71" i="3"/>
  <c r="I18" i="3"/>
  <c r="I19" i="3"/>
  <c r="C244" i="7"/>
  <c r="J249" i="7"/>
  <c r="I17" i="3"/>
  <c r="I16" i="3"/>
  <c r="C243" i="7"/>
  <c r="J248" i="7"/>
  <c r="J250" i="7"/>
  <c r="L105" i="54"/>
  <c r="K20" i="54"/>
  <c r="L20" i="54"/>
  <c r="H72" i="3"/>
  <c r="C246" i="7"/>
  <c r="E72" i="3"/>
  <c r="B72" i="3"/>
  <c r="E19" i="3"/>
  <c r="I72" i="3"/>
  <c r="B17" i="3"/>
  <c r="I71" i="3"/>
  <c r="B18" i="3"/>
  <c r="B19" i="3"/>
  <c r="M16" i="2"/>
  <c r="M76" i="2"/>
  <c r="N260" i="6"/>
  <c r="N261" i="6"/>
  <c r="N265" i="6"/>
  <c r="M15" i="2"/>
  <c r="M75" i="2"/>
  <c r="J262" i="6"/>
  <c r="J264" i="6"/>
  <c r="J266" i="6"/>
  <c r="C261" i="6"/>
  <c r="J265" i="6"/>
  <c r="J259" i="6"/>
  <c r="J263" i="6"/>
  <c r="J247" i="6"/>
  <c r="I16" i="2"/>
  <c r="C264" i="6"/>
  <c r="C266" i="6"/>
  <c r="I17" i="2"/>
  <c r="B17" i="2"/>
  <c r="N264" i="6"/>
  <c r="N262" i="6"/>
  <c r="I18" i="2"/>
  <c r="I76" i="2"/>
  <c r="I78" i="2"/>
  <c r="I77" i="2"/>
  <c r="K65" i="54"/>
  <c r="L65" i="54"/>
  <c r="K73" i="54"/>
  <c r="L73" i="54"/>
  <c r="Q56" i="55"/>
  <c r="P56" i="55"/>
  <c r="D51" i="55"/>
  <c r="O51" i="55"/>
  <c r="P55" i="55"/>
  <c r="P50" i="55"/>
  <c r="P66" i="55"/>
  <c r="H23" i="13"/>
  <c r="E23" i="38"/>
  <c r="M23" i="38"/>
  <c r="Q31" i="55"/>
  <c r="Q30" i="55"/>
  <c r="P30" i="55"/>
  <c r="Q18" i="55"/>
  <c r="P18" i="55"/>
  <c r="C271" i="55"/>
  <c r="C261" i="55"/>
  <c r="C272" i="55"/>
  <c r="C38" i="55"/>
  <c r="P38" i="55"/>
  <c r="O38" i="55"/>
  <c r="C83" i="55"/>
  <c r="O83" i="55"/>
  <c r="P83" i="55"/>
  <c r="D73" i="55"/>
  <c r="O73" i="55"/>
  <c r="E116" i="55"/>
  <c r="O138" i="55"/>
  <c r="Q138" i="55"/>
  <c r="C138" i="55"/>
  <c r="O208" i="55"/>
  <c r="P208" i="55"/>
  <c r="C208" i="55"/>
  <c r="E273" i="55"/>
  <c r="Q183" i="55"/>
  <c r="E256" i="55"/>
  <c r="Q29" i="55"/>
  <c r="P29" i="55"/>
  <c r="P53" i="55"/>
  <c r="Q98" i="55"/>
  <c r="P98" i="55"/>
  <c r="Q118" i="55"/>
  <c r="P223" i="55"/>
  <c r="Q223" i="55"/>
  <c r="E270" i="55"/>
  <c r="O270" i="55"/>
  <c r="E261" i="55"/>
  <c r="E272" i="55"/>
  <c r="E276" i="55"/>
  <c r="O259" i="55"/>
  <c r="P259" i="55"/>
  <c r="D271" i="55"/>
  <c r="D261" i="55"/>
  <c r="O261" i="55"/>
  <c r="O33" i="55"/>
  <c r="Q33" i="55"/>
  <c r="D28" i="55"/>
  <c r="D258" i="55"/>
  <c r="C33" i="55"/>
  <c r="C28" i="55"/>
  <c r="P28" i="55"/>
  <c r="P78" i="55"/>
  <c r="Q78" i="55"/>
  <c r="C133" i="55"/>
  <c r="D128" i="55"/>
  <c r="O128" i="55"/>
  <c r="Q153" i="55"/>
  <c r="P153" i="55"/>
  <c r="O173" i="55"/>
  <c r="P173" i="55"/>
  <c r="C173" i="55"/>
  <c r="C193" i="55"/>
  <c r="D263" i="55"/>
  <c r="O263" i="55"/>
  <c r="P263" i="55"/>
  <c r="O193" i="55"/>
  <c r="Q193" i="55"/>
  <c r="P218" i="55"/>
  <c r="C233" i="55"/>
  <c r="O233" i="55"/>
  <c r="Q233" i="55"/>
  <c r="P49" i="55"/>
  <c r="C48" i="55"/>
  <c r="C263" i="55"/>
  <c r="O123" i="55"/>
  <c r="C123" i="55"/>
  <c r="P123" i="55"/>
  <c r="O243" i="55"/>
  <c r="Q243" i="55"/>
  <c r="C243" i="55"/>
  <c r="O68" i="55"/>
  <c r="Q68" i="55"/>
  <c r="C118" i="55"/>
  <c r="P118" i="55"/>
  <c r="O158" i="55"/>
  <c r="O203" i="55"/>
  <c r="Q203" i="55"/>
  <c r="C238" i="55"/>
  <c r="P238" i="55"/>
  <c r="D48" i="55"/>
  <c r="O48" i="55"/>
  <c r="P68" i="55"/>
  <c r="D113" i="55"/>
  <c r="O113" i="55"/>
  <c r="Q263" i="55"/>
  <c r="P33" i="55"/>
  <c r="Q83" i="55"/>
  <c r="Q158" i="55"/>
  <c r="P158" i="55"/>
  <c r="P243" i="55"/>
  <c r="Q123" i="55"/>
  <c r="Q259" i="55"/>
  <c r="Q208" i="55"/>
  <c r="Q38" i="55"/>
  <c r="P193" i="55"/>
  <c r="Q173" i="55"/>
  <c r="O28" i="55"/>
  <c r="Q28" i="55"/>
  <c r="D253" i="55"/>
  <c r="O253" i="55"/>
  <c r="Q73" i="55"/>
  <c r="Q51" i="55"/>
  <c r="P51" i="55"/>
  <c r="E274" i="56"/>
  <c r="Q113" i="55"/>
  <c r="Q266" i="55"/>
  <c r="P266" i="55"/>
  <c r="P254" i="55"/>
  <c r="Q254" i="55"/>
  <c r="M272" i="56"/>
  <c r="C40" i="25"/>
  <c r="X23" i="38"/>
  <c r="P270" i="55"/>
  <c r="Q270" i="55"/>
  <c r="D269" i="55"/>
  <c r="O258" i="55"/>
  <c r="N266" i="6"/>
  <c r="Q253" i="55"/>
  <c r="Q48" i="55"/>
  <c r="P48" i="55"/>
  <c r="Q128" i="55"/>
  <c r="P261" i="55"/>
  <c r="Q261" i="55"/>
  <c r="H74" i="3"/>
  <c r="U22" i="39"/>
  <c r="T22" i="39"/>
  <c r="G26" i="2"/>
  <c r="G40" i="25"/>
  <c r="O271" i="55"/>
  <c r="D272" i="55"/>
  <c r="E274" i="55"/>
  <c r="O274" i="55"/>
  <c r="P233" i="55"/>
  <c r="P203" i="55"/>
  <c r="M18" i="2"/>
  <c r="I73" i="3"/>
  <c r="I74" i="3"/>
  <c r="D274" i="56"/>
  <c r="M269" i="56"/>
  <c r="N269" i="56"/>
  <c r="P58" i="55"/>
  <c r="P93" i="55"/>
  <c r="Q133" i="55"/>
  <c r="M18" i="43"/>
  <c r="L47" i="54"/>
  <c r="V13" i="39"/>
  <c r="I73" i="13"/>
  <c r="C34" i="53"/>
  <c r="E34" i="53"/>
  <c r="C74" i="3"/>
  <c r="K250" i="7"/>
  <c r="E266" i="6"/>
  <c r="I266" i="6"/>
  <c r="M262" i="6"/>
  <c r="G24" i="3"/>
  <c r="C146" i="7"/>
  <c r="C81" i="7"/>
  <c r="C31" i="7"/>
  <c r="I22" i="40"/>
  <c r="H40" i="13"/>
  <c r="L75" i="2"/>
  <c r="D275" i="55"/>
  <c r="P138" i="55"/>
  <c r="P168" i="55"/>
  <c r="O260" i="55"/>
  <c r="D73" i="9"/>
  <c r="F73" i="9"/>
  <c r="D52" i="9"/>
  <c r="F52" i="9"/>
  <c r="F48" i="9"/>
  <c r="C247" i="6"/>
  <c r="E28" i="53"/>
  <c r="C50" i="25"/>
  <c r="C52" i="25"/>
  <c r="C156" i="7"/>
  <c r="C25" i="2"/>
  <c r="B25" i="2"/>
  <c r="C37" i="25"/>
  <c r="M258" i="56"/>
  <c r="N258" i="56"/>
  <c r="B16" i="2"/>
  <c r="B18" i="2"/>
  <c r="C260" i="6"/>
  <c r="C262" i="6"/>
  <c r="L61" i="54"/>
  <c r="K61" i="54"/>
  <c r="K74" i="54"/>
  <c r="L74" i="54"/>
  <c r="B16" i="3"/>
  <c r="K107" i="54"/>
  <c r="L107" i="54"/>
  <c r="F22" i="40"/>
  <c r="K264" i="6"/>
  <c r="K266" i="6"/>
  <c r="J74" i="3"/>
  <c r="D264" i="6"/>
  <c r="D266" i="6"/>
  <c r="C254" i="7"/>
  <c r="C42" i="25"/>
  <c r="C44" i="25"/>
  <c r="I53" i="26"/>
  <c r="V19" i="39"/>
  <c r="V15" i="39"/>
  <c r="V22" i="39"/>
  <c r="P22" i="39"/>
  <c r="O22" i="39"/>
  <c r="S22" i="39"/>
  <c r="B23" i="3"/>
  <c r="E247" i="7"/>
  <c r="C255" i="7"/>
  <c r="C256" i="7"/>
  <c r="C258" i="7"/>
  <c r="J73" i="3"/>
  <c r="F73" i="3"/>
  <c r="F74" i="3"/>
  <c r="K71" i="3"/>
  <c r="Q101" i="55"/>
  <c r="P101" i="55"/>
  <c r="E262" i="6"/>
  <c r="L248" i="7"/>
  <c r="L250" i="7"/>
  <c r="D52" i="26"/>
  <c r="D53" i="26"/>
  <c r="C39" i="25"/>
  <c r="B22" i="3"/>
  <c r="B24" i="3"/>
  <c r="F41" i="26"/>
  <c r="M41" i="26"/>
  <c r="D43" i="26"/>
  <c r="D45" i="26"/>
  <c r="H40" i="25"/>
  <c r="J75" i="2"/>
  <c r="L76" i="2"/>
  <c r="L78" i="2"/>
  <c r="L18" i="2"/>
  <c r="J76" i="2"/>
  <c r="J78" i="2"/>
  <c r="M77" i="2"/>
  <c r="M78" i="2"/>
  <c r="F247" i="7"/>
  <c r="H248" i="7"/>
  <c r="D39" i="26"/>
  <c r="D41" i="26"/>
  <c r="F63" i="9"/>
  <c r="K41" i="26"/>
  <c r="K77" i="2"/>
  <c r="B77" i="2"/>
  <c r="K73" i="3"/>
  <c r="K74" i="3"/>
  <c r="E73" i="3"/>
  <c r="B73" i="3"/>
  <c r="B74" i="3"/>
  <c r="J71" i="3"/>
  <c r="B71" i="3"/>
  <c r="K76" i="2"/>
  <c r="K78" i="2"/>
  <c r="G73" i="3"/>
  <c r="G74" i="3"/>
  <c r="J247" i="7"/>
  <c r="E33" i="1"/>
  <c r="G33" i="1"/>
  <c r="O129" i="55"/>
  <c r="P143" i="55"/>
  <c r="Q143" i="55"/>
  <c r="Q161" i="55"/>
  <c r="P161" i="55"/>
  <c r="Q186" i="55"/>
  <c r="P186" i="55"/>
  <c r="Q195" i="55"/>
  <c r="P195" i="55"/>
  <c r="Q212" i="55"/>
  <c r="P212" i="55"/>
  <c r="C131" i="56"/>
  <c r="C115" i="56"/>
  <c r="Q42" i="55"/>
  <c r="P47" i="55"/>
  <c r="P57" i="55"/>
  <c r="Q64" i="55"/>
  <c r="Q79" i="55"/>
  <c r="P82" i="55"/>
  <c r="P87" i="55"/>
  <c r="Q88" i="55"/>
  <c r="P92" i="55"/>
  <c r="Q105" i="55"/>
  <c r="P177" i="55"/>
  <c r="Q177" i="55"/>
  <c r="Q198" i="55"/>
  <c r="P198" i="55"/>
  <c r="Q239" i="55"/>
  <c r="P239" i="55"/>
  <c r="Q268" i="55"/>
  <c r="P268" i="55"/>
  <c r="N33" i="56"/>
  <c r="N38" i="56"/>
  <c r="E116" i="56"/>
  <c r="M116" i="56"/>
  <c r="C113" i="56"/>
  <c r="N130" i="56"/>
  <c r="J61" i="54"/>
  <c r="J74" i="54"/>
  <c r="P25" i="55"/>
  <c r="Q34" i="55"/>
  <c r="P39" i="55"/>
  <c r="P60" i="55"/>
  <c r="P63" i="55"/>
  <c r="Q90" i="55"/>
  <c r="Q95" i="55"/>
  <c r="P104" i="55"/>
  <c r="N115" i="55"/>
  <c r="O178" i="55"/>
  <c r="C178" i="55"/>
  <c r="Q219" i="55"/>
  <c r="P219" i="55"/>
  <c r="Q229" i="55"/>
  <c r="P229" i="55"/>
  <c r="O265" i="55"/>
  <c r="M26" i="56"/>
  <c r="N26" i="56"/>
  <c r="C51" i="56"/>
  <c r="N51" i="56"/>
  <c r="M74" i="56"/>
  <c r="N74" i="56"/>
  <c r="N118" i="56"/>
  <c r="N126" i="56"/>
  <c r="P17" i="55"/>
  <c r="P20" i="55"/>
  <c r="C23" i="55"/>
  <c r="P37" i="55"/>
  <c r="Q54" i="55"/>
  <c r="Q59" i="55"/>
  <c r="C88" i="55"/>
  <c r="C73" i="55"/>
  <c r="P73" i="55"/>
  <c r="Q100" i="55"/>
  <c r="Q120" i="55"/>
  <c r="P120" i="55"/>
  <c r="O163" i="55"/>
  <c r="C163" i="55"/>
  <c r="C128" i="55"/>
  <c r="Q176" i="55"/>
  <c r="P176" i="55"/>
  <c r="Q184" i="55"/>
  <c r="P184" i="55"/>
  <c r="Q206" i="55"/>
  <c r="P213" i="55"/>
  <c r="Q227" i="55"/>
  <c r="P227" i="55"/>
  <c r="P230" i="55"/>
  <c r="Q230" i="55"/>
  <c r="M36" i="56"/>
  <c r="N36" i="56"/>
  <c r="M41" i="56"/>
  <c r="N41" i="56"/>
  <c r="N49" i="56"/>
  <c r="H254" i="56"/>
  <c r="M254" i="56"/>
  <c r="N254" i="56"/>
  <c r="N123" i="56"/>
  <c r="E131" i="56"/>
  <c r="M131" i="56"/>
  <c r="N131" i="56"/>
  <c r="P164" i="55"/>
  <c r="P169" i="55"/>
  <c r="P172" i="55"/>
  <c r="P174" i="55"/>
  <c r="P179" i="55"/>
  <c r="P202" i="55"/>
  <c r="O228" i="55"/>
  <c r="P235" i="55"/>
  <c r="H255" i="56"/>
  <c r="M156" i="56"/>
  <c r="N156" i="56"/>
  <c r="N188" i="56"/>
  <c r="M73" i="56"/>
  <c r="N73" i="56"/>
  <c r="M146" i="56"/>
  <c r="N146" i="56"/>
  <c r="C115" i="55"/>
  <c r="C116" i="55"/>
  <c r="M61" i="56"/>
  <c r="N61" i="56"/>
  <c r="M114" i="56"/>
  <c r="N114" i="56"/>
  <c r="N133" i="56"/>
  <c r="M176" i="56"/>
  <c r="N176" i="56"/>
  <c r="M211" i="56"/>
  <c r="N211" i="56"/>
  <c r="N216" i="56"/>
  <c r="M221" i="56"/>
  <c r="N221" i="56"/>
  <c r="C113" i="55"/>
  <c r="P113" i="55"/>
  <c r="P128" i="55"/>
  <c r="C247" i="7"/>
  <c r="P271" i="55"/>
  <c r="Q271" i="55"/>
  <c r="D273" i="55"/>
  <c r="O273" i="55"/>
  <c r="O269" i="55"/>
  <c r="C258" i="55"/>
  <c r="C269" i="55"/>
  <c r="C273" i="55"/>
  <c r="C253" i="55"/>
  <c r="P253" i="55"/>
  <c r="Q265" i="55"/>
  <c r="P265" i="55"/>
  <c r="P23" i="55"/>
  <c r="P178" i="55"/>
  <c r="Q178" i="55"/>
  <c r="N113" i="56"/>
  <c r="C253" i="56"/>
  <c r="P88" i="55"/>
  <c r="H250" i="7"/>
  <c r="C248" i="7"/>
  <c r="C250" i="7"/>
  <c r="P260" i="55"/>
  <c r="Q260" i="55"/>
  <c r="E74" i="3"/>
  <c r="O272" i="55"/>
  <c r="D276" i="55"/>
  <c r="D277" i="55"/>
  <c r="D279" i="55"/>
  <c r="Q258" i="55"/>
  <c r="H256" i="56"/>
  <c r="M255" i="56"/>
  <c r="N255" i="56"/>
  <c r="C116" i="56"/>
  <c r="C255" i="56"/>
  <c r="Q129" i="55"/>
  <c r="P129" i="55"/>
  <c r="Q228" i="55"/>
  <c r="P228" i="55"/>
  <c r="Q163" i="55"/>
  <c r="P163" i="55"/>
  <c r="C255" i="55"/>
  <c r="N116" i="55"/>
  <c r="O116" i="55"/>
  <c r="N255" i="55"/>
  <c r="O115" i="55"/>
  <c r="N116" i="56"/>
  <c r="N115" i="56"/>
  <c r="Q274" i="55"/>
  <c r="P274" i="55"/>
  <c r="G76" i="2"/>
  <c r="B26" i="2"/>
  <c r="B28" i="2"/>
  <c r="G28" i="2"/>
  <c r="H273" i="56"/>
  <c r="M273" i="56"/>
  <c r="Q115" i="55"/>
  <c r="P115" i="55"/>
  <c r="C272" i="56"/>
  <c r="N272" i="56"/>
  <c r="N253" i="56"/>
  <c r="O255" i="55"/>
  <c r="N256" i="55"/>
  <c r="N275" i="55"/>
  <c r="O275" i="55"/>
  <c r="H274" i="56"/>
  <c r="M274" i="56"/>
  <c r="N274" i="56"/>
  <c r="M256" i="56"/>
  <c r="P272" i="55"/>
  <c r="Q272" i="55"/>
  <c r="Q116" i="55"/>
  <c r="P116" i="55"/>
  <c r="C256" i="56"/>
  <c r="C274" i="56"/>
  <c r="C273" i="56"/>
  <c r="N273" i="56"/>
  <c r="P258" i="55"/>
  <c r="P269" i="55"/>
  <c r="Q269" i="55"/>
  <c r="G78" i="2"/>
  <c r="B76" i="2"/>
  <c r="B78" i="2"/>
  <c r="C256" i="55"/>
  <c r="C276" i="55"/>
  <c r="C275" i="55"/>
  <c r="Q273" i="55"/>
  <c r="P273" i="55"/>
  <c r="P275" i="55"/>
  <c r="Q275" i="55"/>
  <c r="N276" i="55"/>
  <c r="O256" i="55"/>
  <c r="N256" i="56"/>
  <c r="P255" i="55"/>
  <c r="Q255" i="55"/>
  <c r="Q256" i="55"/>
  <c r="P256" i="55"/>
  <c r="C263" i="6"/>
  <c r="C244" i="6"/>
  <c r="C27" i="6"/>
  <c r="C259" i="6"/>
  <c r="D259" i="6"/>
  <c r="D263" i="6"/>
  <c r="D27" i="6"/>
  <c r="D244" i="6"/>
  <c r="C15" i="2"/>
  <c r="N15" i="2"/>
</calcChain>
</file>

<file path=xl/comments1.xml><?xml version="1.0" encoding="utf-8"?>
<comments xmlns="http://schemas.openxmlformats.org/spreadsheetml/2006/main">
  <authors>
    <author>Juhász Éva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38"/>
          </rPr>
          <t>Juhász Éva: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<sst xmlns="http://schemas.openxmlformats.org/spreadsheetml/2006/main" count="2700" uniqueCount="989">
  <si>
    <t>1-42. Lakóingatlan szociális célú bérbeadása, üzemeltetése</t>
  </si>
  <si>
    <t>2-5. Nem veszéjes hulladék begyűjtése, szállítása</t>
  </si>
  <si>
    <t xml:space="preserve">Szolidaritási hozzájárulás </t>
  </si>
  <si>
    <t>Előző évi normatíva elszámolás DTKT-nak</t>
  </si>
  <si>
    <t>Turizmusfejlesztési támogatások és tevékenységek</t>
  </si>
  <si>
    <t>1-20</t>
  </si>
  <si>
    <t>Vaszary Kórház működési támogatása</t>
  </si>
  <si>
    <t>1-23</t>
  </si>
  <si>
    <t>Versenysport és utánpótlás tev.támogatása</t>
  </si>
  <si>
    <t>Német Nemzetiségi E. Bányász Fúvószenekar</t>
  </si>
  <si>
    <t>Védőnői Szolgálat</t>
  </si>
  <si>
    <t>1</t>
  </si>
  <si>
    <t>1-44</t>
  </si>
  <si>
    <t>Mosonyi Gondozási Központ</t>
  </si>
  <si>
    <t>Önkormányzat álltal folyósított ellátások összesen</t>
  </si>
  <si>
    <t>Tárgyi eszköz beszerzés</t>
  </si>
  <si>
    <t>Turizmus fejlesztési támogatások és tevékenységek</t>
  </si>
  <si>
    <t>Közvillágítás</t>
  </si>
  <si>
    <t>Zöldterület kezelés</t>
  </si>
  <si>
    <t>Polgármesteri Hivatal összesen</t>
  </si>
  <si>
    <t>Kincsátri Szervezet és intézmények</t>
  </si>
  <si>
    <t>Köznevelési int. 1-4 évf. tanulók nev.okt.műk.feladatok</t>
  </si>
  <si>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</si>
  <si>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</si>
  <si>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</si>
  <si>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</si>
  <si>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</si>
  <si>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</si>
  <si>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</si>
  <si>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</si>
  <si>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</si>
  <si>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</si>
  <si>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</si>
  <si>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</si>
  <si>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</si>
  <si>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</si>
  <si>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</si>
  <si>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</si>
  <si>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</si>
  <si>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</si>
  <si>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</si>
  <si>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</si>
  <si>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</si>
  <si>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</si>
  <si>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</si>
  <si>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</si>
  <si>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</si>
  <si>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</si>
  <si>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</si>
  <si>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</si>
  <si>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</si>
  <si>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>Költségv.</t>
  </si>
  <si>
    <t>bevételi</t>
  </si>
  <si>
    <t>főösszeg</t>
  </si>
  <si>
    <t xml:space="preserve">     Eredeti előirányzat</t>
  </si>
  <si>
    <t>Polgármesteri Hivatal</t>
  </si>
  <si>
    <t>Kiadási összesítő</t>
  </si>
  <si>
    <t>Működési kiadás</t>
  </si>
  <si>
    <t>Felhalmozási kiadás</t>
  </si>
  <si>
    <t>Felújítás</t>
  </si>
  <si>
    <t>Beruházás</t>
  </si>
  <si>
    <t>Kincstári Szervezet</t>
  </si>
  <si>
    <t xml:space="preserve">        Eredeti előirányzat</t>
  </si>
  <si>
    <t>1. cím költségvetési főösszege</t>
  </si>
  <si>
    <t>2. cím költségvetési főösszege</t>
  </si>
  <si>
    <t xml:space="preserve">                 Dorog Város Önkormányzat</t>
  </si>
  <si>
    <t xml:space="preserve">        Működésre átadott pénzeszközök és</t>
  </si>
  <si>
    <t xml:space="preserve">                        egyéb támogatások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</si>
  <si>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</si>
  <si>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</si>
  <si>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</si>
  <si>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</si>
  <si>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Dorog Város Önkormányzat </t>
  </si>
  <si>
    <t>I.</t>
  </si>
  <si>
    <t>II.</t>
  </si>
  <si>
    <t>III.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</si>
  <si>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</si>
  <si>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</si>
  <si>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</si>
  <si>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</si>
  <si>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</si>
  <si>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</si>
  <si>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</si>
  <si>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</si>
  <si>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</si>
  <si>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</si>
  <si>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</si>
  <si>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</si>
  <si>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</si>
  <si>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</si>
  <si>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</si>
  <si>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</si>
  <si>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IV.</t>
  </si>
  <si>
    <t>V.</t>
  </si>
  <si>
    <t>VI.</t>
  </si>
  <si>
    <t>VII.</t>
  </si>
  <si>
    <t>Dologi kiadások</t>
  </si>
  <si>
    <t>Felújítások</t>
  </si>
  <si>
    <t>Beruházások</t>
  </si>
  <si>
    <t xml:space="preserve">                Önkormányzat által folyósított ellátások</t>
  </si>
  <si>
    <t>Összesen:</t>
  </si>
  <si>
    <t>Intézmények</t>
  </si>
  <si>
    <t>Város, községgazdálkodási szolgáltatás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</si>
  <si>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</si>
  <si>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</si>
  <si>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</si>
  <si>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</si>
  <si>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</si>
  <si>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</si>
  <si>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</si>
  <si>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</si>
  <si>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</si>
  <si>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</si>
  <si>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</si>
  <si>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</si>
  <si>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</si>
  <si>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Közfoglalkoz- tatottak</t>
  </si>
  <si>
    <t>1-7. cím összesen</t>
  </si>
  <si>
    <t xml:space="preserve">    -Védőnői Szolgálat</t>
  </si>
  <si>
    <t>VIII.</t>
  </si>
  <si>
    <t>Dorog Város Egyesített Sportintézménye</t>
  </si>
  <si>
    <t xml:space="preserve"> - Uszoda</t>
  </si>
  <si>
    <t xml:space="preserve"> - Stadion</t>
  </si>
  <si>
    <t xml:space="preserve">  - Kincstári Szervezet</t>
  </si>
  <si>
    <t>Emberi Erőforrás Osztály</t>
  </si>
  <si>
    <t>Munkaszerződés</t>
  </si>
  <si>
    <t>Közhatalmi bevételek</t>
  </si>
  <si>
    <t>Homlokzatfelújítási pályázat</t>
  </si>
  <si>
    <t>hazai for</t>
  </si>
  <si>
    <t>KÖT</t>
  </si>
  <si>
    <t>ÖNK</t>
  </si>
  <si>
    <t>ÁLLIG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</si>
  <si>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</si>
  <si>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</si>
  <si>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</si>
  <si>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</si>
  <si>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</si>
  <si>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</si>
  <si>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</si>
  <si>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</si>
  <si>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</si>
  <si>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</si>
  <si>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Működési célú átvett pénzeszközök</t>
  </si>
  <si>
    <t>Felhalmozási célú átvett pénzeszközök</t>
  </si>
  <si>
    <t>Finanszírozási  bevételek</t>
  </si>
  <si>
    <t>Ellátottak pénzbeli juttatásai</t>
  </si>
  <si>
    <t>Egyéb működési célú kiadások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</si>
  <si>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</si>
  <si>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</si>
  <si>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</si>
  <si>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</si>
  <si>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</si>
  <si>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</si>
  <si>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</si>
  <si>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</si>
  <si>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</si>
  <si>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</si>
  <si>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</si>
  <si>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</si>
  <si>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</si>
  <si>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</si>
  <si>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</si>
  <si>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</si>
  <si>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</si>
  <si>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</si>
  <si>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</si>
  <si>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</si>
  <si>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</si>
  <si>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8. Dr. Magyar K. Városi Bölcs.</t>
  </si>
  <si>
    <t>9. Dorog Város Egyes.Sportint.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</si>
  <si>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</si>
  <si>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</si>
  <si>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</si>
  <si>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</si>
  <si>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</si>
  <si>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</si>
  <si>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3-8. Dorogi József Attila Művelődési Ház</t>
  </si>
  <si>
    <t>Önk. feladat jellege</t>
  </si>
  <si>
    <t>3-1. Hétszínvirág Óvoda</t>
  </si>
  <si>
    <t>3-2. Petőfi Sándor Óvoda</t>
  </si>
  <si>
    <t>3-3. Zrínyi Ilona Óvoda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</si>
  <si>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</si>
  <si>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</si>
  <si>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</si>
  <si>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</si>
  <si>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Házi segítségnyújtás</t>
  </si>
  <si>
    <t>Szociális étkeztetés</t>
  </si>
  <si>
    <t>8. Dr. Magyar Károly Városi Bölcsőde</t>
  </si>
  <si>
    <t>9. Dorog Város Egyesített Sportintézménye</t>
  </si>
  <si>
    <t>Kötelező összesen eredeti előirányzat</t>
  </si>
  <si>
    <t>Önkéntes összesen eredeti előirányzat</t>
  </si>
  <si>
    <t>Államigazgatási összesen eredeti előirányzat</t>
  </si>
  <si>
    <t>Költségvetési cím és megnevezés</t>
  </si>
  <si>
    <t>Költségv.bevételi főösszeg</t>
  </si>
  <si>
    <t>Költségv.kiadási  főösszeg</t>
  </si>
  <si>
    <t>Költségv.kiadási főösszeg</t>
  </si>
  <si>
    <t xml:space="preserve">     Felhalmozásra átadott pénzeszközök és egyéb</t>
  </si>
  <si>
    <t xml:space="preserve">                         támogatások</t>
  </si>
  <si>
    <t>Intézmény finanszírozás</t>
  </si>
  <si>
    <t xml:space="preserve">         - telekadó</t>
  </si>
  <si>
    <t>3-7.</t>
  </si>
  <si>
    <t>Polgárőrség támogatása</t>
  </si>
  <si>
    <t>Hétszínvirág Óvoda</t>
  </si>
  <si>
    <t>hazai forr.</t>
  </si>
  <si>
    <t>Eredeti előriányzat</t>
  </si>
  <si>
    <t>IV. n.évi módosított előirányzat</t>
  </si>
  <si>
    <t xml:space="preserve">     IV. n. évi módosított előirányzat</t>
  </si>
  <si>
    <t xml:space="preserve">       IV. n.évi Módosított előirányzat</t>
  </si>
  <si>
    <t xml:space="preserve">        IV. n.évi  Módosított előirányzat</t>
  </si>
  <si>
    <t xml:space="preserve">       IV. n. évi Módosított előirányzat</t>
  </si>
  <si>
    <t xml:space="preserve">       IV.n.évi Módosított előirányzat</t>
  </si>
  <si>
    <t xml:space="preserve">        IV n.évi  Módosított előirányzat</t>
  </si>
  <si>
    <t xml:space="preserve">     IV.n.évi Módosított előirányzat</t>
  </si>
  <si>
    <t xml:space="preserve">    IV. n. évi    Módosított előirányzat</t>
  </si>
  <si>
    <t xml:space="preserve">     Teljesítés</t>
  </si>
  <si>
    <t xml:space="preserve">     Teljesítés %-a</t>
  </si>
  <si>
    <t>Kötelezúő összesen teljesítés</t>
  </si>
  <si>
    <t>Önkéntes összesen IV.n. évi mód. előirányzat</t>
  </si>
  <si>
    <t>Önkéntes összesen teljesítés</t>
  </si>
  <si>
    <t>Államigazgatási összesen teljesítés</t>
  </si>
  <si>
    <t>Kötelező összesen teljesítés</t>
  </si>
  <si>
    <t xml:space="preserve">       Teljesítés</t>
  </si>
  <si>
    <t xml:space="preserve">       Teljesítés %-a</t>
  </si>
  <si>
    <t>Teljesítés</t>
  </si>
  <si>
    <t>Teljesítés %-a</t>
  </si>
  <si>
    <t>Kötelező összesen IV. n. évi módosított előirányzat</t>
  </si>
  <si>
    <t>Önkéntes összesen IV. n. évi módsoított előirányzat</t>
  </si>
  <si>
    <t>Államigazgatási összesen IV. n. évi módosított előirányzat</t>
  </si>
  <si>
    <t>Kötelező összesen IV.n.évi mód. előirányzat</t>
  </si>
  <si>
    <t>Államigazgatási összesen IV. n.évi mód. előirányzat</t>
  </si>
  <si>
    <t>Önkéntes összesen IV. n. évi módosított előirányzat</t>
  </si>
  <si>
    <t>Kötelező összesen módosított IV. n. évi előirányzat</t>
  </si>
  <si>
    <t>Önkéntes összesen módsoított IV. n.- évi előirányzat</t>
  </si>
  <si>
    <t>Államigazgatási összesen módosított IV. n. évi előirányzat</t>
  </si>
  <si>
    <t>Éves támogatás összesen</t>
  </si>
  <si>
    <t>Időskorúak nappali ellátása</t>
  </si>
  <si>
    <t>II.3 Szociális és gyerekjóléti feladatok támogatása</t>
  </si>
  <si>
    <t>Többcélú Kistérségi Társulás számára igényelt normatív támogatás</t>
  </si>
  <si>
    <t>Összeg Ft</t>
  </si>
  <si>
    <t>Eltérés</t>
  </si>
  <si>
    <t>Tényleges támogatás</t>
  </si>
  <si>
    <t>Jogcím</t>
  </si>
  <si>
    <t>III. jogcímen ökormányzati támogatás összesen</t>
  </si>
  <si>
    <t>III.4.b.) Intézményüzemeltetés támogatása idősekorúak ellátása</t>
  </si>
  <si>
    <t>A települési önkormányzatok szociális és gyermekjóléti feladatainak támogatása</t>
  </si>
  <si>
    <t>II. jogcímen önkormányzati támogatás összesen</t>
  </si>
  <si>
    <t>A települési önk.egyes köznevelési és gyermekétkeztetési feladatainak támogatása</t>
  </si>
  <si>
    <t>I. jogcímen önkormányzati támogatás összesen</t>
  </si>
  <si>
    <t xml:space="preserve">        - Közutak fenntartásának támogatása</t>
  </si>
  <si>
    <t xml:space="preserve">        - Köztemető fenntart.kapcsolatos feladatok támog.</t>
  </si>
  <si>
    <t xml:space="preserve">        - Közvilágítás fenntartásának támogatása</t>
  </si>
  <si>
    <t xml:space="preserve">        - Zöldterület-gazd.kapcs. Feladatok ellát.tám.</t>
  </si>
  <si>
    <t>I.1.b) Település-üzemelt. kapcs.feladatellátás támogat.össz.</t>
  </si>
  <si>
    <t>I.1.a) Önkormányzati hivatal működésének támogatása</t>
  </si>
  <si>
    <t>A helyi önkormányzatok működésének általános támogatása</t>
  </si>
  <si>
    <t>összeg Ft</t>
  </si>
  <si>
    <t>mutatószám</t>
  </si>
  <si>
    <t>Eltérérés éves szinten</t>
  </si>
  <si>
    <t>Tényleges</t>
  </si>
  <si>
    <t>és egyéb kötött felhasználású támogatások elszámolása</t>
  </si>
  <si>
    <t>Rendelkezésre bocsátott</t>
  </si>
  <si>
    <t>Ténylegesen felhasznált</t>
  </si>
  <si>
    <t>Fel nem használt</t>
  </si>
  <si>
    <t>Szociális ágazati pótlék</t>
  </si>
  <si>
    <t>ESZKÖZÖK</t>
  </si>
  <si>
    <t>adatok ezer forintban</t>
  </si>
  <si>
    <t>Befektetett eszközök</t>
  </si>
  <si>
    <t>Befekte-</t>
  </si>
  <si>
    <t>Forgóeszközök</t>
  </si>
  <si>
    <t>Forgó-</t>
  </si>
  <si>
    <t>Eszkö-</t>
  </si>
  <si>
    <t>Önkormányzat és intézményei</t>
  </si>
  <si>
    <t>Vagyon-érték</t>
  </si>
  <si>
    <t>Bruttó érték</t>
  </si>
  <si>
    <t>Érték-</t>
  </si>
  <si>
    <t>Nettó érték</t>
  </si>
  <si>
    <t>Nettó értékből</t>
  </si>
  <si>
    <t>Befekt.</t>
  </si>
  <si>
    <t>tett</t>
  </si>
  <si>
    <t>Készle-tek</t>
  </si>
  <si>
    <t>Költségvetési évben esedékes követelés</t>
  </si>
  <si>
    <t>Költségvetési évet követően esedékes követelés</t>
  </si>
  <si>
    <t>Pénz-</t>
  </si>
  <si>
    <t>Követelés jelegű sajátos elszámolások</t>
  </si>
  <si>
    <t>Egyéb sajátos eszközoldali elszámolások</t>
  </si>
  <si>
    <t>Aktív időbeli elhatárolások</t>
  </si>
  <si>
    <t>eszkö-</t>
  </si>
  <si>
    <t>zök</t>
  </si>
  <si>
    <t>helyes-</t>
  </si>
  <si>
    <t>Immat.</t>
  </si>
  <si>
    <t>Ingatla-</t>
  </si>
  <si>
    <t>Gépek, berendezések, járművek</t>
  </si>
  <si>
    <t>Beruhá-</t>
  </si>
  <si>
    <t>Üzemelt.</t>
  </si>
  <si>
    <t>tett pü.</t>
  </si>
  <si>
    <t>eszk.</t>
  </si>
  <si>
    <t>össz.</t>
  </si>
  <si>
    <t>bítés</t>
  </si>
  <si>
    <t>javak</t>
  </si>
  <si>
    <t>nok</t>
  </si>
  <si>
    <t>zások</t>
  </si>
  <si>
    <t>átadott</t>
  </si>
  <si>
    <t>eszközök</t>
  </si>
  <si>
    <t xml:space="preserve">érték </t>
  </si>
  <si>
    <t xml:space="preserve">össz. </t>
  </si>
  <si>
    <t>helyesb.</t>
  </si>
  <si>
    <t>5=(6+7+</t>
  </si>
  <si>
    <t xml:space="preserve">12. </t>
  </si>
  <si>
    <t>13.</t>
  </si>
  <si>
    <t>14=(4+5+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</si>
  <si>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</si>
  <si>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</si>
  <si>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</si>
  <si>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</si>
  <si>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</si>
  <si>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</si>
  <si>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</si>
  <si>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</si>
  <si>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</si>
  <si>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8+9+10+11)</t>
  </si>
  <si>
    <t>12+13)</t>
  </si>
  <si>
    <t>5.  Zrínyi Ilona Óvoda</t>
  </si>
  <si>
    <t>8.  Dr.Magyar K. Városi Bölcsöde</t>
  </si>
  <si>
    <t>9. Dorog Város Egyesített Sport I.</t>
  </si>
  <si>
    <t>10. József Attila Művelődési Ház</t>
  </si>
  <si>
    <t>1-11 cím összesen</t>
  </si>
  <si>
    <t>FORRÁSOK</t>
  </si>
  <si>
    <t>Saját tőke összesen</t>
  </si>
  <si>
    <t>Saját tőke változása</t>
  </si>
  <si>
    <t>Nemzeti vagyon induláskori értéke</t>
  </si>
  <si>
    <t>Nemzeti vagyon változásai</t>
  </si>
  <si>
    <t>Egyéb eszközök induláskori értéjke</t>
  </si>
  <si>
    <t>Felhalmozott eredmény</t>
  </si>
  <si>
    <t>Eszközök értékhelyesbítésének forrása</t>
  </si>
  <si>
    <t>Mérleg szerinti eredmény</t>
  </si>
  <si>
    <t>8=2+3+4+5+6+7</t>
  </si>
  <si>
    <t>12.</t>
  </si>
  <si>
    <t>15=9+10+11+12+13+14</t>
  </si>
  <si>
    <t>22=16+17+18+19+20+21</t>
  </si>
  <si>
    <t>3. Hétszínvirád Óvoda</t>
  </si>
  <si>
    <t>Saját Tőke</t>
  </si>
  <si>
    <t>Kötelezettség</t>
  </si>
  <si>
    <t>Kötele-</t>
  </si>
  <si>
    <t>Egyéb sajátos forrásoldali elszámolások</t>
  </si>
  <si>
    <t>Passzív időbeli elhatárolások</t>
  </si>
  <si>
    <t>Források összesen</t>
  </si>
  <si>
    <t>Költségvetési évben esedékes</t>
  </si>
  <si>
    <t>Költségvetési évet követően esedékes</t>
  </si>
  <si>
    <t>Kötelezettség jellegű egyéb elszámolások</t>
  </si>
  <si>
    <t>Kötelezettségek</t>
  </si>
  <si>
    <t>összesen</t>
  </si>
  <si>
    <t>6=3+4+5</t>
  </si>
  <si>
    <t>9=2+6+7+8</t>
  </si>
  <si>
    <t>Részesedések</t>
  </si>
  <si>
    <t>Érték helyesbítés</t>
  </si>
  <si>
    <t>Érték-    vesztés</t>
  </si>
  <si>
    <t>Vagyoni érték</t>
  </si>
  <si>
    <t>Megjegyzés</t>
  </si>
  <si>
    <t>Forrás részvény</t>
  </si>
  <si>
    <t>B kategóriás piaci jelentés alapján</t>
  </si>
  <si>
    <t>elszámolásáról</t>
  </si>
  <si>
    <t xml:space="preserve">adatok ezer forintban </t>
  </si>
  <si>
    <t>0-90 napon túli</t>
  </si>
  <si>
    <t>91-180 nap</t>
  </si>
  <si>
    <t xml:space="preserve">181-360 napon </t>
  </si>
  <si>
    <t>360 napon       túli</t>
  </si>
  <si>
    <t>Értékvesztés összesen</t>
  </si>
  <si>
    <t>Építményadó</t>
  </si>
  <si>
    <t>Iparűzési adó</t>
  </si>
  <si>
    <t>Talajterhelési díj</t>
  </si>
  <si>
    <t>Pótlék</t>
  </si>
  <si>
    <t>Bírság</t>
  </si>
  <si>
    <t>Kimutatás az önállóan gazdálkodó intézmények</t>
  </si>
  <si>
    <t>tárgyévi pénzmaradványáról</t>
  </si>
  <si>
    <t>Önkormányzat</t>
  </si>
  <si>
    <t xml:space="preserve">Polgármesteri Hivatal </t>
  </si>
  <si>
    <t>Petőfi Sándor Óvoda</t>
  </si>
  <si>
    <t>Zrínyi Ilona Óvoda</t>
  </si>
  <si>
    <t>Gáthy Z. Városi Könyvtár és H.M.</t>
  </si>
  <si>
    <t>Dr Mosonyi Albert Gondozási Központ</t>
  </si>
  <si>
    <t>Dr Magyar Károly Városi Bölcsöde</t>
  </si>
  <si>
    <t>Dorog Város Egyesített Sport-intézmény</t>
  </si>
  <si>
    <t>József Attila Művelődési Ház</t>
  </si>
  <si>
    <t>1. Alaptevékenység költségvetési bevételei</t>
  </si>
  <si>
    <t>2. Alaptevékenység költségvetési kiadásai</t>
  </si>
  <si>
    <t>I. Alaptevékenység költségvetési egyenlege</t>
  </si>
  <si>
    <t>3. Alaptevékenység finanszírozási bevételei</t>
  </si>
  <si>
    <t>4. Alaptevékenység finanszírozási kiadásai</t>
  </si>
  <si>
    <t>II. Alaptevékenység finanszírozási egyenlege</t>
  </si>
  <si>
    <t>A) Alaptevékenység maradványa</t>
  </si>
  <si>
    <t>D) Alaptev. kötelezettségvállalással terh.maradvány</t>
  </si>
  <si>
    <t>E)Alaptevékenység szabad maradványa</t>
  </si>
  <si>
    <t>Állami támogatás összege</t>
  </si>
  <si>
    <t>Állami átvállalás összege</t>
  </si>
  <si>
    <t>Kimutatás az államháztartási törvény 24. § (4) bekezdésének C. pontja</t>
  </si>
  <si>
    <t>alapján a közvetett támogatásokról</t>
  </si>
  <si>
    <t>Települési szilárd hulladékkezelési közszolgáltatási díj</t>
  </si>
  <si>
    <t>Idősek Otthona térítési díj kedvezménye</t>
  </si>
  <si>
    <t>1993. évi III. tv. (Szoc.tv.) 117.§</t>
  </si>
  <si>
    <t xml:space="preserve">Kiegészítő és egyéb kötött felhasználású támogatások </t>
  </si>
  <si>
    <t>Nyílvános könyvtári  és közművelődési feladatok támogatása</t>
  </si>
  <si>
    <t>Könyvtári célú érdekeltségnövelő támogatások</t>
  </si>
  <si>
    <t>Kötött felhasználású támogatás összesen</t>
  </si>
  <si>
    <t>1-2.  Adó, vám és jövedéki igazgatás</t>
  </si>
  <si>
    <t>1-3. Köztemető-fenntartás és működtetés</t>
  </si>
  <si>
    <t>2-3. Országos és helyi népszavazással kapcsolatos bev.</t>
  </si>
  <si>
    <t>2-4. Támogatási célú finanszírozási műveletek</t>
  </si>
  <si>
    <t>1-2. Adó, vám és jövedéki igazolás</t>
  </si>
  <si>
    <t>2-3.. Országos és helyi népszavazással kapcsolatos tevékenység</t>
  </si>
  <si>
    <t>TDM támogatása</t>
  </si>
  <si>
    <t>1-19</t>
  </si>
  <si>
    <t>3</t>
  </si>
  <si>
    <t>Kincstári Szervezet összesen</t>
  </si>
  <si>
    <t xml:space="preserve">                                                               Adatok: ezer forintban</t>
  </si>
  <si>
    <t>Egyéb szociális pénzbeli ellátások</t>
  </si>
  <si>
    <t>Települési támogatás</t>
  </si>
  <si>
    <t>Köztemetés</t>
  </si>
  <si>
    <t>Felsőoktatási tanulók települési támogatása</t>
  </si>
  <si>
    <t>Idősek karácsonya természetbeni támogatás</t>
  </si>
  <si>
    <t>Ing. kapcs. vagyoni ért. jog</t>
  </si>
  <si>
    <t>Holiday Club Füred</t>
  </si>
  <si>
    <t>Zalakaros</t>
  </si>
  <si>
    <t>Üdülési jog Dobogó major</t>
  </si>
  <si>
    <t>III.5 Óvódai, iskolai, gimnáziumi étkeztetés támogatása</t>
  </si>
  <si>
    <t>Családsegítés és gyermekjóléti szolgálat</t>
  </si>
  <si>
    <t>Demens nappali ellátás</t>
  </si>
  <si>
    <t xml:space="preserve">         - idegenforgalmi adó</t>
  </si>
  <si>
    <t xml:space="preserve">         - talajterhelési díj</t>
  </si>
  <si>
    <t>Ebből: - egyéb működési célú támogatás</t>
  </si>
  <si>
    <t>2-2. Orsz.gy.önk.és európai parlamenti képviselőváll.</t>
  </si>
  <si>
    <t>Központi költségvetési befizetések</t>
  </si>
  <si>
    <t>Támogatási célú finanszírozási műveletek</t>
  </si>
  <si>
    <t>Normatív támogatás átadása DTKT-nak</t>
  </si>
  <si>
    <t>Járóbetegek gyógyító szakellátása</t>
  </si>
  <si>
    <t>Egyesületi támogatások</t>
  </si>
  <si>
    <t>kozásúak</t>
  </si>
  <si>
    <t>Mellékfoglal-</t>
  </si>
  <si>
    <t>Passzív</t>
  </si>
  <si>
    <t>állomány</t>
  </si>
  <si>
    <t>Prémium Magyar Államkötvény</t>
  </si>
  <si>
    <t>Telekadó</t>
  </si>
  <si>
    <t>I.1.d.  Lakott külterülettel kapcsolatos feladatok támogatása</t>
  </si>
  <si>
    <t>I.1.c.  Egyéb önkormányzati feladatok támogatása</t>
  </si>
  <si>
    <t xml:space="preserve">           Beszámítás összege</t>
  </si>
  <si>
    <t xml:space="preserve">Mutató               </t>
  </si>
  <si>
    <t>IV.1.d. Tele. Önk.támogatása a nyilvános könyvtári ellátás és közmű. Feladatok</t>
  </si>
  <si>
    <t>Kututális pótlék</t>
  </si>
  <si>
    <t xml:space="preserve">                          Dorog Város Önkormányzat</t>
  </si>
  <si>
    <t xml:space="preserve">                               Felhalmozási kiadások</t>
  </si>
  <si>
    <t xml:space="preserve">                                       BERUHÁZÁS</t>
  </si>
  <si>
    <t xml:space="preserve">   Adatok: ezer forintban</t>
  </si>
  <si>
    <t>Alap</t>
  </si>
  <si>
    <t>ÁFA</t>
  </si>
  <si>
    <t>%-a</t>
  </si>
  <si>
    <t>1-1</t>
  </si>
  <si>
    <t>Informatikai és egyéb tárgyi eszköz beszerzés</t>
  </si>
  <si>
    <t>Önkormányzati vagyonnal való gazdálk.kapcs.fel.</t>
  </si>
  <si>
    <t>Hosszabb időtartamú közfoglalkoztatás</t>
  </si>
  <si>
    <t>1-18</t>
  </si>
  <si>
    <t>Város és községgazdálkodási egyéb szolgáltatások</t>
  </si>
  <si>
    <t>Játszóterek fejlesztése</t>
  </si>
  <si>
    <t>1-21</t>
  </si>
  <si>
    <t>Sportlétesítmények működtetése és fejlesztése</t>
  </si>
  <si>
    <t>Buzánszky Stadion vásárlási részlet</t>
  </si>
  <si>
    <t>Közművelődés-közösségi és társadalmi részvétel fejl.</t>
  </si>
  <si>
    <t>2-1</t>
  </si>
  <si>
    <t>Önkorm.és önk.hiv. jogalkotó és ált.igazg.feladatok</t>
  </si>
  <si>
    <t>Beruházás 1-3 cím összesen</t>
  </si>
  <si>
    <t xml:space="preserve">                                       FELÚJÍTÁS</t>
  </si>
  <si>
    <t>Bérlakás felújítás</t>
  </si>
  <si>
    <t>Út, autópálya építése</t>
  </si>
  <si>
    <t>1-22</t>
  </si>
  <si>
    <t>Óvodai nevelés, ellátás működtetési feladatok</t>
  </si>
  <si>
    <t>Értékpapír</t>
  </si>
  <si>
    <t>Kommunál-Junk üzletrész</t>
  </si>
  <si>
    <t>Nyitó pénzkészlet</t>
  </si>
  <si>
    <t>Záró pénzkészlet</t>
  </si>
  <si>
    <t>Adatok:ezer forintban</t>
  </si>
  <si>
    <t>Ávr. 28. §</t>
  </si>
  <si>
    <t>a</t>
  </si>
  <si>
    <t>Kedvezményes óvodai, iskolai étkeztetés</t>
  </si>
  <si>
    <t>Gyermekvédelmi tv. 148. §. (5) bekezdése</t>
  </si>
  <si>
    <t>Bölcsődei kedvezményes étkeztetés, gondozási díj</t>
  </si>
  <si>
    <t>Rászoruló gyermekek intézményen kívüli szünidei étkezése</t>
  </si>
  <si>
    <t>b</t>
  </si>
  <si>
    <t>Lakosság részére lakásépítéshez, lakásfelújításhoz nyújtott kölcsön elngedésének összege</t>
  </si>
  <si>
    <t>c.</t>
  </si>
  <si>
    <t>Iparűzési adó kedvezmény</t>
  </si>
  <si>
    <t>Gépjárműadó kedvezmény</t>
  </si>
  <si>
    <t>e</t>
  </si>
  <si>
    <t>1-4. Önkormányzati rendezvények</t>
  </si>
  <si>
    <t>1-5. Önkotm.vagyonnal való gazd.kapcs.feladatok</t>
  </si>
  <si>
    <t>1-6. Informatikai fejlesztések, szolgáltatások</t>
  </si>
  <si>
    <t>1-7. Önkorm.elszámolasai a központi költségvetéssel</t>
  </si>
  <si>
    <t>1-8. Központi költségvetési befizetzések</t>
  </si>
  <si>
    <t>1-9. Támogatási célú fianszírozási műveletek</t>
  </si>
  <si>
    <t>1-10. Hosszabb időtartamú közfoglalkoztatás</t>
  </si>
  <si>
    <t>1-11. Állat egészségügy</t>
  </si>
  <si>
    <t>1-12. Út, autópálya építése</t>
  </si>
  <si>
    <t>1-13. Közutak, hidak,alagutak üzemeltet.fenntart.</t>
  </si>
  <si>
    <t>1-14. Turizmusfejlesztési támogatások és tevékenységek</t>
  </si>
  <si>
    <t>1-15. Nem veszélyes hulladék begyűjtése</t>
  </si>
  <si>
    <t>1-16. Nem veszélyes hulladék kezelése és ártalmatlanítása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</si>
  <si>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</si>
  <si>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</si>
  <si>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</si>
  <si>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</si>
  <si>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szakellátása</t>
  </si>
  <si>
    <t xml:space="preserve">        Módosított előirányzat</t>
  </si>
  <si>
    <t>1-21. Járóbetegek gyógyító szakellátsa</t>
  </si>
  <si>
    <t>2-5.Nerm veszélyes hulladék begyűjtése</t>
  </si>
  <si>
    <t>Nullára leírt eszközök</t>
  </si>
  <si>
    <t>24.</t>
  </si>
  <si>
    <t>25.</t>
  </si>
  <si>
    <t xml:space="preserve">           -  tartalékok</t>
  </si>
  <si>
    <t>Forgalomképesség szerinti megoszlás</t>
  </si>
  <si>
    <t>Forgalomképtelen</t>
  </si>
  <si>
    <t>Korlátozottan forgalomképes</t>
  </si>
  <si>
    <t>Dorog Város Önkormányzata</t>
  </si>
  <si>
    <t>A többéves kihatással járó döntések évenkénti bemutatása</t>
  </si>
  <si>
    <t>ezer forint</t>
  </si>
  <si>
    <t>Buzánszky Jenő Stadion beruházás</t>
  </si>
  <si>
    <t>C.)</t>
  </si>
  <si>
    <t>Pénzügyi műveltek eredménye</t>
  </si>
  <si>
    <t xml:space="preserve">B.) </t>
  </si>
  <si>
    <t>Tevékenységek eredménye(I+II+II-IV-V-VI-VII)</t>
  </si>
  <si>
    <t xml:space="preserve">A.) </t>
  </si>
  <si>
    <t>Egyéb ráfordítások</t>
  </si>
  <si>
    <t>Értékcsökkenési leírás</t>
  </si>
  <si>
    <t xml:space="preserve">VI. </t>
  </si>
  <si>
    <t>Személyi jellegű ráfordítások</t>
  </si>
  <si>
    <t>Bérjárulékok</t>
  </si>
  <si>
    <t>Személyi jellegű egyéb kifizetésel</t>
  </si>
  <si>
    <t>Anyagjellegű ráfordítások</t>
  </si>
  <si>
    <t>Igénybe vett szolgáltatás</t>
  </si>
  <si>
    <t>Anyagköltség</t>
  </si>
  <si>
    <t>Egyéb eredményszemléletű bevételek</t>
  </si>
  <si>
    <t>Különféle egy eredményszemléletű bevételek</t>
  </si>
  <si>
    <t>Egyéb működési célú támogatások eredményszemléletű bevételei</t>
  </si>
  <si>
    <t xml:space="preserve">1. </t>
  </si>
  <si>
    <t>Központi működési c.támogatások eredményszemléletű bevételei</t>
  </si>
  <si>
    <t>Előző időszak</t>
  </si>
  <si>
    <t>Sorszám</t>
  </si>
  <si>
    <t>adatok  forintban</t>
  </si>
  <si>
    <t>EREDMÉNYKIMUTATÁS</t>
  </si>
  <si>
    <t>7. melléklet a ……/2019. (...……..) önkormányzati határozathoz</t>
  </si>
  <si>
    <t>Tárgy időszak</t>
  </si>
  <si>
    <t>Zrinyi Ilona Óvoda</t>
  </si>
  <si>
    <t>Dorog Város Egyesített Sportintézmény</t>
  </si>
  <si>
    <t xml:space="preserve">József Attila Művelődési Ház </t>
  </si>
  <si>
    <t xml:space="preserve"> - Sportiroda</t>
  </si>
  <si>
    <t>Az Önkormányzat rövidlejáratú részesedéssel nem rendelkezik</t>
  </si>
  <si>
    <t>Kimutatás a helyi adók ,-és működési bevétel követelések értékvesztésének</t>
  </si>
  <si>
    <t>#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</si>
  <si>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</si>
  <si>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</si>
  <si>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</si>
  <si>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</si>
  <si>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</si>
  <si>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</si>
  <si>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</si>
  <si>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</si>
  <si>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</si>
  <si>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</si>
  <si>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</si>
  <si>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</si>
  <si>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</si>
  <si>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</si>
  <si>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</si>
  <si>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</si>
  <si>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</si>
  <si>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</si>
  <si>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</si>
  <si>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</si>
  <si>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</si>
  <si>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</si>
  <si>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</si>
  <si>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</si>
  <si>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</si>
  <si>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</si>
  <si>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</si>
  <si>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</si>
  <si>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</si>
  <si>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</si>
  <si>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</si>
  <si>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</si>
  <si>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</si>
  <si>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</si>
  <si>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</si>
  <si>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</si>
  <si>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</si>
  <si>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</si>
  <si>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</si>
  <si>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</si>
  <si>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</si>
  <si>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</si>
  <si>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</si>
  <si>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</si>
  <si>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39</t>
  </si>
  <si>
    <t>26 Pénzügyi műveletek egyéb ráfordításai (&gt;=26a+26b)</t>
  </si>
  <si>
    <t>42</t>
  </si>
  <si>
    <t>IX Pénzügyi műveletek ráfordításai (=22+23+24+25+26)</t>
  </si>
  <si>
    <t>43</t>
  </si>
  <si>
    <t>B)  PÉNZÜGYI MŰVELETEK EREDMÉNYE (=VIII-IX)</t>
  </si>
  <si>
    <t>44</t>
  </si>
  <si>
    <t>Önkormányzati konszolidált eredménykimutatás</t>
  </si>
  <si>
    <t>05</t>
  </si>
  <si>
    <t>04 Saját termelésű készletek állományváltozása</t>
  </si>
  <si>
    <t>07</t>
  </si>
  <si>
    <t>II Aktivált saját teljesítmények értéke (=±04+05)</t>
  </si>
  <si>
    <t>C) MÉRLEG SZERINTI EREDMÉNY (=±A±B)</t>
  </si>
  <si>
    <t>Konszolidálás előtti összeg</t>
  </si>
  <si>
    <t>Konszolidálás</t>
  </si>
  <si>
    <t>Konszolidált összeg</t>
  </si>
  <si>
    <t xml:space="preserve"> Önkormányzat kötelezettséggel terhelt maradvány</t>
  </si>
  <si>
    <t>Összeg</t>
  </si>
  <si>
    <t>Szállítói állomány évi</t>
  </si>
  <si>
    <t>Szállítói állomány köv. évi</t>
  </si>
  <si>
    <t>Céltartalék</t>
  </si>
  <si>
    <t>Uszoda projekt</t>
  </si>
  <si>
    <t>Buzánszky Stadion</t>
  </si>
  <si>
    <t>Lekötött maradvány</t>
  </si>
  <si>
    <t>Intézmények kötelezettséggel terhelt pénzmaradványa összesen</t>
  </si>
  <si>
    <t>Önkormányzat konzolidált kötelezettséggel terhelt pénzmaradványa</t>
  </si>
  <si>
    <t>TOP 5.3.1-16-Ko1-2017 -00001 Identitás</t>
  </si>
  <si>
    <t xml:space="preserve">TOP 2.12-16-KO1-2017 Zöld Város </t>
  </si>
  <si>
    <t>Ingatlanok bruttó  eFt</t>
  </si>
  <si>
    <t>Gépek, berendezések, járművek  bruttó    e Ft</t>
  </si>
  <si>
    <t>2019. évi teljesítés</t>
  </si>
  <si>
    <t>5. melléklet a …….../2020. (....) önkormányzati rendelethez</t>
  </si>
  <si>
    <t>Helyi önkormányzat 2019. évi normatív támogatása</t>
  </si>
  <si>
    <t>2019. évi normatív támogatás különbözet</t>
  </si>
  <si>
    <t>Dorog Város Önkormányzat 2019. évi kiegészítő támogatásainak</t>
  </si>
  <si>
    <t>2019. évi eredeti előirányzat</t>
  </si>
  <si>
    <t>2019. évi előirányzat</t>
  </si>
  <si>
    <t>Saját tőke 2019.12.31.</t>
  </si>
  <si>
    <t>Kimutatás az önkormányzat 2019. évi  hoszúlejáratú részesedéseinek és befektetéseink alakulásáról</t>
  </si>
  <si>
    <t>Hitelállomány 2019.01.01-én</t>
  </si>
  <si>
    <t>Hitelállomány 2019.12.31</t>
  </si>
  <si>
    <t>1-43.  Lakhatással összefüggő ellátások</t>
  </si>
  <si>
    <t>1-43. Lakhatással összefüggő ellátások</t>
  </si>
  <si>
    <t>Szoc.ágazati pótlék, bérkompenzáció</t>
  </si>
  <si>
    <t>Általános tartalék</t>
  </si>
  <si>
    <t>Felhalmozási céltartalék</t>
  </si>
  <si>
    <t>1-27</t>
  </si>
  <si>
    <t>Közművelődés TOP és CLLD projektek</t>
  </si>
  <si>
    <t>CLLD projekt megvalósításához nyújtott kölcsön</t>
  </si>
  <si>
    <t>Cantelina Gyermekkórus Tehetség el nem vész Alapítvány</t>
  </si>
  <si>
    <t>2019. évi IV.n.évi mód. előirányzat</t>
  </si>
  <si>
    <t>Össz.</t>
  </si>
  <si>
    <t>Önk.és önk.hivatalok jogalkotó és igazgatási feladatok</t>
  </si>
  <si>
    <t>Máriu u. 2020 projekt</t>
  </si>
  <si>
    <t>Reiman miniverzum</t>
  </si>
  <si>
    <t>Esztergomi út közvil.fejlesztés</t>
  </si>
  <si>
    <t>Rákóczi u. közvil.oszlopok kiváltása</t>
  </si>
  <si>
    <t>zöldfelület fejelsztés</t>
  </si>
  <si>
    <t>Uszoda bővítés tervezése</t>
  </si>
  <si>
    <t>Közművelődé TOP és CLLD projekt</t>
  </si>
  <si>
    <t>1-30</t>
  </si>
  <si>
    <t>Szoftver beszerzés</t>
  </si>
  <si>
    <t>Kiskértékű tárgyi eszköz beszerzés (informatikai, egyéb)</t>
  </si>
  <si>
    <t>1-7</t>
  </si>
  <si>
    <t>Önkormányzat elszámolás központi ktgvetéssel</t>
  </si>
  <si>
    <t>Támogatás elszámolás</t>
  </si>
  <si>
    <t>Egyéb elvonások ,befizetések</t>
  </si>
  <si>
    <t>Dorogi Futball Szolgáltató Kft támogatása</t>
  </si>
  <si>
    <t>Baba mama csomag</t>
  </si>
  <si>
    <t>Önkormányzati vagyonnal való gazd. kapcs. Fel.</t>
  </si>
  <si>
    <t>Bérlakáslemondás térítés</t>
  </si>
  <si>
    <t>Forgalomképes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</si>
  <si>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</si>
  <si>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</si>
  <si>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</si>
  <si>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</t>
  </si>
  <si>
    <t xml:space="preserve">                                                                                                       </t>
  </si>
  <si>
    <t>Minimálbér és a garantált bérminimum emelés hatásának kompenzációja</t>
  </si>
  <si>
    <t>Munkásszállás építés</t>
  </si>
  <si>
    <t xml:space="preserve"> - Bírkozócsarnok</t>
  </si>
  <si>
    <t xml:space="preserve"> - Kézilabdacsarnok</t>
  </si>
  <si>
    <t>5/1. melléklet 1-39. Helyi önkormányzatok kiadásai a ……../2020. (VII.10.)  önkormányzati rendelethez</t>
  </si>
  <si>
    <t>2020. évi teljesítés</t>
  </si>
  <si>
    <t>ebből- hazai forrás</t>
  </si>
  <si>
    <r>
      <t xml:space="preserve">       - </t>
    </r>
    <r>
      <rPr>
        <sz val="10"/>
        <rFont val="Arial CE"/>
        <charset val="238"/>
      </rPr>
      <t>Európai Uniós forrás</t>
    </r>
  </si>
  <si>
    <t xml:space="preserve">1-22.fertőző megbetegedések megelőzése </t>
  </si>
  <si>
    <t>1-23. Sportlétesítmények működtetése és fejlesztése</t>
  </si>
  <si>
    <t>1-24. Versenysport tevékenység támogatása</t>
  </si>
  <si>
    <t>1-25. Iskolai, diáksport-tevéeknység és támogatása</t>
  </si>
  <si>
    <t>1-26. Szabadidősport tevékenység támogatása</t>
  </si>
  <si>
    <t>1-27. Közművelődés-közösségi részvétel fejl.</t>
  </si>
  <si>
    <t>Műk.támogatás</t>
  </si>
  <si>
    <t>Felhalmozási támogatás</t>
  </si>
  <si>
    <t>1-28. Közművelődés-hagyományos közösségi kult.értkeke gond. TOP</t>
  </si>
  <si>
    <t>1-29. Civil szervezetek működési támogatása</t>
  </si>
  <si>
    <t>1-30. Egyházak közösségi és hittételi támogatása</t>
  </si>
  <si>
    <t>1-31. Óvodai nevelés, ellátás működtetési feladatok</t>
  </si>
  <si>
    <t>1-32. Ált.iskolai oktatás 1-4. működtetés feladatai</t>
  </si>
  <si>
    <t>1-33.  Ált.iskolai oktatás 5-8. működtetés feladatai</t>
  </si>
  <si>
    <t>1-34.  Alapfokú művészetoktatás</t>
  </si>
  <si>
    <t>1-35. Gimnáziumi nevelés oktatás</t>
  </si>
  <si>
    <t>1-36. Gyermekétkeztetés köznevelési intézményben</t>
  </si>
  <si>
    <t>1-37. Időskorúak tartós bentlakásos ellátása</t>
  </si>
  <si>
    <t>1-38. Demens betegek tartós bentlakásos ellátása</t>
  </si>
  <si>
    <t>1-39. Gyermekek bölcsődei ellátása</t>
  </si>
  <si>
    <t>1-40. Intézményen kivüli szünidei gyermekétkeztetés</t>
  </si>
  <si>
    <t>1-41. Család és gyermekjóléti szolgáltatások</t>
  </si>
  <si>
    <t>2020. évi költségvetésének  végrehajtása</t>
  </si>
  <si>
    <t>2020. évi költségvetésének végrehajtása</t>
  </si>
  <si>
    <t>7. Dorogi Szociális Szolgáltató Központ</t>
  </si>
  <si>
    <t>1-16.Veszélyes hulladék begyűjtése, szállítása</t>
  </si>
  <si>
    <t xml:space="preserve"> 2020. évi normatív állami hozzájárulás</t>
  </si>
  <si>
    <t xml:space="preserve">                     2020. évi költségvetésének végrehajtása</t>
  </si>
  <si>
    <t>2020. évi eredeti előirányzat</t>
  </si>
  <si>
    <t>Bérintézkedések támogatása DTK</t>
  </si>
  <si>
    <t>TOP projektek elszámolásásából eredő visszafizetés</t>
  </si>
  <si>
    <t>Rendőrkapitányság támogatása</t>
  </si>
  <si>
    <t>Szénmedence Kulturájáért Alapítvány Támogatása</t>
  </si>
  <si>
    <t>Kulturális Közalapítvány támogatása</t>
  </si>
  <si>
    <t>Civil szervezetek és magánszemélyek támogatása utalvány</t>
  </si>
  <si>
    <t>Kép-Szín-Ház Alapítvány</t>
  </si>
  <si>
    <t>Csolnoki  Német vegyes Kórus</t>
  </si>
  <si>
    <t>Civil Szervezetek Támogatása</t>
  </si>
  <si>
    <t>Magyar Máltai Szeretet Szolgálat</t>
  </si>
  <si>
    <t>Egyházak közösségi és hittételi támogatása</t>
  </si>
  <si>
    <t xml:space="preserve">Működési célú támogatás </t>
  </si>
  <si>
    <t xml:space="preserve">                              2020. évi költésgvetésének végrahajtása</t>
  </si>
  <si>
    <t>Támogatás utalvány</t>
  </si>
  <si>
    <t xml:space="preserve">                              2020. évi költségvetésének végrehajtása</t>
  </si>
  <si>
    <t>2020. évi előirányzat</t>
  </si>
  <si>
    <t>2020. évi IV.n.évi mód. előirányzat</t>
  </si>
  <si>
    <t>Pince vásárlás</t>
  </si>
  <si>
    <t>Bécsi úti zöldfelület</t>
  </si>
  <si>
    <t>Patakmeder rekultiváció</t>
  </si>
  <si>
    <t>Fortuna buszmegálló rendezése</t>
  </si>
  <si>
    <t>Munkásszálló kivizeli tervek</t>
  </si>
  <si>
    <t>Ingatlan vétel Hrsz 1105</t>
  </si>
  <si>
    <t>Csolnoki úti lakópark  tervezése</t>
  </si>
  <si>
    <t>Városi hulladékgyűjtő edényzet</t>
  </si>
  <si>
    <t>Fortuna épület vásárlás Hrsz 1515</t>
  </si>
  <si>
    <t>Ingatlan vétel D282/31</t>
  </si>
  <si>
    <t>Vasútállomás szobor elhelyezés</t>
  </si>
  <si>
    <t>021 hrsz ingatlan vétel</t>
  </si>
  <si>
    <t>Mária u.2020 tervezés</t>
  </si>
  <si>
    <t>Mária u 2020 üzleti terv és akció terv</t>
  </si>
  <si>
    <t>Mária u 2020 kivitelezés</t>
  </si>
  <si>
    <t>Eszközbeszerzés gyermek orvos</t>
  </si>
  <si>
    <t>Fertőző betegségek megelőzése</t>
  </si>
  <si>
    <t xml:space="preserve">Vírus elleni védekezés </t>
  </si>
  <si>
    <t>Stadion öltöző kazán csere</t>
  </si>
  <si>
    <t>Buzánszky stadion tzervezés</t>
  </si>
  <si>
    <t>Buzánszky stadion primer vezeték</t>
  </si>
  <si>
    <t>Sportcsarnok területén rozsdamentes kapu</t>
  </si>
  <si>
    <t>Uszoda beléptető rendszer kiépítése</t>
  </si>
  <si>
    <t>Uszoda hócserélő csere</t>
  </si>
  <si>
    <t>Közművelődé  közösségi részvétel fejlesztése</t>
  </si>
  <si>
    <t>Tekepálya kialakítása</t>
  </si>
  <si>
    <t>Eszközbeszerzés hangszer</t>
  </si>
  <si>
    <t>Eszközbeszerzés informatika</t>
  </si>
  <si>
    <t>Egyéb tárgyi eszköz bezerzés, informatikai eszköz</t>
  </si>
  <si>
    <t>Új honlap fejlesztés</t>
  </si>
  <si>
    <t>Béla Király u. útburkolat felújítás</t>
  </si>
  <si>
    <t>Esztergomi u. parkoló</t>
  </si>
  <si>
    <t>Erőmű út és járda felújítás</t>
  </si>
  <si>
    <t>Köztársaság út felújítás</t>
  </si>
  <si>
    <t>Bölcsöde-Demens Otthon bekötő út felújítás</t>
  </si>
  <si>
    <t>Sportcsarnok gazdagodás értéke</t>
  </si>
  <si>
    <t>Buzánszky Stadion rekonstrukció</t>
  </si>
  <si>
    <t>Színházterem és előtér  felújítása</t>
  </si>
  <si>
    <t>Hétszínvirág óvoda energetikai felújítás terv</t>
  </si>
  <si>
    <t>Vizesblokk és csatorna felújítás</t>
  </si>
  <si>
    <t>Gimnázium és Szakközépiskola működtetési feladatok</t>
  </si>
  <si>
    <t xml:space="preserve">                     2020. évi költségvetésének végrahajtása</t>
  </si>
  <si>
    <t>Orgonafelújítás támogatása</t>
  </si>
  <si>
    <t>Szent József plébánia bővítés támogatás</t>
  </si>
  <si>
    <t>Felhalmozási célú pénzeszköz átadás járdaépítés</t>
  </si>
  <si>
    <t>Felhalmozási célú pénzeszköz átadás református egyházk.</t>
  </si>
  <si>
    <t>Bérlakás lemondás térítés lakosságnak</t>
  </si>
  <si>
    <t xml:space="preserve">                                       2020. évi költségvetésének végrehajtása</t>
  </si>
  <si>
    <t>Kimutatás az önkormányzat 2020. évi vagyonról</t>
  </si>
  <si>
    <t>Kimutatás az önkormányzat 2020. évi saját tőke változásról</t>
  </si>
  <si>
    <t>Korrigált pénzkészlet</t>
  </si>
  <si>
    <t>A 2020. december 31-i állapot szerinti hitelállomány alakulása</t>
  </si>
  <si>
    <t>2020. évi létszám alakulása</t>
  </si>
  <si>
    <t>1-44. Egyéb szociális pénzbeli ellátások, támogatások</t>
  </si>
  <si>
    <t xml:space="preserve">1-45. Önkormányzatok funkcióra nem sorolható bevételei </t>
  </si>
  <si>
    <t>1-46 Forgatási és befektetési célú finanszírozási műveletek</t>
  </si>
  <si>
    <t>1-4. Önkorm.vagyonnal való gazd.kapcs.feladatok</t>
  </si>
  <si>
    <t>1-5. Informatikai fejlesztések,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</si>
  <si>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</si>
  <si>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</si>
  <si>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</si>
  <si>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</si>
  <si>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1-10.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</si>
  <si>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</si>
  <si>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</si>
  <si>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</si>
  <si>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</si>
  <si>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</si>
  <si>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1-22. Fertőző megbetegedések megelőzése</t>
  </si>
  <si>
    <t>1-26.Szabaidősport tevékenység támogatása</t>
  </si>
  <si>
    <t>1-28. Közművelődés hagyományos közösségi kulturális értékek gondozása</t>
  </si>
  <si>
    <t>1-30.Egyházak közösségi és hittételi támogatása</t>
  </si>
  <si>
    <t>1-32 Ált.iskola 1-4 működtetési feladatok</t>
  </si>
  <si>
    <t>1-33. Ált.iskola 5-8 működtetési feladatok</t>
  </si>
  <si>
    <t>1-34. Alapfokú művészetoktatás</t>
  </si>
  <si>
    <t>1-36.  Gyermekétkeztetés köznevelési intézményben</t>
  </si>
  <si>
    <t>1-40. Intézményen kivüli szünidei étkeztetés</t>
  </si>
  <si>
    <t>1-41.  Család és gyermekjóléti szolgálat</t>
  </si>
  <si>
    <t>1-45. Önkormányzat funkcióra nem sorolható kiadásai</t>
  </si>
  <si>
    <t>1-46. Forgatási és befektetési célú finanszírozási műveletek</t>
  </si>
  <si>
    <t>1-6</t>
  </si>
  <si>
    <t>1-8.</t>
  </si>
  <si>
    <t>1-13.</t>
  </si>
  <si>
    <t>1-24</t>
  </si>
  <si>
    <t>1-28</t>
  </si>
  <si>
    <t>1-29.</t>
  </si>
  <si>
    <t>1-9</t>
  </si>
  <si>
    <t>1-11</t>
  </si>
  <si>
    <t>1-13</t>
  </si>
  <si>
    <t>1-4</t>
  </si>
  <si>
    <t>1-31</t>
  </si>
  <si>
    <t>1-32</t>
  </si>
  <si>
    <t>1-35</t>
  </si>
  <si>
    <t>2020. évi létszám összesítő</t>
  </si>
  <si>
    <t>Kimutatás az önkormányzat 2020. évi  vagyonról</t>
  </si>
  <si>
    <t>5. melléklet a …….../2021. (…...) önkormányzati rendelethez</t>
  </si>
  <si>
    <t xml:space="preserve">2020. évi modósított normatíva </t>
  </si>
  <si>
    <t>Színházi öltozők, színházteremfelújítása</t>
  </si>
  <si>
    <t>Saját tőke 2020.01.01</t>
  </si>
  <si>
    <t>Egyéb eszközök induláskor értéke</t>
  </si>
  <si>
    <r>
      <t xml:space="preserve">A gépjárműadóról szóló 1991. évi LXXXII. Törvény 5.§f. pontja    </t>
    </r>
    <r>
      <rPr>
        <sz val="10"/>
        <rFont val="Arial CE"/>
        <charset val="238"/>
      </rPr>
      <t xml:space="preserve"> 33</t>
    </r>
    <r>
      <rPr>
        <sz val="10"/>
        <rFont val="Arial CE"/>
        <family val="2"/>
        <charset val="238"/>
      </rPr>
      <t>fő</t>
    </r>
  </si>
  <si>
    <t>A 33/2009. (XII.18.) sz. Kt. rendelet 2.§. szerinti kedvezmény (adóalap kisebb mint 2,5 M Ft)         201 adózó</t>
  </si>
  <si>
    <t>16/2010. (VI.25.) sz. Kt. rendelet 10. § (6) bekezdése                                                                      6 fő</t>
  </si>
  <si>
    <r>
      <t xml:space="preserve">A 9/2014. (IV.25.) Kt. rendelet 15.§ szerinti 70. életévüket betöltött dorogi lakosok közszolgáltatási díj kedvezménye                                                            </t>
    </r>
    <r>
      <rPr>
        <sz val="10"/>
        <rFont val="Arial CE"/>
        <charset val="238"/>
      </rPr>
      <t>723</t>
    </r>
    <r>
      <rPr>
        <sz val="10"/>
        <rFont val="Arial CE"/>
        <family val="2"/>
        <charset val="238"/>
      </rPr>
      <t xml:space="preserve"> fő</t>
    </r>
  </si>
  <si>
    <t>II.1. Óvodapedagógusok elismert létszáma</t>
  </si>
  <si>
    <t xml:space="preserve">II.1(2) Óvodapedagógusok munkáját segítők száma </t>
  </si>
  <si>
    <t>II.2. (1) Óvodaműködés támogatása</t>
  </si>
  <si>
    <t>II.4.b Kiegészítő támogatás óvónők béréhez</t>
  </si>
  <si>
    <t>II.4.a (2) Óvónők bértámogatása</t>
  </si>
  <si>
    <t>II.4.a (1). Kiegészítő támogatás óvónők béréhez</t>
  </si>
  <si>
    <t>III.3. Bölcsödei dolgozók bértámogatása</t>
  </si>
  <si>
    <t xml:space="preserve">       Bölcsöde üzemeltetés támogatása</t>
  </si>
  <si>
    <t>III.4.   Kötelezően foglalkoztatottak szakmai dolg. Bértám idősek ellátása</t>
  </si>
  <si>
    <t xml:space="preserve">    . Rászuruló gyermekek szünidei étkeztetésének támogatása</t>
  </si>
  <si>
    <t>2019. évi áthúzódó és 2020.évi bérkompenzáó</t>
  </si>
  <si>
    <t>Idegenforgalmi adóhoz kapcsolódó kiegészítő támogatás</t>
  </si>
  <si>
    <t>Bölcsödei kiegészítő támogatás</t>
  </si>
  <si>
    <t>Rajtkő (uszoda)</t>
  </si>
  <si>
    <t>Súlyzópad (uszoda)</t>
  </si>
  <si>
    <t>Vasalógép Miele (Petőfi Óvoda)</t>
  </si>
  <si>
    <t>Tűzzománc kemence( Művelődési Ház)</t>
  </si>
  <si>
    <t>Mélynyomó prés (Művelődési Ház)</t>
  </si>
  <si>
    <t>6. Dorog Város Műv. Ház és Köny.</t>
  </si>
  <si>
    <t>7.  Dorogi Szoc.Szolgáltató K.</t>
  </si>
  <si>
    <t>6. Dorog Város Műv. Ház és Könyv.</t>
  </si>
  <si>
    <t>7. Dorogi Szoc.Szolg.Központ</t>
  </si>
  <si>
    <t>11.  Kincstári Szervezet</t>
  </si>
  <si>
    <t>3-4. Dorog Város Műv.Ház és Könyvtár</t>
  </si>
  <si>
    <t xml:space="preserve">   Művelődési Ház</t>
  </si>
  <si>
    <t xml:space="preserve">    Reimann</t>
  </si>
  <si>
    <t xml:space="preserve">   Könyvtár</t>
  </si>
  <si>
    <t xml:space="preserve">   Családsegítő</t>
  </si>
  <si>
    <t>3-5. Dorogi Szoc.Szolg.Közp.</t>
  </si>
  <si>
    <t xml:space="preserve">    Teniszpálya</t>
  </si>
  <si>
    <t>Dorog Város Műv.Ház és  Könyv.</t>
  </si>
  <si>
    <t>Dorogi Szoc.Szolg.Közp.</t>
  </si>
  <si>
    <r>
      <t>Magyarország 2018. évi központi költségvetéséről szóló  2017. évi C. törvény 2. mell.III.6. pontja</t>
    </r>
    <r>
      <rPr>
        <sz val="10"/>
        <color indexed="10"/>
        <rFont val="Arial CE"/>
        <charset val="238"/>
      </rPr>
      <t xml:space="preserve">  </t>
    </r>
    <r>
      <rPr>
        <sz val="10"/>
        <rFont val="Arial CE"/>
        <charset val="238"/>
      </rPr>
      <t>22</t>
    </r>
    <r>
      <rPr>
        <sz val="10"/>
        <color indexed="10"/>
        <rFont val="Arial CE"/>
        <charset val="238"/>
      </rPr>
      <t xml:space="preserve">  </t>
    </r>
    <r>
      <rPr>
        <sz val="10"/>
        <rFont val="Arial CE"/>
        <family val="2"/>
        <charset val="238"/>
      </rPr>
      <t xml:space="preserve"> fő</t>
    </r>
  </si>
  <si>
    <t>Költségvetési cím alcím megevezése</t>
  </si>
  <si>
    <t>Költségvetési bevételi főösszeg</t>
  </si>
  <si>
    <t>Köz- hatalmi bevételek</t>
  </si>
  <si>
    <t>Felhalmo-zási bevételek</t>
  </si>
  <si>
    <t>Műk.c.át- vett pénz- eszköz</t>
  </si>
  <si>
    <t>Felhalm.c.átv. pénz- eszköz</t>
  </si>
  <si>
    <t>Finanszí-rozási bevételek</t>
  </si>
  <si>
    <t>hazai forrás</t>
  </si>
  <si>
    <t>Eu-s forrás</t>
  </si>
  <si>
    <t>3-1   Hétszínvirág Óvoda</t>
  </si>
  <si>
    <t>KÖT.</t>
  </si>
  <si>
    <t>Eredeti előirányzat</t>
  </si>
  <si>
    <t>IV. negyedéves módosított előirányzat</t>
  </si>
  <si>
    <t>3-2   Petőfi Sándor Óvoda</t>
  </si>
  <si>
    <t>3-3   Zrínyi Ilona Óvoda</t>
  </si>
  <si>
    <t>3-4. Dorog Város Művelődési Ház és Könyvtár</t>
  </si>
  <si>
    <t xml:space="preserve">   Reimann Miniverzum</t>
  </si>
  <si>
    <t>3-5. Dorogi Szociális Szolgáltató Központ</t>
  </si>
  <si>
    <t xml:space="preserve">   Idősek Otthona "A" épület</t>
  </si>
  <si>
    <t>ÖNK.</t>
  </si>
  <si>
    <t xml:space="preserve">   Idősek Otthona "B" épület</t>
  </si>
  <si>
    <t xml:space="preserve">   Családsegítő-és gyermekjóléti szolg.</t>
  </si>
  <si>
    <t>3-6 Magyar Károly Városi Bölcsőde</t>
  </si>
  <si>
    <t>3-7. Dorog Város Egyesített Sportintézm.</t>
  </si>
  <si>
    <t xml:space="preserve">        - Uszoda</t>
  </si>
  <si>
    <t xml:space="preserve">        - Kézilabdacsarnok</t>
  </si>
  <si>
    <t xml:space="preserve">        - Stadion</t>
  </si>
  <si>
    <t xml:space="preserve">        - Sportiroda</t>
  </si>
  <si>
    <t xml:space="preserve">        - Birkózócsarnok</t>
  </si>
  <si>
    <t xml:space="preserve">        - Teniszpálya</t>
  </si>
  <si>
    <t>3-9. Kincstári Szervezet összesen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</si>
  <si>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</si>
  <si>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</si>
  <si>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</si>
  <si>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</si>
  <si>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</si>
  <si>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</si>
  <si>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</si>
  <si>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</si>
  <si>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</si>
  <si>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</si>
  <si>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</si>
  <si>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Reimann Miniverzum</t>
  </si>
  <si>
    <t xml:space="preserve">           Dr. Magyar K. Városi Bölcsőde</t>
  </si>
  <si>
    <t xml:space="preserve">           Családsegítő és Gyermekjóléti Szolg.</t>
  </si>
  <si>
    <t xml:space="preserve">           Dorogi József Attila Művelődési Ház</t>
  </si>
  <si>
    <t xml:space="preserve">           Nyári napközi</t>
  </si>
  <si>
    <t xml:space="preserve">           Zsigmondy V. Gimnázium</t>
  </si>
  <si>
    <t xml:space="preserve">            Uszoda</t>
  </si>
  <si>
    <t xml:space="preserve">           Kézilabdacsarnok</t>
  </si>
  <si>
    <t xml:space="preserve">           Birkózócsarnok</t>
  </si>
  <si>
    <t xml:space="preserve">           Stadion</t>
  </si>
  <si>
    <t xml:space="preserve">           Sportiroda</t>
  </si>
  <si>
    <t xml:space="preserve">           Teniszpályák</t>
  </si>
  <si>
    <t xml:space="preserve">           Egyéb üzemeltetés (Dózsa Iskola, Mentőállomás, Ügyelet, Nyilvános WC)</t>
  </si>
  <si>
    <t>3. cím költségvetési főösszege</t>
  </si>
  <si>
    <t>Kötelező összesen</t>
  </si>
  <si>
    <t>Önkéntes összesen</t>
  </si>
  <si>
    <t>Államigazgatási összesen</t>
  </si>
  <si>
    <t>Költségvetési cím és</t>
  </si>
  <si>
    <t>Költségv. kiad. főösszeg</t>
  </si>
  <si>
    <t>Finanszí-rozási kiadások</t>
  </si>
  <si>
    <t>alcím megnevezés</t>
  </si>
  <si>
    <t>Felhalm.c.pe.   átadás</t>
  </si>
  <si>
    <t>3-1.   Hétszínvirág Óvoda</t>
  </si>
  <si>
    <t>3-2.   Petőfi Sándor Óvoda</t>
  </si>
  <si>
    <t>3-3.   Zrínyi Ilona Óvoda</t>
  </si>
  <si>
    <t>3-6. Magyar Károly Városi Bölcsőde</t>
  </si>
  <si>
    <t xml:space="preserve">       - Kézilabdacsarnok</t>
  </si>
  <si>
    <t>3-8. Dorogi József A. Művelődési Ház</t>
  </si>
  <si>
    <r>
      <t xml:space="preserve">       -  </t>
    </r>
    <r>
      <rPr>
        <b/>
        <sz val="10"/>
        <rFont val="Arial"/>
        <family val="2"/>
        <charset val="238"/>
      </rPr>
      <t>Kincstári Szervezet</t>
    </r>
  </si>
  <si>
    <t xml:space="preserve">fogl. Eü. Exp. </t>
  </si>
  <si>
    <t xml:space="preserve">      -  Védőnői Szolgálat</t>
  </si>
  <si>
    <t>Exp</t>
  </si>
  <si>
    <r>
      <t xml:space="preserve">     </t>
    </r>
    <r>
      <rPr>
        <b/>
        <u/>
        <sz val="10"/>
        <rFont val="Arial"/>
        <family val="2"/>
        <charset val="238"/>
      </rPr>
      <t xml:space="preserve"> -   Intézmény működtetés </t>
    </r>
  </si>
  <si>
    <t>fogl.eü.</t>
  </si>
  <si>
    <t>forg.k.díj</t>
  </si>
  <si>
    <t>-</t>
  </si>
  <si>
    <t>III. negyedéves módosított előirányzat</t>
  </si>
  <si>
    <t xml:space="preserve">           Dorogi József A. Művelődési Ház</t>
  </si>
  <si>
    <t xml:space="preserve">           Uszoda</t>
  </si>
  <si>
    <t>6. Dorog Város Műv.Ház és Könyv.</t>
  </si>
  <si>
    <t>6. Műv.Ház és Könyvtár</t>
  </si>
  <si>
    <t>Közhatalmi bevétel</t>
  </si>
  <si>
    <t xml:space="preserve">         Idősek Otthona  "A" ép.</t>
  </si>
  <si>
    <t xml:space="preserve">        Idősek Otthona. "B" ép.</t>
  </si>
  <si>
    <t xml:space="preserve">            Könyvtár</t>
  </si>
  <si>
    <t xml:space="preserve">           Könyvtár</t>
  </si>
  <si>
    <t xml:space="preserve">           Idősek Otthona"A" ép.</t>
  </si>
  <si>
    <t xml:space="preserve">           Idősek Otthona. "B" ép.</t>
  </si>
  <si>
    <t>6. Dorog Város Művelődési Ház és Könyvtár</t>
  </si>
  <si>
    <t>6. Dorog Város Műv.Ház és Köny.</t>
  </si>
  <si>
    <t>7. Dorogi Szoc.Szolg.Közp.</t>
  </si>
  <si>
    <t>7.Dorogi Szociális Szolgáltató Központ</t>
  </si>
  <si>
    <t>2. melléklet a 6/2021. (V.27.) önkormányzati rendelethez</t>
  </si>
  <si>
    <t>3. melléklet a 6/2021. (V.27.) önkormányzati rendelethez</t>
  </si>
  <si>
    <t>4. melléklet a 6/2021. (V.27.) önkormányzati rendelethez</t>
  </si>
  <si>
    <t xml:space="preserve"> 4/1. melléklet a 6/2021. (V.27.) önkormányzati rendelethez</t>
  </si>
  <si>
    <t>4/2. melléklet a 2-5. Polgármesteri Hivatal bevételei 6/2021. (V.27.) önkormányzati rendelethez</t>
  </si>
  <si>
    <t>4/3. melléklet 3-9 Kincstári Szervezet bevételei a 6/2021. (V.27.)  önkormányzati rendelethez</t>
  </si>
  <si>
    <t>5/2. melléklet 1-5. Polgármesteri Hivatal kiadásai a 6/2021. (V.27.)  önkormányzati rendelethez</t>
  </si>
  <si>
    <t xml:space="preserve"> 5/3. melléklet a 3-9 Kincstári Szervezet kiadásai 6/2021. (V.27.) önkormányzati rendelethez</t>
  </si>
  <si>
    <t>6. melléklet a 6/2021. (V.27.) önkormányzati rendelethez</t>
  </si>
  <si>
    <t>6.1. melléklet a 6/2021. (V.27.) önkormányzati rendelethez</t>
  </si>
  <si>
    <t>7. melléklet a 6/2021. (V.27.) önkormányzati rendelethez</t>
  </si>
  <si>
    <t>8.  melléklet a 6/2021. (V.27.) önkormányzati rendelethez</t>
  </si>
  <si>
    <t>9/1. melléklet a 6/2021. (V.27.) önkormányzati rendelethez</t>
  </si>
  <si>
    <t>9/2. melléklet a 6/2021. (V.27.) önkormányzati rendelethez</t>
  </si>
  <si>
    <t>9/3. melléklet az 6/2021. (V.27.) önkormmányzati rendelethez</t>
  </si>
  <si>
    <t>10.1. melléklet a 6/2021. (V.27.) önkormányzati rendelethez</t>
  </si>
  <si>
    <t>10. 2. melléklet a 6/2021. (V.27.)önkormányzati rendelethez</t>
  </si>
  <si>
    <t>10.2. melléklet a 6/2021. (V.27.) önkormányzati rendelethez</t>
  </si>
  <si>
    <t>10. 3. melléklet a 6/2021. (V.27.)önkormányzati rendelethez</t>
  </si>
  <si>
    <t>10.4. melléklet a 6/2021. (V.27.)önkormányzati rendelethez</t>
  </si>
  <si>
    <t>10.5. melléklet a 6/2021. (V.27.) önkormányzati rendelethez</t>
  </si>
  <si>
    <t>11/2. melléklet a 6/2021. (V.27.)önkormányzati rendelethez</t>
  </si>
  <si>
    <t>11/1. melléklet a 6/2021. (V.27.) önkormányzati rendelethez</t>
  </si>
  <si>
    <t>11. melléklet a 6/2021. (V.27.)önkormányzati  rendelethez</t>
  </si>
  <si>
    <t>12.melléklet a 6/2021. (V.27.) önkormányzati rendelethez</t>
  </si>
  <si>
    <t>13. melléklet a 6/2021. (V.27.)  önkormányzati rendelethez</t>
  </si>
  <si>
    <t xml:space="preserve">14. melléklet a 6/2021. (V.27.) önkormányzati rendelethez </t>
  </si>
  <si>
    <t>15. melléklet a 6/2021. (V.27.) önkormányzati rendelethez</t>
  </si>
  <si>
    <t>16. melléklet a 6/2021.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</si>
</sst>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Ft&quot;_-;\-* #,##0.00\ &quot;Ft&quot;_-;_-* &quot;-&quot;??\ &quot;Ft&quot;_-;_-@_-"/>
  </numFmts>
  <fonts count="71" x14ac:knownFonts="1"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sz val="10"/>
      <name val="MS Sans Serif"/>
      <family val="2"/>
      <charset val="238"/>
    </font>
    <font>
      <u/>
      <sz val="10"/>
      <name val="MS Sans Serif"/>
      <family val="2"/>
      <charset val="238"/>
    </font>
    <font>
      <b/>
      <sz val="10"/>
      <name val="MS Sans Serif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MS Sans Serif"/>
      <charset val="238"/>
    </font>
    <font>
      <b/>
      <u/>
      <sz val="10"/>
      <name val="MS Sans Serif"/>
      <charset val="238"/>
    </font>
    <font>
      <u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8"/>
      <name val="MS Sans Serif"/>
      <family val="2"/>
      <charset val="238"/>
    </font>
    <font>
      <sz val="10"/>
      <color indexed="13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MS Sans Serif"/>
      <charset val="238"/>
    </font>
    <font>
      <b/>
      <i/>
      <sz val="9"/>
      <name val="Arial"/>
      <family val="2"/>
      <charset val="238"/>
    </font>
    <font>
      <i/>
      <sz val="10"/>
      <name val="MS Sans Serif"/>
      <charset val="238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0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3" fillId="0" borderId="0"/>
    <xf numFmtId="0" fontId="51" fillId="0" borderId="0"/>
    <xf numFmtId="0" fontId="63" fillId="0" borderId="0"/>
    <xf numFmtId="0" fontId="63" fillId="0" borderId="0"/>
    <xf numFmtId="0" fontId="16" fillId="0" borderId="0"/>
    <xf numFmtId="0" fontId="2" fillId="0" borderId="0"/>
    <xf numFmtId="0" fontId="2" fillId="0" borderId="0"/>
    <xf numFmtId="44" fontId="28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8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2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/>
    <xf numFmtId="0" fontId="7" fillId="0" borderId="8" xfId="0" applyFont="1" applyBorder="1"/>
    <xf numFmtId="0" fontId="8" fillId="0" borderId="4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/>
    <xf numFmtId="0" fontId="8" fillId="0" borderId="9" xfId="0" applyFont="1" applyBorder="1"/>
    <xf numFmtId="0" fontId="7" fillId="0" borderId="10" xfId="0" applyFont="1" applyBorder="1"/>
    <xf numFmtId="0" fontId="7" fillId="0" borderId="0" xfId="0" applyFont="1" applyAlignment="1">
      <alignment horizontal="center"/>
    </xf>
    <xf numFmtId="0" fontId="7" fillId="0" borderId="9" xfId="0" applyFont="1" applyBorder="1"/>
    <xf numFmtId="0" fontId="7" fillId="0" borderId="11" xfId="0" applyFont="1" applyBorder="1"/>
    <xf numFmtId="0" fontId="8" fillId="0" borderId="10" xfId="0" applyFont="1" applyBorder="1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1" xfId="0" applyFont="1" applyBorder="1"/>
    <xf numFmtId="0" fontId="7" fillId="0" borderId="3" xfId="0" applyFont="1" applyBorder="1"/>
    <xf numFmtId="0" fontId="11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2" xfId="0" applyFont="1" applyBorder="1"/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/>
    <xf numFmtId="0" fontId="13" fillId="0" borderId="1" xfId="0" applyFont="1" applyBorder="1"/>
    <xf numFmtId="0" fontId="13" fillId="0" borderId="3" xfId="0" applyFont="1" applyBorder="1"/>
    <xf numFmtId="0" fontId="9" fillId="0" borderId="0" xfId="0" applyFont="1"/>
    <xf numFmtId="0" fontId="13" fillId="0" borderId="4" xfId="0" applyFont="1" applyBorder="1"/>
    <xf numFmtId="0" fontId="14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9" fillId="0" borderId="9" xfId="0" applyFont="1" applyBorder="1"/>
    <xf numFmtId="0" fontId="13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6" xfId="0" applyFont="1" applyBorder="1"/>
    <xf numFmtId="49" fontId="13" fillId="0" borderId="9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5" fillId="0" borderId="1" xfId="0" applyFont="1" applyBorder="1"/>
    <xf numFmtId="3" fontId="7" fillId="0" borderId="4" xfId="0" applyNumberFormat="1" applyFont="1" applyBorder="1"/>
    <xf numFmtId="3" fontId="8" fillId="0" borderId="3" xfId="0" applyNumberFormat="1" applyFont="1" applyBorder="1"/>
    <xf numFmtId="3" fontId="13" fillId="0" borderId="3" xfId="0" applyNumberFormat="1" applyFont="1" applyBorder="1"/>
    <xf numFmtId="0" fontId="15" fillId="0" borderId="11" xfId="0" applyFont="1" applyBorder="1"/>
    <xf numFmtId="0" fontId="11" fillId="0" borderId="11" xfId="0" applyFont="1" applyBorder="1"/>
    <xf numFmtId="3" fontId="9" fillId="0" borderId="1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/>
    </xf>
    <xf numFmtId="3" fontId="9" fillId="0" borderId="1" xfId="0" applyNumberFormat="1" applyFont="1" applyBorder="1"/>
    <xf numFmtId="3" fontId="9" fillId="0" borderId="13" xfId="0" applyNumberFormat="1" applyFont="1" applyBorder="1"/>
    <xf numFmtId="3" fontId="11" fillId="0" borderId="14" xfId="0" applyNumberFormat="1" applyFont="1" applyBorder="1"/>
    <xf numFmtId="3" fontId="7" fillId="0" borderId="14" xfId="0" applyNumberFormat="1" applyFont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1" xfId="0" applyNumberFormat="1" applyFont="1" applyBorder="1"/>
    <xf numFmtId="3" fontId="7" fillId="0" borderId="0" xfId="0" applyNumberFormat="1" applyFont="1"/>
    <xf numFmtId="3" fontId="7" fillId="0" borderId="13" xfId="0" applyNumberFormat="1" applyFont="1" applyBorder="1"/>
    <xf numFmtId="3" fontId="7" fillId="0" borderId="9" xfId="0" applyNumberFormat="1" applyFont="1" applyBorder="1"/>
    <xf numFmtId="3" fontId="7" fillId="0" borderId="5" xfId="0" applyNumberFormat="1" applyFont="1" applyBorder="1"/>
    <xf numFmtId="3" fontId="7" fillId="0" borderId="8" xfId="0" applyNumberFormat="1" applyFont="1" applyBorder="1"/>
    <xf numFmtId="3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4" xfId="0" applyNumberFormat="1" applyFont="1" applyBorder="1"/>
    <xf numFmtId="3" fontId="8" fillId="0" borderId="0" xfId="0" applyNumberFormat="1" applyFont="1"/>
    <xf numFmtId="3" fontId="8" fillId="0" borderId="11" xfId="0" applyNumberFormat="1" applyFont="1" applyBorder="1"/>
    <xf numFmtId="3" fontId="8" fillId="0" borderId="14" xfId="0" applyNumberFormat="1" applyFont="1" applyBorder="1"/>
    <xf numFmtId="3" fontId="8" fillId="0" borderId="2" xfId="0" applyNumberFormat="1" applyFont="1" applyBorder="1"/>
    <xf numFmtId="3" fontId="8" fillId="0" borderId="1" xfId="0" applyNumberFormat="1" applyFont="1" applyBorder="1"/>
    <xf numFmtId="3" fontId="7" fillId="0" borderId="11" xfId="0" applyNumberFormat="1" applyFont="1" applyBorder="1"/>
    <xf numFmtId="3" fontId="8" fillId="0" borderId="5" xfId="0" applyNumberFormat="1" applyFont="1" applyBorder="1"/>
    <xf numFmtId="3" fontId="8" fillId="0" borderId="9" xfId="0" applyNumberFormat="1" applyFont="1" applyBorder="1"/>
    <xf numFmtId="3" fontId="8" fillId="0" borderId="13" xfId="0" applyNumberFormat="1" applyFont="1" applyBorder="1"/>
    <xf numFmtId="3" fontId="11" fillId="0" borderId="4" xfId="0" applyNumberFormat="1" applyFont="1" applyBorder="1"/>
    <xf numFmtId="0" fontId="9" fillId="0" borderId="9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1" fillId="0" borderId="3" xfId="0" applyFont="1" applyBorder="1"/>
    <xf numFmtId="3" fontId="0" fillId="0" borderId="0" xfId="0" applyNumberFormat="1"/>
    <xf numFmtId="3" fontId="15" fillId="0" borderId="1" xfId="0" applyNumberFormat="1" applyFont="1" applyBorder="1"/>
    <xf numFmtId="3" fontId="18" fillId="0" borderId="5" xfId="0" applyNumberFormat="1" applyFont="1" applyBorder="1"/>
    <xf numFmtId="3" fontId="3" fillId="0" borderId="0" xfId="0" applyNumberFormat="1" applyFont="1"/>
    <xf numFmtId="0" fontId="1" fillId="0" borderId="0" xfId="0" applyFont="1"/>
    <xf numFmtId="0" fontId="19" fillId="0" borderId="0" xfId="0" applyFont="1"/>
    <xf numFmtId="0" fontId="15" fillId="0" borderId="5" xfId="0" applyFont="1" applyBorder="1"/>
    <xf numFmtId="3" fontId="11" fillId="0" borderId="4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/>
    </xf>
    <xf numFmtId="3" fontId="7" fillId="0" borderId="2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3" fillId="0" borderId="0" xfId="0" applyNumberFormat="1" applyFont="1"/>
    <xf numFmtId="0" fontId="22" fillId="0" borderId="0" xfId="0" applyFont="1"/>
    <xf numFmtId="0" fontId="13" fillId="0" borderId="2" xfId="0" applyFont="1" applyBorder="1" applyAlignment="1">
      <alignment horizontal="right"/>
    </xf>
    <xf numFmtId="0" fontId="23" fillId="0" borderId="1" xfId="0" applyFont="1" applyBorder="1"/>
    <xf numFmtId="0" fontId="11" fillId="0" borderId="0" xfId="0" applyFont="1" applyAlignment="1">
      <alignment vertical="center"/>
    </xf>
    <xf numFmtId="0" fontId="15" fillId="0" borderId="1" xfId="6" applyFont="1" applyBorder="1"/>
    <xf numFmtId="0" fontId="7" fillId="0" borderId="0" xfId="6" applyFont="1"/>
    <xf numFmtId="0" fontId="13" fillId="0" borderId="9" xfId="0" applyFont="1" applyBorder="1"/>
    <xf numFmtId="16" fontId="3" fillId="0" borderId="0" xfId="0" applyNumberFormat="1" applyFont="1" applyAlignment="1">
      <alignment horizontal="left"/>
    </xf>
    <xf numFmtId="3" fontId="18" fillId="0" borderId="4" xfId="0" applyNumberFormat="1" applyFont="1" applyBorder="1"/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21" fillId="0" borderId="0" xfId="0" applyFont="1"/>
    <xf numFmtId="0" fontId="2" fillId="0" borderId="0" xfId="0" applyFont="1"/>
    <xf numFmtId="0" fontId="26" fillId="0" borderId="0" xfId="0" applyFont="1"/>
    <xf numFmtId="0" fontId="15" fillId="0" borderId="2" xfId="0" applyFont="1" applyBorder="1" applyAlignment="1">
      <alignment horizontal="center"/>
    </xf>
    <xf numFmtId="0" fontId="15" fillId="0" borderId="12" xfId="0" applyFont="1" applyBorder="1"/>
    <xf numFmtId="0" fontId="9" fillId="0" borderId="7" xfId="0" applyFont="1" applyBorder="1"/>
    <xf numFmtId="3" fontId="9" fillId="0" borderId="3" xfId="0" applyNumberFormat="1" applyFont="1" applyBorder="1"/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2" borderId="0" xfId="0" applyFill="1"/>
    <xf numFmtId="0" fontId="13" fillId="0" borderId="11" xfId="0" applyFont="1" applyBorder="1"/>
    <xf numFmtId="0" fontId="8" fillId="0" borderId="1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5" fillId="0" borderId="9" xfId="0" applyFont="1" applyBorder="1"/>
    <xf numFmtId="3" fontId="13" fillId="0" borderId="4" xfId="0" applyNumberFormat="1" applyFont="1" applyBorder="1" applyAlignment="1">
      <alignment horizontal="right"/>
    </xf>
    <xf numFmtId="49" fontId="11" fillId="0" borderId="11" xfId="0" applyNumberFormat="1" applyFont="1" applyBorder="1" applyAlignment="1">
      <alignment horizontal="center"/>
    </xf>
    <xf numFmtId="0" fontId="27" fillId="0" borderId="0" xfId="0" applyFont="1"/>
    <xf numFmtId="0" fontId="9" fillId="0" borderId="11" xfId="0" applyFont="1" applyBorder="1"/>
    <xf numFmtId="0" fontId="11" fillId="0" borderId="10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1" fillId="0" borderId="14" xfId="0" applyNumberFormat="1" applyFont="1" applyBorder="1" applyAlignment="1">
      <alignment horizontal="right"/>
    </xf>
    <xf numFmtId="3" fontId="15" fillId="0" borderId="2" xfId="0" applyNumberFormat="1" applyFont="1" applyBorder="1"/>
    <xf numFmtId="0" fontId="13" fillId="2" borderId="9" xfId="0" applyFont="1" applyFill="1" applyBorder="1"/>
    <xf numFmtId="0" fontId="15" fillId="0" borderId="4" xfId="0" applyFont="1" applyBorder="1"/>
    <xf numFmtId="0" fontId="15" fillId="0" borderId="14" xfId="0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1" fillId="0" borderId="0" xfId="0" applyNumberFormat="1" applyFont="1"/>
    <xf numFmtId="3" fontId="11" fillId="0" borderId="1" xfId="0" applyNumberFormat="1" applyFont="1" applyBorder="1"/>
    <xf numFmtId="3" fontId="11" fillId="0" borderId="13" xfId="0" applyNumberFormat="1" applyFont="1" applyBorder="1"/>
    <xf numFmtId="0" fontId="9" fillId="0" borderId="4" xfId="0" applyFont="1" applyBorder="1"/>
    <xf numFmtId="3" fontId="17" fillId="0" borderId="0" xfId="0" applyNumberFormat="1" applyFont="1"/>
    <xf numFmtId="3" fontId="17" fillId="0" borderId="1" xfId="0" applyNumberFormat="1" applyFont="1" applyBorder="1"/>
    <xf numFmtId="3" fontId="17" fillId="0" borderId="4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4" xfId="0" applyFont="1" applyBorder="1"/>
    <xf numFmtId="3" fontId="11" fillId="0" borderId="11" xfId="0" applyNumberFormat="1" applyFont="1" applyBorder="1"/>
    <xf numFmtId="3" fontId="15" fillId="0" borderId="4" xfId="0" applyNumberFormat="1" applyFont="1" applyBorder="1"/>
    <xf numFmtId="0" fontId="11" fillId="0" borderId="2" xfId="0" applyFont="1" applyBorder="1"/>
    <xf numFmtId="3" fontId="15" fillId="0" borderId="13" xfId="0" applyNumberFormat="1" applyFont="1" applyBorder="1"/>
    <xf numFmtId="49" fontId="13" fillId="0" borderId="2" xfId="0" applyNumberFormat="1" applyFont="1" applyBorder="1" applyAlignment="1">
      <alignment horizontal="center" vertical="center"/>
    </xf>
    <xf numFmtId="3" fontId="16" fillId="0" borderId="4" xfId="0" applyNumberFormat="1" applyFont="1" applyBorder="1"/>
    <xf numFmtId="0" fontId="11" fillId="0" borderId="4" xfId="0" applyFont="1" applyBorder="1" applyAlignment="1">
      <alignment horizontal="center"/>
    </xf>
    <xf numFmtId="0" fontId="0" fillId="0" borderId="11" xfId="0" applyBorder="1"/>
    <xf numFmtId="0" fontId="29" fillId="0" borderId="0" xfId="0" applyFont="1"/>
    <xf numFmtId="0" fontId="7" fillId="2" borderId="3" xfId="0" applyFont="1" applyFill="1" applyBorder="1"/>
    <xf numFmtId="0" fontId="7" fillId="2" borderId="2" xfId="0" applyFont="1" applyFill="1" applyBorder="1"/>
    <xf numFmtId="0" fontId="11" fillId="0" borderId="1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3" fontId="2" fillId="0" borderId="14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/>
    </xf>
    <xf numFmtId="0" fontId="9" fillId="2" borderId="1" xfId="0" applyFont="1" applyFill="1" applyBorder="1"/>
    <xf numFmtId="4" fontId="7" fillId="0" borderId="4" xfId="0" applyNumberFormat="1" applyFont="1" applyBorder="1"/>
    <xf numFmtId="3" fontId="8" fillId="0" borderId="0" xfId="0" applyNumberFormat="1" applyFont="1" applyAlignment="1">
      <alignment horizontal="right"/>
    </xf>
    <xf numFmtId="4" fontId="7" fillId="0" borderId="12" xfId="0" applyNumberFormat="1" applyFont="1" applyBorder="1"/>
    <xf numFmtId="4" fontId="7" fillId="0" borderId="2" xfId="0" applyNumberFormat="1" applyFont="1" applyBorder="1"/>
    <xf numFmtId="3" fontId="8" fillId="0" borderId="14" xfId="0" applyNumberFormat="1" applyFont="1" applyBorder="1" applyAlignment="1">
      <alignment horizontal="right"/>
    </xf>
    <xf numFmtId="3" fontId="45" fillId="0" borderId="4" xfId="0" applyNumberFormat="1" applyFont="1" applyBorder="1"/>
    <xf numFmtId="0" fontId="15" fillId="0" borderId="4" xfId="0" applyFont="1" applyBorder="1" applyAlignment="1">
      <alignment horizontal="center"/>
    </xf>
    <xf numFmtId="3" fontId="13" fillId="0" borderId="0" xfId="0" applyNumberFormat="1" applyFont="1" applyAlignment="1">
      <alignment horizontal="right"/>
    </xf>
    <xf numFmtId="0" fontId="13" fillId="0" borderId="14" xfId="0" applyFont="1" applyBorder="1"/>
    <xf numFmtId="3" fontId="0" fillId="0" borderId="8" xfId="0" applyNumberFormat="1" applyBorder="1"/>
    <xf numFmtId="3" fontId="3" fillId="0" borderId="4" xfId="0" applyNumberFormat="1" applyFont="1" applyBorder="1"/>
    <xf numFmtId="0" fontId="3" fillId="0" borderId="1" xfId="0" applyFont="1" applyBorder="1"/>
    <xf numFmtId="4" fontId="7" fillId="0" borderId="14" xfId="0" applyNumberFormat="1" applyFont="1" applyBorder="1"/>
    <xf numFmtId="3" fontId="46" fillId="0" borderId="4" xfId="0" applyNumberFormat="1" applyFont="1" applyBorder="1"/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16" fillId="0" borderId="0" xfId="5"/>
    <xf numFmtId="3" fontId="13" fillId="0" borderId="4" xfId="6" applyNumberFormat="1" applyFont="1" applyBorder="1"/>
    <xf numFmtId="3" fontId="16" fillId="0" borderId="1" xfId="5" applyNumberFormat="1" applyBorder="1"/>
    <xf numFmtId="0" fontId="16" fillId="0" borderId="1" xfId="5" applyBorder="1"/>
    <xf numFmtId="0" fontId="7" fillId="0" borderId="1" xfId="6" applyFont="1" applyBorder="1"/>
    <xf numFmtId="0" fontId="17" fillId="0" borderId="3" xfId="5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1" fillId="0" borderId="15" xfId="6" applyFont="1" applyBorder="1" applyAlignment="1">
      <alignment horizontal="center" wrapText="1"/>
    </xf>
    <xf numFmtId="0" fontId="6" fillId="0" borderId="0" xfId="6" applyFont="1"/>
    <xf numFmtId="0" fontId="16" fillId="2" borderId="3" xfId="5" applyFill="1" applyBorder="1"/>
    <xf numFmtId="3" fontId="16" fillId="2" borderId="3" xfId="5" applyNumberFormat="1" applyFill="1" applyBorder="1"/>
    <xf numFmtId="3" fontId="13" fillId="2" borderId="3" xfId="6" applyNumberFormat="1" applyFont="1" applyFill="1" applyBorder="1"/>
    <xf numFmtId="0" fontId="17" fillId="2" borderId="3" xfId="5" applyFont="1" applyFill="1" applyBorder="1"/>
    <xf numFmtId="3" fontId="11" fillId="2" borderId="12" xfId="6" applyNumberFormat="1" applyFont="1" applyFill="1" applyBorder="1"/>
    <xf numFmtId="3" fontId="13" fillId="2" borderId="2" xfId="6" applyNumberFormat="1" applyFont="1" applyFill="1" applyBorder="1"/>
    <xf numFmtId="3" fontId="17" fillId="2" borderId="3" xfId="5" applyNumberFormat="1" applyFont="1" applyFill="1" applyBorder="1"/>
    <xf numFmtId="0" fontId="16" fillId="0" borderId="0" xfId="0" applyFont="1"/>
    <xf numFmtId="0" fontId="16" fillId="0" borderId="8" xfId="0" applyFont="1" applyBorder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6" fillId="0" borderId="11" xfId="0" applyFont="1" applyBorder="1"/>
    <xf numFmtId="0" fontId="17" fillId="0" borderId="3" xfId="0" applyFont="1" applyBorder="1"/>
    <xf numFmtId="3" fontId="17" fillId="0" borderId="3" xfId="0" applyNumberFormat="1" applyFont="1" applyBorder="1"/>
    <xf numFmtId="0" fontId="16" fillId="0" borderId="4" xfId="0" applyFont="1" applyBorder="1"/>
    <xf numFmtId="0" fontId="7" fillId="2" borderId="4" xfId="6" applyFont="1" applyFill="1" applyBorder="1"/>
    <xf numFmtId="3" fontId="7" fillId="2" borderId="4" xfId="6" applyNumberFormat="1" applyFont="1" applyFill="1" applyBorder="1"/>
    <xf numFmtId="0" fontId="16" fillId="2" borderId="4" xfId="5" applyFill="1" applyBorder="1"/>
    <xf numFmtId="3" fontId="16" fillId="2" borderId="4" xfId="5" applyNumberFormat="1" applyFill="1" applyBorder="1"/>
    <xf numFmtId="3" fontId="11" fillId="2" borderId="4" xfId="6" applyNumberFormat="1" applyFont="1" applyFill="1" applyBorder="1"/>
    <xf numFmtId="0" fontId="7" fillId="2" borderId="11" xfId="6" applyFont="1" applyFill="1" applyBorder="1"/>
    <xf numFmtId="0" fontId="7" fillId="2" borderId="0" xfId="6" applyFont="1" applyFill="1"/>
    <xf numFmtId="3" fontId="7" fillId="2" borderId="14" xfId="6" applyNumberFormat="1" applyFont="1" applyFill="1" applyBorder="1"/>
    <xf numFmtId="0" fontId="16" fillId="2" borderId="1" xfId="5" applyFill="1" applyBorder="1"/>
    <xf numFmtId="3" fontId="16" fillId="2" borderId="1" xfId="5" applyNumberFormat="1" applyFill="1" applyBorder="1"/>
    <xf numFmtId="0" fontId="15" fillId="2" borderId="4" xfId="6" applyFont="1" applyFill="1" applyBorder="1"/>
    <xf numFmtId="3" fontId="13" fillId="2" borderId="4" xfId="6" applyNumberFormat="1" applyFont="1" applyFill="1" applyBorder="1"/>
    <xf numFmtId="0" fontId="7" fillId="2" borderId="0" xfId="6" applyFont="1" applyFill="1" applyAlignment="1">
      <alignment horizontal="right"/>
    </xf>
    <xf numFmtId="0" fontId="7" fillId="2" borderId="4" xfId="6" applyFont="1" applyFill="1" applyBorder="1" applyAlignment="1">
      <alignment horizontal="right"/>
    </xf>
    <xf numFmtId="3" fontId="11" fillId="2" borderId="14" xfId="6" applyNumberFormat="1" applyFont="1" applyFill="1" applyBorder="1"/>
    <xf numFmtId="0" fontId="15" fillId="2" borderId="11" xfId="6" applyFont="1" applyFill="1" applyBorder="1"/>
    <xf numFmtId="0" fontId="16" fillId="2" borderId="0" xfId="5" applyFill="1"/>
    <xf numFmtId="0" fontId="7" fillId="2" borderId="2" xfId="6" applyFont="1" applyFill="1" applyBorder="1"/>
    <xf numFmtId="0" fontId="13" fillId="2" borderId="11" xfId="6" applyFont="1" applyFill="1" applyBorder="1"/>
    <xf numFmtId="3" fontId="13" fillId="2" borderId="14" xfId="6" applyNumberFormat="1" applyFont="1" applyFill="1" applyBorder="1"/>
    <xf numFmtId="0" fontId="7" fillId="2" borderId="10" xfId="6" applyFont="1" applyFill="1" applyBorder="1"/>
    <xf numFmtId="0" fontId="7" fillId="2" borderId="8" xfId="6" applyFont="1" applyFill="1" applyBorder="1" applyAlignment="1">
      <alignment horizontal="right"/>
    </xf>
    <xf numFmtId="0" fontId="17" fillId="2" borderId="1" xfId="6" applyFont="1" applyFill="1" applyBorder="1" applyAlignment="1">
      <alignment horizontal="center" wrapText="1"/>
    </xf>
    <xf numFmtId="0" fontId="17" fillId="2" borderId="2" xfId="6" applyFont="1" applyFill="1" applyBorder="1" applyAlignment="1">
      <alignment horizontal="center"/>
    </xf>
    <xf numFmtId="3" fontId="16" fillId="2" borderId="0" xfId="5" applyNumberFormat="1" applyFill="1"/>
    <xf numFmtId="0" fontId="17" fillId="2" borderId="4" xfId="0" applyFont="1" applyFill="1" applyBorder="1" applyAlignment="1">
      <alignment horizontal="center" vertical="center" wrapText="1"/>
    </xf>
    <xf numFmtId="0" fontId="16" fillId="2" borderId="1" xfId="6" applyFont="1" applyFill="1" applyBorder="1"/>
    <xf numFmtId="0" fontId="16" fillId="2" borderId="4" xfId="6" applyFont="1" applyFill="1" applyBorder="1" applyAlignment="1">
      <alignment horizontal="left" indent="2"/>
    </xf>
    <xf numFmtId="0" fontId="17" fillId="2" borderId="2" xfId="6" applyFont="1" applyFill="1" applyBorder="1" applyAlignment="1">
      <alignment horizontal="left"/>
    </xf>
    <xf numFmtId="3" fontId="17" fillId="2" borderId="3" xfId="6" applyNumberFormat="1" applyFont="1" applyFill="1" applyBorder="1"/>
    <xf numFmtId="0" fontId="32" fillId="0" borderId="0" xfId="0" applyFont="1"/>
    <xf numFmtId="0" fontId="33" fillId="0" borderId="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2" fillId="0" borderId="3" xfId="0" applyFont="1" applyBorder="1"/>
    <xf numFmtId="3" fontId="0" fillId="0" borderId="3" xfId="0" applyNumberFormat="1" applyBorder="1"/>
    <xf numFmtId="0" fontId="34" fillId="0" borderId="3" xfId="0" applyFont="1" applyBorder="1"/>
    <xf numFmtId="0" fontId="17" fillId="0" borderId="0" xfId="0" applyFont="1"/>
    <xf numFmtId="0" fontId="35" fillId="0" borderId="1" xfId="0" applyFont="1" applyBorder="1" applyAlignment="1">
      <alignment horizontal="center" wrapText="1"/>
    </xf>
    <xf numFmtId="0" fontId="35" fillId="0" borderId="9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7" fillId="0" borderId="3" xfId="0" applyFont="1" applyBorder="1"/>
    <xf numFmtId="3" fontId="37" fillId="0" borderId="3" xfId="0" applyNumberFormat="1" applyFont="1" applyBorder="1"/>
    <xf numFmtId="0" fontId="35" fillId="0" borderId="3" xfId="0" applyFont="1" applyBorder="1"/>
    <xf numFmtId="3" fontId="35" fillId="0" borderId="3" xfId="0" applyNumberFormat="1" applyFont="1" applyBorder="1"/>
    <xf numFmtId="0" fontId="36" fillId="0" borderId="0" xfId="0" applyFont="1"/>
    <xf numFmtId="0" fontId="17" fillId="0" borderId="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3" fontId="16" fillId="0" borderId="3" xfId="0" applyNumberFormat="1" applyFont="1" applyBorder="1"/>
    <xf numFmtId="0" fontId="0" fillId="0" borderId="0" xfId="0" applyAlignment="1">
      <alignment horizontal="right"/>
    </xf>
    <xf numFmtId="0" fontId="2" fillId="0" borderId="3" xfId="0" applyFont="1" applyBorder="1"/>
    <xf numFmtId="0" fontId="31" fillId="0" borderId="0" xfId="0" applyFont="1"/>
    <xf numFmtId="0" fontId="38" fillId="0" borderId="0" xfId="0" applyFont="1"/>
    <xf numFmtId="3" fontId="2" fillId="0" borderId="3" xfId="0" applyNumberFormat="1" applyFont="1" applyBorder="1"/>
    <xf numFmtId="0" fontId="1" fillId="0" borderId="3" xfId="0" applyFont="1" applyBorder="1"/>
    <xf numFmtId="16" fontId="0" fillId="0" borderId="0" xfId="0" applyNumberFormat="1"/>
    <xf numFmtId="0" fontId="39" fillId="0" borderId="0" xfId="0" applyFont="1"/>
    <xf numFmtId="0" fontId="33" fillId="0" borderId="3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10" xfId="0" applyNumberFormat="1" applyBorder="1"/>
    <xf numFmtId="3" fontId="8" fillId="0" borderId="7" xfId="0" applyNumberFormat="1" applyFont="1" applyBorder="1"/>
    <xf numFmtId="3" fontId="1" fillId="0" borderId="0" xfId="0" applyNumberFormat="1" applyFont="1"/>
    <xf numFmtId="3" fontId="13" fillId="0" borderId="7" xfId="0" applyNumberFormat="1" applyFont="1" applyBorder="1"/>
    <xf numFmtId="3" fontId="13" fillId="0" borderId="6" xfId="0" applyNumberFormat="1" applyFont="1" applyBorder="1"/>
    <xf numFmtId="3" fontId="13" fillId="0" borderId="1" xfId="0" applyNumberFormat="1" applyFont="1" applyBorder="1"/>
    <xf numFmtId="3" fontId="13" fillId="0" borderId="5" xfId="0" applyNumberFormat="1" applyFont="1" applyBorder="1"/>
    <xf numFmtId="3" fontId="12" fillId="0" borderId="0" xfId="0" applyNumberFormat="1" applyFont="1"/>
    <xf numFmtId="0" fontId="12" fillId="2" borderId="0" xfId="0" applyFont="1" applyFill="1" applyAlignment="1">
      <alignment horizontal="center"/>
    </xf>
    <xf numFmtId="3" fontId="7" fillId="0" borderId="3" xfId="0" applyNumberFormat="1" applyFont="1" applyBorder="1"/>
    <xf numFmtId="0" fontId="0" fillId="0" borderId="3" xfId="0" applyBorder="1"/>
    <xf numFmtId="0" fontId="40" fillId="0" borderId="0" xfId="0" applyFont="1"/>
    <xf numFmtId="0" fontId="41" fillId="0" borderId="0" xfId="0" applyFont="1"/>
    <xf numFmtId="0" fontId="41" fillId="0" borderId="0" xfId="0" applyFont="1" applyAlignment="1">
      <alignment horizontal="center"/>
    </xf>
    <xf numFmtId="0" fontId="0" fillId="0" borderId="5" xfId="0" applyBorder="1"/>
    <xf numFmtId="0" fontId="45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7" fillId="2" borderId="14" xfId="6" applyFont="1" applyFill="1" applyBorder="1" applyAlignment="1">
      <alignment horizontal="right"/>
    </xf>
    <xf numFmtId="3" fontId="0" fillId="2" borderId="4" xfId="0" applyNumberFormat="1" applyFill="1" applyBorder="1"/>
    <xf numFmtId="0" fontId="48" fillId="0" borderId="0" xfId="0" applyFont="1"/>
    <xf numFmtId="0" fontId="11" fillId="0" borderId="10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49" fillId="0" borderId="4" xfId="0" applyNumberFormat="1" applyFont="1" applyBorder="1"/>
    <xf numFmtId="3" fontId="13" fillId="0" borderId="4" xfId="0" applyNumberFormat="1" applyFont="1" applyBorder="1"/>
    <xf numFmtId="3" fontId="16" fillId="2" borderId="1" xfId="6" applyNumberFormat="1" applyFont="1" applyFill="1" applyBorder="1"/>
    <xf numFmtId="3" fontId="16" fillId="2" borderId="2" xfId="6" applyNumberFormat="1" applyFont="1" applyFill="1" applyBorder="1"/>
    <xf numFmtId="3" fontId="16" fillId="2" borderId="4" xfId="6" applyNumberFormat="1" applyFont="1" applyFill="1" applyBorder="1"/>
    <xf numFmtId="0" fontId="13" fillId="2" borderId="0" xfId="0" applyFont="1" applyFill="1"/>
    <xf numFmtId="4" fontId="7" fillId="0" borderId="11" xfId="0" applyNumberFormat="1" applyFont="1" applyBorder="1"/>
    <xf numFmtId="4" fontId="7" fillId="0" borderId="11" xfId="0" applyNumberFormat="1" applyFont="1" applyBorder="1" applyAlignment="1">
      <alignment horizontal="center"/>
    </xf>
    <xf numFmtId="4" fontId="7" fillId="0" borderId="0" xfId="0" applyNumberFormat="1" applyFont="1"/>
    <xf numFmtId="4" fontId="7" fillId="0" borderId="4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4" fontId="7" fillId="0" borderId="13" xfId="0" applyNumberFormat="1" applyFont="1" applyBorder="1"/>
    <xf numFmtId="4" fontId="7" fillId="0" borderId="5" xfId="0" applyNumberFormat="1" applyFont="1" applyBorder="1"/>
    <xf numFmtId="4" fontId="7" fillId="0" borderId="9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7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3" fontId="17" fillId="0" borderId="2" xfId="0" applyNumberFormat="1" applyFont="1" applyBorder="1"/>
    <xf numFmtId="0" fontId="44" fillId="0" borderId="1" xfId="0" applyFont="1" applyBorder="1"/>
    <xf numFmtId="0" fontId="44" fillId="0" borderId="2" xfId="0" applyFont="1" applyBorder="1"/>
    <xf numFmtId="0" fontId="44" fillId="0" borderId="13" xfId="0" applyFont="1" applyBorder="1"/>
    <xf numFmtId="0" fontId="44" fillId="0" borderId="12" xfId="0" applyFont="1" applyBorder="1"/>
    <xf numFmtId="3" fontId="16" fillId="0" borderId="0" xfId="0" applyNumberFormat="1" applyFont="1"/>
    <xf numFmtId="3" fontId="16" fillId="0" borderId="14" xfId="0" applyNumberFormat="1" applyFont="1" applyBorder="1" applyAlignment="1">
      <alignment horizontal="right" vertical="center" wrapText="1"/>
    </xf>
    <xf numFmtId="0" fontId="30" fillId="0" borderId="3" xfId="0" applyFont="1" applyBorder="1"/>
    <xf numFmtId="3" fontId="30" fillId="0" borderId="3" xfId="0" applyNumberFormat="1" applyFont="1" applyBorder="1"/>
    <xf numFmtId="0" fontId="16" fillId="2" borderId="2" xfId="5" applyFill="1" applyBorder="1"/>
    <xf numFmtId="3" fontId="16" fillId="2" borderId="2" xfId="5" applyNumberFormat="1" applyFill="1" applyBorder="1"/>
    <xf numFmtId="3" fontId="13" fillId="2" borderId="12" xfId="6" applyNumberFormat="1" applyFont="1" applyFill="1" applyBorder="1"/>
    <xf numFmtId="3" fontId="49" fillId="0" borderId="3" xfId="0" applyNumberFormat="1" applyFont="1" applyBorder="1"/>
    <xf numFmtId="3" fontId="30" fillId="2" borderId="3" xfId="0" applyNumberFormat="1" applyFont="1" applyFill="1" applyBorder="1"/>
    <xf numFmtId="0" fontId="13" fillId="0" borderId="16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/>
    <xf numFmtId="0" fontId="13" fillId="0" borderId="3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49" fontId="13" fillId="0" borderId="11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2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3" fontId="15" fillId="0" borderId="5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49" fontId="11" fillId="0" borderId="1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3" fontId="9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16" fillId="0" borderId="3" xfId="0" applyFont="1" applyBorder="1"/>
    <xf numFmtId="0" fontId="16" fillId="0" borderId="0" xfId="0" applyFont="1" applyAlignment="1">
      <alignment horizontal="right"/>
    </xf>
    <xf numFmtId="0" fontId="0" fillId="0" borderId="2" xfId="0" applyBorder="1"/>
    <xf numFmtId="49" fontId="15" fillId="0" borderId="1" xfId="0" applyNumberFormat="1" applyFont="1" applyBorder="1" applyAlignment="1">
      <alignment horizontal="center"/>
    </xf>
    <xf numFmtId="49" fontId="50" fillId="0" borderId="11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3" fontId="8" fillId="0" borderId="15" xfId="0" applyNumberFormat="1" applyFont="1" applyBorder="1"/>
    <xf numFmtId="0" fontId="15" fillId="0" borderId="6" xfId="0" applyFont="1" applyBorder="1"/>
    <xf numFmtId="0" fontId="50" fillId="0" borderId="10" xfId="0" applyFont="1" applyBorder="1"/>
    <xf numFmtId="0" fontId="1" fillId="0" borderId="10" xfId="0" applyFont="1" applyBorder="1"/>
    <xf numFmtId="3" fontId="1" fillId="0" borderId="15" xfId="0" applyNumberFormat="1" applyFont="1" applyBorder="1"/>
    <xf numFmtId="0" fontId="13" fillId="0" borderId="0" xfId="0" applyFont="1" applyAlignment="1">
      <alignment horizontal="center"/>
    </xf>
    <xf numFmtId="3" fontId="15" fillId="0" borderId="0" xfId="0" applyNumberFormat="1" applyFont="1"/>
    <xf numFmtId="3" fontId="9" fillId="0" borderId="0" xfId="0" applyNumberFormat="1" applyFont="1"/>
    <xf numFmtId="3" fontId="13" fillId="0" borderId="0" xfId="0" applyNumberFormat="1" applyFont="1"/>
    <xf numFmtId="49" fontId="11" fillId="0" borderId="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/>
    </xf>
    <xf numFmtId="49" fontId="15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vertical="center"/>
    </xf>
    <xf numFmtId="0" fontId="13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/>
    </xf>
    <xf numFmtId="0" fontId="11" fillId="0" borderId="1" xfId="0" applyFont="1" applyBorder="1"/>
    <xf numFmtId="10" fontId="7" fillId="0" borderId="2" xfId="0" applyNumberFormat="1" applyFont="1" applyBorder="1"/>
    <xf numFmtId="10" fontId="13" fillId="0" borderId="2" xfId="0" applyNumberFormat="1" applyFont="1" applyBorder="1"/>
    <xf numFmtId="10" fontId="7" fillId="0" borderId="0" xfId="0" applyNumberFormat="1" applyFont="1"/>
    <xf numFmtId="0" fontId="47" fillId="2" borderId="0" xfId="0" applyFont="1" applyFill="1"/>
    <xf numFmtId="0" fontId="13" fillId="0" borderId="2" xfId="0" applyFont="1" applyBorder="1" applyAlignment="1">
      <alignment horizontal="left"/>
    </xf>
    <xf numFmtId="10" fontId="0" fillId="0" borderId="12" xfId="0" applyNumberFormat="1" applyBorder="1" applyAlignment="1">
      <alignment horizontal="right" vertical="center" wrapText="1"/>
    </xf>
    <xf numFmtId="10" fontId="11" fillId="0" borderId="14" xfId="0" applyNumberFormat="1" applyFont="1" applyBorder="1" applyAlignment="1">
      <alignment horizontal="right"/>
    </xf>
    <xf numFmtId="10" fontId="2" fillId="0" borderId="14" xfId="0" applyNumberFormat="1" applyFont="1" applyBorder="1" applyAlignment="1">
      <alignment horizontal="right" wrapText="1"/>
    </xf>
    <xf numFmtId="10" fontId="2" fillId="0" borderId="12" xfId="0" applyNumberFormat="1" applyFont="1" applyBorder="1" applyAlignment="1">
      <alignment horizontal="right" wrapText="1"/>
    </xf>
    <xf numFmtId="10" fontId="11" fillId="0" borderId="4" xfId="0" applyNumberFormat="1" applyFont="1" applyBorder="1"/>
    <xf numFmtId="10" fontId="1" fillId="0" borderId="14" xfId="0" applyNumberFormat="1" applyFont="1" applyBorder="1" applyAlignment="1">
      <alignment horizontal="right" wrapText="1"/>
    </xf>
    <xf numFmtId="10" fontId="13" fillId="0" borderId="4" xfId="0" applyNumberFormat="1" applyFont="1" applyBorder="1"/>
    <xf numFmtId="10" fontId="8" fillId="0" borderId="14" xfId="0" applyNumberFormat="1" applyFont="1" applyBorder="1"/>
    <xf numFmtId="10" fontId="30" fillId="0" borderId="14" xfId="0" applyNumberFormat="1" applyFont="1" applyBorder="1" applyAlignment="1">
      <alignment horizontal="right" wrapText="1"/>
    </xf>
    <xf numFmtId="3" fontId="17" fillId="0" borderId="11" xfId="0" applyNumberFormat="1" applyFont="1" applyBorder="1"/>
    <xf numFmtId="10" fontId="17" fillId="0" borderId="4" xfId="0" applyNumberFormat="1" applyFont="1" applyBorder="1"/>
    <xf numFmtId="10" fontId="17" fillId="0" borderId="2" xfId="0" applyNumberFormat="1" applyFont="1" applyBorder="1"/>
    <xf numFmtId="0" fontId="30" fillId="0" borderId="3" xfId="0" applyFont="1" applyBorder="1" applyAlignment="1">
      <alignment horizontal="center" vertical="center" wrapText="1"/>
    </xf>
    <xf numFmtId="0" fontId="63" fillId="0" borderId="0" xfId="1"/>
    <xf numFmtId="0" fontId="63" fillId="0" borderId="3" xfId="1" applyBorder="1"/>
    <xf numFmtId="0" fontId="65" fillId="0" borderId="3" xfId="1" applyFont="1" applyBorder="1" applyAlignment="1">
      <alignment horizontal="center" vertical="center"/>
    </xf>
    <xf numFmtId="0" fontId="66" fillId="0" borderId="3" xfId="1" applyFont="1" applyBorder="1" applyAlignment="1">
      <alignment horizontal="left" vertical="center" wrapText="1"/>
    </xf>
    <xf numFmtId="0" fontId="51" fillId="0" borderId="0" xfId="2"/>
    <xf numFmtId="3" fontId="17" fillId="0" borderId="3" xfId="2" applyNumberFormat="1" applyFont="1" applyFill="1" applyBorder="1"/>
    <xf numFmtId="0" fontId="17" fillId="0" borderId="3" xfId="2" applyFont="1" applyFill="1" applyBorder="1"/>
    <xf numFmtId="0" fontId="17" fillId="0" borderId="3" xfId="2" applyFont="1" applyFill="1" applyBorder="1" applyAlignment="1">
      <alignment horizontal="center"/>
    </xf>
    <xf numFmtId="0" fontId="17" fillId="0" borderId="3" xfId="2" applyFont="1" applyBorder="1" applyAlignment="1">
      <alignment horizontal="center"/>
    </xf>
    <xf numFmtId="3" fontId="51" fillId="0" borderId="3" xfId="2" applyNumberFormat="1" applyBorder="1"/>
    <xf numFmtId="3" fontId="17" fillId="0" borderId="3" xfId="2" applyNumberFormat="1" applyFont="1" applyBorder="1"/>
    <xf numFmtId="0" fontId="51" fillId="0" borderId="3" xfId="2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7" fillId="0" borderId="3" xfId="2" applyFont="1" applyBorder="1"/>
    <xf numFmtId="0" fontId="16" fillId="0" borderId="3" xfId="2" applyFont="1" applyBorder="1"/>
    <xf numFmtId="0" fontId="16" fillId="0" borderId="3" xfId="2" applyFont="1" applyBorder="1" applyAlignment="1">
      <alignment horizontal="center"/>
    </xf>
    <xf numFmtId="3" fontId="17" fillId="0" borderId="1" xfId="2" applyNumberFormat="1" applyFont="1" applyBorder="1"/>
    <xf numFmtId="0" fontId="17" fillId="0" borderId="5" xfId="2" applyFont="1" applyBorder="1"/>
    <xf numFmtId="0" fontId="17" fillId="0" borderId="5" xfId="2" applyFont="1" applyBorder="1" applyAlignment="1">
      <alignment horizontal="center"/>
    </xf>
    <xf numFmtId="0" fontId="16" fillId="0" borderId="5" xfId="2" applyFont="1" applyBorder="1"/>
    <xf numFmtId="0" fontId="51" fillId="0" borderId="5" xfId="2" applyBorder="1" applyAlignment="1">
      <alignment horizontal="center"/>
    </xf>
    <xf numFmtId="0" fontId="51" fillId="0" borderId="1" xfId="2" applyBorder="1" applyAlignment="1">
      <alignment horizontal="center"/>
    </xf>
    <xf numFmtId="0" fontId="51" fillId="0" borderId="3" xfId="2" applyFont="1" applyFill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51" fillId="0" borderId="3" xfId="2" applyBorder="1" applyAlignment="1">
      <alignment horizontal="center" vertical="center"/>
    </xf>
    <xf numFmtId="0" fontId="16" fillId="0" borderId="0" xfId="2" applyFont="1"/>
    <xf numFmtId="2" fontId="51" fillId="0" borderId="0" xfId="2" applyNumberFormat="1" applyAlignment="1">
      <alignment horizontal="center"/>
    </xf>
    <xf numFmtId="2" fontId="17" fillId="0" borderId="0" xfId="2" applyNumberFormat="1" applyFont="1" applyAlignment="1">
      <alignment horizontal="center"/>
    </xf>
    <xf numFmtId="0" fontId="52" fillId="0" borderId="0" xfId="2" applyFont="1"/>
    <xf numFmtId="0" fontId="51" fillId="0" borderId="1" xfId="2" applyBorder="1" applyAlignment="1">
      <alignment horizontal="center" vertical="center"/>
    </xf>
    <xf numFmtId="0" fontId="51" fillId="0" borderId="5" xfId="2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3" fontId="0" fillId="0" borderId="12" xfId="0" applyNumberFormat="1" applyBorder="1" applyAlignment="1">
      <alignment horizontal="right" vertical="center" wrapText="1"/>
    </xf>
    <xf numFmtId="10" fontId="0" fillId="0" borderId="14" xfId="0" applyNumberFormat="1" applyFont="1" applyBorder="1" applyAlignment="1">
      <alignment horizontal="right" wrapText="1"/>
    </xf>
    <xf numFmtId="3" fontId="0" fillId="0" borderId="14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0" fontId="11" fillId="0" borderId="2" xfId="0" applyNumberFormat="1" applyFont="1" applyBorder="1"/>
    <xf numFmtId="10" fontId="1" fillId="0" borderId="3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/>
    </xf>
    <xf numFmtId="3" fontId="30" fillId="0" borderId="12" xfId="0" applyNumberFormat="1" applyFont="1" applyBorder="1" applyAlignment="1">
      <alignment horizontal="right" wrapText="1"/>
    </xf>
    <xf numFmtId="0" fontId="53" fillId="0" borderId="0" xfId="0" applyFont="1"/>
    <xf numFmtId="0" fontId="6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6" fillId="0" borderId="5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3" fontId="52" fillId="0" borderId="3" xfId="0" applyNumberFormat="1" applyFont="1" applyBorder="1"/>
    <xf numFmtId="3" fontId="57" fillId="0" borderId="3" xfId="0" applyNumberFormat="1" applyFont="1" applyBorder="1"/>
    <xf numFmtId="0" fontId="68" fillId="3" borderId="0" xfId="0" applyFont="1" applyFill="1"/>
    <xf numFmtId="3" fontId="7" fillId="3" borderId="0" xfId="0" applyNumberFormat="1" applyFont="1" applyFill="1"/>
    <xf numFmtId="3" fontId="7" fillId="3" borderId="4" xfId="0" applyNumberFormat="1" applyFont="1" applyFill="1" applyBorder="1"/>
    <xf numFmtId="3" fontId="16" fillId="3" borderId="4" xfId="5" applyNumberFormat="1" applyFill="1" applyBorder="1"/>
    <xf numFmtId="3" fontId="17" fillId="3" borderId="3" xfId="0" applyNumberFormat="1" applyFont="1" applyFill="1" applyBorder="1"/>
    <xf numFmtId="0" fontId="16" fillId="0" borderId="0" xfId="0" applyFont="1" applyAlignment="1">
      <alignment vertical="center"/>
    </xf>
    <xf numFmtId="0" fontId="58" fillId="0" borderId="3" xfId="0" applyFont="1" applyBorder="1" applyAlignment="1">
      <alignment horizontal="center" vertical="top" wrapText="1"/>
    </xf>
    <xf numFmtId="0" fontId="58" fillId="0" borderId="3" xfId="0" applyFont="1" applyBorder="1" applyAlignment="1">
      <alignment horizontal="left" vertical="top" wrapText="1"/>
    </xf>
    <xf numFmtId="3" fontId="58" fillId="0" borderId="3" xfId="0" applyNumberFormat="1" applyFont="1" applyBorder="1" applyAlignment="1">
      <alignment horizontal="right" vertical="top" wrapText="1"/>
    </xf>
    <xf numFmtId="0" fontId="59" fillId="0" borderId="3" xfId="0" applyFont="1" applyBorder="1" applyAlignment="1">
      <alignment horizontal="center" vertical="top" wrapText="1"/>
    </xf>
    <xf numFmtId="0" fontId="59" fillId="0" borderId="3" xfId="0" applyFont="1" applyBorder="1" applyAlignment="1">
      <alignment horizontal="left" vertical="top" wrapText="1"/>
    </xf>
    <xf numFmtId="3" fontId="59" fillId="0" borderId="3" xfId="0" applyNumberFormat="1" applyFont="1" applyBorder="1" applyAlignment="1">
      <alignment horizontal="right" vertical="top" wrapText="1"/>
    </xf>
    <xf numFmtId="0" fontId="30" fillId="0" borderId="0" xfId="0" applyFont="1"/>
    <xf numFmtId="0" fontId="31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44" fontId="0" fillId="0" borderId="0" xfId="8" applyFont="1"/>
    <xf numFmtId="44" fontId="0" fillId="0" borderId="3" xfId="8" applyFont="1" applyBorder="1"/>
    <xf numFmtId="3" fontId="64" fillId="0" borderId="3" xfId="0" applyNumberFormat="1" applyFont="1" applyBorder="1"/>
    <xf numFmtId="44" fontId="0" fillId="0" borderId="3" xfId="8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44" fontId="64" fillId="0" borderId="3" xfId="8" applyFont="1" applyBorder="1"/>
    <xf numFmtId="44" fontId="0" fillId="0" borderId="3" xfId="8" applyFont="1" applyBorder="1" applyAlignment="1">
      <alignment wrapText="1"/>
    </xf>
    <xf numFmtId="3" fontId="64" fillId="0" borderId="3" xfId="0" applyNumberFormat="1" applyFont="1" applyFill="1" applyBorder="1"/>
    <xf numFmtId="44" fontId="64" fillId="0" borderId="3" xfId="8" applyFont="1" applyBorder="1" applyAlignment="1">
      <alignment wrapText="1"/>
    </xf>
    <xf numFmtId="0" fontId="0" fillId="0" borderId="8" xfId="0" applyBorder="1"/>
    <xf numFmtId="0" fontId="11" fillId="0" borderId="0" xfId="0" applyFont="1" applyBorder="1" applyAlignment="1">
      <alignment vertic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3" fontId="15" fillId="0" borderId="23" xfId="0" applyNumberFormat="1" applyFont="1" applyBorder="1" applyAlignment="1">
      <alignment horizontal="right"/>
    </xf>
    <xf numFmtId="3" fontId="15" fillId="0" borderId="24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/>
    </xf>
    <xf numFmtId="3" fontId="11" fillId="3" borderId="23" xfId="0" applyNumberFormat="1" applyFont="1" applyFill="1" applyBorder="1" applyAlignment="1">
      <alignment horizontal="right"/>
    </xf>
    <xf numFmtId="3" fontId="11" fillId="0" borderId="21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/>
    </xf>
    <xf numFmtId="3" fontId="15" fillId="0" borderId="26" xfId="0" applyNumberFormat="1" applyFont="1" applyBorder="1" applyAlignment="1">
      <alignment horizontal="right"/>
    </xf>
    <xf numFmtId="3" fontId="15" fillId="0" borderId="27" xfId="0" applyNumberFormat="1" applyFont="1" applyBorder="1" applyAlignment="1">
      <alignment horizontal="right"/>
    </xf>
    <xf numFmtId="0" fontId="11" fillId="0" borderId="11" xfId="0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5" fillId="0" borderId="26" xfId="0" applyNumberFormat="1" applyFont="1" applyBorder="1" applyAlignment="1">
      <alignment vertical="center"/>
    </xf>
    <xf numFmtId="3" fontId="15" fillId="0" borderId="27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20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3" fontId="7" fillId="0" borderId="21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3" fontId="15" fillId="0" borderId="23" xfId="0" applyNumberFormat="1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8" xfId="0" applyNumberFormat="1" applyFont="1" applyBorder="1" applyAlignment="1">
      <alignment vertical="center"/>
    </xf>
    <xf numFmtId="3" fontId="11" fillId="3" borderId="23" xfId="0" applyNumberFormat="1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/>
    </xf>
    <xf numFmtId="3" fontId="13" fillId="0" borderId="3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3" fillId="0" borderId="6" xfId="0" applyFont="1" applyBorder="1" applyAlignment="1">
      <alignment vertical="center"/>
    </xf>
    <xf numFmtId="3" fontId="15" fillId="0" borderId="19" xfId="0" applyNumberFormat="1" applyFont="1" applyBorder="1" applyAlignment="1">
      <alignment horizontal="right"/>
    </xf>
    <xf numFmtId="3" fontId="15" fillId="0" borderId="20" xfId="0" applyNumberFormat="1" applyFont="1" applyBorder="1" applyAlignment="1">
      <alignment horizontal="right"/>
    </xf>
    <xf numFmtId="3" fontId="13" fillId="0" borderId="19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3" fontId="13" fillId="0" borderId="34" xfId="0" applyNumberFormat="1" applyFont="1" applyBorder="1" applyAlignment="1">
      <alignment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3" fontId="11" fillId="0" borderId="25" xfId="0" applyNumberFormat="1" applyFont="1" applyBorder="1" applyAlignment="1">
      <alignment vertical="center"/>
    </xf>
    <xf numFmtId="0" fontId="16" fillId="0" borderId="11" xfId="0" applyFont="1" applyBorder="1" applyAlignment="1">
      <alignment horizontal="left"/>
    </xf>
    <xf numFmtId="3" fontId="50" fillId="0" borderId="24" xfId="0" applyNumberFormat="1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3" fontId="7" fillId="0" borderId="23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horizontal="right"/>
    </xf>
    <xf numFmtId="0" fontId="7" fillId="0" borderId="10" xfId="0" applyFont="1" applyBorder="1" applyAlignment="1">
      <alignment vertical="center"/>
    </xf>
    <xf numFmtId="3" fontId="7" fillId="0" borderId="22" xfId="0" applyNumberFormat="1" applyFont="1" applyBorder="1" applyAlignment="1">
      <alignment horizontal="right"/>
    </xf>
    <xf numFmtId="0" fontId="15" fillId="0" borderId="10" xfId="0" applyFont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0" fontId="17" fillId="0" borderId="6" xfId="0" applyFont="1" applyBorder="1" applyAlignment="1">
      <alignment horizontal="left"/>
    </xf>
    <xf numFmtId="3" fontId="8" fillId="0" borderId="32" xfId="0" applyNumberFormat="1" applyFont="1" applyBorder="1" applyAlignment="1">
      <alignment vertical="center"/>
    </xf>
    <xf numFmtId="0" fontId="0" fillId="0" borderId="0" xfId="0" applyAlignment="1"/>
    <xf numFmtId="3" fontId="2" fillId="0" borderId="14" xfId="0" applyNumberFormat="1" applyFont="1" applyBorder="1"/>
    <xf numFmtId="3" fontId="2" fillId="0" borderId="4" xfId="0" applyNumberFormat="1" applyFont="1" applyBorder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2" fillId="0" borderId="0" xfId="0" applyNumberFormat="1" applyFont="1" applyBorder="1" applyAlignment="1">
      <alignment horizontal="right" wrapText="1"/>
    </xf>
    <xf numFmtId="0" fontId="15" fillId="0" borderId="11" xfId="0" applyFont="1" applyBorder="1" applyAlignment="1">
      <alignment horizontal="center"/>
    </xf>
    <xf numFmtId="3" fontId="43" fillId="0" borderId="4" xfId="0" applyNumberFormat="1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8" fillId="3" borderId="3" xfId="0" applyNumberFormat="1" applyFont="1" applyFill="1" applyBorder="1" applyAlignment="1">
      <alignment horizontal="right"/>
    </xf>
    <xf numFmtId="3" fontId="13" fillId="3" borderId="14" xfId="0" applyNumberFormat="1" applyFont="1" applyFill="1" applyBorder="1"/>
    <xf numFmtId="3" fontId="63" fillId="0" borderId="3" xfId="1" applyNumberFormat="1" applyBorder="1" applyAlignment="1">
      <alignment horizontal="center" vertical="center"/>
    </xf>
    <xf numFmtId="3" fontId="0" fillId="0" borderId="21" xfId="0" applyNumberFormat="1" applyBorder="1"/>
    <xf numFmtId="3" fontId="13" fillId="0" borderId="21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0" fillId="0" borderId="14" xfId="0" applyNumberFormat="1" applyBorder="1"/>
    <xf numFmtId="3" fontId="0" fillId="0" borderId="4" xfId="0" applyNumberFormat="1" applyBorder="1"/>
    <xf numFmtId="3" fontId="0" fillId="0" borderId="12" xfId="0" applyNumberFormat="1" applyBorder="1"/>
    <xf numFmtId="3" fontId="30" fillId="0" borderId="14" xfId="0" applyNumberFormat="1" applyFont="1" applyBorder="1"/>
    <xf numFmtId="3" fontId="30" fillId="0" borderId="4" xfId="0" applyNumberFormat="1" applyFont="1" applyBorder="1"/>
    <xf numFmtId="3" fontId="2" fillId="0" borderId="2" xfId="0" applyNumberFormat="1" applyFont="1" applyBorder="1"/>
    <xf numFmtId="3" fontId="2" fillId="0" borderId="21" xfId="0" applyNumberFormat="1" applyFont="1" applyBorder="1"/>
    <xf numFmtId="3" fontId="13" fillId="0" borderId="4" xfId="0" applyNumberFormat="1" applyFont="1" applyBorder="1" applyAlignment="1">
      <alignment horizontal="center"/>
    </xf>
    <xf numFmtId="3" fontId="30" fillId="0" borderId="13" xfId="0" applyNumberFormat="1" applyFont="1" applyBorder="1"/>
    <xf numFmtId="0" fontId="0" fillId="0" borderId="2" xfId="0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/>
    </xf>
    <xf numFmtId="3" fontId="16" fillId="3" borderId="3" xfId="0" applyNumberFormat="1" applyFont="1" applyFill="1" applyBorder="1"/>
    <xf numFmtId="3" fontId="17" fillId="0" borderId="3" xfId="0" applyNumberFormat="1" applyFont="1" applyBorder="1" applyAlignment="1">
      <alignment horizontal="right" vertical="top" wrapText="1"/>
    </xf>
    <xf numFmtId="10" fontId="0" fillId="0" borderId="4" xfId="0" applyNumberForma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0" xfId="0" applyNumberFormat="1" applyFont="1" applyFill="1" applyBorder="1"/>
    <xf numFmtId="10" fontId="0" fillId="0" borderId="10" xfId="0" applyNumberFormat="1" applyFont="1" applyFill="1" applyBorder="1"/>
    <xf numFmtId="10" fontId="0" fillId="0" borderId="35" xfId="0" applyNumberFormat="1" applyFont="1" applyFill="1" applyBorder="1"/>
    <xf numFmtId="10" fontId="0" fillId="0" borderId="36" xfId="0" applyNumberFormat="1" applyFont="1" applyFill="1" applyBorder="1"/>
    <xf numFmtId="10" fontId="0" fillId="0" borderId="37" xfId="0" applyNumberFormat="1" applyFont="1" applyFill="1" applyBorder="1"/>
    <xf numFmtId="10" fontId="15" fillId="0" borderId="0" xfId="0" applyNumberFormat="1" applyFont="1" applyFill="1" applyBorder="1" applyAlignment="1">
      <alignment horizontal="right"/>
    </xf>
    <xf numFmtId="10" fontId="50" fillId="0" borderId="0" xfId="0" applyNumberFormat="1" applyFont="1" applyFill="1" applyBorder="1" applyAlignment="1">
      <alignment horizontal="right"/>
    </xf>
    <xf numFmtId="10" fontId="50" fillId="0" borderId="38" xfId="0" applyNumberFormat="1" applyFont="1" applyFill="1" applyBorder="1" applyAlignment="1">
      <alignment horizontal="right"/>
    </xf>
    <xf numFmtId="10" fontId="50" fillId="0" borderId="36" xfId="0" applyNumberFormat="1" applyFont="1" applyFill="1" applyBorder="1" applyAlignment="1">
      <alignment horizontal="right"/>
    </xf>
    <xf numFmtId="10" fontId="8" fillId="0" borderId="3" xfId="0" applyNumberFormat="1" applyFont="1" applyBorder="1"/>
    <xf numFmtId="1" fontId="63" fillId="0" borderId="0" xfId="1" applyNumberFormat="1" applyBorder="1" applyAlignment="1">
      <alignment horizontal="center" vertical="center"/>
    </xf>
    <xf numFmtId="0" fontId="65" fillId="0" borderId="0" xfId="1" applyFont="1" applyBorder="1" applyAlignment="1">
      <alignment horizontal="center" vertical="center"/>
    </xf>
    <xf numFmtId="0" fontId="7" fillId="0" borderId="0" xfId="0" applyFont="1" applyBorder="1"/>
    <xf numFmtId="10" fontId="7" fillId="0" borderId="3" xfId="0" applyNumberFormat="1" applyFont="1" applyBorder="1"/>
    <xf numFmtId="0" fontId="7" fillId="2" borderId="1" xfId="6" applyFont="1" applyFill="1" applyBorder="1"/>
    <xf numFmtId="10" fontId="16" fillId="0" borderId="2" xfId="0" applyNumberFormat="1" applyFont="1" applyBorder="1"/>
    <xf numFmtId="10" fontId="17" fillId="0" borderId="3" xfId="0" applyNumberFormat="1" applyFont="1" applyBorder="1"/>
    <xf numFmtId="10" fontId="0" fillId="0" borderId="3" xfId="0" applyNumberFormat="1" applyBorder="1" applyAlignment="1">
      <alignment horizontal="center" vertical="center" wrapText="1"/>
    </xf>
    <xf numFmtId="0" fontId="11" fillId="0" borderId="6" xfId="0" applyFont="1" applyBorder="1"/>
    <xf numFmtId="3" fontId="11" fillId="0" borderId="3" xfId="0" applyNumberFormat="1" applyFont="1" applyBorder="1"/>
    <xf numFmtId="3" fontId="13" fillId="0" borderId="14" xfId="0" applyNumberFormat="1" applyFont="1" applyBorder="1" applyAlignment="1">
      <alignment horizontal="right"/>
    </xf>
    <xf numFmtId="4" fontId="7" fillId="0" borderId="0" xfId="0" applyNumberFormat="1" applyFont="1" applyBorder="1"/>
    <xf numFmtId="3" fontId="7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vertical="center"/>
    </xf>
    <xf numFmtId="10" fontId="0" fillId="0" borderId="4" xfId="0" applyNumberFormat="1" applyFont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3" fontId="11" fillId="4" borderId="4" xfId="0" applyNumberFormat="1" applyFont="1" applyFill="1" applyBorder="1"/>
    <xf numFmtId="3" fontId="30" fillId="3" borderId="14" xfId="0" applyNumberFormat="1" applyFont="1" applyFill="1" applyBorder="1"/>
    <xf numFmtId="0" fontId="16" fillId="0" borderId="4" xfId="0" applyFont="1" applyBorder="1" applyAlignment="1">
      <alignment horizontal="left" vertical="center"/>
    </xf>
    <xf numFmtId="0" fontId="17" fillId="0" borderId="0" xfId="4" applyFont="1"/>
    <xf numFmtId="0" fontId="17" fillId="0" borderId="0" xfId="4" applyFont="1" applyAlignment="1">
      <alignment horizontal="center"/>
    </xf>
    <xf numFmtId="0" fontId="16" fillId="0" borderId="0" xfId="7" applyFont="1"/>
    <xf numFmtId="0" fontId="69" fillId="0" borderId="0" xfId="4" applyFont="1"/>
    <xf numFmtId="0" fontId="17" fillId="0" borderId="0" xfId="6" applyFont="1" applyAlignment="1">
      <alignment horizontal="center"/>
    </xf>
    <xf numFmtId="0" fontId="17" fillId="0" borderId="0" xfId="6" applyFont="1"/>
    <xf numFmtId="0" fontId="16" fillId="0" borderId="0" xfId="6" applyFont="1"/>
    <xf numFmtId="0" fontId="70" fillId="0" borderId="3" xfId="4" applyFont="1" applyBorder="1" applyAlignment="1">
      <alignment horizontal="center" vertical="center"/>
    </xf>
    <xf numFmtId="0" fontId="70" fillId="0" borderId="3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/>
    </xf>
    <xf numFmtId="0" fontId="20" fillId="0" borderId="1" xfId="6" applyFont="1" applyBorder="1"/>
    <xf numFmtId="0" fontId="16" fillId="0" borderId="1" xfId="7" applyFont="1" applyBorder="1"/>
    <xf numFmtId="3" fontId="16" fillId="0" borderId="1" xfId="6" applyNumberFormat="1" applyFont="1" applyBorder="1"/>
    <xf numFmtId="3" fontId="69" fillId="0" borderId="0" xfId="4" applyNumberFormat="1" applyFont="1"/>
    <xf numFmtId="0" fontId="16" fillId="0" borderId="4" xfId="7" applyFont="1" applyBorder="1"/>
    <xf numFmtId="3" fontId="16" fillId="0" borderId="4" xfId="6" applyNumberFormat="1" applyFont="1" applyBorder="1"/>
    <xf numFmtId="0" fontId="16" fillId="0" borderId="2" xfId="7" applyFont="1" applyBorder="1"/>
    <xf numFmtId="10" fontId="16" fillId="0" borderId="2" xfId="9" applyNumberFormat="1" applyFont="1" applyFill="1" applyBorder="1"/>
    <xf numFmtId="0" fontId="69" fillId="0" borderId="8" xfId="4" applyFont="1" applyBorder="1"/>
    <xf numFmtId="0" fontId="20" fillId="0" borderId="4" xfId="6" applyFont="1" applyBorder="1"/>
    <xf numFmtId="3" fontId="16" fillId="0" borderId="14" xfId="6" applyNumberFormat="1" applyFont="1" applyBorder="1"/>
    <xf numFmtId="0" fontId="20" fillId="0" borderId="4" xfId="7" applyFont="1" applyBorder="1"/>
    <xf numFmtId="10" fontId="16" fillId="0" borderId="4" xfId="9" applyNumberFormat="1" applyFont="1" applyFill="1" applyBorder="1"/>
    <xf numFmtId="0" fontId="17" fillId="0" borderId="4" xfId="6" applyFont="1" applyBorder="1"/>
    <xf numFmtId="0" fontId="20" fillId="0" borderId="4" xfId="4" applyFont="1" applyBorder="1"/>
    <xf numFmtId="3" fontId="16" fillId="0" borderId="4" xfId="4" applyNumberFormat="1" applyFont="1" applyBorder="1"/>
    <xf numFmtId="0" fontId="16" fillId="0" borderId="4" xfId="4" applyFont="1" applyBorder="1" applyAlignment="1">
      <alignment horizontal="left"/>
    </xf>
    <xf numFmtId="0" fontId="17" fillId="0" borderId="4" xfId="4" applyFont="1" applyBorder="1"/>
    <xf numFmtId="3" fontId="16" fillId="0" borderId="4" xfId="7" applyNumberFormat="1" applyFont="1" applyBorder="1"/>
    <xf numFmtId="3" fontId="16" fillId="0" borderId="4" xfId="9" applyNumberFormat="1" applyFont="1" applyFill="1" applyBorder="1"/>
    <xf numFmtId="0" fontId="20" fillId="0" borderId="4" xfId="4" applyFont="1" applyBorder="1" applyAlignment="1">
      <alignment horizontal="left"/>
    </xf>
    <xf numFmtId="0" fontId="17" fillId="0" borderId="4" xfId="7" applyFont="1" applyBorder="1"/>
    <xf numFmtId="0" fontId="17" fillId="0" borderId="4" xfId="7" applyFont="1" applyBorder="1" applyAlignment="1">
      <alignment wrapText="1"/>
    </xf>
    <xf numFmtId="0" fontId="17" fillId="0" borderId="1" xfId="6" applyFont="1" applyBorder="1"/>
    <xf numFmtId="0" fontId="17" fillId="0" borderId="1" xfId="7" applyFont="1" applyBorder="1"/>
    <xf numFmtId="3" fontId="17" fillId="0" borderId="1" xfId="6" applyNumberFormat="1" applyFont="1" applyBorder="1"/>
    <xf numFmtId="0" fontId="69" fillId="0" borderId="5" xfId="4" applyFont="1" applyBorder="1"/>
    <xf numFmtId="3" fontId="17" fillId="0" borderId="4" xfId="6" applyNumberFormat="1" applyFont="1" applyBorder="1"/>
    <xf numFmtId="0" fontId="69" fillId="0" borderId="1" xfId="4" applyFont="1" applyBorder="1"/>
    <xf numFmtId="3" fontId="16" fillId="0" borderId="1" xfId="4" applyNumberFormat="1" applyFont="1" applyBorder="1"/>
    <xf numFmtId="0" fontId="69" fillId="0" borderId="4" xfId="4" applyFont="1" applyBorder="1"/>
    <xf numFmtId="0" fontId="17" fillId="0" borderId="3" xfId="6" applyFont="1" applyBorder="1"/>
    <xf numFmtId="0" fontId="69" fillId="0" borderId="3" xfId="4" applyFont="1" applyBorder="1"/>
    <xf numFmtId="0" fontId="16" fillId="0" borderId="3" xfId="4" applyFont="1" applyBorder="1"/>
    <xf numFmtId="3" fontId="16" fillId="0" borderId="14" xfId="4" applyNumberFormat="1" applyFont="1" applyBorder="1"/>
    <xf numFmtId="0" fontId="16" fillId="0" borderId="0" xfId="4" applyFont="1"/>
    <xf numFmtId="3" fontId="16" fillId="0" borderId="0" xfId="7" applyNumberFormat="1" applyFont="1"/>
    <xf numFmtId="0" fontId="17" fillId="0" borderId="1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0" borderId="3" xfId="4" applyFont="1" applyBorder="1" applyAlignment="1">
      <alignment horizontal="center"/>
    </xf>
    <xf numFmtId="0" fontId="20" fillId="0" borderId="1" xfId="7" applyFont="1" applyBorder="1"/>
    <xf numFmtId="3" fontId="16" fillId="0" borderId="1" xfId="7" applyNumberFormat="1" applyFont="1" applyBorder="1"/>
    <xf numFmtId="3" fontId="69" fillId="0" borderId="8" xfId="4" applyNumberFormat="1" applyFont="1" applyBorder="1"/>
    <xf numFmtId="3" fontId="16" fillId="0" borderId="11" xfId="6" applyNumberFormat="1" applyFont="1" applyBorder="1"/>
    <xf numFmtId="3" fontId="16" fillId="0" borderId="0" xfId="6" applyNumberFormat="1" applyFont="1"/>
    <xf numFmtId="0" fontId="16" fillId="0" borderId="11" xfId="7" applyFont="1" applyBorder="1"/>
    <xf numFmtId="0" fontId="20" fillId="0" borderId="11" xfId="4" applyFont="1" applyBorder="1"/>
    <xf numFmtId="0" fontId="16" fillId="0" borderId="4" xfId="4" applyFont="1" applyBorder="1"/>
    <xf numFmtId="0" fontId="16" fillId="0" borderId="11" xfId="4" applyFont="1" applyBorder="1" applyAlignment="1">
      <alignment horizontal="left"/>
    </xf>
    <xf numFmtId="3" fontId="17" fillId="0" borderId="4" xfId="7" applyNumberFormat="1" applyFont="1" applyBorder="1"/>
    <xf numFmtId="0" fontId="52" fillId="0" borderId="4" xfId="7" applyFont="1" applyBorder="1"/>
    <xf numFmtId="3" fontId="16" fillId="0" borderId="0" xfId="4" applyNumberFormat="1" applyFont="1"/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/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7" fillId="0" borderId="0" xfId="6" applyFont="1" applyAlignment="1">
      <alignment horizontal="center"/>
    </xf>
    <xf numFmtId="0" fontId="17" fillId="0" borderId="0" xfId="7" applyFont="1" applyAlignment="1">
      <alignment horizontal="center"/>
    </xf>
    <xf numFmtId="0" fontId="16" fillId="0" borderId="0" xfId="6" applyFont="1" applyAlignment="1">
      <alignment horizontal="center"/>
    </xf>
    <xf numFmtId="0" fontId="17" fillId="0" borderId="3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 wrapText="1"/>
    </xf>
    <xf numFmtId="0" fontId="70" fillId="0" borderId="3" xfId="4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8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6" fillId="0" borderId="8" xfId="7" applyFont="1" applyBorder="1" applyAlignment="1">
      <alignment horizontal="right"/>
    </xf>
    <xf numFmtId="0" fontId="17" fillId="0" borderId="1" xfId="4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69" fillId="0" borderId="3" xfId="4" applyFont="1" applyBorder="1" applyAlignment="1">
      <alignment horizontal="center" vertical="center"/>
    </xf>
    <xf numFmtId="0" fontId="69" fillId="0" borderId="3" xfId="4" applyFont="1" applyBorder="1" applyAlignment="1">
      <alignment vertical="center"/>
    </xf>
    <xf numFmtId="0" fontId="69" fillId="0" borderId="4" xfId="4" applyFont="1" applyBorder="1" applyAlignment="1">
      <alignment horizontal="center" vertical="center" wrapText="1"/>
    </xf>
    <xf numFmtId="0" fontId="69" fillId="0" borderId="2" xfId="4" applyFont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2" borderId="6" xfId="6" applyFont="1" applyFill="1" applyBorder="1"/>
    <xf numFmtId="0" fontId="0" fillId="2" borderId="15" xfId="0" applyFill="1" applyBorder="1"/>
    <xf numFmtId="0" fontId="6" fillId="0" borderId="0" xfId="6" applyFont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 wrapText="1"/>
    </xf>
    <xf numFmtId="0" fontId="44" fillId="0" borderId="2" xfId="0" applyFont="1" applyBorder="1" applyAlignment="1">
      <alignment horizontal="center" wrapText="1"/>
    </xf>
    <xf numFmtId="3" fontId="44" fillId="0" borderId="1" xfId="0" applyNumberFormat="1" applyFont="1" applyBorder="1" applyAlignment="1">
      <alignment horizontal="center" wrapText="1"/>
    </xf>
    <xf numFmtId="3" fontId="44" fillId="0" borderId="2" xfId="0" applyNumberFormat="1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13" fillId="0" borderId="3" xfId="0" applyFont="1" applyBorder="1" applyAlignment="1">
      <alignment horizontal="center"/>
    </xf>
    <xf numFmtId="0" fontId="0" fillId="0" borderId="3" xfId="0" applyBorder="1"/>
    <xf numFmtId="0" fontId="54" fillId="0" borderId="1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3" fillId="0" borderId="9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0" xfId="0" applyFont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/>
    </xf>
    <xf numFmtId="0" fontId="36" fillId="0" borderId="7" xfId="0" applyFont="1" applyBorder="1"/>
    <xf numFmtId="0" fontId="36" fillId="0" borderId="15" xfId="0" applyFont="1" applyBorder="1"/>
    <xf numFmtId="0" fontId="37" fillId="0" borderId="4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64" fillId="0" borderId="0" xfId="0" applyFont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7" fillId="0" borderId="0" xfId="2" applyNumberFormat="1" applyFont="1" applyAlignment="1">
      <alignment horizontal="center"/>
    </xf>
    <xf numFmtId="2" fontId="51" fillId="0" borderId="0" xfId="2" applyNumberFormat="1" applyAlignment="1">
      <alignment horizontal="center"/>
    </xf>
    <xf numFmtId="0" fontId="51" fillId="0" borderId="0" xfId="2" applyAlignment="1"/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7" fillId="0" borderId="0" xfId="1" applyFont="1"/>
    <xf numFmtId="0" fontId="31" fillId="0" borderId="0" xfId="0" applyFont="1"/>
    <xf numFmtId="0" fontId="67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</cellXfs>
  <cellStyles count="10">
    <cellStyle name="Normál" xfId="0" builtinId="0"/>
    <cellStyle name="Normál 2" xfId="1"/>
    <cellStyle name="Normál 3" xfId="2"/>
    <cellStyle name="Normál 4" xfId="3"/>
    <cellStyle name="Normál 4 3" xfId="4"/>
    <cellStyle name="Normál_9.mell. ktgvetéshez" xfId="5"/>
    <cellStyle name="Normál_Munka1" xfId="6"/>
    <cellStyle name="Normál_Munka2" xfId="7"/>
    <cellStyle name="Pénznem" xfId="8" builtinId="4"/>
    <cellStyle name="Százalék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07/Desktop/Kincst&#225;r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"/>
      <sheetName val="5.3"/>
      <sheetName val="9.1-9.2"/>
      <sheetName val="10.2"/>
      <sheetName val="10.3"/>
      <sheetName val="11-11.2"/>
      <sheetName val="12.1"/>
      <sheetName val="14"/>
    </sheetNames>
    <sheetDataSet>
      <sheetData sheetId="0">
        <row r="13">
          <cell r="E13"/>
          <cell r="F13"/>
          <cell r="G13"/>
          <cell r="H13"/>
          <cell r="I13"/>
          <cell r="J13">
            <v>2633</v>
          </cell>
          <cell r="K13"/>
          <cell r="L13"/>
          <cell r="M13"/>
          <cell r="N13"/>
        </row>
        <row r="18">
          <cell r="E18"/>
          <cell r="F18"/>
          <cell r="G18"/>
          <cell r="H18"/>
          <cell r="I18"/>
          <cell r="J18">
            <v>1926</v>
          </cell>
          <cell r="K18"/>
          <cell r="L18"/>
          <cell r="M18"/>
          <cell r="N18"/>
        </row>
        <row r="23">
          <cell r="E23"/>
          <cell r="F23"/>
          <cell r="G23"/>
          <cell r="H23"/>
          <cell r="I23"/>
          <cell r="J23">
            <v>848</v>
          </cell>
          <cell r="K23"/>
          <cell r="L23"/>
          <cell r="M23"/>
          <cell r="N23"/>
        </row>
        <row r="33">
          <cell r="E33"/>
          <cell r="F33"/>
          <cell r="G33"/>
          <cell r="H33"/>
          <cell r="I33"/>
          <cell r="J33">
            <v>745</v>
          </cell>
          <cell r="K33"/>
          <cell r="L33"/>
          <cell r="M33"/>
          <cell r="N33"/>
        </row>
        <row r="38">
          <cell r="E38"/>
          <cell r="F38"/>
          <cell r="G38"/>
          <cell r="H38"/>
          <cell r="I38"/>
          <cell r="J38">
            <v>1025</v>
          </cell>
          <cell r="K38"/>
          <cell r="L38"/>
          <cell r="M38"/>
          <cell r="N38"/>
        </row>
        <row r="53">
          <cell r="E53"/>
          <cell r="F53"/>
          <cell r="G53"/>
          <cell r="H53"/>
          <cell r="I53"/>
          <cell r="J53">
            <v>71463</v>
          </cell>
          <cell r="K53"/>
          <cell r="L53"/>
          <cell r="M53"/>
          <cell r="N53"/>
        </row>
        <row r="58">
          <cell r="E58"/>
          <cell r="F58"/>
          <cell r="G58"/>
          <cell r="H58"/>
          <cell r="I58"/>
          <cell r="J58">
            <v>38975</v>
          </cell>
          <cell r="K58"/>
          <cell r="L58"/>
          <cell r="M58"/>
          <cell r="N58"/>
        </row>
        <row r="68">
          <cell r="E68"/>
          <cell r="F68"/>
          <cell r="G68"/>
          <cell r="H68"/>
          <cell r="I68"/>
          <cell r="J68">
            <v>3242</v>
          </cell>
          <cell r="K68"/>
          <cell r="L68"/>
          <cell r="M68"/>
          <cell r="N68"/>
        </row>
        <row r="78">
          <cell r="E78"/>
          <cell r="F78"/>
          <cell r="G78">
            <v>2100</v>
          </cell>
          <cell r="H78"/>
          <cell r="I78"/>
          <cell r="J78">
            <v>52100</v>
          </cell>
          <cell r="K78"/>
          <cell r="L78"/>
          <cell r="M78"/>
          <cell r="N78">
            <v>2100</v>
          </cell>
        </row>
        <row r="83">
          <cell r="E83"/>
          <cell r="F83"/>
          <cell r="G83"/>
          <cell r="H83"/>
          <cell r="I83"/>
          <cell r="J83">
            <v>8255</v>
          </cell>
          <cell r="K83"/>
          <cell r="L83"/>
          <cell r="M83"/>
          <cell r="N83"/>
        </row>
        <row r="88">
          <cell r="E88">
            <v>5200</v>
          </cell>
          <cell r="F88"/>
          <cell r="G88"/>
          <cell r="H88"/>
          <cell r="I88"/>
          <cell r="J88">
            <v>1270</v>
          </cell>
          <cell r="K88"/>
          <cell r="L88"/>
          <cell r="M88"/>
          <cell r="N88"/>
        </row>
        <row r="93">
          <cell r="E93"/>
          <cell r="F93"/>
          <cell r="G93"/>
          <cell r="H93"/>
          <cell r="I93"/>
          <cell r="J93">
            <v>810</v>
          </cell>
          <cell r="K93"/>
          <cell r="L93"/>
          <cell r="M93"/>
          <cell r="N93"/>
        </row>
        <row r="98">
          <cell r="E98"/>
          <cell r="F98"/>
          <cell r="G98"/>
          <cell r="H98"/>
          <cell r="I98"/>
          <cell r="J98">
            <v>850</v>
          </cell>
          <cell r="K98"/>
          <cell r="L98"/>
          <cell r="M98"/>
          <cell r="N98"/>
        </row>
        <row r="108">
          <cell r="E108"/>
          <cell r="F108"/>
          <cell r="G108"/>
          <cell r="H108"/>
          <cell r="I108"/>
          <cell r="J108">
            <v>4000</v>
          </cell>
          <cell r="K108"/>
          <cell r="L108"/>
          <cell r="M108"/>
          <cell r="N108"/>
        </row>
        <row r="118">
          <cell r="E118">
            <v>2150</v>
          </cell>
          <cell r="F118"/>
          <cell r="G118"/>
          <cell r="H118"/>
          <cell r="I118"/>
          <cell r="J118">
            <v>30</v>
          </cell>
          <cell r="K118"/>
          <cell r="L118"/>
          <cell r="M118"/>
          <cell r="N118"/>
        </row>
        <row r="123">
          <cell r="E123">
            <v>38866</v>
          </cell>
          <cell r="F123"/>
          <cell r="G123"/>
          <cell r="H123"/>
          <cell r="I123"/>
          <cell r="J123">
            <v>10</v>
          </cell>
          <cell r="K123"/>
          <cell r="L123"/>
          <cell r="M123"/>
          <cell r="N123"/>
        </row>
        <row r="133"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</row>
        <row r="138"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</row>
        <row r="143"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</row>
        <row r="148"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</row>
        <row r="153"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</row>
        <row r="158">
          <cell r="E158"/>
          <cell r="F158"/>
          <cell r="G158"/>
          <cell r="H158"/>
          <cell r="I158"/>
          <cell r="J158">
            <v>10654</v>
          </cell>
          <cell r="K158"/>
          <cell r="L158"/>
          <cell r="M158"/>
          <cell r="N158"/>
        </row>
        <row r="163">
          <cell r="E163"/>
          <cell r="F163"/>
          <cell r="G163"/>
          <cell r="H163"/>
          <cell r="I163"/>
          <cell r="J163">
            <v>13346</v>
          </cell>
          <cell r="K163"/>
          <cell r="L163"/>
          <cell r="M163"/>
          <cell r="N163"/>
        </row>
        <row r="168">
          <cell r="E168"/>
          <cell r="F168"/>
          <cell r="G168"/>
          <cell r="H168"/>
          <cell r="I168"/>
          <cell r="J168">
            <v>23892</v>
          </cell>
          <cell r="K168"/>
          <cell r="L168"/>
          <cell r="M168"/>
          <cell r="N168"/>
        </row>
        <row r="173"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8"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</row>
        <row r="183"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</row>
        <row r="188"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93"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</row>
        <row r="203"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</row>
        <row r="208">
          <cell r="E208"/>
          <cell r="F208"/>
          <cell r="G208"/>
          <cell r="H208"/>
          <cell r="I208"/>
          <cell r="J208">
            <v>960</v>
          </cell>
          <cell r="K208"/>
          <cell r="L208"/>
          <cell r="M208"/>
          <cell r="N208"/>
        </row>
        <row r="213">
          <cell r="E213"/>
          <cell r="F213"/>
          <cell r="G213"/>
          <cell r="H213"/>
          <cell r="I213"/>
          <cell r="J213">
            <v>1043</v>
          </cell>
          <cell r="K213"/>
          <cell r="L213"/>
          <cell r="M213"/>
          <cell r="N213"/>
        </row>
        <row r="218"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</row>
        <row r="223"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8"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</row>
        <row r="233"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</row>
        <row r="238"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</row>
        <row r="243"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</row>
        <row r="248">
          <cell r="E248"/>
          <cell r="F248"/>
          <cell r="G248"/>
          <cell r="H248"/>
          <cell r="I248"/>
          <cell r="J248">
            <v>2032</v>
          </cell>
          <cell r="K248"/>
          <cell r="L248"/>
          <cell r="M248"/>
          <cell r="N248"/>
        </row>
      </sheetData>
      <sheetData sheetId="1">
        <row r="13">
          <cell r="C13">
            <v>173041</v>
          </cell>
          <cell r="M13">
            <v>173041</v>
          </cell>
        </row>
        <row r="14">
          <cell r="M14">
            <v>175723</v>
          </cell>
        </row>
        <row r="15">
          <cell r="M15">
            <v>145923</v>
          </cell>
        </row>
        <row r="16">
          <cell r="M16">
            <v>2.8609034439301042</v>
          </cell>
        </row>
        <row r="17">
          <cell r="M17">
            <v>0</v>
          </cell>
        </row>
        <row r="18">
          <cell r="C18">
            <v>144271</v>
          </cell>
          <cell r="M18">
            <v>144271</v>
          </cell>
        </row>
        <row r="19">
          <cell r="M19">
            <v>147601</v>
          </cell>
        </row>
        <row r="20">
          <cell r="M20">
            <v>123786</v>
          </cell>
        </row>
        <row r="21">
          <cell r="M21">
            <v>2.8401321847455465</v>
          </cell>
        </row>
        <row r="22">
          <cell r="M22">
            <v>0</v>
          </cell>
        </row>
        <row r="23">
          <cell r="C23">
            <v>77785</v>
          </cell>
          <cell r="M23">
            <v>77785</v>
          </cell>
        </row>
        <row r="24">
          <cell r="M24">
            <v>82067</v>
          </cell>
        </row>
        <row r="25">
          <cell r="M25">
            <v>71483</v>
          </cell>
        </row>
        <row r="26">
          <cell r="M26">
            <v>3.3058809701474701</v>
          </cell>
        </row>
        <row r="27">
          <cell r="M27">
            <v>0</v>
          </cell>
        </row>
        <row r="28">
          <cell r="M28">
            <v>78206</v>
          </cell>
        </row>
        <row r="29">
          <cell r="M29">
            <v>90824</v>
          </cell>
        </row>
        <row r="30">
          <cell r="M30">
            <v>69783</v>
          </cell>
        </row>
        <row r="31">
          <cell r="M31">
            <v>2.8441066195859088</v>
          </cell>
        </row>
        <row r="32">
          <cell r="M32">
            <v>0</v>
          </cell>
        </row>
        <row r="33">
          <cell r="C33">
            <v>43985</v>
          </cell>
          <cell r="M33">
            <v>43985</v>
          </cell>
        </row>
        <row r="34">
          <cell r="M34">
            <v>44428</v>
          </cell>
        </row>
        <row r="35">
          <cell r="M35">
            <v>41493</v>
          </cell>
        </row>
        <row r="36">
          <cell r="M36">
            <v>3.3978498466129716</v>
          </cell>
        </row>
        <row r="37">
          <cell r="M37">
            <v>0</v>
          </cell>
        </row>
        <row r="38">
          <cell r="C38">
            <v>34221</v>
          </cell>
          <cell r="M38">
            <v>34221</v>
          </cell>
        </row>
        <row r="39">
          <cell r="M39">
            <v>30421</v>
          </cell>
        </row>
        <row r="40">
          <cell r="M40">
            <v>20671</v>
          </cell>
        </row>
        <row r="41">
          <cell r="M41">
            <v>2.4028602487918498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15975</v>
          </cell>
        </row>
        <row r="45">
          <cell r="M45">
            <v>7619</v>
          </cell>
        </row>
        <row r="46">
          <cell r="M46">
            <v>2.2857288945924372</v>
          </cell>
        </row>
        <row r="47">
          <cell r="M47">
            <v>0</v>
          </cell>
        </row>
        <row r="48">
          <cell r="M48">
            <v>242856</v>
          </cell>
        </row>
        <row r="49">
          <cell r="M49">
            <v>301796</v>
          </cell>
        </row>
        <row r="50">
          <cell r="M50">
            <v>278243</v>
          </cell>
        </row>
        <row r="51">
          <cell r="M51">
            <v>5.1255773304835168</v>
          </cell>
        </row>
        <row r="52">
          <cell r="M52">
            <v>0</v>
          </cell>
        </row>
        <row r="53">
          <cell r="C53">
            <v>150934</v>
          </cell>
          <cell r="M53">
            <v>150934</v>
          </cell>
        </row>
        <row r="54">
          <cell r="M54">
            <v>153726</v>
          </cell>
        </row>
        <row r="55">
          <cell r="M55">
            <v>134616</v>
          </cell>
        </row>
        <row r="56">
          <cell r="M56">
            <v>3.9808139401225207</v>
          </cell>
        </row>
        <row r="57">
          <cell r="M57">
            <v>0</v>
          </cell>
        </row>
        <row r="58">
          <cell r="C58">
            <v>91922</v>
          </cell>
          <cell r="M58">
            <v>91922</v>
          </cell>
        </row>
        <row r="59">
          <cell r="M59">
            <v>93654</v>
          </cell>
        </row>
        <row r="60">
          <cell r="M60">
            <v>90540</v>
          </cell>
        </row>
        <row r="61">
          <cell r="M61">
            <v>3.4978997433291501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54416</v>
          </cell>
        </row>
        <row r="65">
          <cell r="M65">
            <v>53087</v>
          </cell>
        </row>
        <row r="66">
          <cell r="M66">
            <v>4.2580748430046143</v>
          </cell>
        </row>
        <row r="67">
          <cell r="M67">
            <v>0</v>
          </cell>
        </row>
        <row r="68">
          <cell r="C68">
            <v>72615</v>
          </cell>
          <cell r="M68">
            <v>72615</v>
          </cell>
        </row>
        <row r="69">
          <cell r="M69">
            <v>72713</v>
          </cell>
        </row>
        <row r="70">
          <cell r="M70">
            <v>65963</v>
          </cell>
        </row>
        <row r="71">
          <cell r="M71">
            <v>3.2095639632374811</v>
          </cell>
        </row>
        <row r="72">
          <cell r="M72">
            <v>0</v>
          </cell>
        </row>
        <row r="73">
          <cell r="M73">
            <v>175492</v>
          </cell>
        </row>
        <row r="74">
          <cell r="M74">
            <v>177016</v>
          </cell>
        </row>
        <row r="75">
          <cell r="M75">
            <v>162970</v>
          </cell>
        </row>
        <row r="76">
          <cell r="M76">
            <v>4.5245953271118982</v>
          </cell>
        </row>
        <row r="77">
          <cell r="M77">
            <v>0</v>
          </cell>
        </row>
        <row r="78">
          <cell r="C78">
            <v>72434</v>
          </cell>
          <cell r="M78">
            <v>72434</v>
          </cell>
        </row>
        <row r="79">
          <cell r="M79">
            <v>72434</v>
          </cell>
        </row>
        <row r="80">
          <cell r="M80">
            <v>63218</v>
          </cell>
        </row>
        <row r="81">
          <cell r="M81">
            <v>3.4764547477186762</v>
          </cell>
        </row>
        <row r="82">
          <cell r="M82">
            <v>0</v>
          </cell>
        </row>
        <row r="83">
          <cell r="C83">
            <v>13520</v>
          </cell>
          <cell r="M83">
            <v>13520</v>
          </cell>
        </row>
        <row r="84">
          <cell r="M84">
            <v>13520</v>
          </cell>
        </row>
        <row r="85">
          <cell r="M85">
            <v>9350</v>
          </cell>
        </row>
        <row r="86">
          <cell r="M86">
            <v>2.6413948591266254</v>
          </cell>
        </row>
        <row r="87">
          <cell r="M87">
            <v>0</v>
          </cell>
        </row>
        <row r="88">
          <cell r="C88">
            <v>12607</v>
          </cell>
          <cell r="M88">
            <v>12607</v>
          </cell>
        </row>
        <row r="89">
          <cell r="M89">
            <v>12607</v>
          </cell>
        </row>
        <row r="90">
          <cell r="M90">
            <v>7393</v>
          </cell>
        </row>
        <row r="91">
          <cell r="M91">
            <v>2.0868960729942385</v>
          </cell>
        </row>
        <row r="92">
          <cell r="M92">
            <v>0</v>
          </cell>
        </row>
        <row r="93">
          <cell r="C93">
            <v>73829</v>
          </cell>
          <cell r="M93">
            <v>73829</v>
          </cell>
        </row>
        <row r="94">
          <cell r="M94">
            <v>75353</v>
          </cell>
        </row>
        <row r="95">
          <cell r="M95">
            <v>79141</v>
          </cell>
        </row>
        <row r="96">
          <cell r="M96">
            <v>7.2835410292693581</v>
          </cell>
        </row>
        <row r="97">
          <cell r="M97">
            <v>0</v>
          </cell>
        </row>
        <row r="98">
          <cell r="C98">
            <v>3102</v>
          </cell>
          <cell r="M98">
            <v>3102</v>
          </cell>
        </row>
        <row r="99">
          <cell r="M99">
            <v>3102</v>
          </cell>
        </row>
        <row r="100">
          <cell r="M100">
            <v>626</v>
          </cell>
        </row>
        <row r="101">
          <cell r="M101">
            <v>0.38356794467960642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3242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C108">
            <v>52157</v>
          </cell>
          <cell r="M108">
            <v>52157</v>
          </cell>
        </row>
        <row r="109">
          <cell r="M109">
            <v>32067</v>
          </cell>
        </row>
        <row r="110">
          <cell r="M110">
            <v>29593</v>
          </cell>
        </row>
        <row r="111">
          <cell r="M111">
            <v>3.7440205096998627</v>
          </cell>
        </row>
        <row r="112">
          <cell r="M112">
            <v>0</v>
          </cell>
        </row>
        <row r="113">
          <cell r="M113">
            <v>497820</v>
          </cell>
        </row>
        <row r="114">
          <cell r="M114">
            <v>518112</v>
          </cell>
        </row>
        <row r="115">
          <cell r="M115">
            <v>432412</v>
          </cell>
        </row>
        <row r="116">
          <cell r="M116">
            <v>4.1289638464158216</v>
          </cell>
        </row>
        <row r="117">
          <cell r="M117">
            <v>0</v>
          </cell>
        </row>
        <row r="118">
          <cell r="C118">
            <v>47280</v>
          </cell>
          <cell r="M118">
            <v>47280</v>
          </cell>
        </row>
        <row r="119">
          <cell r="M119">
            <v>48567</v>
          </cell>
        </row>
        <row r="120">
          <cell r="M120">
            <v>48707</v>
          </cell>
        </row>
        <row r="121">
          <cell r="M121">
            <v>3.7769757157053254</v>
          </cell>
        </row>
        <row r="122">
          <cell r="M122">
            <v>0</v>
          </cell>
        </row>
        <row r="123">
          <cell r="C123">
            <v>38876</v>
          </cell>
          <cell r="M123">
            <v>38876</v>
          </cell>
        </row>
        <row r="124">
          <cell r="M124">
            <v>42748</v>
          </cell>
        </row>
        <row r="125">
          <cell r="M125">
            <v>41879</v>
          </cell>
        </row>
        <row r="126">
          <cell r="M126">
            <v>7.0102902994299248</v>
          </cell>
        </row>
        <row r="127">
          <cell r="M127">
            <v>0</v>
          </cell>
        </row>
        <row r="128">
          <cell r="M128">
            <v>411664</v>
          </cell>
        </row>
        <row r="129">
          <cell r="M129">
            <v>426797</v>
          </cell>
        </row>
        <row r="130">
          <cell r="M130">
            <v>341826</v>
          </cell>
        </row>
        <row r="131">
          <cell r="M131">
            <v>2.5063632302783043</v>
          </cell>
        </row>
        <row r="132">
          <cell r="M132">
            <v>0</v>
          </cell>
        </row>
        <row r="133">
          <cell r="C133">
            <v>39897</v>
          </cell>
          <cell r="M133">
            <v>39897</v>
          </cell>
        </row>
        <row r="134">
          <cell r="M134">
            <v>41097</v>
          </cell>
        </row>
        <row r="135">
          <cell r="M135">
            <v>35487</v>
          </cell>
        </row>
        <row r="136">
          <cell r="M136">
            <v>2.6053888008482744</v>
          </cell>
        </row>
        <row r="137">
          <cell r="M137">
            <v>0</v>
          </cell>
        </row>
        <row r="138">
          <cell r="C138">
            <v>9970</v>
          </cell>
          <cell r="M138">
            <v>9970</v>
          </cell>
        </row>
        <row r="139">
          <cell r="M139">
            <v>10270</v>
          </cell>
        </row>
        <row r="140">
          <cell r="M140">
            <v>9301</v>
          </cell>
        </row>
        <row r="141">
          <cell r="M141">
            <v>0.90564751703992208</v>
          </cell>
        </row>
        <row r="142">
          <cell r="M142">
            <v>0</v>
          </cell>
        </row>
        <row r="143">
          <cell r="C143">
            <v>11422</v>
          </cell>
          <cell r="M143">
            <v>11422</v>
          </cell>
        </row>
        <row r="144">
          <cell r="M144">
            <v>12469</v>
          </cell>
        </row>
        <row r="145">
          <cell r="M145">
            <v>12427</v>
          </cell>
        </row>
        <row r="146">
          <cell r="M146">
            <v>3.0594360310254047</v>
          </cell>
        </row>
        <row r="147">
          <cell r="M147">
            <v>0</v>
          </cell>
        </row>
        <row r="148">
          <cell r="C148">
            <v>10013</v>
          </cell>
          <cell r="M148">
            <v>10013</v>
          </cell>
        </row>
        <row r="149">
          <cell r="M149">
            <v>10796</v>
          </cell>
        </row>
        <row r="150">
          <cell r="M150">
            <v>9347</v>
          </cell>
        </row>
        <row r="151">
          <cell r="M151">
            <v>2.6092566679307891</v>
          </cell>
        </row>
        <row r="152">
          <cell r="M152">
            <v>0</v>
          </cell>
        </row>
        <row r="153">
          <cell r="C153">
            <v>13100</v>
          </cell>
          <cell r="M153">
            <v>13100</v>
          </cell>
        </row>
        <row r="154">
          <cell r="M154">
            <v>14337</v>
          </cell>
        </row>
        <row r="155">
          <cell r="M155">
            <v>13438</v>
          </cell>
        </row>
        <row r="156">
          <cell r="M156">
            <v>2.8546701744397494</v>
          </cell>
        </row>
        <row r="157">
          <cell r="M157">
            <v>0</v>
          </cell>
        </row>
        <row r="158">
          <cell r="C158">
            <v>28904</v>
          </cell>
          <cell r="M158">
            <v>28904</v>
          </cell>
        </row>
        <row r="159">
          <cell r="M159">
            <v>26554</v>
          </cell>
        </row>
        <row r="160">
          <cell r="M160">
            <v>20742</v>
          </cell>
        </row>
        <row r="161">
          <cell r="M161">
            <v>1.9343706487209755</v>
          </cell>
        </row>
        <row r="162">
          <cell r="M162">
            <v>0</v>
          </cell>
        </row>
        <row r="163">
          <cell r="C163">
            <v>24304</v>
          </cell>
          <cell r="M163">
            <v>24304</v>
          </cell>
        </row>
        <row r="164">
          <cell r="M164">
            <v>22114</v>
          </cell>
        </row>
        <row r="165">
          <cell r="M165">
            <v>16230</v>
          </cell>
        </row>
        <row r="166">
          <cell r="M166">
            <v>2.2506317379003629</v>
          </cell>
        </row>
        <row r="167">
          <cell r="M167">
            <v>0</v>
          </cell>
        </row>
        <row r="168">
          <cell r="C168">
            <v>44793</v>
          </cell>
          <cell r="M168">
            <v>44793</v>
          </cell>
        </row>
        <row r="169">
          <cell r="M169">
            <v>40733</v>
          </cell>
        </row>
        <row r="170">
          <cell r="M170">
            <v>21722</v>
          </cell>
        </row>
        <row r="171">
          <cell r="M171">
            <v>1.8052464004115945</v>
          </cell>
        </row>
        <row r="172">
          <cell r="M172">
            <v>0</v>
          </cell>
        </row>
        <row r="173">
          <cell r="C173">
            <v>6908</v>
          </cell>
          <cell r="M173">
            <v>6908</v>
          </cell>
        </row>
        <row r="174">
          <cell r="M174">
            <v>7158</v>
          </cell>
        </row>
        <row r="175">
          <cell r="M175">
            <v>5809</v>
          </cell>
        </row>
        <row r="176">
          <cell r="M176">
            <v>2.39615113721938</v>
          </cell>
        </row>
        <row r="177">
          <cell r="M177">
            <v>0</v>
          </cell>
        </row>
        <row r="178">
          <cell r="C178">
            <v>9448</v>
          </cell>
          <cell r="M178">
            <v>9448</v>
          </cell>
        </row>
        <row r="179">
          <cell r="M179">
            <v>9748</v>
          </cell>
        </row>
        <row r="180">
          <cell r="M180">
            <v>5519</v>
          </cell>
        </row>
        <row r="181">
          <cell r="M181">
            <v>0.56616741895773492</v>
          </cell>
        </row>
        <row r="182">
          <cell r="C182"/>
          <cell r="M182">
            <v>0</v>
          </cell>
        </row>
        <row r="183">
          <cell r="C183">
            <v>11917</v>
          </cell>
          <cell r="M183">
            <v>11917</v>
          </cell>
        </row>
        <row r="184">
          <cell r="M184">
            <v>12717</v>
          </cell>
        </row>
        <row r="185">
          <cell r="M185">
            <v>10322</v>
          </cell>
        </row>
        <row r="186">
          <cell r="M186">
            <v>2.3475676562449763</v>
          </cell>
        </row>
        <row r="187">
          <cell r="M187">
            <v>0</v>
          </cell>
        </row>
        <row r="188">
          <cell r="C188">
            <v>34841</v>
          </cell>
          <cell r="M188">
            <v>34841</v>
          </cell>
        </row>
        <row r="189">
          <cell r="M189">
            <v>36441</v>
          </cell>
        </row>
        <row r="190">
          <cell r="M190">
            <v>37079</v>
          </cell>
        </row>
        <row r="191">
          <cell r="M191">
            <v>3.0231975208024533</v>
          </cell>
        </row>
        <row r="192">
          <cell r="M192">
            <v>0</v>
          </cell>
        </row>
        <row r="193">
          <cell r="C193">
            <v>16029</v>
          </cell>
          <cell r="M193">
            <v>16029</v>
          </cell>
        </row>
        <row r="194">
          <cell r="M194">
            <v>17329</v>
          </cell>
        </row>
        <row r="195">
          <cell r="M195">
            <v>12822</v>
          </cell>
        </row>
        <row r="196">
          <cell r="M196">
            <v>2.127552072611187</v>
          </cell>
        </row>
        <row r="197">
          <cell r="M197">
            <v>0</v>
          </cell>
        </row>
        <row r="198">
          <cell r="M198">
            <v>0</v>
          </cell>
        </row>
        <row r="199">
          <cell r="M199">
            <v>250</v>
          </cell>
        </row>
        <row r="200">
          <cell r="M200">
            <v>438</v>
          </cell>
        </row>
        <row r="201">
          <cell r="M201">
            <v>0.6</v>
          </cell>
        </row>
        <row r="202">
          <cell r="M202">
            <v>0</v>
          </cell>
        </row>
        <row r="203">
          <cell r="C203">
            <v>33845</v>
          </cell>
          <cell r="M203">
            <v>33845</v>
          </cell>
        </row>
        <row r="204">
          <cell r="M204">
            <v>36860</v>
          </cell>
        </row>
        <row r="205">
          <cell r="M205">
            <v>29279</v>
          </cell>
        </row>
        <row r="206">
          <cell r="M206">
            <v>2.0184740364804972</v>
          </cell>
        </row>
        <row r="207">
          <cell r="M207">
            <v>0</v>
          </cell>
        </row>
        <row r="208">
          <cell r="C208">
            <v>3998</v>
          </cell>
          <cell r="M208">
            <v>3998</v>
          </cell>
        </row>
        <row r="209">
          <cell r="M209">
            <v>4436</v>
          </cell>
        </row>
        <row r="210">
          <cell r="M210">
            <v>4130</v>
          </cell>
        </row>
        <row r="211">
          <cell r="M211">
            <v>2.4867248153071269</v>
          </cell>
        </row>
        <row r="212">
          <cell r="M212">
            <v>0</v>
          </cell>
        </row>
        <row r="213">
          <cell r="C213">
            <v>1938</v>
          </cell>
          <cell r="M213">
            <v>1938</v>
          </cell>
        </row>
        <row r="214">
          <cell r="M214">
            <v>1988</v>
          </cell>
        </row>
        <row r="215">
          <cell r="M215">
            <v>801</v>
          </cell>
        </row>
        <row r="216">
          <cell r="M216">
            <v>1.5934941520467838</v>
          </cell>
        </row>
        <row r="217">
          <cell r="M217">
            <v>0</v>
          </cell>
        </row>
        <row r="218">
          <cell r="C218">
            <v>59565</v>
          </cell>
          <cell r="M218">
            <v>59565</v>
          </cell>
        </row>
        <row r="219">
          <cell r="M219">
            <v>68865</v>
          </cell>
        </row>
        <row r="220">
          <cell r="M220">
            <v>50940</v>
          </cell>
        </row>
        <row r="221">
          <cell r="M221">
            <v>1.6827316618838206</v>
          </cell>
        </row>
        <row r="222">
          <cell r="M222">
            <v>0</v>
          </cell>
        </row>
        <row r="223">
          <cell r="C223">
            <v>19591</v>
          </cell>
          <cell r="M223">
            <v>19591</v>
          </cell>
        </row>
        <row r="224">
          <cell r="M224">
            <v>20599</v>
          </cell>
        </row>
        <row r="225">
          <cell r="M225">
            <v>17455</v>
          </cell>
        </row>
        <row r="226">
          <cell r="M226">
            <v>0.84737123161318506</v>
          </cell>
        </row>
        <row r="227">
          <cell r="M227">
            <v>0</v>
          </cell>
        </row>
        <row r="228">
          <cell r="C228">
            <v>12757</v>
          </cell>
          <cell r="M228">
            <v>12757</v>
          </cell>
        </row>
        <row r="229">
          <cell r="M229">
            <v>13412</v>
          </cell>
        </row>
        <row r="230">
          <cell r="M230">
            <v>11264</v>
          </cell>
        </row>
        <row r="231">
          <cell r="M231">
            <v>0.83984491500149117</v>
          </cell>
        </row>
        <row r="232">
          <cell r="M232">
            <v>0</v>
          </cell>
        </row>
        <row r="233">
          <cell r="C233">
            <v>10763</v>
          </cell>
          <cell r="M233">
            <v>10763</v>
          </cell>
        </row>
        <row r="234">
          <cell r="M234">
            <v>10963</v>
          </cell>
        </row>
        <row r="235">
          <cell r="M235">
            <v>9474</v>
          </cell>
        </row>
        <row r="236">
          <cell r="M236">
            <v>0.86417951290705097</v>
          </cell>
        </row>
        <row r="237">
          <cell r="M237">
            <v>0</v>
          </cell>
        </row>
        <row r="238">
          <cell r="C238">
            <v>5229</v>
          </cell>
          <cell r="M238">
            <v>5229</v>
          </cell>
        </row>
        <row r="239">
          <cell r="M239">
            <v>5229</v>
          </cell>
        </row>
        <row r="240">
          <cell r="M240">
            <v>5680</v>
          </cell>
        </row>
        <row r="241">
          <cell r="M241">
            <v>0.97284375597628614</v>
          </cell>
        </row>
        <row r="242">
          <cell r="M242">
            <v>0</v>
          </cell>
        </row>
        <row r="243">
          <cell r="C243">
            <v>32</v>
          </cell>
          <cell r="M243">
            <v>32</v>
          </cell>
        </row>
        <row r="244">
          <cell r="M244">
            <v>32</v>
          </cell>
        </row>
        <row r="245">
          <cell r="M245">
            <v>37</v>
          </cell>
        </row>
        <row r="246">
          <cell r="M246">
            <v>1.15625</v>
          </cell>
        </row>
        <row r="247">
          <cell r="M247">
            <v>0</v>
          </cell>
        </row>
        <row r="248">
          <cell r="C248">
            <v>2400</v>
          </cell>
          <cell r="M248">
            <v>2400</v>
          </cell>
        </row>
        <row r="249">
          <cell r="M249">
            <v>2400</v>
          </cell>
        </row>
        <row r="250">
          <cell r="M250">
            <v>2083</v>
          </cell>
        </row>
        <row r="251">
          <cell r="M251">
            <v>0.86458333333333337</v>
          </cell>
        </row>
        <row r="252">
          <cell r="M252">
            <v>0</v>
          </cell>
        </row>
        <row r="253">
          <cell r="M253">
            <v>1514243</v>
          </cell>
        </row>
        <row r="254">
          <cell r="M254">
            <v>1597919</v>
          </cell>
        </row>
        <row r="255">
          <cell r="M255">
            <v>1380156</v>
          </cell>
        </row>
        <row r="256">
          <cell r="M256">
            <v>5.2131188992102446</v>
          </cell>
        </row>
        <row r="257">
          <cell r="M257">
            <v>0</v>
          </cell>
        </row>
        <row r="258">
          <cell r="M258">
            <v>1088518</v>
          </cell>
        </row>
        <row r="259">
          <cell r="M259">
            <v>1155470</v>
          </cell>
        </row>
        <row r="260">
          <cell r="M260">
            <v>987699</v>
          </cell>
        </row>
        <row r="261">
          <cell r="M261">
            <v>4.1446040813685787</v>
          </cell>
        </row>
        <row r="262">
          <cell r="M262">
            <v>0</v>
          </cell>
        </row>
        <row r="263">
          <cell r="M263">
            <v>425725</v>
          </cell>
        </row>
        <row r="264">
          <cell r="M264">
            <v>442449</v>
          </cell>
        </row>
        <row r="265">
          <cell r="M265">
            <v>392457</v>
          </cell>
        </row>
        <row r="266">
          <cell r="M266">
            <v>4.3313761691053383</v>
          </cell>
        </row>
        <row r="267">
          <cell r="M267">
            <v>0</v>
          </cell>
        </row>
        <row r="268">
          <cell r="M268">
            <v>0</v>
          </cell>
        </row>
        <row r="269">
          <cell r="M269">
            <v>1514243</v>
          </cell>
        </row>
        <row r="270">
          <cell r="M270">
            <v>1380156</v>
          </cell>
        </row>
        <row r="271">
          <cell r="M271">
            <v>8.475980250473917</v>
          </cell>
        </row>
        <row r="272">
          <cell r="M272">
            <v>0</v>
          </cell>
        </row>
        <row r="273">
          <cell r="M273">
            <v>0</v>
          </cell>
        </row>
        <row r="274">
          <cell r="M274">
            <v>3.2628613512636715</v>
          </cell>
        </row>
        <row r="275">
          <cell r="M27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91"/>
  <sheetViews>
    <sheetView topLeftCell="A19" zoomScaleNormal="100" zoomScaleSheetLayoutView="100" workbookViewId="0">
      <selection activeCell="A35" sqref="A35"/>
    </sheetView>
  </sheetViews>
  <sheetFormatPr defaultRowHeight="12.75" x14ac:dyDescent="0.2"/>
  <cols>
    <col min="1" max="1" width="6.7109375" customWidth="1"/>
    <col min="2" max="2" width="53.5703125" customWidth="1"/>
    <col min="3" max="3" width="13.85546875" customWidth="1"/>
    <col min="4" max="4" width="13.28515625" customWidth="1"/>
    <col min="5" max="5" width="12.7109375" customWidth="1"/>
    <col min="6" max="6" width="15.42578125" customWidth="1"/>
    <col min="7" max="7" width="20.42578125" customWidth="1"/>
    <col min="8" max="10" width="11.7109375" customWidth="1"/>
  </cols>
  <sheetData>
    <row r="1" spans="1:10" ht="15.75" x14ac:dyDescent="0.25">
      <c r="A1" s="4" t="s">
        <v>960</v>
      </c>
      <c r="B1" s="4"/>
      <c r="C1" s="4"/>
      <c r="D1" s="26"/>
      <c r="E1" s="26"/>
      <c r="F1" s="4"/>
      <c r="G1" s="4"/>
      <c r="H1" s="4"/>
      <c r="I1" s="26"/>
      <c r="J1" s="26"/>
    </row>
    <row r="2" spans="1:10" ht="15.75" x14ac:dyDescent="0.25">
      <c r="A2" s="4"/>
      <c r="B2" s="4"/>
      <c r="C2" s="4"/>
      <c r="D2" s="26"/>
      <c r="E2" s="26"/>
      <c r="F2" s="4"/>
      <c r="G2" s="4"/>
      <c r="H2" s="4"/>
      <c r="I2" s="26"/>
      <c r="J2" s="26"/>
    </row>
    <row r="3" spans="1:10" ht="15.75" x14ac:dyDescent="0.25">
      <c r="A3" s="760" t="s">
        <v>22</v>
      </c>
      <c r="B3" s="761"/>
      <c r="C3" s="761"/>
      <c r="D3" s="761"/>
      <c r="E3" s="761"/>
      <c r="F3" s="761"/>
      <c r="G3" s="4"/>
      <c r="H3" s="36"/>
      <c r="I3" s="29"/>
      <c r="J3" s="20"/>
    </row>
    <row r="4" spans="1:10" ht="15.75" x14ac:dyDescent="0.25">
      <c r="A4" s="760" t="s">
        <v>776</v>
      </c>
      <c r="B4" s="761"/>
      <c r="C4" s="761"/>
      <c r="D4" s="761"/>
      <c r="E4" s="761"/>
      <c r="F4" s="761"/>
      <c r="G4" s="36"/>
      <c r="H4" s="36"/>
      <c r="I4" s="20"/>
      <c r="J4" s="5"/>
    </row>
    <row r="5" spans="1:10" ht="15.75" x14ac:dyDescent="0.25">
      <c r="A5" s="760" t="s">
        <v>23</v>
      </c>
      <c r="B5" s="761"/>
      <c r="C5" s="761"/>
      <c r="D5" s="761"/>
      <c r="E5" s="761"/>
      <c r="F5" s="761"/>
      <c r="G5" s="36"/>
      <c r="H5" s="36"/>
      <c r="I5" s="6"/>
      <c r="J5" s="5"/>
    </row>
    <row r="6" spans="1:10" ht="15.75" x14ac:dyDescent="0.25">
      <c r="A6" s="36"/>
      <c r="B6" s="36"/>
      <c r="C6" s="36"/>
      <c r="D6" s="6"/>
      <c r="E6" s="5"/>
      <c r="F6" s="36"/>
      <c r="G6" s="36"/>
      <c r="H6" s="36"/>
      <c r="I6" s="6"/>
      <c r="J6" s="5"/>
    </row>
    <row r="7" spans="1:10" ht="13.5" customHeight="1" x14ac:dyDescent="0.25">
      <c r="A7" s="4" t="s">
        <v>24</v>
      </c>
      <c r="B7" s="4"/>
      <c r="C7" s="762" t="s">
        <v>25</v>
      </c>
      <c r="D7" s="763"/>
      <c r="E7" s="763"/>
      <c r="F7" s="763"/>
      <c r="G7" s="4"/>
      <c r="H7" s="4"/>
      <c r="I7" s="5"/>
      <c r="J7" s="5"/>
    </row>
    <row r="8" spans="1:10" ht="26.25" customHeight="1" x14ac:dyDescent="0.2">
      <c r="A8" s="7" t="s">
        <v>26</v>
      </c>
      <c r="B8" s="16" t="s">
        <v>27</v>
      </c>
      <c r="C8" s="754" t="s">
        <v>628</v>
      </c>
      <c r="D8" s="754" t="s">
        <v>204</v>
      </c>
      <c r="E8" s="758" t="s">
        <v>205</v>
      </c>
      <c r="F8" s="754" t="s">
        <v>680</v>
      </c>
      <c r="G8" s="754" t="s">
        <v>224</v>
      </c>
      <c r="H8" s="20"/>
      <c r="I8" s="20"/>
    </row>
    <row r="9" spans="1:10" ht="14.1" customHeight="1" x14ac:dyDescent="0.2">
      <c r="A9" s="19" t="s">
        <v>29</v>
      </c>
      <c r="B9" s="20"/>
      <c r="C9" s="755"/>
      <c r="D9" s="755"/>
      <c r="E9" s="759"/>
      <c r="F9" s="755"/>
      <c r="G9" s="755"/>
      <c r="H9" s="20"/>
      <c r="I9" s="20"/>
    </row>
    <row r="10" spans="1:10" s="134" customFormat="1" ht="18" customHeight="1" x14ac:dyDescent="0.2">
      <c r="A10" s="17" t="s">
        <v>73</v>
      </c>
      <c r="B10" s="59" t="s">
        <v>132</v>
      </c>
      <c r="C10" s="68">
        <v>779479</v>
      </c>
      <c r="D10" s="68">
        <f>D11+D12</f>
        <v>714452</v>
      </c>
      <c r="E10" s="68">
        <f>E11+E12</f>
        <v>859882</v>
      </c>
      <c r="F10" s="68">
        <f>F11+F12</f>
        <v>862857</v>
      </c>
      <c r="G10" s="459">
        <f>IF(E10&lt;&gt;0,F10/E10,"")</f>
        <v>1.0034597770391751</v>
      </c>
      <c r="H10" s="5"/>
      <c r="I10" s="5"/>
    </row>
    <row r="11" spans="1:10" s="134" customFormat="1" ht="18" customHeight="1" x14ac:dyDescent="0.2">
      <c r="A11" s="17"/>
      <c r="B11" s="677" t="s">
        <v>681</v>
      </c>
      <c r="C11" s="68"/>
      <c r="D11" s="678">
        <v>708752</v>
      </c>
      <c r="E11" s="678">
        <v>859882</v>
      </c>
      <c r="F11" s="678">
        <v>862857</v>
      </c>
      <c r="G11" s="459"/>
      <c r="H11" s="5"/>
      <c r="I11" s="5"/>
    </row>
    <row r="12" spans="1:10" s="134" customFormat="1" ht="18" customHeight="1" x14ac:dyDescent="0.2">
      <c r="A12" s="17"/>
      <c r="B12" s="59" t="s">
        <v>682</v>
      </c>
      <c r="C12" s="68"/>
      <c r="D12" s="678">
        <v>5700</v>
      </c>
      <c r="E12" s="678"/>
      <c r="F12" s="678"/>
      <c r="G12" s="459"/>
      <c r="H12" s="5"/>
      <c r="I12" s="5"/>
    </row>
    <row r="13" spans="1:10" s="133" customFormat="1" ht="18" customHeight="1" x14ac:dyDescent="0.2">
      <c r="A13" s="17" t="s">
        <v>133</v>
      </c>
      <c r="B13" s="59" t="s">
        <v>134</v>
      </c>
      <c r="C13" s="68"/>
      <c r="D13" s="68">
        <f>D14+D15</f>
        <v>77100</v>
      </c>
      <c r="E13" s="68">
        <f>E14+E15</f>
        <v>2760</v>
      </c>
      <c r="F13" s="68">
        <v>2760</v>
      </c>
      <c r="G13" s="459">
        <f t="shared" ref="G13:G33" si="0">IF(E13&lt;&gt;0,F13/E13,"")</f>
        <v>1</v>
      </c>
      <c r="H13" s="26"/>
      <c r="I13" s="26"/>
    </row>
    <row r="14" spans="1:10" s="133" customFormat="1" ht="18" customHeight="1" x14ac:dyDescent="0.2">
      <c r="A14" s="24"/>
      <c r="B14" s="677" t="s">
        <v>681</v>
      </c>
      <c r="C14" s="94"/>
      <c r="D14" s="164">
        <v>2100</v>
      </c>
      <c r="E14" s="164">
        <v>2760</v>
      </c>
      <c r="F14" s="164"/>
      <c r="G14" s="459"/>
      <c r="H14" s="26"/>
      <c r="I14" s="26"/>
    </row>
    <row r="15" spans="1:10" s="133" customFormat="1" ht="18" customHeight="1" x14ac:dyDescent="0.2">
      <c r="A15" s="24"/>
      <c r="B15" s="59" t="s">
        <v>682</v>
      </c>
      <c r="C15" s="94"/>
      <c r="D15" s="164">
        <v>75000</v>
      </c>
      <c r="E15" s="164"/>
      <c r="F15" s="164"/>
      <c r="G15" s="459"/>
      <c r="H15" s="26"/>
      <c r="I15" s="26"/>
    </row>
    <row r="16" spans="1:10" s="133" customFormat="1" ht="18" customHeight="1" x14ac:dyDescent="0.2">
      <c r="A16" s="24" t="s">
        <v>75</v>
      </c>
      <c r="B16" s="157" t="s">
        <v>126</v>
      </c>
      <c r="C16" s="94">
        <f>SUM(C17:C23)</f>
        <v>2145798</v>
      </c>
      <c r="D16" s="94">
        <f>SUM(D17:D23)</f>
        <v>2252642</v>
      </c>
      <c r="E16" s="94">
        <f>SUM(E17:E23)</f>
        <v>1879772</v>
      </c>
      <c r="F16" s="94">
        <f>SUM(F17:F23)</f>
        <v>1879770</v>
      </c>
      <c r="G16" s="459">
        <f t="shared" si="0"/>
        <v>0.99999893604117951</v>
      </c>
      <c r="H16" s="26"/>
      <c r="I16" s="26"/>
    </row>
    <row r="17" spans="1:9" ht="18" customHeight="1" x14ac:dyDescent="0.2">
      <c r="A17" s="132"/>
      <c r="B17" s="31" t="s">
        <v>135</v>
      </c>
      <c r="C17" s="67">
        <v>35109</v>
      </c>
      <c r="D17" s="67">
        <v>36000</v>
      </c>
      <c r="E17" s="67">
        <v>0</v>
      </c>
      <c r="F17" s="67"/>
      <c r="G17" s="459" t="str">
        <f t="shared" si="0"/>
        <v/>
      </c>
      <c r="H17" s="5"/>
      <c r="I17" s="5"/>
    </row>
    <row r="18" spans="1:9" ht="18" customHeight="1" x14ac:dyDescent="0.2">
      <c r="A18" s="132"/>
      <c r="B18" s="31" t="s">
        <v>136</v>
      </c>
      <c r="C18" s="67">
        <v>286183</v>
      </c>
      <c r="D18" s="67">
        <v>287000</v>
      </c>
      <c r="E18" s="67">
        <v>278546</v>
      </c>
      <c r="F18" s="67">
        <v>275140</v>
      </c>
      <c r="G18" s="459">
        <f t="shared" si="0"/>
        <v>0.98777221715623276</v>
      </c>
      <c r="H18" s="5"/>
      <c r="I18" s="5"/>
    </row>
    <row r="19" spans="1:9" ht="18" customHeight="1" x14ac:dyDescent="0.2">
      <c r="A19" s="132"/>
      <c r="B19" s="31" t="s">
        <v>137</v>
      </c>
      <c r="C19" s="67">
        <v>1684464</v>
      </c>
      <c r="D19" s="67">
        <v>1790000</v>
      </c>
      <c r="E19" s="67">
        <v>1220000</v>
      </c>
      <c r="F19" s="67">
        <v>1219224</v>
      </c>
      <c r="G19" s="459">
        <f t="shared" si="0"/>
        <v>0.99936393442622951</v>
      </c>
      <c r="H19" s="5"/>
      <c r="I19" s="5"/>
    </row>
    <row r="20" spans="1:9" ht="18" customHeight="1" x14ac:dyDescent="0.2">
      <c r="A20" s="132"/>
      <c r="B20" s="31" t="s">
        <v>199</v>
      </c>
      <c r="C20" s="67">
        <v>134627</v>
      </c>
      <c r="D20" s="67">
        <v>135000</v>
      </c>
      <c r="E20" s="67">
        <v>369905</v>
      </c>
      <c r="F20" s="67">
        <v>369904</v>
      </c>
      <c r="G20" s="459">
        <f t="shared" si="0"/>
        <v>0.99999729660318193</v>
      </c>
      <c r="H20" s="5"/>
      <c r="I20" s="5"/>
    </row>
    <row r="21" spans="1:9" ht="18" customHeight="1" x14ac:dyDescent="0.2">
      <c r="A21" s="132"/>
      <c r="B21" s="31" t="s">
        <v>426</v>
      </c>
      <c r="C21" s="67">
        <v>342</v>
      </c>
      <c r="D21" s="67">
        <v>342</v>
      </c>
      <c r="E21" s="67">
        <v>321</v>
      </c>
      <c r="F21" s="67">
        <v>321</v>
      </c>
      <c r="G21" s="459">
        <f t="shared" si="0"/>
        <v>1</v>
      </c>
      <c r="H21" s="5"/>
      <c r="I21" s="5"/>
    </row>
    <row r="22" spans="1:9" ht="18" customHeight="1" x14ac:dyDescent="0.2">
      <c r="A22" s="685"/>
      <c r="B22" s="31" t="s">
        <v>427</v>
      </c>
      <c r="C22" s="67">
        <v>1630</v>
      </c>
      <c r="D22" s="67">
        <v>1500</v>
      </c>
      <c r="E22" s="67">
        <v>1500</v>
      </c>
      <c r="F22" s="67">
        <v>1864</v>
      </c>
      <c r="G22" s="459">
        <f t="shared" si="0"/>
        <v>1.2426666666666666</v>
      </c>
      <c r="H22" s="5"/>
      <c r="I22" s="5"/>
    </row>
    <row r="23" spans="1:9" ht="18" customHeight="1" x14ac:dyDescent="0.2">
      <c r="A23" s="140"/>
      <c r="B23" s="28" t="s">
        <v>138</v>
      </c>
      <c r="C23" s="79">
        <v>3443</v>
      </c>
      <c r="D23" s="79">
        <v>2800</v>
      </c>
      <c r="E23" s="79">
        <v>9500</v>
      </c>
      <c r="F23" s="79">
        <v>13317</v>
      </c>
      <c r="G23" s="459">
        <f t="shared" si="0"/>
        <v>1.4017894736842105</v>
      </c>
      <c r="H23" s="5"/>
      <c r="I23" s="5"/>
    </row>
    <row r="24" spans="1:9" s="134" customFormat="1" ht="18" customHeight="1" x14ac:dyDescent="0.2">
      <c r="A24" s="17" t="s">
        <v>92</v>
      </c>
      <c r="B24" s="59" t="s">
        <v>139</v>
      </c>
      <c r="C24" s="68">
        <v>352384</v>
      </c>
      <c r="D24" s="68">
        <v>377851</v>
      </c>
      <c r="E24" s="68">
        <v>476411</v>
      </c>
      <c r="F24" s="68">
        <v>452123</v>
      </c>
      <c r="G24" s="459">
        <f t="shared" si="0"/>
        <v>0.94901880938937178</v>
      </c>
      <c r="H24" s="5"/>
      <c r="I24" s="5"/>
    </row>
    <row r="25" spans="1:9" s="133" customFormat="1" ht="18" customHeight="1" x14ac:dyDescent="0.2">
      <c r="A25" s="17" t="s">
        <v>140</v>
      </c>
      <c r="B25" s="59" t="s">
        <v>141</v>
      </c>
      <c r="C25" s="69">
        <v>18144</v>
      </c>
      <c r="D25" s="69">
        <v>22810</v>
      </c>
      <c r="E25" s="69">
        <v>20937</v>
      </c>
      <c r="F25" s="69">
        <v>13651</v>
      </c>
      <c r="G25" s="459">
        <f t="shared" si="0"/>
        <v>0.65200362993743133</v>
      </c>
      <c r="H25" s="26"/>
      <c r="I25" s="26"/>
    </row>
    <row r="26" spans="1:9" ht="18" customHeight="1" x14ac:dyDescent="0.2">
      <c r="A26" s="60" t="s">
        <v>94</v>
      </c>
      <c r="B26" s="126" t="s">
        <v>142</v>
      </c>
      <c r="C26" s="94">
        <f>SUM(C27:C28)</f>
        <v>60132</v>
      </c>
      <c r="D26" s="94">
        <f>SUM(D27:D28)</f>
        <v>96638</v>
      </c>
      <c r="E26" s="94">
        <f>SUM(E27:E28)</f>
        <v>31947</v>
      </c>
      <c r="F26" s="94">
        <f>SUM(F27:F28)</f>
        <v>36854</v>
      </c>
      <c r="G26" s="459">
        <f t="shared" si="0"/>
        <v>1.1535981469308543</v>
      </c>
      <c r="H26" s="5"/>
      <c r="I26" s="5"/>
    </row>
    <row r="27" spans="1:9" ht="18" customHeight="1" x14ac:dyDescent="0.2">
      <c r="A27" s="132"/>
      <c r="B27" s="31" t="s">
        <v>151</v>
      </c>
      <c r="C27" s="67">
        <v>29385</v>
      </c>
      <c r="D27" s="67">
        <v>96638</v>
      </c>
      <c r="E27" s="67">
        <v>31947</v>
      </c>
      <c r="F27" s="67">
        <v>36854</v>
      </c>
      <c r="G27" s="459">
        <f t="shared" si="0"/>
        <v>1.1535981469308543</v>
      </c>
      <c r="H27" s="5"/>
      <c r="I27" s="5"/>
    </row>
    <row r="28" spans="1:9" ht="18" customHeight="1" x14ac:dyDescent="0.2">
      <c r="A28" s="140"/>
      <c r="B28" s="28" t="s">
        <v>153</v>
      </c>
      <c r="C28" s="79">
        <v>30747</v>
      </c>
      <c r="D28" s="79"/>
      <c r="E28" s="79"/>
      <c r="F28" s="79"/>
      <c r="G28" s="459" t="str">
        <f t="shared" si="0"/>
        <v/>
      </c>
      <c r="H28" s="5"/>
      <c r="I28" s="5"/>
    </row>
    <row r="29" spans="1:9" ht="18" customHeight="1" x14ac:dyDescent="0.2">
      <c r="A29" s="60" t="s">
        <v>95</v>
      </c>
      <c r="B29" s="126" t="s">
        <v>143</v>
      </c>
      <c r="C29" s="314">
        <f>SUM(C30,C31)</f>
        <v>447157</v>
      </c>
      <c r="D29" s="314">
        <f>SUM(D30,D31)</f>
        <v>360</v>
      </c>
      <c r="E29" s="314">
        <f>SUM(E30,E31)</f>
        <v>60</v>
      </c>
      <c r="F29" s="314">
        <f>SUM(F30,F31)</f>
        <v>35</v>
      </c>
      <c r="G29" s="459">
        <f t="shared" si="0"/>
        <v>0.58333333333333337</v>
      </c>
      <c r="H29" s="5"/>
      <c r="I29" s="5"/>
    </row>
    <row r="30" spans="1:9" ht="18" customHeight="1" x14ac:dyDescent="0.2">
      <c r="A30" s="132"/>
      <c r="B30" s="31" t="s">
        <v>151</v>
      </c>
      <c r="C30" s="67">
        <v>392990</v>
      </c>
      <c r="D30" s="67">
        <v>360</v>
      </c>
      <c r="E30" s="67">
        <v>60</v>
      </c>
      <c r="F30" s="67">
        <v>35</v>
      </c>
      <c r="G30" s="459">
        <f t="shared" si="0"/>
        <v>0.58333333333333337</v>
      </c>
      <c r="H30" s="5"/>
      <c r="I30" s="5"/>
    </row>
    <row r="31" spans="1:9" ht="18" customHeight="1" x14ac:dyDescent="0.2">
      <c r="A31" s="140"/>
      <c r="B31" s="28" t="s">
        <v>153</v>
      </c>
      <c r="C31" s="79">
        <v>54167</v>
      </c>
      <c r="D31" s="79"/>
      <c r="E31" s="79"/>
      <c r="F31" s="79"/>
      <c r="G31" s="459" t="str">
        <f t="shared" si="0"/>
        <v/>
      </c>
      <c r="H31" s="5"/>
      <c r="I31" s="5"/>
    </row>
    <row r="32" spans="1:9" ht="18" customHeight="1" x14ac:dyDescent="0.2">
      <c r="A32" s="63" t="s">
        <v>119</v>
      </c>
      <c r="B32" s="46" t="s">
        <v>144</v>
      </c>
      <c r="C32" s="69">
        <v>1537546</v>
      </c>
      <c r="D32" s="69">
        <v>1563924</v>
      </c>
      <c r="E32" s="69">
        <v>1604019</v>
      </c>
      <c r="F32" s="69">
        <v>1603147</v>
      </c>
      <c r="G32" s="459">
        <f t="shared" si="0"/>
        <v>0.99945636554180473</v>
      </c>
      <c r="H32" s="49"/>
      <c r="I32" s="49"/>
    </row>
    <row r="33" spans="1:10" ht="21.75" customHeight="1" x14ac:dyDescent="0.2">
      <c r="A33" s="9"/>
      <c r="B33" s="138" t="s">
        <v>152</v>
      </c>
      <c r="C33" s="139">
        <f>C10+C16+C24+C25+C26+C29+C32</f>
        <v>5340640</v>
      </c>
      <c r="D33" s="139">
        <f>D10+D13+D16+D24+D25+D26+D29+D32</f>
        <v>5105777</v>
      </c>
      <c r="E33" s="139">
        <f>E10+E13+E16+E24+E25+E26+E29+E32</f>
        <v>4875788</v>
      </c>
      <c r="F33" s="139">
        <f>F10+F16+F24+F25+F26+F29+F32+F13</f>
        <v>4851197</v>
      </c>
      <c r="G33" s="459">
        <f t="shared" si="0"/>
        <v>0.99495650754298592</v>
      </c>
      <c r="H33" s="33"/>
      <c r="I33" s="33"/>
    </row>
    <row r="34" spans="1:10" ht="12.75" customHeight="1" x14ac:dyDescent="0.2">
      <c r="A34" s="20"/>
      <c r="B34" s="26"/>
      <c r="C34" s="26"/>
      <c r="D34" s="26"/>
      <c r="E34" s="26"/>
      <c r="F34" s="33"/>
      <c r="G34" s="33"/>
      <c r="H34" s="33"/>
      <c r="I34" s="33"/>
      <c r="J34" s="33"/>
    </row>
    <row r="35" spans="1:10" ht="15.75" x14ac:dyDescent="0.25">
      <c r="A35" s="4" t="s">
        <v>961</v>
      </c>
      <c r="B35" s="4"/>
      <c r="C35" s="4"/>
      <c r="D35" s="26"/>
      <c r="E35" s="26"/>
      <c r="F35" s="33"/>
      <c r="G35" s="33"/>
      <c r="H35" s="33"/>
      <c r="I35" s="33"/>
      <c r="J35" s="33"/>
    </row>
    <row r="36" spans="1:10" ht="15.75" x14ac:dyDescent="0.25">
      <c r="A36" s="6"/>
      <c r="B36" s="20"/>
      <c r="C36" s="20"/>
      <c r="D36" s="20"/>
      <c r="E36" s="20"/>
      <c r="F36" s="33"/>
      <c r="G36" s="33"/>
      <c r="H36" s="33"/>
      <c r="I36" s="33"/>
      <c r="J36" s="33"/>
    </row>
    <row r="37" spans="1:10" ht="15.75" x14ac:dyDescent="0.2">
      <c r="A37" s="760" t="s">
        <v>22</v>
      </c>
      <c r="B37" s="764"/>
      <c r="C37" s="764"/>
      <c r="D37" s="764"/>
      <c r="E37" s="764"/>
      <c r="F37" s="764"/>
      <c r="G37" s="33"/>
      <c r="H37" s="33"/>
      <c r="I37" s="33"/>
      <c r="J37" s="33"/>
    </row>
    <row r="38" spans="1:10" ht="15.75" x14ac:dyDescent="0.2">
      <c r="A38" s="760" t="s">
        <v>776</v>
      </c>
      <c r="B38" s="761"/>
      <c r="C38" s="761"/>
      <c r="D38" s="761"/>
      <c r="E38" s="761"/>
      <c r="F38" s="761"/>
      <c r="G38" s="33"/>
      <c r="H38" s="33"/>
      <c r="I38" s="33"/>
      <c r="J38" s="33"/>
    </row>
    <row r="39" spans="1:10" ht="15.75" x14ac:dyDescent="0.2">
      <c r="A39" s="760" t="s">
        <v>23</v>
      </c>
      <c r="B39" s="761"/>
      <c r="C39" s="761"/>
      <c r="D39" s="761"/>
      <c r="E39" s="761"/>
      <c r="F39" s="761"/>
      <c r="G39" s="33"/>
      <c r="H39" s="33"/>
      <c r="I39" s="33"/>
      <c r="J39" s="33"/>
    </row>
    <row r="40" spans="1:10" ht="15" customHeight="1" x14ac:dyDescent="0.2">
      <c r="A40" s="20"/>
      <c r="B40" s="20"/>
      <c r="C40" s="20"/>
      <c r="D40" s="20"/>
      <c r="E40" s="20"/>
      <c r="F40" s="33"/>
      <c r="G40" s="33"/>
      <c r="H40" s="33"/>
      <c r="I40" s="33"/>
      <c r="J40" s="33"/>
    </row>
    <row r="41" spans="1:10" ht="15" customHeight="1" x14ac:dyDescent="0.25">
      <c r="A41" s="4" t="s">
        <v>42</v>
      </c>
      <c r="B41" s="4"/>
      <c r="C41" s="762" t="s">
        <v>43</v>
      </c>
      <c r="D41" s="763"/>
      <c r="E41" s="763"/>
      <c r="F41" s="763"/>
      <c r="G41" s="33"/>
      <c r="H41" s="33"/>
      <c r="I41" s="33"/>
      <c r="J41" s="33"/>
    </row>
    <row r="42" spans="1:10" ht="18" customHeight="1" x14ac:dyDescent="0.2">
      <c r="A42" s="7" t="s">
        <v>26</v>
      </c>
      <c r="B42" s="7" t="s">
        <v>27</v>
      </c>
      <c r="C42" s="754" t="s">
        <v>628</v>
      </c>
      <c r="D42" s="754" t="s">
        <v>204</v>
      </c>
      <c r="E42" s="758" t="s">
        <v>205</v>
      </c>
      <c r="F42" s="754" t="s">
        <v>680</v>
      </c>
      <c r="G42" s="756" t="s">
        <v>224</v>
      </c>
      <c r="H42" s="33"/>
      <c r="I42" s="33"/>
    </row>
    <row r="43" spans="1:10" ht="25.5" customHeight="1" x14ac:dyDescent="0.2">
      <c r="A43" s="19" t="s">
        <v>29</v>
      </c>
      <c r="B43" s="19"/>
      <c r="C43" s="755"/>
      <c r="D43" s="755"/>
      <c r="E43" s="759"/>
      <c r="F43" s="755"/>
      <c r="G43" s="757"/>
      <c r="H43" s="33"/>
      <c r="I43" s="33"/>
    </row>
    <row r="44" spans="1:10" s="134" customFormat="1" ht="18" customHeight="1" x14ac:dyDescent="0.25">
      <c r="A44" s="24" t="s">
        <v>73</v>
      </c>
      <c r="B44" s="27" t="s">
        <v>90</v>
      </c>
      <c r="C44" s="94">
        <v>860990</v>
      </c>
      <c r="D44" s="94">
        <v>986142</v>
      </c>
      <c r="E44" s="94">
        <v>1027346</v>
      </c>
      <c r="F44" s="94">
        <v>984844</v>
      </c>
      <c r="G44" s="459">
        <f t="shared" ref="G44:G55" si="1">IF(E44&lt;&gt;0,F44/E44,"")</f>
        <v>0.95862932254566624</v>
      </c>
      <c r="H44" s="3"/>
      <c r="I44" s="3"/>
    </row>
    <row r="45" spans="1:10" s="133" customFormat="1" ht="18" customHeight="1" x14ac:dyDescent="0.25">
      <c r="A45" s="17" t="s">
        <v>74</v>
      </c>
      <c r="B45" s="59" t="s">
        <v>91</v>
      </c>
      <c r="C45" s="68">
        <v>163801</v>
      </c>
      <c r="D45" s="68">
        <v>176918</v>
      </c>
      <c r="E45" s="68">
        <v>184219</v>
      </c>
      <c r="F45" s="68">
        <v>162983</v>
      </c>
      <c r="G45" s="459">
        <f t="shared" si="1"/>
        <v>0.88472415983150487</v>
      </c>
      <c r="H45" s="135"/>
      <c r="I45" s="135"/>
    </row>
    <row r="46" spans="1:10" s="133" customFormat="1" ht="18" customHeight="1" x14ac:dyDescent="0.25">
      <c r="A46" s="17" t="s">
        <v>75</v>
      </c>
      <c r="B46" s="59" t="s">
        <v>96</v>
      </c>
      <c r="C46" s="381">
        <v>1063282</v>
      </c>
      <c r="D46" s="68">
        <v>1148206</v>
      </c>
      <c r="E46" s="68">
        <v>1210582</v>
      </c>
      <c r="F46" s="381">
        <v>956593</v>
      </c>
      <c r="G46" s="459">
        <f t="shared" si="1"/>
        <v>0.7901926511380476</v>
      </c>
      <c r="H46" s="135"/>
      <c r="I46" s="135"/>
    </row>
    <row r="47" spans="1:10" s="133" customFormat="1" ht="18" customHeight="1" x14ac:dyDescent="0.25">
      <c r="A47" s="17" t="s">
        <v>92</v>
      </c>
      <c r="B47" s="59" t="s">
        <v>145</v>
      </c>
      <c r="C47" s="68">
        <v>11772</v>
      </c>
      <c r="D47" s="68">
        <v>11772</v>
      </c>
      <c r="E47" s="68">
        <v>7322</v>
      </c>
      <c r="F47" s="68">
        <v>7307</v>
      </c>
      <c r="G47" s="459">
        <f t="shared" si="1"/>
        <v>0.99795137940453427</v>
      </c>
      <c r="H47" s="135"/>
      <c r="I47" s="135"/>
    </row>
    <row r="48" spans="1:10" s="133" customFormat="1" ht="18" customHeight="1" x14ac:dyDescent="0.25">
      <c r="A48" s="24" t="s">
        <v>93</v>
      </c>
      <c r="B48" s="27" t="s">
        <v>146</v>
      </c>
      <c r="C48" s="94">
        <f>SUM(C49:C50)</f>
        <v>348499</v>
      </c>
      <c r="D48" s="94">
        <f>SUM(D49:D50)</f>
        <v>1475995</v>
      </c>
      <c r="E48" s="94">
        <f>SUM(E49:E50)</f>
        <v>1427981</v>
      </c>
      <c r="F48" s="94">
        <f>SUM(F49:F50)</f>
        <v>341268</v>
      </c>
      <c r="G48" s="459">
        <f t="shared" si="1"/>
        <v>0.23898637306798901</v>
      </c>
      <c r="H48" s="135"/>
      <c r="I48" s="135"/>
    </row>
    <row r="49" spans="1:10" s="134" customFormat="1" ht="18" customHeight="1" x14ac:dyDescent="0.25">
      <c r="A49" s="58"/>
      <c r="B49" s="31" t="s">
        <v>428</v>
      </c>
      <c r="C49" s="67">
        <v>348499</v>
      </c>
      <c r="D49" s="67">
        <v>372347</v>
      </c>
      <c r="E49" s="67">
        <v>340796</v>
      </c>
      <c r="F49" s="67">
        <v>341268</v>
      </c>
      <c r="G49" s="459">
        <f t="shared" si="1"/>
        <v>1.0013849927816054</v>
      </c>
      <c r="H49" s="3"/>
      <c r="I49" s="3"/>
    </row>
    <row r="50" spans="1:10" ht="18" customHeight="1" x14ac:dyDescent="0.25">
      <c r="A50" s="141"/>
      <c r="B50" s="28" t="s">
        <v>514</v>
      </c>
      <c r="C50" s="79"/>
      <c r="D50" s="79">
        <v>1103648</v>
      </c>
      <c r="E50" s="79">
        <v>1087185</v>
      </c>
      <c r="F50" s="79"/>
      <c r="G50" s="459">
        <f t="shared" si="1"/>
        <v>0</v>
      </c>
      <c r="H50" s="3"/>
      <c r="I50" s="3"/>
    </row>
    <row r="51" spans="1:10" s="133" customFormat="1" ht="18" customHeight="1" x14ac:dyDescent="0.25">
      <c r="A51" s="17" t="s">
        <v>94</v>
      </c>
      <c r="B51" s="59" t="s">
        <v>98</v>
      </c>
      <c r="C51" s="68">
        <v>703211</v>
      </c>
      <c r="D51" s="68">
        <v>439320</v>
      </c>
      <c r="E51" s="68">
        <v>432544</v>
      </c>
      <c r="F51" s="68">
        <v>399012</v>
      </c>
      <c r="G51" s="459">
        <f t="shared" si="1"/>
        <v>0.92247725086927568</v>
      </c>
      <c r="H51" s="135"/>
      <c r="I51" s="135"/>
    </row>
    <row r="52" spans="1:10" s="134" customFormat="1" ht="18" customHeight="1" x14ac:dyDescent="0.25">
      <c r="A52" s="17" t="s">
        <v>95</v>
      </c>
      <c r="B52" s="59" t="s">
        <v>97</v>
      </c>
      <c r="C52" s="68">
        <v>582482</v>
      </c>
      <c r="D52" s="68">
        <v>420300</v>
      </c>
      <c r="E52" s="68">
        <v>526052</v>
      </c>
      <c r="F52" s="68">
        <v>524240</v>
      </c>
      <c r="G52" s="459">
        <f t="shared" si="1"/>
        <v>0.99655547360337005</v>
      </c>
      <c r="H52" s="3"/>
      <c r="I52" s="3"/>
    </row>
    <row r="53" spans="1:10" s="133" customFormat="1" ht="18" customHeight="1" x14ac:dyDescent="0.25">
      <c r="A53" s="17" t="s">
        <v>119</v>
      </c>
      <c r="B53" s="59" t="s">
        <v>147</v>
      </c>
      <c r="C53" s="68">
        <v>3600</v>
      </c>
      <c r="D53" s="68">
        <v>88676</v>
      </c>
      <c r="E53" s="68">
        <v>31374</v>
      </c>
      <c r="F53" s="68">
        <v>29834</v>
      </c>
      <c r="G53" s="459">
        <f t="shared" si="1"/>
        <v>0.95091477019187864</v>
      </c>
      <c r="H53" s="135"/>
      <c r="I53" s="135"/>
    </row>
    <row r="54" spans="1:10" s="133" customFormat="1" ht="18" customHeight="1" x14ac:dyDescent="0.25">
      <c r="A54" s="25" t="s">
        <v>148</v>
      </c>
      <c r="B54" s="32" t="s">
        <v>149</v>
      </c>
      <c r="C54" s="93">
        <v>29249</v>
      </c>
      <c r="D54" s="93">
        <v>358448</v>
      </c>
      <c r="E54" s="93">
        <v>28368</v>
      </c>
      <c r="F54" s="93">
        <v>28367</v>
      </c>
      <c r="G54" s="459">
        <f t="shared" si="1"/>
        <v>0.99996474901297239</v>
      </c>
      <c r="H54" s="135"/>
      <c r="I54" s="135"/>
    </row>
    <row r="55" spans="1:10" ht="18" customHeight="1" x14ac:dyDescent="0.25">
      <c r="A55" s="136"/>
      <c r="B55" s="137" t="s">
        <v>44</v>
      </c>
      <c r="C55" s="156">
        <f>C44+C45+C46+C47+C48+C51+C52+C53+C54</f>
        <v>3766886</v>
      </c>
      <c r="D55" s="156">
        <f>D44+D45+D46+D47+D48+D51+D52+D53+D54</f>
        <v>5105777</v>
      </c>
      <c r="E55" s="156">
        <f>E44+E45+E46+E47+E48+E51+E52+E53+E54</f>
        <v>4875788</v>
      </c>
      <c r="F55" s="156">
        <f>F44+F45+F46+F47+F48+F51+F52+F53+F54</f>
        <v>3434448</v>
      </c>
      <c r="G55" s="459">
        <f t="shared" si="1"/>
        <v>0.7043882957995713</v>
      </c>
      <c r="H55" s="3"/>
      <c r="I55" s="3"/>
    </row>
    <row r="56" spans="1:10" ht="20.100000000000001" customHeight="1" x14ac:dyDescent="0.25">
      <c r="A56" s="3"/>
      <c r="B56" s="3"/>
      <c r="C56" s="3"/>
      <c r="D56" s="3"/>
      <c r="E56" s="3"/>
      <c r="G56" s="3"/>
      <c r="H56" s="3"/>
      <c r="I56" s="3"/>
      <c r="J56" s="3"/>
    </row>
    <row r="57" spans="1:10" ht="20.100000000000001" customHeight="1" x14ac:dyDescent="0.25">
      <c r="A57" s="5"/>
      <c r="B57" s="5" t="s">
        <v>150</v>
      </c>
      <c r="C57" s="5"/>
      <c r="D57" s="5"/>
      <c r="E57" s="5"/>
      <c r="G57" s="3"/>
      <c r="H57" s="3"/>
      <c r="I57" s="3"/>
      <c r="J57" s="3"/>
    </row>
    <row r="58" spans="1:10" ht="20.100000000000001" customHeight="1" x14ac:dyDescent="0.25">
      <c r="A58" s="5"/>
      <c r="B58" s="36"/>
      <c r="C58" s="51"/>
      <c r="D58" s="5"/>
      <c r="E58" s="5"/>
      <c r="G58" s="3"/>
      <c r="H58" s="3"/>
      <c r="I58" s="3"/>
      <c r="J58" s="3"/>
    </row>
    <row r="59" spans="1:10" ht="15" customHeight="1" x14ac:dyDescent="0.25">
      <c r="A59" s="5"/>
      <c r="B59" s="5" t="s">
        <v>45</v>
      </c>
      <c r="C59" s="81">
        <f>F33</f>
        <v>4851197</v>
      </c>
      <c r="D59" s="5"/>
      <c r="E59" s="5"/>
      <c r="G59" s="3"/>
      <c r="H59" s="3"/>
      <c r="I59" s="3"/>
      <c r="J59" s="3"/>
    </row>
    <row r="60" spans="1:10" ht="15" customHeight="1" x14ac:dyDescent="0.25">
      <c r="A60" s="5"/>
      <c r="B60" s="5" t="s">
        <v>46</v>
      </c>
      <c r="C60" s="81">
        <f>F55</f>
        <v>3434448</v>
      </c>
      <c r="D60" s="5"/>
      <c r="E60" s="90"/>
      <c r="G60" s="3"/>
      <c r="H60" s="3"/>
      <c r="I60" s="3"/>
      <c r="J60" s="3"/>
    </row>
    <row r="61" spans="1:10" ht="15" customHeight="1" x14ac:dyDescent="0.25">
      <c r="A61" s="5"/>
      <c r="B61" s="22" t="s">
        <v>47</v>
      </c>
      <c r="C61" s="85">
        <v>0</v>
      </c>
      <c r="D61" s="5"/>
      <c r="E61" s="90"/>
      <c r="G61" s="3"/>
      <c r="H61" s="3"/>
      <c r="I61" s="3"/>
      <c r="J61" s="3"/>
    </row>
    <row r="62" spans="1:10" ht="15" customHeight="1" x14ac:dyDescent="0.25">
      <c r="A62" s="5"/>
      <c r="B62" s="5" t="s">
        <v>47</v>
      </c>
      <c r="C62" s="81">
        <f>C59-C60</f>
        <v>1416749</v>
      </c>
      <c r="D62" s="5"/>
      <c r="E62" s="81"/>
      <c r="G62" s="3"/>
      <c r="H62" s="3"/>
      <c r="I62" s="3"/>
      <c r="J62" s="3"/>
    </row>
    <row r="63" spans="1:10" ht="15" customHeight="1" x14ac:dyDescent="0.25">
      <c r="A63" s="5"/>
      <c r="B63" s="5"/>
      <c r="C63" s="5"/>
      <c r="D63" s="5"/>
      <c r="E63" s="5"/>
      <c r="G63" s="3"/>
      <c r="H63" s="3"/>
      <c r="I63" s="3"/>
      <c r="J63" s="3"/>
    </row>
    <row r="64" spans="1:10" ht="15" customHeight="1" x14ac:dyDescent="0.25">
      <c r="A64" s="20"/>
      <c r="B64" s="5"/>
      <c r="C64" s="5"/>
      <c r="D64" s="49"/>
      <c r="E64" s="49"/>
      <c r="G64" s="3"/>
      <c r="H64" s="3"/>
      <c r="I64" s="3"/>
      <c r="J64" s="3"/>
    </row>
    <row r="65" spans="1:10" ht="15" customHeight="1" x14ac:dyDescent="0.25">
      <c r="A65" s="29"/>
      <c r="B65" s="5"/>
      <c r="C65" s="5"/>
      <c r="D65" s="5"/>
      <c r="E65" s="5"/>
      <c r="G65" s="3"/>
      <c r="H65" s="3"/>
      <c r="I65" s="3"/>
      <c r="J65" s="3"/>
    </row>
    <row r="66" spans="1:10" ht="15" customHeight="1" x14ac:dyDescent="0.25">
      <c r="A66" s="29"/>
      <c r="B66" s="5"/>
      <c r="C66" s="5"/>
      <c r="D66" s="5"/>
      <c r="E66" s="5"/>
      <c r="F66" s="3"/>
      <c r="G66" s="3"/>
      <c r="H66" s="3"/>
      <c r="I66" s="3"/>
      <c r="J66" s="3"/>
    </row>
    <row r="67" spans="1:10" ht="15" customHeight="1" x14ac:dyDescent="0.25">
      <c r="A67" s="20"/>
      <c r="B67" s="26"/>
      <c r="C67" s="26"/>
      <c r="D67" s="26"/>
      <c r="E67" s="26"/>
      <c r="F67" s="3"/>
      <c r="G67" s="3"/>
      <c r="H67" s="3"/>
      <c r="I67" s="3"/>
      <c r="J67" s="3"/>
    </row>
    <row r="68" spans="1:10" ht="15" customHeight="1" x14ac:dyDescent="0.25">
      <c r="A68" s="20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.75" x14ac:dyDescent="0.25">
      <c r="A70" s="5"/>
      <c r="B70" s="5"/>
      <c r="C70" s="5"/>
      <c r="D70" s="5"/>
      <c r="E70" s="5"/>
      <c r="F70" s="3"/>
      <c r="G70" s="3"/>
      <c r="H70" s="3"/>
      <c r="I70" s="3"/>
      <c r="J70" s="3"/>
    </row>
    <row r="71" spans="1:10" ht="15.75" x14ac:dyDescent="0.25">
      <c r="A71" s="5"/>
      <c r="B71" s="36"/>
      <c r="C71" s="51"/>
      <c r="D71" s="5"/>
      <c r="E71" s="5"/>
      <c r="F71" s="3"/>
      <c r="G71" s="3"/>
      <c r="H71" s="3"/>
      <c r="I71" s="3"/>
      <c r="J71" s="3"/>
    </row>
    <row r="72" spans="1:10" ht="15.75" x14ac:dyDescent="0.2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 x14ac:dyDescent="0.2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 x14ac:dyDescent="0.2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 x14ac:dyDescent="0.2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 x14ac:dyDescent="0.2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 x14ac:dyDescent="0.2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 x14ac:dyDescent="0.2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 x14ac:dyDescent="0.2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 x14ac:dyDescent="0.25">
      <c r="A80" s="5"/>
      <c r="B80" s="5"/>
      <c r="C80" s="5"/>
      <c r="D80" s="5"/>
      <c r="E80" s="5"/>
      <c r="F80" s="3"/>
      <c r="G80" s="3"/>
      <c r="H80" s="3"/>
      <c r="I80" s="3"/>
      <c r="J80" s="3"/>
    </row>
    <row r="81" spans="1:10" ht="15.75" x14ac:dyDescent="0.25">
      <c r="A81" s="5"/>
      <c r="B81" s="5"/>
      <c r="C81" s="5"/>
      <c r="D81" s="5"/>
      <c r="E81" s="5"/>
      <c r="F81" s="3"/>
      <c r="G81" s="3"/>
      <c r="H81" s="3"/>
      <c r="I81" s="3"/>
      <c r="J81" s="3"/>
    </row>
    <row r="82" spans="1:10" ht="15.75" x14ac:dyDescent="0.25">
      <c r="A82" s="5"/>
      <c r="B82" s="5"/>
      <c r="C82" s="5"/>
      <c r="D82" s="5"/>
      <c r="E82" s="5"/>
      <c r="F82" s="3"/>
      <c r="G82" s="3"/>
      <c r="H82" s="3"/>
      <c r="I82" s="3"/>
      <c r="J82" s="3"/>
    </row>
    <row r="83" spans="1:10" ht="15.75" x14ac:dyDescent="0.25">
      <c r="A83" s="5"/>
      <c r="B83" s="5"/>
      <c r="C83" s="5"/>
      <c r="D83" s="5"/>
      <c r="E83" s="5"/>
      <c r="F83" s="3"/>
      <c r="G83" s="3"/>
      <c r="H83" s="3"/>
      <c r="I83" s="3"/>
      <c r="J83" s="3"/>
    </row>
    <row r="84" spans="1:10" ht="15.75" x14ac:dyDescent="0.25">
      <c r="A84" s="5"/>
      <c r="B84" s="5"/>
      <c r="C84" s="5"/>
      <c r="D84" s="5"/>
      <c r="E84" s="5"/>
      <c r="F84" s="3"/>
      <c r="G84" s="3"/>
      <c r="H84" s="3"/>
      <c r="I84" s="3"/>
      <c r="J84" s="3"/>
    </row>
    <row r="85" spans="1:10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</sheetData>
  <mergeCells count="18">
    <mergeCell ref="A3:F3"/>
    <mergeCell ref="A4:F4"/>
    <mergeCell ref="A5:F5"/>
    <mergeCell ref="C7:F7"/>
    <mergeCell ref="C8:C9"/>
    <mergeCell ref="C42:C43"/>
    <mergeCell ref="A37:F37"/>
    <mergeCell ref="C41:F41"/>
    <mergeCell ref="A38:F38"/>
    <mergeCell ref="A39:F39"/>
    <mergeCell ref="D8:D9"/>
    <mergeCell ref="F42:F43"/>
    <mergeCell ref="F8:F9"/>
    <mergeCell ref="D42:D43"/>
    <mergeCell ref="G8:G9"/>
    <mergeCell ref="G42:G43"/>
    <mergeCell ref="E8:E9"/>
    <mergeCell ref="E42:E43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79" fitToHeight="0" orientation="portrait" r:id="rId1"/>
  <headerFooter alignWithMargins="0">
    <oddFooter>&amp;P. oldal</oddFooter>
  </headerFooter>
  <rowBreaks count="1" manualBreakCount="1">
    <brk id="3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110" zoomScaleNormal="110" workbookViewId="0"/>
  </sheetViews>
  <sheetFormatPr defaultRowHeight="12.75" x14ac:dyDescent="0.2"/>
  <cols>
    <col min="1" max="1" width="78.7109375" bestFit="1" customWidth="1"/>
    <col min="2" max="2" width="11.85546875" customWidth="1"/>
    <col min="3" max="3" width="11.28515625" bestFit="1" customWidth="1"/>
    <col min="4" max="4" width="11.5703125" customWidth="1"/>
    <col min="5" max="5" width="11.140625" bestFit="1" customWidth="1"/>
    <col min="6" max="6" width="12" bestFit="1" customWidth="1"/>
    <col min="7" max="7" width="11.140625" customWidth="1"/>
    <col min="8" max="8" width="10.85546875" bestFit="1" customWidth="1"/>
  </cols>
  <sheetData>
    <row r="1" spans="1:9" ht="15.75" x14ac:dyDescent="0.25">
      <c r="A1" s="217" t="s">
        <v>968</v>
      </c>
      <c r="B1" s="217"/>
      <c r="C1" s="125"/>
      <c r="D1" s="209"/>
      <c r="E1" s="209"/>
      <c r="F1" s="209"/>
      <c r="G1" s="209"/>
    </row>
    <row r="2" spans="1:9" ht="15.75" x14ac:dyDescent="0.25">
      <c r="A2" s="217"/>
      <c r="B2" s="217"/>
      <c r="C2" s="125"/>
      <c r="D2" s="209"/>
      <c r="E2" s="209"/>
      <c r="F2" s="209"/>
      <c r="G2" s="209"/>
    </row>
    <row r="3" spans="1:9" ht="15.75" x14ac:dyDescent="0.2">
      <c r="A3" s="814" t="s">
        <v>48</v>
      </c>
      <c r="B3" s="761"/>
      <c r="C3" s="761"/>
      <c r="D3" s="761"/>
      <c r="E3" s="761"/>
      <c r="F3" s="761"/>
      <c r="G3" s="761"/>
    </row>
    <row r="4" spans="1:9" ht="15.75" x14ac:dyDescent="0.2">
      <c r="A4" s="814" t="s">
        <v>709</v>
      </c>
      <c r="B4" s="761"/>
      <c r="C4" s="761"/>
      <c r="D4" s="761"/>
      <c r="E4" s="761"/>
      <c r="F4" s="761"/>
      <c r="G4" s="761"/>
    </row>
    <row r="5" spans="1:9" x14ac:dyDescent="0.2">
      <c r="D5" s="209"/>
      <c r="E5" s="209"/>
      <c r="F5" s="209"/>
      <c r="G5" s="209"/>
    </row>
    <row r="6" spans="1:9" x14ac:dyDescent="0.2">
      <c r="A6" s="125"/>
      <c r="B6" s="125"/>
      <c r="C6" s="125"/>
      <c r="D6" s="209"/>
      <c r="E6" s="209"/>
      <c r="F6" s="209"/>
      <c r="G6" s="209"/>
    </row>
    <row r="7" spans="1:9" ht="51" x14ac:dyDescent="0.2">
      <c r="A7" s="815" t="s">
        <v>241</v>
      </c>
      <c r="B7" s="815" t="s">
        <v>444</v>
      </c>
      <c r="C7" s="216" t="s">
        <v>825</v>
      </c>
      <c r="D7" s="816" t="s">
        <v>258</v>
      </c>
      <c r="E7" s="817"/>
      <c r="F7" s="816" t="s">
        <v>257</v>
      </c>
      <c r="G7" s="817"/>
    </row>
    <row r="8" spans="1:9" x14ac:dyDescent="0.2">
      <c r="A8" s="769"/>
      <c r="B8" s="769"/>
      <c r="C8" s="215" t="s">
        <v>238</v>
      </c>
      <c r="D8" s="214" t="s">
        <v>256</v>
      </c>
      <c r="E8" s="214" t="s">
        <v>255</v>
      </c>
      <c r="F8" s="214" t="s">
        <v>256</v>
      </c>
      <c r="G8" s="214" t="s">
        <v>255</v>
      </c>
    </row>
    <row r="9" spans="1:9" x14ac:dyDescent="0.2">
      <c r="A9" s="124" t="s">
        <v>254</v>
      </c>
      <c r="B9" s="213"/>
      <c r="C9" s="210"/>
      <c r="D9" s="211"/>
      <c r="E9" s="209"/>
      <c r="F9" s="212"/>
      <c r="G9" s="211"/>
    </row>
    <row r="10" spans="1:9" x14ac:dyDescent="0.2">
      <c r="A10" s="233" t="s">
        <v>253</v>
      </c>
      <c r="B10" s="233"/>
      <c r="C10" s="234">
        <v>157396000</v>
      </c>
      <c r="D10" s="235"/>
      <c r="E10" s="234">
        <v>157396000</v>
      </c>
      <c r="F10" s="235"/>
      <c r="G10" s="327">
        <f t="shared" ref="G10:G21" si="0">SUM(E10-C10)</f>
        <v>0</v>
      </c>
      <c r="H10" s="143"/>
    </row>
    <row r="11" spans="1:9" x14ac:dyDescent="0.2">
      <c r="A11" s="233" t="s">
        <v>252</v>
      </c>
      <c r="B11" s="233"/>
      <c r="C11" s="237"/>
      <c r="D11" s="235"/>
      <c r="E11" s="237"/>
      <c r="F11" s="235"/>
      <c r="G11" s="327">
        <f t="shared" si="0"/>
        <v>0</v>
      </c>
      <c r="H11" s="143"/>
    </row>
    <row r="12" spans="1:9" x14ac:dyDescent="0.2">
      <c r="A12" s="233" t="s">
        <v>251</v>
      </c>
      <c r="B12" s="233"/>
      <c r="C12" s="237">
        <v>10604160</v>
      </c>
      <c r="D12" s="235"/>
      <c r="E12" s="237">
        <v>10604160</v>
      </c>
      <c r="F12" s="235"/>
      <c r="G12" s="327">
        <f t="shared" si="0"/>
        <v>0</v>
      </c>
      <c r="H12" s="143"/>
    </row>
    <row r="13" spans="1:9" x14ac:dyDescent="0.2">
      <c r="A13" s="233" t="s">
        <v>250</v>
      </c>
      <c r="B13" s="233"/>
      <c r="C13" s="234">
        <v>27400000</v>
      </c>
      <c r="D13" s="235"/>
      <c r="E13" s="234">
        <v>27400000</v>
      </c>
      <c r="F13" s="235"/>
      <c r="G13" s="327">
        <f t="shared" si="0"/>
        <v>0</v>
      </c>
      <c r="H13" s="143"/>
    </row>
    <row r="14" spans="1:9" x14ac:dyDescent="0.2">
      <c r="A14" s="233" t="s">
        <v>249</v>
      </c>
      <c r="B14" s="233"/>
      <c r="C14" s="237">
        <v>100000</v>
      </c>
      <c r="D14" s="235"/>
      <c r="E14" s="237">
        <v>100000</v>
      </c>
      <c r="F14" s="235"/>
      <c r="G14" s="327">
        <f t="shared" si="0"/>
        <v>0</v>
      </c>
      <c r="H14" s="143"/>
    </row>
    <row r="15" spans="1:9" x14ac:dyDescent="0.2">
      <c r="A15" s="233" t="s">
        <v>248</v>
      </c>
      <c r="B15" s="233"/>
      <c r="C15" s="237">
        <v>12384100</v>
      </c>
      <c r="D15" s="235"/>
      <c r="E15" s="237">
        <v>12384100</v>
      </c>
      <c r="F15" s="235"/>
      <c r="G15" s="327">
        <f t="shared" si="0"/>
        <v>0</v>
      </c>
      <c r="H15" s="143"/>
    </row>
    <row r="16" spans="1:9" x14ac:dyDescent="0.2">
      <c r="A16" s="233" t="s">
        <v>442</v>
      </c>
      <c r="B16" s="233"/>
      <c r="C16" s="237">
        <v>32548500</v>
      </c>
      <c r="D16" s="235"/>
      <c r="E16" s="237">
        <v>32548500</v>
      </c>
      <c r="F16" s="235"/>
      <c r="G16" s="327">
        <f t="shared" si="0"/>
        <v>0</v>
      </c>
      <c r="H16" s="143"/>
      <c r="I16" s="626"/>
    </row>
    <row r="17" spans="1:9" x14ac:dyDescent="0.2">
      <c r="A17" s="238" t="s">
        <v>441</v>
      </c>
      <c r="B17" s="233"/>
      <c r="C17" s="237">
        <v>665550</v>
      </c>
      <c r="D17" s="235"/>
      <c r="E17" s="237">
        <v>665550</v>
      </c>
      <c r="F17" s="235"/>
      <c r="G17" s="327">
        <f t="shared" si="0"/>
        <v>0</v>
      </c>
      <c r="H17" s="143"/>
      <c r="I17" s="626"/>
    </row>
    <row r="18" spans="1:9" x14ac:dyDescent="0.2">
      <c r="A18" s="238" t="s">
        <v>443</v>
      </c>
      <c r="B18" s="250"/>
      <c r="C18" s="237">
        <v>378281557</v>
      </c>
      <c r="D18" s="235"/>
      <c r="E18" s="237">
        <v>378281557</v>
      </c>
      <c r="F18" s="235"/>
      <c r="G18" s="327">
        <f t="shared" si="0"/>
        <v>0</v>
      </c>
      <c r="H18" s="143"/>
    </row>
    <row r="19" spans="1:9" x14ac:dyDescent="0.2">
      <c r="A19" s="812" t="s">
        <v>247</v>
      </c>
      <c r="B19" s="813"/>
      <c r="C19" s="220">
        <v>0</v>
      </c>
      <c r="D19" s="220">
        <f>SUM(D10:D18)</f>
        <v>0</v>
      </c>
      <c r="E19" s="220">
        <v>0</v>
      </c>
      <c r="F19" s="221">
        <v>0</v>
      </c>
      <c r="G19" s="382">
        <v>0</v>
      </c>
      <c r="H19" s="143"/>
    </row>
    <row r="20" spans="1:9" x14ac:dyDescent="0.2">
      <c r="A20" s="238"/>
      <c r="B20" s="673"/>
      <c r="C20" s="240"/>
      <c r="D20" s="241"/>
      <c r="E20" s="242"/>
      <c r="F20" s="241"/>
      <c r="G20" s="327">
        <f t="shared" si="0"/>
        <v>0</v>
      </c>
      <c r="H20" s="143"/>
    </row>
    <row r="21" spans="1:9" x14ac:dyDescent="0.2">
      <c r="A21" s="243" t="s">
        <v>246</v>
      </c>
      <c r="B21" s="239"/>
      <c r="C21" s="244"/>
      <c r="D21" s="235"/>
      <c r="E21" s="236"/>
      <c r="F21" s="235"/>
      <c r="G21" s="327">
        <f t="shared" si="0"/>
        <v>0</v>
      </c>
      <c r="H21" s="143"/>
    </row>
    <row r="22" spans="1:9" x14ac:dyDescent="0.2">
      <c r="A22" s="233" t="s">
        <v>833</v>
      </c>
      <c r="B22" s="245"/>
      <c r="C22" s="237">
        <v>155625400</v>
      </c>
      <c r="D22" s="235"/>
      <c r="E22" s="236">
        <v>155188250</v>
      </c>
      <c r="F22" s="235"/>
      <c r="G22" s="327">
        <f>SUM(C22-E22)</f>
        <v>437150</v>
      </c>
      <c r="H22" s="143"/>
    </row>
    <row r="23" spans="1:9" x14ac:dyDescent="0.2">
      <c r="A23" s="233" t="s">
        <v>834</v>
      </c>
      <c r="B23" s="245"/>
      <c r="C23" s="237">
        <v>55200000</v>
      </c>
      <c r="D23" s="235"/>
      <c r="E23" s="236">
        <v>57600000</v>
      </c>
      <c r="F23" s="235"/>
      <c r="G23" s="327">
        <f t="shared" ref="G23:G35" si="1">SUM(C23-E23)</f>
        <v>-2400000</v>
      </c>
      <c r="H23" s="143"/>
    </row>
    <row r="24" spans="1:9" x14ac:dyDescent="0.2">
      <c r="A24" s="233" t="s">
        <v>835</v>
      </c>
      <c r="B24" s="246"/>
      <c r="C24" s="234">
        <v>37820420</v>
      </c>
      <c r="D24" s="235"/>
      <c r="E24" s="236">
        <v>37820420</v>
      </c>
      <c r="F24" s="235"/>
      <c r="G24" s="327">
        <f t="shared" si="1"/>
        <v>0</v>
      </c>
      <c r="H24" s="143"/>
    </row>
    <row r="25" spans="1:9" x14ac:dyDescent="0.2">
      <c r="A25" s="233" t="s">
        <v>838</v>
      </c>
      <c r="B25" s="326"/>
      <c r="C25" s="240">
        <v>5157100</v>
      </c>
      <c r="D25" s="235"/>
      <c r="E25" s="236">
        <v>4522380</v>
      </c>
      <c r="F25" s="235"/>
      <c r="G25" s="327">
        <f t="shared" si="1"/>
        <v>634720</v>
      </c>
      <c r="H25" s="143"/>
    </row>
    <row r="26" spans="1:9" x14ac:dyDescent="0.2">
      <c r="A26" s="250" t="s">
        <v>836</v>
      </c>
      <c r="B26" s="326"/>
      <c r="C26" s="247">
        <v>1090926</v>
      </c>
      <c r="D26" s="235"/>
      <c r="E26" s="236">
        <v>945469</v>
      </c>
      <c r="F26" s="235"/>
      <c r="G26" s="327">
        <f t="shared" si="1"/>
        <v>145457</v>
      </c>
      <c r="H26" s="143"/>
    </row>
    <row r="27" spans="1:9" x14ac:dyDescent="0.2">
      <c r="A27" s="253" t="s">
        <v>837</v>
      </c>
      <c r="B27" s="326"/>
      <c r="C27" s="247">
        <v>5789200</v>
      </c>
      <c r="D27" s="235"/>
      <c r="E27" s="236">
        <v>5789200</v>
      </c>
      <c r="F27" s="235"/>
      <c r="G27" s="327">
        <f t="shared" si="1"/>
        <v>0</v>
      </c>
      <c r="H27" s="143"/>
    </row>
    <row r="28" spans="1:9" x14ac:dyDescent="0.2">
      <c r="A28" s="812" t="s">
        <v>245</v>
      </c>
      <c r="B28" s="813"/>
      <c r="C28" s="220">
        <f>SUM(C22:C27)</f>
        <v>260683046</v>
      </c>
      <c r="D28" s="221">
        <f>SUM(D22:D26)</f>
        <v>0</v>
      </c>
      <c r="E28" s="224">
        <f>SUM(E22:E27)</f>
        <v>261865719</v>
      </c>
      <c r="F28" s="221">
        <f>SUM(F22:F24)</f>
        <v>0</v>
      </c>
      <c r="G28" s="327">
        <f t="shared" si="1"/>
        <v>-1182673</v>
      </c>
      <c r="H28" s="143"/>
    </row>
    <row r="29" spans="1:9" x14ac:dyDescent="0.2">
      <c r="A29" s="248" t="s">
        <v>244</v>
      </c>
      <c r="B29" s="246"/>
      <c r="C29" s="237"/>
      <c r="D29" s="249"/>
      <c r="E29" s="236"/>
      <c r="F29" s="249"/>
      <c r="G29" s="327">
        <f t="shared" si="1"/>
        <v>0</v>
      </c>
      <c r="H29" s="143"/>
    </row>
    <row r="30" spans="1:9" x14ac:dyDescent="0.2">
      <c r="A30" s="238" t="s">
        <v>839</v>
      </c>
      <c r="B30" s="246"/>
      <c r="C30" s="237">
        <v>33380600</v>
      </c>
      <c r="D30" s="249"/>
      <c r="E30" s="236">
        <v>33679900</v>
      </c>
      <c r="F30" s="249"/>
      <c r="G30" s="327">
        <f t="shared" si="1"/>
        <v>-299300</v>
      </c>
      <c r="H30" s="143"/>
    </row>
    <row r="31" spans="1:9" x14ac:dyDescent="0.2">
      <c r="A31" s="238" t="s">
        <v>840</v>
      </c>
      <c r="B31" s="246"/>
      <c r="C31" s="237">
        <v>29565000</v>
      </c>
      <c r="D31" s="249"/>
      <c r="E31" s="236">
        <v>29565000</v>
      </c>
      <c r="F31" s="249"/>
      <c r="G31" s="327">
        <f t="shared" si="1"/>
        <v>0</v>
      </c>
      <c r="H31" s="143"/>
    </row>
    <row r="32" spans="1:9" x14ac:dyDescent="0.2">
      <c r="A32" s="238" t="s">
        <v>841</v>
      </c>
      <c r="B32" s="246"/>
      <c r="C32" s="237">
        <v>77160800</v>
      </c>
      <c r="D32" s="249"/>
      <c r="E32" s="236">
        <v>77160800</v>
      </c>
      <c r="F32" s="249"/>
      <c r="G32" s="327">
        <f t="shared" si="1"/>
        <v>0</v>
      </c>
      <c r="H32" s="143"/>
    </row>
    <row r="33" spans="1:8" x14ac:dyDescent="0.2">
      <c r="A33" s="233" t="s">
        <v>243</v>
      </c>
      <c r="B33" s="246"/>
      <c r="C33" s="237">
        <v>19330000</v>
      </c>
      <c r="D33" s="249"/>
      <c r="E33" s="236">
        <v>19330000</v>
      </c>
      <c r="F33" s="249"/>
      <c r="G33" s="327">
        <f t="shared" si="1"/>
        <v>0</v>
      </c>
      <c r="H33" s="143"/>
    </row>
    <row r="34" spans="1:8" x14ac:dyDescent="0.2">
      <c r="A34" s="233" t="s">
        <v>423</v>
      </c>
      <c r="B34" s="326"/>
      <c r="C34" s="237">
        <v>72376684</v>
      </c>
      <c r="D34" s="235"/>
      <c r="E34" s="236">
        <v>44432508</v>
      </c>
      <c r="F34" s="235"/>
      <c r="G34" s="327">
        <f t="shared" si="1"/>
        <v>27944176</v>
      </c>
      <c r="H34" s="143"/>
    </row>
    <row r="35" spans="1:8" x14ac:dyDescent="0.2">
      <c r="A35" s="233" t="s">
        <v>842</v>
      </c>
      <c r="B35" s="326"/>
      <c r="C35" s="237">
        <v>310080</v>
      </c>
      <c r="D35" s="235"/>
      <c r="E35" s="538">
        <v>315210</v>
      </c>
      <c r="F35" s="235"/>
      <c r="G35" s="327">
        <f t="shared" si="1"/>
        <v>-5130</v>
      </c>
      <c r="H35" s="143"/>
    </row>
    <row r="36" spans="1:8" x14ac:dyDescent="0.2">
      <c r="A36" s="812" t="s">
        <v>242</v>
      </c>
      <c r="B36" s="813"/>
      <c r="C36" s="220">
        <f>SUM(C30:C35)</f>
        <v>232123164</v>
      </c>
      <c r="D36" s="221">
        <f>SUM(D30:D33)</f>
        <v>0</v>
      </c>
      <c r="E36" s="224">
        <f>SUM(E30:E35)</f>
        <v>204483418</v>
      </c>
      <c r="F36" s="224">
        <f>SUM(F30:F34)</f>
        <v>0</v>
      </c>
      <c r="G36" s="224">
        <f>SUM(G30:G35)</f>
        <v>27639746</v>
      </c>
      <c r="H36" s="143"/>
    </row>
    <row r="37" spans="1:8" x14ac:dyDescent="0.2">
      <c r="A37" s="251"/>
      <c r="B37" s="245"/>
      <c r="C37" s="252"/>
      <c r="D37" s="218"/>
      <c r="E37" s="219"/>
      <c r="F37" s="218"/>
      <c r="G37" s="219"/>
      <c r="H37" s="143"/>
    </row>
    <row r="38" spans="1:8" x14ac:dyDescent="0.2">
      <c r="A38" s="253"/>
      <c r="B38" s="254"/>
      <c r="C38" s="222"/>
      <c r="D38" s="218"/>
      <c r="E38" s="219"/>
      <c r="F38" s="218"/>
      <c r="G38" s="219"/>
      <c r="H38" s="143"/>
    </row>
    <row r="39" spans="1:8" x14ac:dyDescent="0.2">
      <c r="A39" s="253" t="s">
        <v>445</v>
      </c>
      <c r="B39" s="254"/>
      <c r="C39" s="380">
        <v>15769805</v>
      </c>
      <c r="D39" s="378"/>
      <c r="E39" s="379">
        <v>15769805</v>
      </c>
      <c r="F39" s="378"/>
      <c r="G39" s="379">
        <v>0</v>
      </c>
      <c r="H39" s="143"/>
    </row>
    <row r="40" spans="1:8" x14ac:dyDescent="0.2">
      <c r="A40" s="253"/>
      <c r="B40" s="254"/>
      <c r="C40" s="222"/>
      <c r="D40" s="378"/>
      <c r="E40" s="379"/>
      <c r="F40" s="378"/>
      <c r="G40" s="379"/>
      <c r="H40" s="143"/>
    </row>
    <row r="41" spans="1:8" x14ac:dyDescent="0.2">
      <c r="A41" s="812" t="s">
        <v>630</v>
      </c>
      <c r="B41" s="813"/>
      <c r="C41" s="223">
        <f>SUM(C28+C36+C39+C19)</f>
        <v>508576015</v>
      </c>
      <c r="D41" s="223">
        <f>SUM(D19,D28,D36)</f>
        <v>0</v>
      </c>
      <c r="E41" s="223">
        <f>SUM(E19,E28,E36+E39)</f>
        <v>482118942</v>
      </c>
      <c r="F41" s="223">
        <f>SUM(F19,F28,F36)</f>
        <v>0</v>
      </c>
      <c r="G41" s="223">
        <f>SUM(G19,G28,G36)</f>
        <v>26457073</v>
      </c>
      <c r="H41" s="143"/>
    </row>
    <row r="42" spans="1:8" x14ac:dyDescent="0.2">
      <c r="A42" s="249"/>
      <c r="B42" s="249"/>
      <c r="C42" s="249"/>
      <c r="D42" s="249"/>
      <c r="E42" s="249"/>
      <c r="F42" s="249"/>
      <c r="G42" s="249"/>
      <c r="H42" s="143"/>
    </row>
    <row r="43" spans="1:8" x14ac:dyDescent="0.2">
      <c r="A43" s="249"/>
      <c r="B43" s="249"/>
      <c r="C43" s="249"/>
      <c r="D43" s="249"/>
      <c r="E43" s="249"/>
      <c r="F43" s="249"/>
      <c r="G43" s="249"/>
      <c r="H43" s="143"/>
    </row>
    <row r="44" spans="1:8" ht="38.25" x14ac:dyDescent="0.2">
      <c r="A44" s="810" t="s">
        <v>241</v>
      </c>
      <c r="B44" s="216" t="s">
        <v>825</v>
      </c>
      <c r="C44" s="255" t="s">
        <v>240</v>
      </c>
      <c r="D44" s="255" t="s">
        <v>239</v>
      </c>
      <c r="E44" s="249"/>
      <c r="F44" s="249"/>
      <c r="G44" s="249"/>
      <c r="H44" s="143"/>
    </row>
    <row r="45" spans="1:8" x14ac:dyDescent="0.2">
      <c r="A45" s="811"/>
      <c r="B45" s="256" t="s">
        <v>238</v>
      </c>
      <c r="C45" s="256" t="s">
        <v>238</v>
      </c>
      <c r="D45" s="256" t="s">
        <v>238</v>
      </c>
      <c r="E45" s="249"/>
      <c r="F45" s="257"/>
      <c r="G45" s="249"/>
      <c r="H45" s="143"/>
    </row>
    <row r="46" spans="1:8" x14ac:dyDescent="0.2">
      <c r="A46" s="258" t="s">
        <v>237</v>
      </c>
      <c r="B46" s="256"/>
      <c r="C46" s="256"/>
      <c r="D46" s="256"/>
      <c r="E46" s="249"/>
      <c r="F46" s="257"/>
      <c r="G46" s="249"/>
    </row>
    <row r="47" spans="1:8" x14ac:dyDescent="0.2">
      <c r="A47" s="259" t="s">
        <v>236</v>
      </c>
      <c r="B47" s="345"/>
      <c r="C47" s="345"/>
      <c r="D47" s="345"/>
      <c r="E47" s="257"/>
      <c r="F47" s="257"/>
      <c r="G47" s="249"/>
    </row>
    <row r="48" spans="1:8" x14ac:dyDescent="0.2">
      <c r="A48" s="260" t="s">
        <v>424</v>
      </c>
      <c r="B48" s="347">
        <v>39312000</v>
      </c>
      <c r="C48" s="347">
        <v>39312000</v>
      </c>
      <c r="D48" s="347">
        <f>B48-C48</f>
        <v>0</v>
      </c>
      <c r="E48" s="249"/>
      <c r="F48" s="257"/>
      <c r="G48" s="249"/>
    </row>
    <row r="49" spans="1:7" x14ac:dyDescent="0.2">
      <c r="A49" s="260" t="s">
        <v>186</v>
      </c>
      <c r="B49" s="347">
        <v>29117880</v>
      </c>
      <c r="C49" s="347">
        <v>30987176</v>
      </c>
      <c r="D49" s="347">
        <f>B49-C49</f>
        <v>-1869296</v>
      </c>
      <c r="E49" s="249"/>
      <c r="F49" s="257"/>
      <c r="G49" s="249"/>
    </row>
    <row r="50" spans="1:7" x14ac:dyDescent="0.2">
      <c r="A50" s="260" t="s">
        <v>185</v>
      </c>
      <c r="B50" s="347">
        <v>14157000</v>
      </c>
      <c r="C50" s="347">
        <v>16731000</v>
      </c>
      <c r="D50" s="347">
        <f>B50-C50</f>
        <v>-2574000</v>
      </c>
      <c r="E50" s="249"/>
      <c r="F50" s="257"/>
      <c r="G50" s="249"/>
    </row>
    <row r="51" spans="1:7" x14ac:dyDescent="0.2">
      <c r="A51" s="260" t="s">
        <v>235</v>
      </c>
      <c r="B51" s="347">
        <v>54435000</v>
      </c>
      <c r="C51" s="347">
        <v>53580000</v>
      </c>
      <c r="D51" s="347">
        <f>B51-C51</f>
        <v>855000</v>
      </c>
      <c r="E51" s="249"/>
      <c r="F51" s="257"/>
      <c r="G51" s="249"/>
    </row>
    <row r="52" spans="1:7" x14ac:dyDescent="0.2">
      <c r="A52" s="260" t="s">
        <v>425</v>
      </c>
      <c r="B52" s="346">
        <v>10610600</v>
      </c>
      <c r="C52" s="346">
        <v>11368500</v>
      </c>
      <c r="D52" s="347">
        <f>B52-C52</f>
        <v>-757900</v>
      </c>
      <c r="E52" s="249"/>
      <c r="F52" s="257"/>
      <c r="G52" s="249"/>
    </row>
    <row r="53" spans="1:7" x14ac:dyDescent="0.2">
      <c r="A53" s="261" t="s">
        <v>234</v>
      </c>
      <c r="B53" s="262">
        <f>SUM(B48:B52)</f>
        <v>147632480</v>
      </c>
      <c r="C53" s="262">
        <f>SUM(C48:C52)</f>
        <v>151978676</v>
      </c>
      <c r="D53" s="262">
        <f>SUM(D48:D52)</f>
        <v>-4346196</v>
      </c>
      <c r="E53" s="249"/>
      <c r="F53" s="257"/>
      <c r="G53" s="249"/>
    </row>
    <row r="54" spans="1:7" x14ac:dyDescent="0.2">
      <c r="A54" s="249"/>
      <c r="B54" s="249"/>
      <c r="C54" s="249"/>
      <c r="D54" s="249"/>
      <c r="E54" s="257"/>
      <c r="F54" s="249"/>
      <c r="G54" s="257"/>
    </row>
    <row r="55" spans="1:7" x14ac:dyDescent="0.2">
      <c r="A55" s="221" t="s">
        <v>631</v>
      </c>
      <c r="B55" s="224">
        <f>SUM(G41,D53)</f>
        <v>22110877</v>
      </c>
      <c r="C55" s="249"/>
      <c r="D55" s="249"/>
      <c r="E55" s="249"/>
      <c r="F55" s="249"/>
      <c r="G55" s="249"/>
    </row>
  </sheetData>
  <mergeCells count="11">
    <mergeCell ref="F7:G7"/>
    <mergeCell ref="A44:A45"/>
    <mergeCell ref="A19:B19"/>
    <mergeCell ref="A28:B28"/>
    <mergeCell ref="A36:B36"/>
    <mergeCell ref="A41:B41"/>
    <mergeCell ref="A3:G3"/>
    <mergeCell ref="A4:G4"/>
    <mergeCell ref="A7:A8"/>
    <mergeCell ref="B7:B8"/>
    <mergeCell ref="D7:E7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2.75" x14ac:dyDescent="0.2"/>
  <cols>
    <col min="1" max="1" width="61.140625" customWidth="1"/>
    <col min="2" max="2" width="16.42578125" customWidth="1"/>
    <col min="3" max="3" width="13.42578125" customWidth="1"/>
    <col min="4" max="4" width="9.85546875" customWidth="1"/>
    <col min="5" max="5" width="10.7109375" customWidth="1"/>
  </cols>
  <sheetData>
    <row r="1" spans="1:5" ht="15.75" x14ac:dyDescent="0.25">
      <c r="A1" s="40" t="s">
        <v>969</v>
      </c>
    </row>
    <row r="2" spans="1:5" x14ac:dyDescent="0.2">
      <c r="A2" s="225"/>
      <c r="B2" s="225"/>
      <c r="C2" s="225"/>
      <c r="D2" s="225"/>
      <c r="E2" s="225"/>
    </row>
    <row r="3" spans="1:5" ht="15.75" x14ac:dyDescent="0.2">
      <c r="A3" s="818" t="s">
        <v>632</v>
      </c>
      <c r="B3" s="761"/>
      <c r="C3" s="761"/>
      <c r="D3" s="761"/>
      <c r="E3" s="761"/>
    </row>
    <row r="4" spans="1:5" ht="15.75" x14ac:dyDescent="0.2">
      <c r="A4" s="818" t="s">
        <v>259</v>
      </c>
      <c r="B4" s="761"/>
      <c r="C4" s="761"/>
      <c r="D4" s="761"/>
      <c r="E4" s="761"/>
    </row>
    <row r="5" spans="1:5" x14ac:dyDescent="0.2">
      <c r="A5" s="225"/>
      <c r="B5" s="225"/>
      <c r="C5" s="225"/>
      <c r="D5" s="225"/>
      <c r="E5" s="225"/>
    </row>
    <row r="6" spans="1:5" x14ac:dyDescent="0.2">
      <c r="A6" s="225"/>
      <c r="B6" s="225"/>
      <c r="C6" s="225"/>
      <c r="D6" s="819"/>
      <c r="E6" s="819"/>
    </row>
    <row r="7" spans="1:5" ht="25.5" x14ac:dyDescent="0.2">
      <c r="A7" s="227" t="s">
        <v>399</v>
      </c>
      <c r="B7" s="228" t="s">
        <v>260</v>
      </c>
      <c r="C7" s="228" t="s">
        <v>261</v>
      </c>
      <c r="D7" s="228" t="s">
        <v>262</v>
      </c>
      <c r="E7" s="228" t="s">
        <v>239</v>
      </c>
    </row>
    <row r="8" spans="1:5" x14ac:dyDescent="0.2">
      <c r="A8" s="691" t="s">
        <v>843</v>
      </c>
      <c r="B8" s="524">
        <v>1303149</v>
      </c>
      <c r="C8" s="525">
        <v>1303149</v>
      </c>
      <c r="D8" s="522"/>
      <c r="E8" s="523"/>
    </row>
    <row r="9" spans="1:5" x14ac:dyDescent="0.2">
      <c r="A9" s="232" t="s">
        <v>263</v>
      </c>
      <c r="B9" s="180">
        <v>66956061</v>
      </c>
      <c r="C9" s="374">
        <v>66956061</v>
      </c>
      <c r="D9" s="180">
        <f>SUM(B9-C9)</f>
        <v>0</v>
      </c>
      <c r="E9" s="375">
        <f t="shared" ref="E9:E15" si="0">(B9-C9)</f>
        <v>0</v>
      </c>
    </row>
    <row r="10" spans="1:5" x14ac:dyDescent="0.2">
      <c r="A10" s="232" t="s">
        <v>400</v>
      </c>
      <c r="B10" s="180">
        <v>15080805</v>
      </c>
      <c r="C10" s="374">
        <v>15080805</v>
      </c>
      <c r="D10" s="180"/>
      <c r="E10" s="375">
        <f t="shared" si="0"/>
        <v>0</v>
      </c>
    </row>
    <row r="11" spans="1:5" x14ac:dyDescent="0.2">
      <c r="A11" s="232" t="s">
        <v>401</v>
      </c>
      <c r="B11" s="180">
        <v>689000</v>
      </c>
      <c r="C11" s="180">
        <v>689000</v>
      </c>
      <c r="D11" s="180">
        <f>SUM(B11-C11)</f>
        <v>0</v>
      </c>
      <c r="E11" s="375">
        <f t="shared" si="0"/>
        <v>0</v>
      </c>
    </row>
    <row r="12" spans="1:5" x14ac:dyDescent="0.2">
      <c r="A12" s="229" t="s">
        <v>446</v>
      </c>
      <c r="B12" s="180">
        <v>4955042</v>
      </c>
      <c r="C12" s="180">
        <v>4955042</v>
      </c>
      <c r="D12" s="180">
        <f>SUM(B12-C12)</f>
        <v>0</v>
      </c>
      <c r="E12" s="375">
        <f t="shared" si="0"/>
        <v>0</v>
      </c>
    </row>
    <row r="13" spans="1:5" x14ac:dyDescent="0.2">
      <c r="A13" s="229" t="s">
        <v>844</v>
      </c>
      <c r="B13" s="180">
        <v>201400</v>
      </c>
      <c r="C13" s="180">
        <v>354700</v>
      </c>
      <c r="D13" s="180"/>
      <c r="E13" s="375">
        <f t="shared" si="0"/>
        <v>-153300</v>
      </c>
    </row>
    <row r="14" spans="1:5" x14ac:dyDescent="0.2">
      <c r="A14" s="229" t="s">
        <v>845</v>
      </c>
      <c r="B14" s="180">
        <v>4117200</v>
      </c>
      <c r="C14" s="180">
        <v>4165800</v>
      </c>
      <c r="D14" s="180"/>
      <c r="E14" s="375">
        <f t="shared" si="0"/>
        <v>-48600</v>
      </c>
    </row>
    <row r="15" spans="1:5" x14ac:dyDescent="0.2">
      <c r="A15" s="229" t="s">
        <v>675</v>
      </c>
      <c r="B15" s="180">
        <v>50095439</v>
      </c>
      <c r="C15" s="180">
        <v>47533288</v>
      </c>
      <c r="D15" s="180"/>
      <c r="E15" s="375">
        <f t="shared" si="0"/>
        <v>2562151</v>
      </c>
    </row>
    <row r="16" spans="1:5" x14ac:dyDescent="0.2">
      <c r="A16" s="230" t="s">
        <v>402</v>
      </c>
      <c r="B16" s="231">
        <f>SUM(B9:B15)</f>
        <v>142094947</v>
      </c>
      <c r="C16" s="539">
        <f>SUM(C9:C15)</f>
        <v>139734696</v>
      </c>
      <c r="D16" s="231">
        <f>SUM(D9:D12)</f>
        <v>0</v>
      </c>
      <c r="E16" s="231">
        <f>SUM(E9:E15)</f>
        <v>2360251</v>
      </c>
    </row>
  </sheetData>
  <mergeCells count="3">
    <mergeCell ref="A3:E3"/>
    <mergeCell ref="A4:E4"/>
    <mergeCell ref="D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&amp;P. oldal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0"/>
  <sheetViews>
    <sheetView view="pageBreakPreview" topLeftCell="A43" zoomScaleNormal="100" zoomScaleSheetLayoutView="100" workbookViewId="0">
      <selection activeCell="A54" sqref="A54"/>
    </sheetView>
  </sheetViews>
  <sheetFormatPr defaultRowHeight="12.75" x14ac:dyDescent="0.2"/>
  <cols>
    <col min="1" max="1" width="8.7109375" customWidth="1"/>
    <col min="2" max="2" width="49.140625" customWidth="1"/>
    <col min="3" max="3" width="17" customWidth="1"/>
    <col min="4" max="4" width="14.5703125" customWidth="1"/>
    <col min="5" max="5" width="12.28515625" customWidth="1"/>
    <col min="6" max="6" width="10.28515625" style="107" customWidth="1"/>
  </cols>
  <sheetData>
    <row r="1" spans="1:12" ht="15.75" x14ac:dyDescent="0.25">
      <c r="A1" s="4" t="s">
        <v>970</v>
      </c>
      <c r="B1" s="40"/>
      <c r="C1" s="54"/>
      <c r="D1" s="5"/>
    </row>
    <row r="2" spans="1:12" ht="15.75" x14ac:dyDescent="0.25">
      <c r="A2" s="40"/>
      <c r="B2" s="40"/>
      <c r="C2" s="5"/>
      <c r="D2" s="5"/>
    </row>
    <row r="3" spans="1:12" ht="15.75" x14ac:dyDescent="0.25">
      <c r="A3" s="824" t="s">
        <v>65</v>
      </c>
      <c r="B3" s="825"/>
      <c r="C3" s="825"/>
      <c r="D3" s="825"/>
    </row>
    <row r="4" spans="1:12" ht="15.75" x14ac:dyDescent="0.25">
      <c r="A4" s="824" t="s">
        <v>710</v>
      </c>
      <c r="B4" s="825"/>
      <c r="C4" s="825"/>
      <c r="D4" s="825"/>
    </row>
    <row r="5" spans="1:12" ht="15.75" x14ac:dyDescent="0.25">
      <c r="A5" s="824" t="s">
        <v>66</v>
      </c>
      <c r="B5" s="825"/>
      <c r="C5" s="825"/>
      <c r="D5" s="825"/>
    </row>
    <row r="6" spans="1:12" ht="15.75" x14ac:dyDescent="0.25">
      <c r="A6" s="824" t="s">
        <v>67</v>
      </c>
      <c r="B6" s="825"/>
      <c r="C6" s="825"/>
      <c r="D6" s="825"/>
    </row>
    <row r="7" spans="1:12" ht="15.75" x14ac:dyDescent="0.25">
      <c r="A7" s="40"/>
      <c r="B7" s="40"/>
      <c r="C7" s="5"/>
      <c r="D7" s="5"/>
    </row>
    <row r="8" spans="1:12" x14ac:dyDescent="0.2">
      <c r="A8" s="5"/>
      <c r="B8" s="5" t="s">
        <v>68</v>
      </c>
      <c r="C8" s="5"/>
      <c r="D8" s="5"/>
    </row>
    <row r="9" spans="1:12" ht="15" customHeight="1" x14ac:dyDescent="0.2">
      <c r="A9" s="52" t="s">
        <v>69</v>
      </c>
      <c r="B9" s="43" t="s">
        <v>27</v>
      </c>
      <c r="C9" s="827" t="s">
        <v>711</v>
      </c>
      <c r="D9" s="827" t="s">
        <v>205</v>
      </c>
      <c r="E9" s="756" t="s">
        <v>223</v>
      </c>
      <c r="F9" s="826" t="s">
        <v>224</v>
      </c>
    </row>
    <row r="10" spans="1:12" ht="26.25" customHeight="1" x14ac:dyDescent="0.2">
      <c r="A10" s="53" t="s">
        <v>70</v>
      </c>
      <c r="B10" s="45"/>
      <c r="C10" s="759"/>
      <c r="D10" s="759"/>
      <c r="E10" s="755"/>
      <c r="F10" s="782"/>
      <c r="H10" s="427"/>
      <c r="I10" s="427"/>
      <c r="J10" s="820"/>
      <c r="K10" s="820"/>
      <c r="L10" s="822"/>
    </row>
    <row r="11" spans="1:12" ht="15" customHeight="1" x14ac:dyDescent="0.2">
      <c r="A11" s="60" t="s">
        <v>809</v>
      </c>
      <c r="B11" s="66" t="s">
        <v>662</v>
      </c>
      <c r="C11" s="108">
        <f>SUM(C13)</f>
        <v>0</v>
      </c>
      <c r="D11" s="108">
        <f>SUM(D13+D12)</f>
        <v>984</v>
      </c>
      <c r="E11" s="108">
        <f>SUM(E13+E12)</f>
        <v>743</v>
      </c>
      <c r="F11" s="472">
        <f>IF(D11&lt;&gt;0,E11/D11,"")</f>
        <v>0.75508130081300817</v>
      </c>
      <c r="I11" s="427"/>
      <c r="J11" s="820"/>
      <c r="K11" s="820"/>
      <c r="L11" s="822"/>
    </row>
    <row r="12" spans="1:12" ht="15" customHeight="1" x14ac:dyDescent="0.2">
      <c r="A12" s="61"/>
      <c r="B12" s="39" t="s">
        <v>663</v>
      </c>
      <c r="C12" s="176"/>
      <c r="D12" s="99">
        <v>984</v>
      </c>
      <c r="E12" s="76">
        <v>743</v>
      </c>
      <c r="F12" s="472"/>
      <c r="I12" s="427"/>
      <c r="J12" s="820"/>
      <c r="K12" s="820"/>
      <c r="L12" s="822"/>
    </row>
    <row r="13" spans="1:12" ht="15" customHeight="1" x14ac:dyDescent="0.2">
      <c r="A13" s="62"/>
      <c r="B13" s="177" t="s">
        <v>664</v>
      </c>
      <c r="C13" s="78"/>
      <c r="D13" s="78"/>
      <c r="E13" s="515"/>
      <c r="F13" s="464" t="str">
        <f>IF(D13&lt;&gt;0,E13/D13,"")</f>
        <v/>
      </c>
      <c r="J13" s="820"/>
      <c r="K13" s="820"/>
      <c r="L13" s="822"/>
    </row>
    <row r="14" spans="1:12" ht="15" customHeight="1" x14ac:dyDescent="0.2">
      <c r="A14" s="60" t="s">
        <v>661</v>
      </c>
      <c r="B14" s="66" t="s">
        <v>430</v>
      </c>
      <c r="C14" s="108">
        <f>SUM(C15)</f>
        <v>131724</v>
      </c>
      <c r="D14" s="108">
        <f>SUM(D15)</f>
        <v>111775</v>
      </c>
      <c r="E14" s="108">
        <f>SUM(E15)</f>
        <v>111775</v>
      </c>
      <c r="F14" s="472">
        <f t="shared" ref="F14:F52" si="0">IF(D14&lt;&gt;0,E14/D14,"")</f>
        <v>1</v>
      </c>
      <c r="I14" s="427"/>
      <c r="J14" s="821"/>
      <c r="K14" s="821"/>
      <c r="L14" s="823"/>
    </row>
    <row r="15" spans="1:12" ht="15" customHeight="1" x14ac:dyDescent="0.2">
      <c r="A15" s="62"/>
      <c r="B15" s="177" t="s">
        <v>2</v>
      </c>
      <c r="C15" s="78">
        <v>131724</v>
      </c>
      <c r="D15" s="78">
        <v>111775</v>
      </c>
      <c r="E15" s="515">
        <v>111775</v>
      </c>
      <c r="F15" s="464">
        <f t="shared" si="0"/>
        <v>1</v>
      </c>
      <c r="K15" s="428"/>
    </row>
    <row r="16" spans="1:12" ht="15" customHeight="1" x14ac:dyDescent="0.2">
      <c r="A16" s="60" t="s">
        <v>810</v>
      </c>
      <c r="B16" s="189" t="s">
        <v>431</v>
      </c>
      <c r="C16" s="404">
        <f>SUM(C17:C20)</f>
        <v>198035</v>
      </c>
      <c r="D16" s="404">
        <f>SUM(D17:D22)</f>
        <v>183962</v>
      </c>
      <c r="E16" s="404">
        <f>SUM(E17:E22)</f>
        <v>183958</v>
      </c>
      <c r="F16" s="469">
        <f t="shared" si="0"/>
        <v>0.99997825637903481</v>
      </c>
      <c r="K16" s="163"/>
    </row>
    <row r="17" spans="1:13" s="188" customFormat="1" ht="15.75" customHeight="1" x14ac:dyDescent="0.2">
      <c r="A17" s="61"/>
      <c r="B17" s="187" t="s">
        <v>641</v>
      </c>
      <c r="C17" s="155">
        <v>55657</v>
      </c>
      <c r="D17" s="155">
        <v>28010</v>
      </c>
      <c r="E17" s="155">
        <v>28006</v>
      </c>
      <c r="F17" s="516">
        <f t="shared" si="0"/>
        <v>0.99985719385933591</v>
      </c>
      <c r="K17" s="409"/>
    </row>
    <row r="18" spans="1:13" s="188" customFormat="1" ht="15.75" customHeight="1" x14ac:dyDescent="0.2">
      <c r="A18" s="61"/>
      <c r="B18" s="187" t="s">
        <v>3</v>
      </c>
      <c r="C18" s="155">
        <v>4058</v>
      </c>
      <c r="D18" s="155">
        <v>4444</v>
      </c>
      <c r="E18" s="155">
        <v>4444</v>
      </c>
      <c r="F18" s="466">
        <f t="shared" si="0"/>
        <v>1</v>
      </c>
      <c r="K18" s="409"/>
    </row>
    <row r="19" spans="1:13" s="188" customFormat="1" ht="15.75" customHeight="1" x14ac:dyDescent="0.2">
      <c r="A19" s="61"/>
      <c r="B19" s="187" t="s">
        <v>712</v>
      </c>
      <c r="C19" s="155"/>
      <c r="D19" s="155">
        <v>10259</v>
      </c>
      <c r="E19" s="155">
        <v>10259</v>
      </c>
      <c r="F19" s="465">
        <f t="shared" si="0"/>
        <v>1</v>
      </c>
      <c r="K19" s="409"/>
    </row>
    <row r="20" spans="1:13" s="188" customFormat="1" ht="15.75" customHeight="1" x14ac:dyDescent="0.2">
      <c r="A20" s="115"/>
      <c r="B20" s="187" t="s">
        <v>432</v>
      </c>
      <c r="C20" s="155">
        <v>138320</v>
      </c>
      <c r="D20" s="155">
        <v>138874</v>
      </c>
      <c r="E20" s="155">
        <v>138874</v>
      </c>
      <c r="F20" s="466">
        <f t="shared" si="0"/>
        <v>1</v>
      </c>
      <c r="K20" s="409"/>
    </row>
    <row r="21" spans="1:13" s="188" customFormat="1" ht="15.75" customHeight="1" x14ac:dyDescent="0.2">
      <c r="A21" s="115"/>
      <c r="B21" s="187" t="s">
        <v>713</v>
      </c>
      <c r="C21" s="155"/>
      <c r="D21" s="155">
        <v>375</v>
      </c>
      <c r="E21" s="155">
        <v>375</v>
      </c>
      <c r="F21" s="629">
        <f t="shared" si="0"/>
        <v>1</v>
      </c>
      <c r="K21" s="409"/>
    </row>
    <row r="22" spans="1:13" s="188" customFormat="1" ht="15.75" customHeight="1" x14ac:dyDescent="0.2">
      <c r="A22" s="115"/>
      <c r="B22" s="187" t="s">
        <v>714</v>
      </c>
      <c r="C22" s="155"/>
      <c r="D22" s="155">
        <v>2000</v>
      </c>
      <c r="E22" s="155">
        <v>2000</v>
      </c>
      <c r="F22" s="629">
        <f t="shared" si="0"/>
        <v>1</v>
      </c>
      <c r="K22" s="409"/>
    </row>
    <row r="23" spans="1:13" s="188" customFormat="1" ht="15.75" customHeight="1" x14ac:dyDescent="0.2">
      <c r="A23" s="418" t="s">
        <v>811</v>
      </c>
      <c r="B23" s="66" t="s">
        <v>4</v>
      </c>
      <c r="C23" s="178">
        <f>SUM(C24)</f>
        <v>2900</v>
      </c>
      <c r="D23" s="178">
        <f>SUM(D24)</f>
        <v>1300</v>
      </c>
      <c r="E23" s="178">
        <f>SUM(E24)</f>
        <v>1038</v>
      </c>
      <c r="F23" s="469">
        <f t="shared" si="0"/>
        <v>0.79846153846153844</v>
      </c>
      <c r="I23" s="521"/>
      <c r="K23" s="409"/>
    </row>
    <row r="24" spans="1:13" s="188" customFormat="1" ht="15.75" customHeight="1" x14ac:dyDescent="0.2">
      <c r="A24" s="61"/>
      <c r="B24" s="177" t="s">
        <v>409</v>
      </c>
      <c r="C24" s="78">
        <v>2900</v>
      </c>
      <c r="D24" s="78">
        <v>1300</v>
      </c>
      <c r="E24" s="330">
        <v>1038</v>
      </c>
      <c r="F24" s="467">
        <f t="shared" si="0"/>
        <v>0.79846153846153844</v>
      </c>
      <c r="K24" s="428"/>
    </row>
    <row r="25" spans="1:13" s="188" customFormat="1" ht="15.75" customHeight="1" x14ac:dyDescent="0.2">
      <c r="A25" s="60" t="s">
        <v>5</v>
      </c>
      <c r="B25" s="66" t="s">
        <v>102</v>
      </c>
      <c r="C25" s="75">
        <f>SUM(C26:C27)</f>
        <v>1103648</v>
      </c>
      <c r="D25" s="75">
        <f>SUM(D26:D27)</f>
        <v>1087185</v>
      </c>
      <c r="E25" s="75">
        <f>SUM(E26:E27)</f>
        <v>0</v>
      </c>
      <c r="F25" s="469">
        <f t="shared" si="0"/>
        <v>0</v>
      </c>
      <c r="K25" s="163"/>
      <c r="M25" s="521"/>
    </row>
    <row r="26" spans="1:13" s="188" customFormat="1" ht="15.75" customHeight="1" x14ac:dyDescent="0.2">
      <c r="A26" s="149"/>
      <c r="B26" s="39" t="s">
        <v>642</v>
      </c>
      <c r="C26" s="77">
        <v>5000</v>
      </c>
      <c r="D26" s="77">
        <v>0</v>
      </c>
      <c r="E26" s="190"/>
      <c r="F26" s="466" t="str">
        <f t="shared" si="0"/>
        <v/>
      </c>
      <c r="K26" s="81"/>
    </row>
    <row r="27" spans="1:13" s="188" customFormat="1" ht="15.75" customHeight="1" x14ac:dyDescent="0.2">
      <c r="A27" s="149"/>
      <c r="B27" s="39" t="s">
        <v>643</v>
      </c>
      <c r="C27" s="77">
        <v>1098648</v>
      </c>
      <c r="D27" s="77">
        <v>1087185</v>
      </c>
      <c r="E27" s="190"/>
      <c r="F27" s="518">
        <f t="shared" si="0"/>
        <v>0</v>
      </c>
      <c r="K27" s="81"/>
    </row>
    <row r="28" spans="1:13" s="188" customFormat="1" ht="15.75" customHeight="1" x14ac:dyDescent="0.2">
      <c r="A28" s="60" t="s">
        <v>461</v>
      </c>
      <c r="B28" s="147" t="s">
        <v>433</v>
      </c>
      <c r="C28" s="108">
        <f>C29</f>
        <v>3477</v>
      </c>
      <c r="D28" s="108">
        <f>D29</f>
        <v>0</v>
      </c>
      <c r="E28" s="108">
        <f>E29</f>
        <v>0</v>
      </c>
      <c r="F28" s="466" t="str">
        <f t="shared" si="0"/>
        <v/>
      </c>
      <c r="K28" s="163"/>
    </row>
    <row r="29" spans="1:13" s="188" customFormat="1" ht="15.75" customHeight="1" x14ac:dyDescent="0.2">
      <c r="A29" s="419"/>
      <c r="B29" s="71" t="s">
        <v>6</v>
      </c>
      <c r="C29" s="99">
        <v>3477</v>
      </c>
      <c r="D29" s="99">
        <v>0</v>
      </c>
      <c r="E29" s="517"/>
      <c r="F29" s="469" t="str">
        <f t="shared" si="0"/>
        <v/>
      </c>
      <c r="K29" s="428"/>
    </row>
    <row r="30" spans="1:13" ht="15" customHeight="1" x14ac:dyDescent="0.2">
      <c r="A30" s="61" t="s">
        <v>812</v>
      </c>
      <c r="B30" s="56" t="s">
        <v>8</v>
      </c>
      <c r="C30" s="344">
        <f>C31</f>
        <v>0</v>
      </c>
      <c r="D30" s="344">
        <f>D31</f>
        <v>3000</v>
      </c>
      <c r="E30" s="99">
        <f>E31</f>
        <v>3000</v>
      </c>
      <c r="F30" s="471">
        <f t="shared" si="0"/>
        <v>1</v>
      </c>
      <c r="K30" s="163"/>
    </row>
    <row r="31" spans="1:13" ht="15" customHeight="1" x14ac:dyDescent="0.2">
      <c r="A31" s="61"/>
      <c r="B31" s="71" t="s">
        <v>665</v>
      </c>
      <c r="C31" s="99"/>
      <c r="D31" s="99">
        <v>3000</v>
      </c>
      <c r="E31" s="76">
        <v>3000</v>
      </c>
      <c r="F31" s="471"/>
      <c r="K31" s="163"/>
    </row>
    <row r="32" spans="1:13" ht="15" customHeight="1" x14ac:dyDescent="0.2">
      <c r="A32" s="61" t="s">
        <v>813</v>
      </c>
      <c r="B32" s="151" t="s">
        <v>645</v>
      </c>
      <c r="C32" s="344">
        <f>C33</f>
        <v>600</v>
      </c>
      <c r="D32" s="344">
        <f>D33</f>
        <v>600</v>
      </c>
      <c r="E32" s="344">
        <f>E33</f>
        <v>0</v>
      </c>
      <c r="F32" s="471">
        <f>IF(D32&lt;&gt;0,E32/D32,"")</f>
        <v>0</v>
      </c>
      <c r="K32" s="428"/>
    </row>
    <row r="33" spans="1:12" ht="15" customHeight="1" x14ac:dyDescent="0.2">
      <c r="A33" s="61"/>
      <c r="B33" s="152" t="s">
        <v>646</v>
      </c>
      <c r="C33" s="99">
        <v>600</v>
      </c>
      <c r="D33" s="99">
        <v>600</v>
      </c>
      <c r="E33" s="330"/>
      <c r="F33" s="467">
        <f>IF(D33&lt;&gt;0,E33/D33,"")</f>
        <v>0</v>
      </c>
      <c r="K33" s="428"/>
    </row>
    <row r="34" spans="1:12" ht="15" customHeight="1" x14ac:dyDescent="0.2">
      <c r="A34" s="60" t="s">
        <v>814</v>
      </c>
      <c r="B34" s="147" t="s">
        <v>108</v>
      </c>
      <c r="C34" s="108">
        <f>SUM(C35:C45)</f>
        <v>7761</v>
      </c>
      <c r="D34" s="108">
        <f>SUM(D35:D45)</f>
        <v>3720</v>
      </c>
      <c r="E34" s="108">
        <f>SUM(E35:E45)</f>
        <v>3719</v>
      </c>
      <c r="F34" s="470">
        <f t="shared" si="0"/>
        <v>0.99973118279569895</v>
      </c>
      <c r="K34" s="163"/>
      <c r="L34" s="560"/>
    </row>
    <row r="35" spans="1:12" ht="15" customHeight="1" x14ac:dyDescent="0.2">
      <c r="A35" s="149"/>
      <c r="B35" s="71" t="s">
        <v>9</v>
      </c>
      <c r="C35" s="99">
        <v>1461</v>
      </c>
      <c r="D35" s="99">
        <v>1461</v>
      </c>
      <c r="E35" s="99">
        <v>1461</v>
      </c>
      <c r="F35" s="468">
        <f t="shared" si="0"/>
        <v>1</v>
      </c>
      <c r="K35" s="163"/>
    </row>
    <row r="36" spans="1:12" s="134" customFormat="1" ht="15.75" customHeight="1" x14ac:dyDescent="0.2">
      <c r="A36" s="149"/>
      <c r="B36" s="71" t="s">
        <v>201</v>
      </c>
      <c r="C36" s="99">
        <v>900</v>
      </c>
      <c r="D36" s="99">
        <v>450</v>
      </c>
      <c r="E36" s="99">
        <v>450</v>
      </c>
      <c r="F36" s="468">
        <f t="shared" si="0"/>
        <v>1</v>
      </c>
      <c r="K36" s="163"/>
    </row>
    <row r="37" spans="1:12" s="134" customFormat="1" ht="15.75" customHeight="1" x14ac:dyDescent="0.2">
      <c r="A37" s="149"/>
      <c r="B37" s="71" t="s">
        <v>721</v>
      </c>
      <c r="C37" s="99">
        <v>300</v>
      </c>
      <c r="D37" s="99"/>
      <c r="E37" s="99"/>
      <c r="F37" s="468"/>
      <c r="K37" s="163"/>
    </row>
    <row r="38" spans="1:12" ht="15.75" customHeight="1" x14ac:dyDescent="0.2">
      <c r="A38" s="149"/>
      <c r="B38" s="71" t="s">
        <v>10</v>
      </c>
      <c r="C38" s="99">
        <v>100</v>
      </c>
      <c r="D38" s="99">
        <v>0</v>
      </c>
      <c r="E38" s="99"/>
      <c r="F38" s="468" t="str">
        <f t="shared" si="0"/>
        <v/>
      </c>
      <c r="K38" s="163"/>
    </row>
    <row r="39" spans="1:12" ht="15.75" customHeight="1" x14ac:dyDescent="0.2">
      <c r="A39" s="149"/>
      <c r="B39" s="71" t="s">
        <v>715</v>
      </c>
      <c r="C39" s="99"/>
      <c r="D39" s="99">
        <v>150</v>
      </c>
      <c r="E39" s="99">
        <v>150</v>
      </c>
      <c r="F39" s="468">
        <f t="shared" si="0"/>
        <v>1</v>
      </c>
      <c r="K39" s="163"/>
    </row>
    <row r="40" spans="1:12" ht="15.75" customHeight="1" x14ac:dyDescent="0.2">
      <c r="A40" s="149"/>
      <c r="B40" s="71" t="s">
        <v>716</v>
      </c>
      <c r="C40" s="99"/>
      <c r="D40" s="99">
        <v>369</v>
      </c>
      <c r="E40" s="99">
        <v>368</v>
      </c>
      <c r="F40" s="468">
        <f t="shared" si="0"/>
        <v>0.99728997289972898</v>
      </c>
      <c r="K40" s="163"/>
    </row>
    <row r="41" spans="1:12" ht="15.75" customHeight="1" x14ac:dyDescent="0.2">
      <c r="A41" s="149"/>
      <c r="B41" s="71" t="s">
        <v>717</v>
      </c>
      <c r="C41" s="99"/>
      <c r="D41" s="99">
        <v>210</v>
      </c>
      <c r="E41" s="99">
        <v>210</v>
      </c>
      <c r="F41" s="468">
        <f t="shared" si="0"/>
        <v>1</v>
      </c>
      <c r="K41" s="163"/>
    </row>
    <row r="42" spans="1:12" ht="15.75" customHeight="1" x14ac:dyDescent="0.2">
      <c r="A42" s="149"/>
      <c r="B42" s="71" t="s">
        <v>718</v>
      </c>
      <c r="C42" s="99"/>
      <c r="D42" s="99">
        <v>1000</v>
      </c>
      <c r="E42" s="99">
        <v>1000</v>
      </c>
      <c r="F42" s="468">
        <f t="shared" si="0"/>
        <v>1</v>
      </c>
      <c r="K42" s="163"/>
    </row>
    <row r="43" spans="1:12" ht="15.75" customHeight="1" x14ac:dyDescent="0.2">
      <c r="A43" s="149"/>
      <c r="B43" s="71" t="s">
        <v>719</v>
      </c>
      <c r="C43" s="99"/>
      <c r="D43" s="99">
        <v>80</v>
      </c>
      <c r="E43" s="99">
        <v>80</v>
      </c>
      <c r="F43" s="468">
        <f t="shared" si="0"/>
        <v>1</v>
      </c>
      <c r="K43" s="163"/>
    </row>
    <row r="44" spans="1:12" s="134" customFormat="1" ht="15.75" customHeight="1" x14ac:dyDescent="0.2">
      <c r="A44" s="149"/>
      <c r="B44" s="71" t="s">
        <v>647</v>
      </c>
      <c r="C44" s="99">
        <v>2000</v>
      </c>
      <c r="D44" s="99">
        <v>0</v>
      </c>
      <c r="E44" s="99">
        <v>0</v>
      </c>
      <c r="F44" s="468" t="str">
        <f t="shared" si="0"/>
        <v/>
      </c>
      <c r="K44" s="163"/>
    </row>
    <row r="45" spans="1:12" s="134" customFormat="1" ht="15.75" customHeight="1" x14ac:dyDescent="0.2">
      <c r="A45" s="420"/>
      <c r="B45" s="152" t="s">
        <v>720</v>
      </c>
      <c r="C45" s="78">
        <v>3000</v>
      </c>
      <c r="D45" s="78"/>
      <c r="E45" s="78"/>
      <c r="F45" s="467" t="str">
        <f t="shared" si="0"/>
        <v/>
      </c>
      <c r="K45" s="163"/>
    </row>
    <row r="46" spans="1:12" s="134" customFormat="1" ht="15.75" customHeight="1" x14ac:dyDescent="0.2">
      <c r="A46" s="60" t="s">
        <v>658</v>
      </c>
      <c r="B46" s="56" t="s">
        <v>722</v>
      </c>
      <c r="C46" s="74">
        <f>SUM(C47)</f>
        <v>0</v>
      </c>
      <c r="D46" s="74">
        <f>SUM(D47)</f>
        <v>300</v>
      </c>
      <c r="E46" s="74">
        <f>SUM(E47)</f>
        <v>300</v>
      </c>
      <c r="F46" s="470">
        <f>IF(D46&lt;&gt;0,E46/D46,"")</f>
        <v>1</v>
      </c>
      <c r="K46" s="163"/>
    </row>
    <row r="47" spans="1:12" s="134" customFormat="1" ht="15.75" customHeight="1" x14ac:dyDescent="0.2">
      <c r="A47" s="62"/>
      <c r="B47" s="152" t="s">
        <v>723</v>
      </c>
      <c r="C47" s="78"/>
      <c r="D47" s="78">
        <v>300</v>
      </c>
      <c r="E47" s="330">
        <v>300</v>
      </c>
      <c r="F47" s="519">
        <f>IF(D47&lt;&gt;0,E47/D47,"")</f>
        <v>1</v>
      </c>
      <c r="K47" s="163"/>
    </row>
    <row r="48" spans="1:12" s="134" customFormat="1" ht="15.75" customHeight="1" x14ac:dyDescent="0.2">
      <c r="A48" s="421" t="s">
        <v>11</v>
      </c>
      <c r="B48" s="48" t="s">
        <v>71</v>
      </c>
      <c r="C48" s="68">
        <f>SUM(C11,C14,C16,C23,C25,C28,C32,C34,C46)</f>
        <v>1448145</v>
      </c>
      <c r="D48" s="68">
        <f>SUM(D11,D14,D16,D23,D25,D28,D30,D32,D34,D46)</f>
        <v>1392826</v>
      </c>
      <c r="E48" s="68">
        <f>SUM(E11,E14,E16,E23,E25,E28,E30,E32,E34,E46)</f>
        <v>304533</v>
      </c>
      <c r="F48" s="668">
        <f>IF(D48&lt;&gt;0,E48/D48,"")</f>
        <v>0.21864396557789703</v>
      </c>
      <c r="K48" s="163"/>
    </row>
    <row r="49" spans="1:12" s="134" customFormat="1" ht="15.75" customHeight="1" x14ac:dyDescent="0.2">
      <c r="A49" s="61" t="s">
        <v>200</v>
      </c>
      <c r="B49" s="70" t="s">
        <v>120</v>
      </c>
      <c r="C49" s="74"/>
      <c r="D49" s="74"/>
      <c r="E49" s="74"/>
      <c r="F49" s="470" t="str">
        <f t="shared" si="0"/>
        <v/>
      </c>
      <c r="K49" s="90"/>
    </row>
    <row r="50" spans="1:12" s="134" customFormat="1" ht="15.75" customHeight="1" x14ac:dyDescent="0.2">
      <c r="A50" s="61"/>
      <c r="B50" s="71" t="s">
        <v>434</v>
      </c>
      <c r="C50" s="99">
        <v>27850</v>
      </c>
      <c r="D50" s="99">
        <v>35155</v>
      </c>
      <c r="E50" s="330"/>
      <c r="F50" s="467">
        <f t="shared" si="0"/>
        <v>0</v>
      </c>
      <c r="K50" s="429"/>
    </row>
    <row r="51" spans="1:12" s="134" customFormat="1" ht="15.75" customHeight="1" x14ac:dyDescent="0.2">
      <c r="A51" s="63" t="s">
        <v>411</v>
      </c>
      <c r="B51" s="48" t="s">
        <v>412</v>
      </c>
      <c r="C51" s="69">
        <f>C50</f>
        <v>27850</v>
      </c>
      <c r="D51" s="69">
        <f>D50</f>
        <v>35155</v>
      </c>
      <c r="E51" s="69">
        <f>E50</f>
        <v>0</v>
      </c>
      <c r="F51" s="468">
        <f t="shared" si="0"/>
        <v>0</v>
      </c>
      <c r="K51" s="163"/>
    </row>
    <row r="52" spans="1:12" s="134" customFormat="1" ht="15.75" customHeight="1" x14ac:dyDescent="0.2">
      <c r="A52" s="63"/>
      <c r="B52" s="12" t="s">
        <v>71</v>
      </c>
      <c r="C52" s="422">
        <f>SUM(C48,C51)</f>
        <v>1475995</v>
      </c>
      <c r="D52" s="422">
        <f>SUM(D48,D51)</f>
        <v>1427981</v>
      </c>
      <c r="E52" s="527">
        <f>SUM(E48,E51)</f>
        <v>304533</v>
      </c>
      <c r="F52" s="520">
        <f t="shared" si="0"/>
        <v>0.21326124087085194</v>
      </c>
      <c r="J52" s="430"/>
    </row>
    <row r="53" spans="1:12" s="134" customFormat="1" ht="15.75" customHeight="1" x14ac:dyDescent="0.2">
      <c r="A53"/>
      <c r="B53"/>
      <c r="C53"/>
      <c r="D53"/>
      <c r="E53"/>
      <c r="F53" s="107"/>
      <c r="H53"/>
      <c r="I53"/>
      <c r="J53"/>
      <c r="K53"/>
      <c r="L53"/>
    </row>
    <row r="54" spans="1:12" s="134" customFormat="1" ht="15.75" customHeight="1" x14ac:dyDescent="0.25">
      <c r="A54" s="4" t="s">
        <v>971</v>
      </c>
      <c r="B54" s="4"/>
      <c r="C54" s="4"/>
      <c r="D54"/>
      <c r="E54"/>
      <c r="F54" s="107"/>
      <c r="H54" s="4"/>
      <c r="I54" s="4"/>
      <c r="J54" s="4"/>
      <c r="K54"/>
      <c r="L54"/>
    </row>
    <row r="55" spans="1:12" s="134" customFormat="1" ht="15.75" customHeight="1" x14ac:dyDescent="0.25">
      <c r="A55" s="4"/>
      <c r="B55" s="4"/>
      <c r="C55" s="4"/>
      <c r="D55"/>
      <c r="E55"/>
      <c r="F55" s="107"/>
      <c r="H55" s="4"/>
      <c r="I55" s="4"/>
      <c r="J55" s="4"/>
      <c r="K55"/>
      <c r="L55"/>
    </row>
    <row r="56" spans="1:12" s="134" customFormat="1" ht="15.75" customHeight="1" x14ac:dyDescent="0.25">
      <c r="A56" s="798" t="s">
        <v>72</v>
      </c>
      <c r="B56" s="825"/>
      <c r="C56" s="825"/>
      <c r="D56" s="825"/>
      <c r="E56"/>
      <c r="F56" s="107"/>
      <c r="H56" s="824"/>
      <c r="I56" s="825"/>
      <c r="J56" s="825"/>
      <c r="K56" s="825"/>
      <c r="L56"/>
    </row>
    <row r="57" spans="1:12" s="134" customFormat="1" ht="15.75" customHeight="1" x14ac:dyDescent="0.25">
      <c r="A57" s="798" t="s">
        <v>724</v>
      </c>
      <c r="B57" s="825"/>
      <c r="C57" s="825"/>
      <c r="D57" s="825"/>
      <c r="E57"/>
      <c r="F57" s="107"/>
      <c r="H57" s="824"/>
      <c r="I57" s="825"/>
      <c r="J57" s="825"/>
      <c r="K57" s="5"/>
      <c r="L57"/>
    </row>
    <row r="58" spans="1:12" s="134" customFormat="1" ht="15.75" customHeight="1" x14ac:dyDescent="0.25">
      <c r="A58" s="798" t="s">
        <v>99</v>
      </c>
      <c r="B58" s="825"/>
      <c r="C58" s="825"/>
      <c r="D58" s="825"/>
      <c r="E58"/>
      <c r="F58" s="107"/>
      <c r="H58" s="824"/>
      <c r="I58" s="825"/>
      <c r="J58" s="825"/>
      <c r="K58" s="825"/>
      <c r="L58"/>
    </row>
    <row r="59" spans="1:12" ht="15" customHeight="1" x14ac:dyDescent="0.2">
      <c r="H59" s="5"/>
      <c r="I59" s="5"/>
      <c r="J59" s="5"/>
    </row>
    <row r="60" spans="1:12" ht="15" customHeight="1" x14ac:dyDescent="0.2">
      <c r="A60" s="225"/>
      <c r="B60" s="225" t="s">
        <v>413</v>
      </c>
      <c r="C60" s="225"/>
      <c r="D60" s="225"/>
      <c r="E60" s="225"/>
      <c r="F60" s="374"/>
      <c r="H60" s="5"/>
      <c r="I60" s="5"/>
      <c r="J60" s="5"/>
    </row>
    <row r="61" spans="1:12" ht="15" customHeight="1" x14ac:dyDescent="0.2">
      <c r="A61" s="370" t="s">
        <v>26</v>
      </c>
      <c r="B61" s="372" t="s">
        <v>27</v>
      </c>
      <c r="C61" s="828" t="s">
        <v>633</v>
      </c>
      <c r="D61" s="828" t="s">
        <v>205</v>
      </c>
      <c r="E61" s="372" t="s">
        <v>223</v>
      </c>
      <c r="F61" s="830" t="s">
        <v>224</v>
      </c>
      <c r="H61" s="427"/>
      <c r="I61" s="427"/>
      <c r="J61" s="820"/>
      <c r="K61" s="820"/>
      <c r="L61" s="820"/>
    </row>
    <row r="62" spans="1:12" ht="22.5" customHeight="1" x14ac:dyDescent="0.2">
      <c r="A62" s="371" t="s">
        <v>29</v>
      </c>
      <c r="B62" s="373"/>
      <c r="C62" s="829"/>
      <c r="D62" s="829"/>
      <c r="E62" s="373"/>
      <c r="F62" s="831"/>
      <c r="H62" s="427"/>
      <c r="I62" s="427"/>
      <c r="J62" s="821"/>
      <c r="K62" s="821"/>
      <c r="L62" s="821"/>
    </row>
    <row r="63" spans="1:12" x14ac:dyDescent="0.2">
      <c r="A63" s="64" t="s">
        <v>12</v>
      </c>
      <c r="B63" s="113" t="s">
        <v>414</v>
      </c>
      <c r="C63" s="108">
        <f>SUM(C64:C69)</f>
        <v>11652</v>
      </c>
      <c r="D63" s="108">
        <f>SUM(D64:D69)</f>
        <v>7202</v>
      </c>
      <c r="E63" s="473">
        <f>SUM(E64:E69)</f>
        <v>7187</v>
      </c>
      <c r="F63" s="468">
        <f t="shared" ref="F63:F73" si="1">IF(D63&lt;&gt;0,E63/D63,"")</f>
        <v>0.99791724520966396</v>
      </c>
      <c r="K63" s="428"/>
    </row>
    <row r="64" spans="1:12" x14ac:dyDescent="0.2">
      <c r="A64" s="65"/>
      <c r="B64" s="5" t="s">
        <v>415</v>
      </c>
      <c r="C64" s="99">
        <v>652</v>
      </c>
      <c r="D64" s="99">
        <v>373</v>
      </c>
      <c r="E64" s="99">
        <v>309</v>
      </c>
      <c r="F64" s="468">
        <f t="shared" si="1"/>
        <v>0.82841823056300268</v>
      </c>
      <c r="K64" s="163"/>
    </row>
    <row r="65" spans="1:11" x14ac:dyDescent="0.2">
      <c r="A65" s="65"/>
      <c r="B65" s="5" t="s">
        <v>416</v>
      </c>
      <c r="C65" s="99">
        <v>1500</v>
      </c>
      <c r="D65" s="99">
        <v>1098</v>
      </c>
      <c r="E65" s="99">
        <v>1097</v>
      </c>
      <c r="F65" s="468">
        <f t="shared" si="1"/>
        <v>0.99908925318761388</v>
      </c>
      <c r="K65" s="163"/>
    </row>
    <row r="66" spans="1:11" x14ac:dyDescent="0.2">
      <c r="A66" s="65"/>
      <c r="B66" s="5" t="s">
        <v>417</v>
      </c>
      <c r="C66" s="99">
        <v>2000</v>
      </c>
      <c r="D66" s="99">
        <v>3000</v>
      </c>
      <c r="E66" s="99">
        <v>3050</v>
      </c>
      <c r="F66" s="468">
        <f t="shared" si="1"/>
        <v>1.0166666666666666</v>
      </c>
      <c r="K66" s="163"/>
    </row>
    <row r="67" spans="1:11" x14ac:dyDescent="0.2">
      <c r="A67" s="65"/>
      <c r="B67" s="5" t="s">
        <v>666</v>
      </c>
      <c r="C67" s="99">
        <v>2500</v>
      </c>
      <c r="D67" s="99">
        <v>2721</v>
      </c>
      <c r="E67" s="99">
        <v>2721</v>
      </c>
      <c r="F67" s="468">
        <f t="shared" si="1"/>
        <v>1</v>
      </c>
      <c r="K67" s="163"/>
    </row>
    <row r="68" spans="1:11" x14ac:dyDescent="0.2">
      <c r="A68" s="65"/>
      <c r="B68" s="5" t="s">
        <v>725</v>
      </c>
      <c r="C68" s="99"/>
      <c r="D68" s="99">
        <v>0</v>
      </c>
      <c r="E68" s="99"/>
      <c r="F68" s="468" t="str">
        <f t="shared" si="1"/>
        <v/>
      </c>
      <c r="K68" s="163"/>
    </row>
    <row r="69" spans="1:11" ht="15" customHeight="1" x14ac:dyDescent="0.2">
      <c r="A69" s="65"/>
      <c r="B69" s="5" t="s">
        <v>418</v>
      </c>
      <c r="C69" s="99">
        <v>5000</v>
      </c>
      <c r="D69" s="99">
        <v>10</v>
      </c>
      <c r="E69" s="99">
        <v>10</v>
      </c>
      <c r="F69" s="474">
        <f t="shared" si="1"/>
        <v>1</v>
      </c>
      <c r="K69" s="163"/>
    </row>
    <row r="70" spans="1:11" ht="15" customHeight="1" x14ac:dyDescent="0.2">
      <c r="A70" s="63" t="s">
        <v>11</v>
      </c>
      <c r="B70" s="423" t="s">
        <v>113</v>
      </c>
      <c r="C70" s="69">
        <f>SUM(C63)</f>
        <v>11652</v>
      </c>
      <c r="D70" s="69">
        <f>SUM(D63)</f>
        <v>7202</v>
      </c>
      <c r="E70" s="69">
        <f>SUM(E63)</f>
        <v>7187</v>
      </c>
      <c r="F70" s="675">
        <f t="shared" si="1"/>
        <v>0.99791724520966396</v>
      </c>
      <c r="K70" s="430"/>
    </row>
    <row r="71" spans="1:11" s="183" customFormat="1" ht="15" customHeight="1" x14ac:dyDescent="0.2">
      <c r="A71" s="64" t="s">
        <v>411</v>
      </c>
      <c r="B71" s="147" t="s">
        <v>13</v>
      </c>
      <c r="C71" s="108">
        <f>C72</f>
        <v>120</v>
      </c>
      <c r="D71" s="108">
        <f>D72</f>
        <v>120</v>
      </c>
      <c r="E71" s="108">
        <f>E72</f>
        <v>0</v>
      </c>
      <c r="F71" s="674">
        <f t="shared" si="1"/>
        <v>0</v>
      </c>
      <c r="K71" s="428"/>
    </row>
    <row r="72" spans="1:11" s="183" customFormat="1" ht="15" customHeight="1" x14ac:dyDescent="0.2">
      <c r="A72" s="368"/>
      <c r="B72" s="424" t="s">
        <v>145</v>
      </c>
      <c r="C72" s="78">
        <v>120</v>
      </c>
      <c r="D72" s="78">
        <v>120</v>
      </c>
      <c r="E72" s="369"/>
      <c r="F72" s="475">
        <f t="shared" si="1"/>
        <v>0</v>
      </c>
      <c r="K72" s="163"/>
    </row>
    <row r="73" spans="1:11" s="183" customFormat="1" ht="15" customHeight="1" x14ac:dyDescent="0.2">
      <c r="A73" s="425"/>
      <c r="B73" s="48" t="s">
        <v>14</v>
      </c>
      <c r="C73" s="426">
        <f>SUM(C70,C71)</f>
        <v>11772</v>
      </c>
      <c r="D73" s="426">
        <f>SUM(D70,D71)</f>
        <v>7322</v>
      </c>
      <c r="E73" s="426">
        <f>SUM(E70,E71)</f>
        <v>7187</v>
      </c>
      <c r="F73" s="475">
        <f t="shared" si="1"/>
        <v>0.98156241464080851</v>
      </c>
      <c r="K73" s="311"/>
    </row>
    <row r="74" spans="1:11" s="183" customFormat="1" ht="15" customHeight="1" x14ac:dyDescent="0.2">
      <c r="A74"/>
      <c r="B74"/>
      <c r="C74"/>
      <c r="D74"/>
      <c r="E74"/>
      <c r="F74" s="107"/>
    </row>
    <row r="75" spans="1:11" s="150" customFormat="1" ht="15" customHeight="1" x14ac:dyDescent="0.2">
      <c r="A75"/>
      <c r="B75"/>
      <c r="C75"/>
      <c r="D75"/>
      <c r="E75"/>
      <c r="F75" s="107"/>
    </row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</sheetData>
  <mergeCells count="23">
    <mergeCell ref="C61:C62"/>
    <mergeCell ref="D61:D62"/>
    <mergeCell ref="F61:F62"/>
    <mergeCell ref="A56:D56"/>
    <mergeCell ref="A57:D57"/>
    <mergeCell ref="A58:D58"/>
    <mergeCell ref="E9:E10"/>
    <mergeCell ref="F9:F10"/>
    <mergeCell ref="A3:D3"/>
    <mergeCell ref="A4:D4"/>
    <mergeCell ref="A5:D5"/>
    <mergeCell ref="A6:D6"/>
    <mergeCell ref="C9:C10"/>
    <mergeCell ref="D9:D10"/>
    <mergeCell ref="J10:J14"/>
    <mergeCell ref="K10:K14"/>
    <mergeCell ref="L10:L14"/>
    <mergeCell ref="H56:K56"/>
    <mergeCell ref="L61:L62"/>
    <mergeCell ref="H57:J57"/>
    <mergeCell ref="H58:K58"/>
    <mergeCell ref="J61:J62"/>
    <mergeCell ref="K61:K62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68" firstPageNumber="16" orientation="portrait" horizontalDpi="300" verticalDpi="300" r:id="rId1"/>
  <headerFooter alignWithMargins="0">
    <oddFooter>&amp;P. oldal</oddFooter>
  </headerFooter>
  <rowBreaks count="1" manualBreakCount="1">
    <brk id="5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topLeftCell="A64" zoomScaleNormal="100" zoomScaleSheetLayoutView="100" workbookViewId="0">
      <selection activeCell="A78" sqref="A78"/>
    </sheetView>
  </sheetViews>
  <sheetFormatPr defaultRowHeight="12.75" x14ac:dyDescent="0.2"/>
  <cols>
    <col min="1" max="1" width="6.7109375" customWidth="1"/>
    <col min="2" max="2" width="48" customWidth="1"/>
    <col min="3" max="4" width="8.42578125" customWidth="1"/>
    <col min="5" max="5" width="8.7109375" customWidth="1"/>
    <col min="6" max="6" width="9.85546875" customWidth="1"/>
    <col min="8" max="8" width="10.28515625" customWidth="1"/>
    <col min="9" max="11" width="9.140625" style="107" customWidth="1"/>
    <col min="12" max="12" width="9.42578125" bestFit="1" customWidth="1"/>
  </cols>
  <sheetData>
    <row r="1" spans="1:12" ht="15.75" x14ac:dyDescent="0.25">
      <c r="A1" s="40" t="s">
        <v>972</v>
      </c>
      <c r="B1" s="40"/>
      <c r="C1" s="40"/>
      <c r="D1" s="40"/>
      <c r="E1" s="40"/>
    </row>
    <row r="2" spans="1:12" ht="15.75" x14ac:dyDescent="0.25">
      <c r="A2" s="40"/>
      <c r="B2" s="40"/>
      <c r="C2" s="40"/>
      <c r="D2" s="40"/>
      <c r="E2" s="40"/>
    </row>
    <row r="3" spans="1:12" ht="15.75" x14ac:dyDescent="0.25">
      <c r="A3" s="824" t="s">
        <v>447</v>
      </c>
      <c r="B3" s="824"/>
      <c r="C3" s="824"/>
      <c r="D3" s="824"/>
      <c r="E3" s="824"/>
    </row>
    <row r="4" spans="1:12" ht="15.75" x14ac:dyDescent="0.25">
      <c r="A4" s="824" t="s">
        <v>726</v>
      </c>
      <c r="B4" s="824"/>
      <c r="C4" s="824"/>
      <c r="D4" s="824"/>
      <c r="E4" s="824"/>
      <c r="F4" s="623"/>
      <c r="G4" s="623"/>
      <c r="H4" s="623"/>
    </row>
    <row r="5" spans="1:12" ht="15.75" x14ac:dyDescent="0.25">
      <c r="A5" s="824" t="s">
        <v>448</v>
      </c>
      <c r="B5" s="824"/>
      <c r="C5" s="824"/>
      <c r="D5" s="824"/>
      <c r="E5" s="824"/>
    </row>
    <row r="6" spans="1:12" ht="15.75" x14ac:dyDescent="0.25">
      <c r="A6" s="824" t="s">
        <v>449</v>
      </c>
      <c r="B6" s="824"/>
      <c r="C6" s="824"/>
      <c r="D6" s="824"/>
      <c r="E6" s="824"/>
    </row>
    <row r="7" spans="1:12" x14ac:dyDescent="0.2">
      <c r="A7" s="5"/>
      <c r="B7" s="5"/>
      <c r="C7" s="5"/>
      <c r="D7" s="5"/>
      <c r="E7" s="5"/>
    </row>
    <row r="8" spans="1:12" ht="13.5" thickBot="1" x14ac:dyDescent="0.25">
      <c r="A8" s="5"/>
      <c r="B8" s="5"/>
      <c r="C8" s="5"/>
      <c r="D8" s="5" t="s">
        <v>450</v>
      </c>
      <c r="E8" s="5"/>
    </row>
    <row r="9" spans="1:12" ht="12.75" customHeight="1" thickBot="1" x14ac:dyDescent="0.25">
      <c r="A9" s="43" t="s">
        <v>69</v>
      </c>
      <c r="B9" s="52" t="s">
        <v>27</v>
      </c>
      <c r="C9" s="383"/>
      <c r="D9" s="384" t="s">
        <v>727</v>
      </c>
      <c r="E9" s="385"/>
      <c r="F9" s="383"/>
      <c r="G9" s="384" t="s">
        <v>728</v>
      </c>
      <c r="H9" s="385"/>
      <c r="I9" s="832" t="s">
        <v>223</v>
      </c>
      <c r="J9" s="833"/>
      <c r="K9" s="833"/>
      <c r="L9" s="834"/>
    </row>
    <row r="10" spans="1:12" ht="12.75" customHeight="1" x14ac:dyDescent="0.2">
      <c r="A10" s="45" t="s">
        <v>70</v>
      </c>
      <c r="B10" s="53"/>
      <c r="C10" s="387" t="s">
        <v>451</v>
      </c>
      <c r="D10" s="386" t="s">
        <v>452</v>
      </c>
      <c r="E10" s="388" t="s">
        <v>649</v>
      </c>
      <c r="F10" s="387" t="s">
        <v>451</v>
      </c>
      <c r="G10" s="386" t="s">
        <v>452</v>
      </c>
      <c r="H10" s="388" t="s">
        <v>28</v>
      </c>
      <c r="I10" s="641" t="s">
        <v>451</v>
      </c>
      <c r="J10" s="642" t="s">
        <v>452</v>
      </c>
      <c r="K10" s="643" t="s">
        <v>28</v>
      </c>
      <c r="L10" s="390" t="s">
        <v>453</v>
      </c>
    </row>
    <row r="11" spans="1:12" ht="12.75" customHeight="1" x14ac:dyDescent="0.2">
      <c r="A11" s="65" t="s">
        <v>454</v>
      </c>
      <c r="B11" s="70" t="s">
        <v>650</v>
      </c>
      <c r="C11" s="562">
        <f t="shared" ref="C11:H11" si="0">C12+C13</f>
        <v>1152</v>
      </c>
      <c r="D11" s="562">
        <f t="shared" si="0"/>
        <v>311</v>
      </c>
      <c r="E11" s="562">
        <f t="shared" si="0"/>
        <v>1463</v>
      </c>
      <c r="F11" s="562">
        <f t="shared" si="0"/>
        <v>4752</v>
      </c>
      <c r="G11" s="562">
        <f t="shared" si="0"/>
        <v>1283</v>
      </c>
      <c r="H11" s="562">
        <f t="shared" si="0"/>
        <v>6035</v>
      </c>
      <c r="I11" s="652">
        <f>SUM(I12:I13)</f>
        <v>4024</v>
      </c>
      <c r="J11" s="652">
        <f>SUM(J12:J13)</f>
        <v>1086</v>
      </c>
      <c r="K11" s="652">
        <f>SUM(K12:K13)</f>
        <v>5110</v>
      </c>
      <c r="L11" s="659">
        <f>IF(H11&lt;&gt;0,K11/H11,"")</f>
        <v>0.84672742336371165</v>
      </c>
    </row>
    <row r="12" spans="1:12" ht="12.75" customHeight="1" x14ac:dyDescent="0.2">
      <c r="A12" s="44"/>
      <c r="B12" s="186" t="s">
        <v>757</v>
      </c>
      <c r="C12" s="687">
        <v>1152</v>
      </c>
      <c r="D12" s="181">
        <v>311</v>
      </c>
      <c r="E12" s="688">
        <f>C12+D12</f>
        <v>1463</v>
      </c>
      <c r="F12" s="568">
        <v>1152</v>
      </c>
      <c r="G12" s="405">
        <v>311</v>
      </c>
      <c r="H12" s="567">
        <f>F12+G12</f>
        <v>1463</v>
      </c>
      <c r="I12" s="644">
        <v>424</v>
      </c>
      <c r="J12" s="645">
        <v>114</v>
      </c>
      <c r="K12" s="645">
        <f t="shared" ref="K12:K17" si="1">I12+J12</f>
        <v>538</v>
      </c>
      <c r="L12" s="659">
        <f t="shared" ref="L12:L74" si="2">IF(H12&lt;&gt;0,K12/H12,"")</f>
        <v>0.36773752563226247</v>
      </c>
    </row>
    <row r="13" spans="1:12" ht="12.75" customHeight="1" x14ac:dyDescent="0.2">
      <c r="A13" s="44"/>
      <c r="B13" s="329" t="s">
        <v>758</v>
      </c>
      <c r="C13" s="389"/>
      <c r="D13" s="45"/>
      <c r="E13" s="563">
        <f>C13+D13</f>
        <v>0</v>
      </c>
      <c r="F13" s="569">
        <v>3600</v>
      </c>
      <c r="G13" s="407">
        <v>972</v>
      </c>
      <c r="H13" s="567">
        <f>F13+G13</f>
        <v>4572</v>
      </c>
      <c r="I13" s="646">
        <v>3600</v>
      </c>
      <c r="J13" s="308">
        <v>972</v>
      </c>
      <c r="K13" s="308">
        <f t="shared" si="1"/>
        <v>4572</v>
      </c>
      <c r="L13" s="660">
        <f t="shared" si="2"/>
        <v>1</v>
      </c>
    </row>
    <row r="14" spans="1:12" ht="12.75" customHeight="1" x14ac:dyDescent="0.2">
      <c r="A14" s="103" t="s">
        <v>818</v>
      </c>
      <c r="B14" s="571" t="s">
        <v>456</v>
      </c>
      <c r="C14" s="572">
        <f t="shared" ref="C14:H14" si="3">C15</f>
        <v>6000</v>
      </c>
      <c r="D14" s="391">
        <f t="shared" si="3"/>
        <v>0</v>
      </c>
      <c r="E14" s="573">
        <f t="shared" si="3"/>
        <v>6000</v>
      </c>
      <c r="F14" s="572">
        <f t="shared" si="3"/>
        <v>6000</v>
      </c>
      <c r="G14" s="391">
        <f t="shared" si="3"/>
        <v>0</v>
      </c>
      <c r="H14" s="573">
        <f t="shared" si="3"/>
        <v>6000</v>
      </c>
      <c r="I14" s="647">
        <f>I15</f>
        <v>6000</v>
      </c>
      <c r="J14" s="647">
        <f>J15</f>
        <v>0</v>
      </c>
      <c r="K14" s="648">
        <f t="shared" si="1"/>
        <v>6000</v>
      </c>
      <c r="L14" s="659">
        <f t="shared" si="2"/>
        <v>1</v>
      </c>
    </row>
    <row r="15" spans="1:12" ht="12.75" customHeight="1" x14ac:dyDescent="0.2">
      <c r="A15" s="392"/>
      <c r="B15" s="574" t="s">
        <v>729</v>
      </c>
      <c r="C15" s="575">
        <v>6000</v>
      </c>
      <c r="D15" s="400"/>
      <c r="E15" s="576">
        <f>C15+D15</f>
        <v>6000</v>
      </c>
      <c r="F15" s="575">
        <v>6000</v>
      </c>
      <c r="G15" s="400"/>
      <c r="H15" s="576">
        <f>F15+G15</f>
        <v>6000</v>
      </c>
      <c r="I15" s="640">
        <v>6000</v>
      </c>
      <c r="J15" s="308"/>
      <c r="K15" s="308">
        <f t="shared" si="1"/>
        <v>6000</v>
      </c>
      <c r="L15" s="660">
        <f t="shared" si="2"/>
        <v>1</v>
      </c>
    </row>
    <row r="16" spans="1:12" ht="12.75" customHeight="1" x14ac:dyDescent="0.2">
      <c r="A16" s="393" t="s">
        <v>815</v>
      </c>
      <c r="B16" s="571" t="s">
        <v>457</v>
      </c>
      <c r="C16" s="577">
        <f t="shared" ref="C16:H16" si="4">C17</f>
        <v>0</v>
      </c>
      <c r="D16" s="394">
        <f t="shared" si="4"/>
        <v>0</v>
      </c>
      <c r="E16" s="578">
        <f t="shared" si="4"/>
        <v>0</v>
      </c>
      <c r="F16" s="577">
        <f t="shared" si="4"/>
        <v>271</v>
      </c>
      <c r="G16" s="394">
        <f t="shared" si="4"/>
        <v>73</v>
      </c>
      <c r="H16" s="578">
        <f t="shared" si="4"/>
        <v>344</v>
      </c>
      <c r="I16" s="647">
        <f>I17</f>
        <v>270</v>
      </c>
      <c r="J16" s="647">
        <f>J17</f>
        <v>73</v>
      </c>
      <c r="K16" s="648">
        <f t="shared" si="1"/>
        <v>343</v>
      </c>
      <c r="L16" s="659">
        <f t="shared" si="2"/>
        <v>0.99709302325581395</v>
      </c>
    </row>
    <row r="17" spans="1:12" ht="12" customHeight="1" x14ac:dyDescent="0.2">
      <c r="A17" s="397"/>
      <c r="B17" s="579" t="s">
        <v>15</v>
      </c>
      <c r="C17" s="580"/>
      <c r="D17" s="398"/>
      <c r="E17" s="581">
        <f>C17+D17</f>
        <v>0</v>
      </c>
      <c r="F17" s="580">
        <v>271</v>
      </c>
      <c r="G17" s="398">
        <v>73</v>
      </c>
      <c r="H17" s="581">
        <f>F17+G17</f>
        <v>344</v>
      </c>
      <c r="I17" s="640">
        <v>270</v>
      </c>
      <c r="J17" s="308">
        <v>73</v>
      </c>
      <c r="K17" s="308">
        <f t="shared" si="1"/>
        <v>343</v>
      </c>
      <c r="L17" s="660">
        <f t="shared" si="2"/>
        <v>0.99709302325581395</v>
      </c>
    </row>
    <row r="18" spans="1:12" ht="12" customHeight="1" x14ac:dyDescent="0.2">
      <c r="A18" s="60" t="s">
        <v>816</v>
      </c>
      <c r="B18" s="582" t="s">
        <v>470</v>
      </c>
      <c r="C18" s="577">
        <f t="shared" ref="C18:H18" si="5">C19</f>
        <v>3780</v>
      </c>
      <c r="D18" s="394">
        <f t="shared" si="5"/>
        <v>1020</v>
      </c>
      <c r="E18" s="578">
        <f t="shared" si="5"/>
        <v>4800</v>
      </c>
      <c r="F18" s="577">
        <f t="shared" si="5"/>
        <v>0</v>
      </c>
      <c r="G18" s="394">
        <f t="shared" si="5"/>
        <v>0</v>
      </c>
      <c r="H18" s="578">
        <f t="shared" si="5"/>
        <v>0</v>
      </c>
      <c r="I18" s="644"/>
      <c r="J18" s="645"/>
      <c r="K18" s="645"/>
      <c r="L18" s="659" t="str">
        <f t="shared" si="2"/>
        <v/>
      </c>
    </row>
    <row r="19" spans="1:12" ht="12" customHeight="1" x14ac:dyDescent="0.2">
      <c r="A19" s="62"/>
      <c r="B19" s="583" t="s">
        <v>651</v>
      </c>
      <c r="C19" s="584">
        <v>3780</v>
      </c>
      <c r="D19" s="116">
        <v>1020</v>
      </c>
      <c r="E19" s="585">
        <f>SUM(C19:D19)</f>
        <v>4800</v>
      </c>
      <c r="F19" s="584">
        <v>0</v>
      </c>
      <c r="G19" s="116">
        <v>0</v>
      </c>
      <c r="H19" s="585">
        <f>SUM(F19:G19)</f>
        <v>0</v>
      </c>
      <c r="I19" s="640"/>
      <c r="J19" s="308"/>
      <c r="K19" s="308"/>
      <c r="L19" s="660" t="str">
        <f t="shared" si="2"/>
        <v/>
      </c>
    </row>
    <row r="20" spans="1:12" ht="12.75" customHeight="1" x14ac:dyDescent="0.2">
      <c r="A20" s="392" t="s">
        <v>817</v>
      </c>
      <c r="B20" s="586" t="s">
        <v>16</v>
      </c>
      <c r="C20" s="587">
        <f t="shared" ref="C20:J20" si="6">SUM(C21:C21)</f>
        <v>5400</v>
      </c>
      <c r="D20" s="401">
        <f t="shared" si="6"/>
        <v>1458</v>
      </c>
      <c r="E20" s="588">
        <f t="shared" si="6"/>
        <v>6858</v>
      </c>
      <c r="F20" s="587">
        <f t="shared" si="6"/>
        <v>6876</v>
      </c>
      <c r="G20" s="401">
        <f t="shared" si="6"/>
        <v>1857</v>
      </c>
      <c r="H20" s="588">
        <f t="shared" si="6"/>
        <v>8733</v>
      </c>
      <c r="I20" s="647">
        <f t="shared" si="6"/>
        <v>6820</v>
      </c>
      <c r="J20" s="647">
        <f t="shared" si="6"/>
        <v>1841</v>
      </c>
      <c r="K20" s="648">
        <f>I20+J20</f>
        <v>8661</v>
      </c>
      <c r="L20" s="659">
        <f t="shared" si="2"/>
        <v>0.99175541051185157</v>
      </c>
    </row>
    <row r="21" spans="1:12" ht="12.75" customHeight="1" x14ac:dyDescent="0.2">
      <c r="A21" s="392"/>
      <c r="B21" s="574" t="s">
        <v>652</v>
      </c>
      <c r="C21" s="575">
        <v>5400</v>
      </c>
      <c r="D21" s="395">
        <v>1458</v>
      </c>
      <c r="E21" s="576">
        <f>C21+D21</f>
        <v>6858</v>
      </c>
      <c r="F21" s="575">
        <v>6876</v>
      </c>
      <c r="G21" s="395">
        <v>1857</v>
      </c>
      <c r="H21" s="576">
        <f>F21+G21</f>
        <v>8733</v>
      </c>
      <c r="I21" s="640">
        <v>6820</v>
      </c>
      <c r="J21" s="308">
        <v>1841</v>
      </c>
      <c r="K21" s="308">
        <f>I21+J21</f>
        <v>8661</v>
      </c>
      <c r="L21" s="660">
        <f t="shared" si="2"/>
        <v>0.99175541051185157</v>
      </c>
    </row>
    <row r="22" spans="1:12" ht="12.75" customHeight="1" x14ac:dyDescent="0.2">
      <c r="A22" s="103" t="s">
        <v>458</v>
      </c>
      <c r="B22" s="571" t="s">
        <v>17</v>
      </c>
      <c r="C22" s="572">
        <f t="shared" ref="C22:J22" si="7">SUM(C23:C24)</f>
        <v>2756</v>
      </c>
      <c r="D22" s="402">
        <f t="shared" si="7"/>
        <v>744</v>
      </c>
      <c r="E22" s="573">
        <f t="shared" si="7"/>
        <v>3500</v>
      </c>
      <c r="F22" s="572">
        <f t="shared" si="7"/>
        <v>787</v>
      </c>
      <c r="G22" s="402">
        <f t="shared" si="7"/>
        <v>213</v>
      </c>
      <c r="H22" s="573">
        <f t="shared" si="7"/>
        <v>1000</v>
      </c>
      <c r="I22" s="647">
        <f t="shared" si="7"/>
        <v>730</v>
      </c>
      <c r="J22" s="647">
        <f t="shared" si="7"/>
        <v>197</v>
      </c>
      <c r="K22" s="648">
        <f>I22+J22</f>
        <v>927</v>
      </c>
      <c r="L22" s="659">
        <f t="shared" si="2"/>
        <v>0.92700000000000005</v>
      </c>
    </row>
    <row r="23" spans="1:12" s="134" customFormat="1" ht="12.75" customHeight="1" x14ac:dyDescent="0.2">
      <c r="A23" s="431"/>
      <c r="B23" s="574" t="s">
        <v>653</v>
      </c>
      <c r="C23" s="566">
        <v>1181</v>
      </c>
      <c r="D23" s="409">
        <v>319</v>
      </c>
      <c r="E23" s="570">
        <f>C23+D23</f>
        <v>1500</v>
      </c>
      <c r="F23" s="566">
        <v>787</v>
      </c>
      <c r="G23" s="409">
        <v>213</v>
      </c>
      <c r="H23" s="570">
        <f>F23+G23</f>
        <v>1000</v>
      </c>
      <c r="I23" s="624">
        <v>730</v>
      </c>
      <c r="J23" s="625">
        <v>197</v>
      </c>
      <c r="K23" s="645">
        <f>I23+J23</f>
        <v>927</v>
      </c>
      <c r="L23" s="659">
        <f t="shared" si="2"/>
        <v>0.92700000000000005</v>
      </c>
    </row>
    <row r="24" spans="1:12" s="134" customFormat="1" ht="12.75" customHeight="1" x14ac:dyDescent="0.2">
      <c r="A24" s="431"/>
      <c r="B24" s="574" t="s">
        <v>654</v>
      </c>
      <c r="C24" s="566">
        <v>1575</v>
      </c>
      <c r="D24" s="409">
        <v>425</v>
      </c>
      <c r="E24" s="570">
        <f>C24+D24</f>
        <v>2000</v>
      </c>
      <c r="F24" s="566">
        <v>0</v>
      </c>
      <c r="G24" s="409"/>
      <c r="H24" s="570">
        <f>F24+G24</f>
        <v>0</v>
      </c>
      <c r="I24" s="624"/>
      <c r="J24" s="625"/>
      <c r="K24" s="645">
        <f>I24+J24</f>
        <v>0</v>
      </c>
      <c r="L24" s="659" t="str">
        <f t="shared" si="2"/>
        <v/>
      </c>
    </row>
    <row r="25" spans="1:12" ht="12.75" customHeight="1" x14ac:dyDescent="0.2">
      <c r="A25" s="392" t="s">
        <v>410</v>
      </c>
      <c r="B25" s="586" t="s">
        <v>18</v>
      </c>
      <c r="C25" s="587">
        <f>C26+C27+C28</f>
        <v>6587</v>
      </c>
      <c r="D25" s="587">
        <f t="shared" ref="D25:K25" si="8">D26+D27+D28</f>
        <v>1778</v>
      </c>
      <c r="E25" s="587">
        <f t="shared" si="8"/>
        <v>8365</v>
      </c>
      <c r="F25" s="587">
        <f t="shared" si="8"/>
        <v>14500</v>
      </c>
      <c r="G25" s="587">
        <f t="shared" si="8"/>
        <v>3915</v>
      </c>
      <c r="H25" s="587">
        <f t="shared" si="8"/>
        <v>18415</v>
      </c>
      <c r="I25" s="587">
        <f t="shared" si="8"/>
        <v>14500</v>
      </c>
      <c r="J25" s="587">
        <f t="shared" si="8"/>
        <v>3915</v>
      </c>
      <c r="K25" s="587">
        <f t="shared" si="8"/>
        <v>18415</v>
      </c>
      <c r="L25" s="659">
        <f t="shared" si="2"/>
        <v>1</v>
      </c>
    </row>
    <row r="26" spans="1:12" ht="12.75" customHeight="1" x14ac:dyDescent="0.2">
      <c r="A26" s="392"/>
      <c r="B26" s="574" t="s">
        <v>655</v>
      </c>
      <c r="C26" s="575">
        <v>3937</v>
      </c>
      <c r="D26" s="395">
        <v>1063</v>
      </c>
      <c r="E26" s="576">
        <f>SUM(C26:D26)</f>
        <v>5000</v>
      </c>
      <c r="F26" s="575">
        <v>0</v>
      </c>
      <c r="G26" s="395"/>
      <c r="H26" s="576"/>
      <c r="I26" s="640"/>
      <c r="J26" s="308"/>
      <c r="K26" s="308"/>
      <c r="L26" s="660" t="str">
        <f t="shared" si="2"/>
        <v/>
      </c>
    </row>
    <row r="27" spans="1:12" ht="12.75" customHeight="1" x14ac:dyDescent="0.2">
      <c r="A27" s="392"/>
      <c r="B27" s="574" t="s">
        <v>730</v>
      </c>
      <c r="C27" s="575"/>
      <c r="D27" s="395"/>
      <c r="E27" s="576">
        <f>SUM(C27:D27)</f>
        <v>0</v>
      </c>
      <c r="F27" s="575">
        <v>14500</v>
      </c>
      <c r="G27" s="395">
        <v>3915</v>
      </c>
      <c r="H27" s="606">
        <f>F27+G27</f>
        <v>18415</v>
      </c>
      <c r="I27" s="644">
        <v>14500</v>
      </c>
      <c r="J27" s="644">
        <v>3915</v>
      </c>
      <c r="K27" s="644">
        <f>I27+J27</f>
        <v>18415</v>
      </c>
      <c r="L27" s="659"/>
    </row>
    <row r="28" spans="1:12" ht="12.75" customHeight="1" x14ac:dyDescent="0.2">
      <c r="A28" s="392"/>
      <c r="B28" s="574" t="s">
        <v>731</v>
      </c>
      <c r="C28" s="575">
        <v>2650</v>
      </c>
      <c r="D28" s="395">
        <v>715</v>
      </c>
      <c r="E28" s="576">
        <f>SUM(C28:D28)</f>
        <v>3365</v>
      </c>
      <c r="F28" s="575"/>
      <c r="G28" s="395"/>
      <c r="H28" s="606">
        <f>F28+G28</f>
        <v>0</v>
      </c>
      <c r="I28" s="644"/>
      <c r="J28" s="644"/>
      <c r="K28" s="644"/>
      <c r="L28" s="659"/>
    </row>
    <row r="29" spans="1:12" ht="12.75" customHeight="1" x14ac:dyDescent="0.2">
      <c r="A29" s="103" t="s">
        <v>5</v>
      </c>
      <c r="B29" s="571" t="s">
        <v>459</v>
      </c>
      <c r="C29" s="577">
        <f t="shared" ref="C29:K29" si="9">SUM(C30:C42)</f>
        <v>154245</v>
      </c>
      <c r="D29" s="394">
        <f t="shared" si="9"/>
        <v>41645</v>
      </c>
      <c r="E29" s="589">
        <f t="shared" si="9"/>
        <v>195890</v>
      </c>
      <c r="F29" s="577">
        <f t="shared" si="9"/>
        <v>219874</v>
      </c>
      <c r="G29" s="394">
        <f t="shared" si="9"/>
        <v>43461</v>
      </c>
      <c r="H29" s="589">
        <f t="shared" si="9"/>
        <v>263335</v>
      </c>
      <c r="I29" s="647">
        <f t="shared" si="9"/>
        <v>219485</v>
      </c>
      <c r="J29" s="647">
        <f t="shared" si="9"/>
        <v>43304</v>
      </c>
      <c r="K29" s="690">
        <f t="shared" si="9"/>
        <v>262789</v>
      </c>
      <c r="L29" s="659">
        <f t="shared" si="2"/>
        <v>0.99792659540129491</v>
      </c>
    </row>
    <row r="30" spans="1:12" ht="12.75" customHeight="1" x14ac:dyDescent="0.2">
      <c r="A30" s="431"/>
      <c r="B30" s="574" t="s">
        <v>460</v>
      </c>
      <c r="C30" s="575">
        <v>3937</v>
      </c>
      <c r="D30" s="395">
        <v>1063</v>
      </c>
      <c r="E30" s="576">
        <f>SUM(C30:D30)</f>
        <v>5000</v>
      </c>
      <c r="F30" s="575"/>
      <c r="G30" s="395"/>
      <c r="H30" s="576">
        <f t="shared" ref="H30:H42" si="10">SUM(F30:G30)</f>
        <v>0</v>
      </c>
      <c r="I30" s="644"/>
      <c r="J30" s="645"/>
      <c r="K30" s="645">
        <f>I30+J30</f>
        <v>0</v>
      </c>
      <c r="L30" s="659" t="str">
        <f t="shared" si="2"/>
        <v/>
      </c>
    </row>
    <row r="31" spans="1:12" ht="12.75" customHeight="1" x14ac:dyDescent="0.2">
      <c r="A31" s="431"/>
      <c r="B31" s="574" t="s">
        <v>732</v>
      </c>
      <c r="C31" s="575">
        <v>11811</v>
      </c>
      <c r="D31" s="395">
        <v>3189</v>
      </c>
      <c r="E31" s="576">
        <f t="shared" ref="E31:E42" si="11">SUM(C31:D31)</f>
        <v>15000</v>
      </c>
      <c r="F31" s="575"/>
      <c r="G31" s="395"/>
      <c r="H31" s="576"/>
      <c r="I31" s="644"/>
      <c r="J31" s="645"/>
      <c r="K31" s="645"/>
      <c r="L31" s="659"/>
    </row>
    <row r="32" spans="1:12" ht="12.75" customHeight="1" x14ac:dyDescent="0.2">
      <c r="A32" s="431"/>
      <c r="B32" s="574" t="s">
        <v>733</v>
      </c>
      <c r="C32" s="575">
        <v>8268</v>
      </c>
      <c r="D32" s="395">
        <v>2232</v>
      </c>
      <c r="E32" s="576">
        <f t="shared" si="11"/>
        <v>10500</v>
      </c>
      <c r="F32" s="575">
        <v>8268</v>
      </c>
      <c r="G32" s="395">
        <v>2232</v>
      </c>
      <c r="H32" s="576">
        <f t="shared" si="10"/>
        <v>10500</v>
      </c>
      <c r="I32" s="644">
        <v>8250</v>
      </c>
      <c r="J32" s="645">
        <v>2228</v>
      </c>
      <c r="K32" s="645">
        <f>I32+J32</f>
        <v>10478</v>
      </c>
      <c r="L32" s="659">
        <f t="shared" si="2"/>
        <v>0.99790476190476185</v>
      </c>
    </row>
    <row r="33" spans="1:12" ht="12.75" customHeight="1" x14ac:dyDescent="0.2">
      <c r="A33" s="431"/>
      <c r="B33" s="574" t="s">
        <v>734</v>
      </c>
      <c r="C33" s="575"/>
      <c r="D33" s="395"/>
      <c r="E33" s="576">
        <f t="shared" si="11"/>
        <v>0</v>
      </c>
      <c r="F33" s="575"/>
      <c r="G33" s="395"/>
      <c r="H33" s="576">
        <f t="shared" si="10"/>
        <v>0</v>
      </c>
      <c r="I33" s="644"/>
      <c r="J33" s="645"/>
      <c r="K33" s="645">
        <f>I33+J33</f>
        <v>0</v>
      </c>
      <c r="L33" s="659" t="str">
        <f t="shared" si="2"/>
        <v/>
      </c>
    </row>
    <row r="34" spans="1:12" ht="12.75" customHeight="1" x14ac:dyDescent="0.2">
      <c r="A34" s="431"/>
      <c r="B34" s="574" t="s">
        <v>735</v>
      </c>
      <c r="C34" s="575">
        <v>6300</v>
      </c>
      <c r="D34" s="395">
        <v>1700</v>
      </c>
      <c r="E34" s="576">
        <f t="shared" si="11"/>
        <v>8000</v>
      </c>
      <c r="F34" s="575"/>
      <c r="G34" s="395"/>
      <c r="H34" s="576">
        <f t="shared" si="10"/>
        <v>0</v>
      </c>
      <c r="I34" s="644"/>
      <c r="J34" s="645"/>
      <c r="K34" s="645">
        <f t="shared" ref="K34:K42" si="12">I34+J34</f>
        <v>0</v>
      </c>
      <c r="L34" s="659"/>
    </row>
    <row r="35" spans="1:12" ht="12.75" customHeight="1" x14ac:dyDescent="0.2">
      <c r="A35" s="431"/>
      <c r="B35" s="574" t="s">
        <v>736</v>
      </c>
      <c r="C35" s="575">
        <v>5394</v>
      </c>
      <c r="D35" s="395">
        <v>1456</v>
      </c>
      <c r="E35" s="576">
        <f t="shared" si="11"/>
        <v>6850</v>
      </c>
      <c r="F35" s="575">
        <v>5394</v>
      </c>
      <c r="G35" s="395">
        <v>1456</v>
      </c>
      <c r="H35" s="576">
        <f t="shared" si="10"/>
        <v>6850</v>
      </c>
      <c r="I35" s="644">
        <v>5190</v>
      </c>
      <c r="J35" s="645">
        <v>1401</v>
      </c>
      <c r="K35" s="645">
        <f t="shared" si="12"/>
        <v>6591</v>
      </c>
      <c r="L35" s="659"/>
    </row>
    <row r="36" spans="1:12" ht="12.75" customHeight="1" x14ac:dyDescent="0.2">
      <c r="A36" s="431"/>
      <c r="B36" s="574" t="s">
        <v>737</v>
      </c>
      <c r="C36" s="575"/>
      <c r="D36" s="395"/>
      <c r="E36" s="576">
        <f t="shared" si="11"/>
        <v>0</v>
      </c>
      <c r="F36" s="575">
        <v>57300</v>
      </c>
      <c r="G36" s="395"/>
      <c r="H36" s="576">
        <f t="shared" si="10"/>
        <v>57300</v>
      </c>
      <c r="I36" s="644">
        <v>57300</v>
      </c>
      <c r="J36" s="645"/>
      <c r="K36" s="645">
        <f t="shared" si="12"/>
        <v>57300</v>
      </c>
      <c r="L36" s="659"/>
    </row>
    <row r="37" spans="1:12" ht="12.75" customHeight="1" x14ac:dyDescent="0.2">
      <c r="A37" s="431"/>
      <c r="B37" s="574" t="s">
        <v>738</v>
      </c>
      <c r="C37" s="575"/>
      <c r="D37" s="395"/>
      <c r="E37" s="576">
        <f t="shared" si="11"/>
        <v>0</v>
      </c>
      <c r="F37" s="575">
        <v>143550</v>
      </c>
      <c r="G37" s="395">
        <v>38759</v>
      </c>
      <c r="H37" s="576">
        <f t="shared" si="10"/>
        <v>182309</v>
      </c>
      <c r="I37" s="644">
        <v>143550</v>
      </c>
      <c r="J37" s="645">
        <v>38759</v>
      </c>
      <c r="K37" s="645">
        <f t="shared" si="12"/>
        <v>182309</v>
      </c>
      <c r="L37" s="659"/>
    </row>
    <row r="38" spans="1:12" ht="12.75" customHeight="1" x14ac:dyDescent="0.2">
      <c r="A38" s="431"/>
      <c r="B38" s="574" t="s">
        <v>739</v>
      </c>
      <c r="C38" s="575"/>
      <c r="D38" s="395"/>
      <c r="E38" s="576">
        <f t="shared" si="11"/>
        <v>0</v>
      </c>
      <c r="F38" s="575">
        <v>1756</v>
      </c>
      <c r="G38" s="395">
        <v>474</v>
      </c>
      <c r="H38" s="576">
        <f t="shared" si="10"/>
        <v>2230</v>
      </c>
      <c r="I38" s="644">
        <v>1640</v>
      </c>
      <c r="J38" s="645">
        <v>389</v>
      </c>
      <c r="K38" s="645">
        <f t="shared" si="12"/>
        <v>2029</v>
      </c>
      <c r="L38" s="659"/>
    </row>
    <row r="39" spans="1:12" ht="12.75" customHeight="1" x14ac:dyDescent="0.2">
      <c r="A39" s="431"/>
      <c r="B39" s="574" t="s">
        <v>740</v>
      </c>
      <c r="C39" s="575"/>
      <c r="D39" s="395"/>
      <c r="E39" s="576">
        <f t="shared" si="11"/>
        <v>0</v>
      </c>
      <c r="F39" s="575">
        <v>1606</v>
      </c>
      <c r="G39" s="395">
        <v>0</v>
      </c>
      <c r="H39" s="576">
        <f t="shared" si="10"/>
        <v>1606</v>
      </c>
      <c r="I39" s="644">
        <v>1605</v>
      </c>
      <c r="J39" s="645"/>
      <c r="K39" s="645">
        <f t="shared" si="12"/>
        <v>1605</v>
      </c>
      <c r="L39" s="659"/>
    </row>
    <row r="40" spans="1:12" ht="12.75" customHeight="1" x14ac:dyDescent="0.2">
      <c r="A40" s="431"/>
      <c r="B40" s="574" t="s">
        <v>741</v>
      </c>
      <c r="C40" s="575">
        <v>3937</v>
      </c>
      <c r="D40" s="395">
        <v>1063</v>
      </c>
      <c r="E40" s="576">
        <f t="shared" si="11"/>
        <v>5000</v>
      </c>
      <c r="F40" s="575"/>
      <c r="G40" s="395"/>
      <c r="H40" s="576">
        <f t="shared" si="10"/>
        <v>0</v>
      </c>
      <c r="I40" s="644"/>
      <c r="J40" s="645"/>
      <c r="K40" s="645">
        <f t="shared" si="12"/>
        <v>0</v>
      </c>
      <c r="L40" s="659"/>
    </row>
    <row r="41" spans="1:12" ht="12.75" customHeight="1" x14ac:dyDescent="0.2">
      <c r="A41" s="431"/>
      <c r="B41" s="574" t="s">
        <v>742</v>
      </c>
      <c r="C41" s="575">
        <v>2000</v>
      </c>
      <c r="D41" s="395">
        <v>540</v>
      </c>
      <c r="E41" s="576">
        <f t="shared" si="11"/>
        <v>2540</v>
      </c>
      <c r="F41" s="575">
        <v>2000</v>
      </c>
      <c r="G41" s="395">
        <v>540</v>
      </c>
      <c r="H41" s="576">
        <f t="shared" si="10"/>
        <v>2540</v>
      </c>
      <c r="I41" s="644">
        <v>1950</v>
      </c>
      <c r="J41" s="645">
        <v>527</v>
      </c>
      <c r="K41" s="645">
        <f t="shared" si="12"/>
        <v>2477</v>
      </c>
      <c r="L41" s="659">
        <f t="shared" si="2"/>
        <v>0.97519685039370074</v>
      </c>
    </row>
    <row r="42" spans="1:12" ht="12.75" customHeight="1" x14ac:dyDescent="0.2">
      <c r="A42" s="406"/>
      <c r="B42" s="579" t="s">
        <v>743</v>
      </c>
      <c r="C42" s="580">
        <v>112598</v>
      </c>
      <c r="D42" s="398">
        <v>30402</v>
      </c>
      <c r="E42" s="576">
        <f t="shared" si="11"/>
        <v>143000</v>
      </c>
      <c r="F42" s="580"/>
      <c r="G42" s="398"/>
      <c r="H42" s="576">
        <f t="shared" si="10"/>
        <v>0</v>
      </c>
      <c r="I42" s="640"/>
      <c r="J42" s="308"/>
      <c r="K42" s="645">
        <f t="shared" si="12"/>
        <v>0</v>
      </c>
      <c r="L42" s="660" t="str">
        <f t="shared" si="2"/>
        <v/>
      </c>
    </row>
    <row r="43" spans="1:12" ht="12.75" customHeight="1" x14ac:dyDescent="0.2">
      <c r="A43" s="591" t="s">
        <v>461</v>
      </c>
      <c r="B43" s="586" t="s">
        <v>433</v>
      </c>
      <c r="C43" s="587">
        <f>C44</f>
        <v>1969</v>
      </c>
      <c r="D43" s="587">
        <f t="shared" ref="D43:J43" si="13">D44</f>
        <v>531</v>
      </c>
      <c r="E43" s="587">
        <f t="shared" si="13"/>
        <v>2500</v>
      </c>
      <c r="F43" s="587">
        <f t="shared" si="13"/>
        <v>2047</v>
      </c>
      <c r="G43" s="587">
        <f t="shared" si="13"/>
        <v>553</v>
      </c>
      <c r="H43" s="587">
        <f t="shared" si="13"/>
        <v>2600</v>
      </c>
      <c r="I43" s="587">
        <f t="shared" si="13"/>
        <v>2070</v>
      </c>
      <c r="J43" s="587">
        <f t="shared" si="13"/>
        <v>530</v>
      </c>
      <c r="K43" s="648">
        <f t="shared" ref="K43:K55" si="14">I43+J43</f>
        <v>2600</v>
      </c>
      <c r="L43" s="659">
        <f t="shared" si="2"/>
        <v>1</v>
      </c>
    </row>
    <row r="44" spans="1:12" ht="12.75" customHeight="1" x14ac:dyDescent="0.2">
      <c r="A44" s="431"/>
      <c r="B44" s="574" t="s">
        <v>744</v>
      </c>
      <c r="C44" s="575">
        <v>1969</v>
      </c>
      <c r="D44" s="395">
        <v>531</v>
      </c>
      <c r="E44" s="576">
        <f>C44+D44</f>
        <v>2500</v>
      </c>
      <c r="F44" s="575">
        <v>2047</v>
      </c>
      <c r="G44" s="395">
        <v>553</v>
      </c>
      <c r="H44" s="576">
        <f>SUM(F44:G44)</f>
        <v>2600</v>
      </c>
      <c r="I44" s="640">
        <v>2070</v>
      </c>
      <c r="J44" s="308">
        <v>530</v>
      </c>
      <c r="K44" s="308">
        <f t="shared" si="14"/>
        <v>2600</v>
      </c>
      <c r="L44" s="660">
        <f t="shared" si="2"/>
        <v>1</v>
      </c>
    </row>
    <row r="45" spans="1:12" ht="12.75" customHeight="1" x14ac:dyDescent="0.2">
      <c r="A45" s="591" t="s">
        <v>471</v>
      </c>
      <c r="B45" s="586" t="s">
        <v>745</v>
      </c>
      <c r="C45" s="587"/>
      <c r="D45" s="399"/>
      <c r="E45" s="588"/>
      <c r="F45" s="587">
        <f>F46</f>
        <v>8846</v>
      </c>
      <c r="G45" s="587">
        <f>G46</f>
        <v>2389</v>
      </c>
      <c r="H45" s="587">
        <f>H46</f>
        <v>11235</v>
      </c>
      <c r="I45" s="647">
        <f>I46</f>
        <v>8720</v>
      </c>
      <c r="J45" s="647">
        <f>J46</f>
        <v>2355</v>
      </c>
      <c r="K45" s="648">
        <f t="shared" si="14"/>
        <v>11075</v>
      </c>
      <c r="L45" s="659">
        <f>IF(H45&lt;&gt;0,K45/H45,"")</f>
        <v>0.98575878949710727</v>
      </c>
    </row>
    <row r="46" spans="1:12" ht="12.75" customHeight="1" x14ac:dyDescent="0.2">
      <c r="A46" s="431"/>
      <c r="B46" s="574" t="s">
        <v>746</v>
      </c>
      <c r="C46" s="575"/>
      <c r="D46" s="395"/>
      <c r="E46" s="576"/>
      <c r="F46" s="575">
        <v>8846</v>
      </c>
      <c r="G46" s="395">
        <v>2389</v>
      </c>
      <c r="H46" s="576">
        <f>SUM(F46:G46)</f>
        <v>11235</v>
      </c>
      <c r="I46" s="640">
        <v>8720</v>
      </c>
      <c r="J46" s="308">
        <v>2355</v>
      </c>
      <c r="K46" s="308">
        <f t="shared" si="14"/>
        <v>11075</v>
      </c>
      <c r="L46" s="660">
        <f>IF(H46&lt;&gt;0,K46/H46,"")</f>
        <v>0.98575878949710727</v>
      </c>
    </row>
    <row r="47" spans="1:12" ht="12.75" customHeight="1" x14ac:dyDescent="0.2">
      <c r="A47" s="103" t="s">
        <v>7</v>
      </c>
      <c r="B47" s="571" t="s">
        <v>462</v>
      </c>
      <c r="C47" s="572">
        <f t="shared" ref="C47:J47" si="15">SUM(C48:C55)</f>
        <v>18899</v>
      </c>
      <c r="D47" s="391">
        <f t="shared" si="15"/>
        <v>3591</v>
      </c>
      <c r="E47" s="573">
        <f t="shared" si="15"/>
        <v>22490</v>
      </c>
      <c r="F47" s="572">
        <f t="shared" si="15"/>
        <v>60456</v>
      </c>
      <c r="G47" s="391">
        <f t="shared" si="15"/>
        <v>14677</v>
      </c>
      <c r="H47" s="573">
        <f t="shared" si="15"/>
        <v>75133</v>
      </c>
      <c r="I47" s="647">
        <f t="shared" si="15"/>
        <v>47456</v>
      </c>
      <c r="J47" s="647">
        <f t="shared" si="15"/>
        <v>11167</v>
      </c>
      <c r="K47" s="648">
        <f t="shared" si="14"/>
        <v>58623</v>
      </c>
      <c r="L47" s="659">
        <f t="shared" si="2"/>
        <v>0.78025634541413225</v>
      </c>
    </row>
    <row r="48" spans="1:12" ht="12.75" customHeight="1" x14ac:dyDescent="0.2">
      <c r="A48" s="431"/>
      <c r="B48" s="574" t="s">
        <v>463</v>
      </c>
      <c r="C48" s="575">
        <v>5600</v>
      </c>
      <c r="D48" s="395">
        <v>0</v>
      </c>
      <c r="E48" s="576">
        <f>SUM(C48:D48)</f>
        <v>5600</v>
      </c>
      <c r="F48" s="575">
        <v>5600</v>
      </c>
      <c r="G48" s="395">
        <v>0</v>
      </c>
      <c r="H48" s="576">
        <f>SUM(F48:G48)</f>
        <v>5600</v>
      </c>
      <c r="I48" s="644">
        <v>5600</v>
      </c>
      <c r="J48" s="645"/>
      <c r="K48" s="645">
        <f t="shared" si="14"/>
        <v>5600</v>
      </c>
      <c r="L48" s="659">
        <f t="shared" si="2"/>
        <v>1</v>
      </c>
    </row>
    <row r="49" spans="1:12" ht="12.75" customHeight="1" x14ac:dyDescent="0.2">
      <c r="A49" s="431"/>
      <c r="B49" s="574" t="s">
        <v>747</v>
      </c>
      <c r="C49" s="575">
        <v>1181</v>
      </c>
      <c r="D49" s="395">
        <v>319</v>
      </c>
      <c r="E49" s="576">
        <f t="shared" ref="E49:E54" si="16">SUM(C49:D49)</f>
        <v>1500</v>
      </c>
      <c r="F49" s="575"/>
      <c r="G49" s="395"/>
      <c r="H49" s="576">
        <f t="shared" ref="H49:H54" si="17">SUM(F49:G49)</f>
        <v>0</v>
      </c>
      <c r="I49" s="644"/>
      <c r="J49" s="645"/>
      <c r="K49" s="645">
        <f t="shared" si="14"/>
        <v>0</v>
      </c>
      <c r="L49" s="659"/>
    </row>
    <row r="50" spans="1:12" ht="12.75" customHeight="1" x14ac:dyDescent="0.2">
      <c r="A50" s="431"/>
      <c r="B50" s="574" t="s">
        <v>748</v>
      </c>
      <c r="C50" s="575"/>
      <c r="D50" s="395"/>
      <c r="E50" s="576">
        <f t="shared" si="16"/>
        <v>0</v>
      </c>
      <c r="F50" s="575">
        <v>11357</v>
      </c>
      <c r="G50" s="395">
        <v>3067</v>
      </c>
      <c r="H50" s="576">
        <f t="shared" si="17"/>
        <v>14424</v>
      </c>
      <c r="I50" s="644">
        <v>11357</v>
      </c>
      <c r="J50" s="645">
        <v>3067</v>
      </c>
      <c r="K50" s="645">
        <f t="shared" si="14"/>
        <v>14424</v>
      </c>
      <c r="L50" s="659"/>
    </row>
    <row r="51" spans="1:12" ht="12.75" customHeight="1" x14ac:dyDescent="0.2">
      <c r="A51" s="431"/>
      <c r="B51" s="574" t="s">
        <v>749</v>
      </c>
      <c r="C51" s="575"/>
      <c r="D51" s="395"/>
      <c r="E51" s="576">
        <f t="shared" si="16"/>
        <v>0</v>
      </c>
      <c r="F51" s="575">
        <v>43000</v>
      </c>
      <c r="G51" s="395">
        <v>11610</v>
      </c>
      <c r="H51" s="576">
        <f t="shared" si="17"/>
        <v>54610</v>
      </c>
      <c r="I51" s="644">
        <v>30000</v>
      </c>
      <c r="J51" s="645">
        <v>8100</v>
      </c>
      <c r="K51" s="645">
        <f t="shared" si="14"/>
        <v>38100</v>
      </c>
      <c r="L51" s="659"/>
    </row>
    <row r="52" spans="1:12" ht="12.75" customHeight="1" x14ac:dyDescent="0.2">
      <c r="A52" s="431"/>
      <c r="B52" s="574" t="s">
        <v>750</v>
      </c>
      <c r="C52" s="575"/>
      <c r="D52" s="395"/>
      <c r="E52" s="576">
        <f t="shared" si="16"/>
        <v>0</v>
      </c>
      <c r="F52" s="575">
        <v>499</v>
      </c>
      <c r="G52" s="395"/>
      <c r="H52" s="576">
        <f t="shared" si="17"/>
        <v>499</v>
      </c>
      <c r="I52" s="644">
        <v>499</v>
      </c>
      <c r="J52" s="645"/>
      <c r="K52" s="645">
        <f t="shared" si="14"/>
        <v>499</v>
      </c>
      <c r="L52" s="659"/>
    </row>
    <row r="53" spans="1:12" ht="12.75" customHeight="1" x14ac:dyDescent="0.2">
      <c r="A53" s="431"/>
      <c r="B53" s="579" t="s">
        <v>656</v>
      </c>
      <c r="C53" s="575">
        <v>1094</v>
      </c>
      <c r="D53" s="395">
        <v>296</v>
      </c>
      <c r="E53" s="576">
        <f t="shared" si="16"/>
        <v>1390</v>
      </c>
      <c r="F53" s="575"/>
      <c r="G53" s="395"/>
      <c r="H53" s="576">
        <f t="shared" si="17"/>
        <v>0</v>
      </c>
      <c r="I53" s="644"/>
      <c r="J53" s="645"/>
      <c r="K53" s="645">
        <f t="shared" si="14"/>
        <v>0</v>
      </c>
      <c r="L53" s="659"/>
    </row>
    <row r="54" spans="1:12" ht="12.75" customHeight="1" x14ac:dyDescent="0.2">
      <c r="A54" s="431"/>
      <c r="B54" s="574" t="s">
        <v>751</v>
      </c>
      <c r="C54" s="575">
        <v>3150</v>
      </c>
      <c r="D54" s="395">
        <v>850</v>
      </c>
      <c r="E54" s="576">
        <f t="shared" si="16"/>
        <v>4000</v>
      </c>
      <c r="F54" s="575"/>
      <c r="G54" s="395"/>
      <c r="H54" s="576">
        <f t="shared" si="17"/>
        <v>0</v>
      </c>
      <c r="I54" s="644"/>
      <c r="J54" s="645"/>
      <c r="K54" s="645">
        <f t="shared" si="14"/>
        <v>0</v>
      </c>
      <c r="L54" s="659"/>
    </row>
    <row r="55" spans="1:12" ht="12.75" customHeight="1" x14ac:dyDescent="0.2">
      <c r="A55" s="406"/>
      <c r="B55" s="579" t="s">
        <v>752</v>
      </c>
      <c r="C55" s="580">
        <v>7874</v>
      </c>
      <c r="D55" s="398">
        <v>2126</v>
      </c>
      <c r="E55" s="581">
        <f>SUM(C55:D55)</f>
        <v>10000</v>
      </c>
      <c r="F55" s="580"/>
      <c r="G55" s="398">
        <v>0</v>
      </c>
      <c r="H55" s="581">
        <f>SUM(F55:G55)</f>
        <v>0</v>
      </c>
      <c r="I55" s="640"/>
      <c r="J55" s="308"/>
      <c r="K55" s="645">
        <f t="shared" si="14"/>
        <v>0</v>
      </c>
      <c r="L55" s="660" t="str">
        <f t="shared" si="2"/>
        <v/>
      </c>
    </row>
    <row r="56" spans="1:12" ht="12.75" customHeight="1" x14ac:dyDescent="0.2">
      <c r="A56" s="434" t="s">
        <v>644</v>
      </c>
      <c r="B56" s="586" t="s">
        <v>753</v>
      </c>
      <c r="C56" s="587">
        <f t="shared" ref="C56:H56" si="18">C57</f>
        <v>111811</v>
      </c>
      <c r="D56" s="401">
        <f t="shared" si="18"/>
        <v>30189</v>
      </c>
      <c r="E56" s="588">
        <f t="shared" si="18"/>
        <v>142000</v>
      </c>
      <c r="F56" s="587">
        <f t="shared" si="18"/>
        <v>0</v>
      </c>
      <c r="G56" s="401">
        <f t="shared" si="18"/>
        <v>0</v>
      </c>
      <c r="H56" s="588">
        <f t="shared" si="18"/>
        <v>0</v>
      </c>
      <c r="I56" s="647">
        <f>I57</f>
        <v>0</v>
      </c>
      <c r="J56" s="647">
        <f>J57</f>
        <v>0</v>
      </c>
      <c r="K56" s="648">
        <f>I56+J56</f>
        <v>0</v>
      </c>
      <c r="L56" s="659" t="str">
        <f>IF(H56&lt;&gt;0,K56/H56,"")</f>
        <v/>
      </c>
    </row>
    <row r="57" spans="1:12" ht="12.75" customHeight="1" x14ac:dyDescent="0.2">
      <c r="A57" s="408"/>
      <c r="B57" s="574" t="s">
        <v>754</v>
      </c>
      <c r="C57" s="575">
        <v>111811</v>
      </c>
      <c r="D57" s="395">
        <v>30189</v>
      </c>
      <c r="E57" s="576">
        <f>SUM(C57:D57)</f>
        <v>142000</v>
      </c>
      <c r="F57" s="575"/>
      <c r="G57" s="395"/>
      <c r="H57" s="576">
        <f>SUM(F57:G57)</f>
        <v>0</v>
      </c>
      <c r="I57" s="640"/>
      <c r="J57" s="308"/>
      <c r="K57" s="308">
        <f>I57+J57</f>
        <v>0</v>
      </c>
      <c r="L57" s="660" t="str">
        <f>IF(H57&lt;&gt;0,K57/H57,"")</f>
        <v/>
      </c>
    </row>
    <row r="58" spans="1:12" ht="12.75" customHeight="1" x14ac:dyDescent="0.2">
      <c r="A58" s="434" t="s">
        <v>813</v>
      </c>
      <c r="B58" s="586" t="s">
        <v>657</v>
      </c>
      <c r="C58" s="587">
        <f>C59+C60</f>
        <v>2077</v>
      </c>
      <c r="D58" s="587">
        <f t="shared" ref="D58:K58" si="19">D59+D60</f>
        <v>561</v>
      </c>
      <c r="E58" s="587">
        <f t="shared" si="19"/>
        <v>2638</v>
      </c>
      <c r="F58" s="587">
        <f t="shared" si="19"/>
        <v>197</v>
      </c>
      <c r="G58" s="587">
        <f t="shared" si="19"/>
        <v>53</v>
      </c>
      <c r="H58" s="587">
        <f t="shared" si="19"/>
        <v>250</v>
      </c>
      <c r="I58" s="587">
        <f t="shared" si="19"/>
        <v>166</v>
      </c>
      <c r="J58" s="587">
        <f t="shared" si="19"/>
        <v>45</v>
      </c>
      <c r="K58" s="587">
        <f t="shared" si="19"/>
        <v>211</v>
      </c>
      <c r="L58" s="659">
        <f t="shared" si="2"/>
        <v>0.84399999999999997</v>
      </c>
    </row>
    <row r="59" spans="1:12" ht="12.75" customHeight="1" x14ac:dyDescent="0.2">
      <c r="A59" s="408"/>
      <c r="B59" s="574" t="s">
        <v>756</v>
      </c>
      <c r="C59" s="575"/>
      <c r="D59" s="395"/>
      <c r="E59" s="576">
        <f>SUM(C59:D59)</f>
        <v>0</v>
      </c>
      <c r="F59" s="575">
        <v>197</v>
      </c>
      <c r="G59" s="395">
        <v>53</v>
      </c>
      <c r="H59" s="576">
        <f>SUM(F59:G59)</f>
        <v>250</v>
      </c>
      <c r="I59" s="640">
        <v>166</v>
      </c>
      <c r="J59" s="308">
        <v>45</v>
      </c>
      <c r="K59" s="308">
        <f>I59+J59</f>
        <v>211</v>
      </c>
      <c r="L59" s="660">
        <f t="shared" si="2"/>
        <v>0.84399999999999997</v>
      </c>
    </row>
    <row r="60" spans="1:12" ht="12.75" customHeight="1" x14ac:dyDescent="0.2">
      <c r="A60" s="408"/>
      <c r="B60" s="574" t="s">
        <v>755</v>
      </c>
      <c r="C60" s="575">
        <v>2077</v>
      </c>
      <c r="D60" s="395">
        <v>561</v>
      </c>
      <c r="E60" s="576">
        <f>SUM(C60:D60)</f>
        <v>2638</v>
      </c>
      <c r="F60" s="575"/>
      <c r="G60" s="395"/>
      <c r="H60" s="683"/>
      <c r="I60" s="644"/>
      <c r="J60" s="644"/>
      <c r="K60" s="645"/>
      <c r="L60" s="659"/>
    </row>
    <row r="61" spans="1:12" s="595" customFormat="1" ht="35.450000000000003" customHeight="1" thickBot="1" x14ac:dyDescent="0.25">
      <c r="A61" s="592"/>
      <c r="B61" s="593" t="s">
        <v>113</v>
      </c>
      <c r="C61" s="594">
        <f>+C14+C16+C18+C20+C22+C25+C29+C47+C58+C11+C43+C56</f>
        <v>314676</v>
      </c>
      <c r="D61" s="594">
        <f>+D14+D16+D18+D20+D22+D25+D29+D47+D58+D11+D43+D56</f>
        <v>81828</v>
      </c>
      <c r="E61" s="594">
        <f>+E14+E16+E18+E20+E22+E25+E29+E47+E58+E11+E43+E56</f>
        <v>396504</v>
      </c>
      <c r="F61" s="594">
        <f t="shared" ref="F61:K61" si="20">+F14+F16+F18+F20+F22+F25+F29+F47+F58+F11+F43+F56+F45</f>
        <v>324606</v>
      </c>
      <c r="G61" s="594">
        <f t="shared" si="20"/>
        <v>68474</v>
      </c>
      <c r="H61" s="594">
        <f t="shared" si="20"/>
        <v>393080</v>
      </c>
      <c r="I61" s="594">
        <f t="shared" si="20"/>
        <v>310241</v>
      </c>
      <c r="J61" s="594">
        <f t="shared" si="20"/>
        <v>64513</v>
      </c>
      <c r="K61" s="594">
        <f t="shared" si="20"/>
        <v>374754</v>
      </c>
      <c r="L61" s="661">
        <f t="shared" si="2"/>
        <v>0.95337844713544317</v>
      </c>
    </row>
    <row r="62" spans="1:12" s="134" customFormat="1" ht="12.75" customHeight="1" x14ac:dyDescent="0.2">
      <c r="A62" s="392" t="s">
        <v>465</v>
      </c>
      <c r="B62" s="586" t="s">
        <v>466</v>
      </c>
      <c r="C62" s="587">
        <f t="shared" ref="C62:H62" si="21">SUM(C63)</f>
        <v>3062</v>
      </c>
      <c r="D62" s="401">
        <f t="shared" si="21"/>
        <v>827</v>
      </c>
      <c r="E62" s="588">
        <f t="shared" si="21"/>
        <v>3889</v>
      </c>
      <c r="F62" s="587">
        <f t="shared" si="21"/>
        <v>4090</v>
      </c>
      <c r="G62" s="401">
        <f t="shared" si="21"/>
        <v>1104</v>
      </c>
      <c r="H62" s="588">
        <f t="shared" si="21"/>
        <v>5194</v>
      </c>
      <c r="I62" s="647">
        <f>I63</f>
        <v>3596</v>
      </c>
      <c r="J62" s="647">
        <f>J63</f>
        <v>902</v>
      </c>
      <c r="K62" s="648">
        <f>I62+J62</f>
        <v>4498</v>
      </c>
      <c r="L62" s="659">
        <f t="shared" si="2"/>
        <v>0.86599922988063149</v>
      </c>
    </row>
    <row r="63" spans="1:12" s="134" customFormat="1" ht="12.75" customHeight="1" x14ac:dyDescent="0.2">
      <c r="A63" s="408"/>
      <c r="B63" s="574" t="s">
        <v>455</v>
      </c>
      <c r="C63" s="566">
        <v>3062</v>
      </c>
      <c r="D63" s="409">
        <v>827</v>
      </c>
      <c r="E63" s="570">
        <f>SUM(C63:D63)</f>
        <v>3889</v>
      </c>
      <c r="F63" s="566">
        <v>4090</v>
      </c>
      <c r="G63" s="409">
        <v>1104</v>
      </c>
      <c r="H63" s="570">
        <f>SUM(F63:G63)</f>
        <v>5194</v>
      </c>
      <c r="I63" s="569">
        <v>3596</v>
      </c>
      <c r="J63" s="649">
        <v>902</v>
      </c>
      <c r="K63" s="625">
        <f>I63+J63</f>
        <v>4498</v>
      </c>
      <c r="L63" s="660">
        <f t="shared" si="2"/>
        <v>0.86599922988063149</v>
      </c>
    </row>
    <row r="64" spans="1:12" s="150" customFormat="1" ht="20.25" customHeight="1" x14ac:dyDescent="0.2">
      <c r="A64" s="432"/>
      <c r="B64" s="596" t="s">
        <v>19</v>
      </c>
      <c r="C64" s="597">
        <f t="shared" ref="C64:K64" si="22">C62</f>
        <v>3062</v>
      </c>
      <c r="D64" s="433">
        <f t="shared" si="22"/>
        <v>827</v>
      </c>
      <c r="E64" s="598">
        <f t="shared" si="22"/>
        <v>3889</v>
      </c>
      <c r="F64" s="597">
        <f t="shared" si="22"/>
        <v>4090</v>
      </c>
      <c r="G64" s="433">
        <f t="shared" si="22"/>
        <v>1104</v>
      </c>
      <c r="H64" s="598">
        <f t="shared" si="22"/>
        <v>5194</v>
      </c>
      <c r="I64" s="598">
        <f t="shared" si="22"/>
        <v>3596</v>
      </c>
      <c r="J64" s="598">
        <f t="shared" si="22"/>
        <v>902</v>
      </c>
      <c r="K64" s="598">
        <f t="shared" si="22"/>
        <v>4498</v>
      </c>
      <c r="L64" s="662">
        <f t="shared" si="2"/>
        <v>0.86599922988063149</v>
      </c>
    </row>
    <row r="65" spans="1:12" s="134" customFormat="1" ht="12.75" customHeight="1" x14ac:dyDescent="0.2">
      <c r="A65" s="434" t="s">
        <v>32</v>
      </c>
      <c r="B65" s="586" t="s">
        <v>20</v>
      </c>
      <c r="C65" s="564">
        <f t="shared" ref="C65:J65" si="23">SUM(C66:C72)</f>
        <v>30651</v>
      </c>
      <c r="D65" s="403">
        <f t="shared" si="23"/>
        <v>8276</v>
      </c>
      <c r="E65" s="565">
        <f t="shared" si="23"/>
        <v>38927</v>
      </c>
      <c r="F65" s="564">
        <f t="shared" si="23"/>
        <v>26984</v>
      </c>
      <c r="G65" s="403">
        <f t="shared" si="23"/>
        <v>7286</v>
      </c>
      <c r="H65" s="565">
        <f t="shared" si="23"/>
        <v>34270</v>
      </c>
      <c r="I65" s="624">
        <f t="shared" si="23"/>
        <v>15628</v>
      </c>
      <c r="J65" s="624">
        <f t="shared" si="23"/>
        <v>4132</v>
      </c>
      <c r="K65" s="625">
        <f t="shared" ref="K65:K72" si="24">I65+J65</f>
        <v>19760</v>
      </c>
      <c r="L65" s="659">
        <f t="shared" si="2"/>
        <v>0.5765976072366501</v>
      </c>
    </row>
    <row r="66" spans="1:12" s="134" customFormat="1" ht="12.75" customHeight="1" x14ac:dyDescent="0.2">
      <c r="A66" s="434"/>
      <c r="B66" s="574" t="s">
        <v>659</v>
      </c>
      <c r="C66" s="566"/>
      <c r="D66" s="409"/>
      <c r="E66" s="570">
        <f>SUM(C66:D66)</f>
        <v>0</v>
      </c>
      <c r="F66" s="566">
        <v>1570</v>
      </c>
      <c r="G66" s="409">
        <v>424</v>
      </c>
      <c r="H66" s="570">
        <f>SUM(F66:G66)</f>
        <v>1994</v>
      </c>
      <c r="I66" s="624"/>
      <c r="J66" s="625"/>
      <c r="K66" s="625">
        <f t="shared" si="24"/>
        <v>0</v>
      </c>
      <c r="L66" s="659">
        <f t="shared" si="2"/>
        <v>0</v>
      </c>
    </row>
    <row r="67" spans="1:12" s="134" customFormat="1" ht="12.75" customHeight="1" x14ac:dyDescent="0.2">
      <c r="A67" s="434"/>
      <c r="B67" s="574" t="s">
        <v>846</v>
      </c>
      <c r="C67" s="566"/>
      <c r="D67" s="409"/>
      <c r="E67" s="570"/>
      <c r="F67" s="566"/>
      <c r="G67" s="409"/>
      <c r="H67" s="570"/>
      <c r="I67" s="624">
        <v>2638</v>
      </c>
      <c r="J67" s="625">
        <v>712</v>
      </c>
      <c r="K67" s="625">
        <f t="shared" si="24"/>
        <v>3350</v>
      </c>
      <c r="L67" s="659"/>
    </row>
    <row r="68" spans="1:12" s="134" customFormat="1" ht="12.75" customHeight="1" x14ac:dyDescent="0.2">
      <c r="A68" s="434"/>
      <c r="B68" s="574" t="s">
        <v>847</v>
      </c>
      <c r="C68" s="566"/>
      <c r="D68" s="409"/>
      <c r="E68" s="570"/>
      <c r="F68" s="566"/>
      <c r="G68" s="409"/>
      <c r="H68" s="570"/>
      <c r="I68" s="624">
        <v>207</v>
      </c>
      <c r="J68" s="625">
        <v>56</v>
      </c>
      <c r="K68" s="625">
        <f t="shared" si="24"/>
        <v>263</v>
      </c>
      <c r="L68" s="659"/>
    </row>
    <row r="69" spans="1:12" s="134" customFormat="1" ht="12.75" customHeight="1" x14ac:dyDescent="0.2">
      <c r="A69" s="434"/>
      <c r="B69" s="574" t="s">
        <v>848</v>
      </c>
      <c r="C69" s="566"/>
      <c r="D69" s="409"/>
      <c r="E69" s="570"/>
      <c r="F69" s="566"/>
      <c r="G69" s="409"/>
      <c r="H69" s="570"/>
      <c r="I69" s="624">
        <v>449</v>
      </c>
      <c r="J69" s="625">
        <v>121</v>
      </c>
      <c r="K69" s="625">
        <f t="shared" si="24"/>
        <v>570</v>
      </c>
      <c r="L69" s="659"/>
    </row>
    <row r="70" spans="1:12" s="134" customFormat="1" ht="12.75" customHeight="1" x14ac:dyDescent="0.2">
      <c r="A70" s="434"/>
      <c r="B70" s="574" t="s">
        <v>849</v>
      </c>
      <c r="C70" s="566"/>
      <c r="D70" s="409"/>
      <c r="E70" s="570"/>
      <c r="F70" s="566"/>
      <c r="G70" s="409"/>
      <c r="H70" s="570"/>
      <c r="I70" s="624">
        <v>350</v>
      </c>
      <c r="J70" s="625">
        <v>90</v>
      </c>
      <c r="K70" s="625">
        <f t="shared" si="24"/>
        <v>440</v>
      </c>
      <c r="L70" s="659"/>
    </row>
    <row r="71" spans="1:12" s="134" customFormat="1" ht="12.75" customHeight="1" x14ac:dyDescent="0.2">
      <c r="A71" s="434"/>
      <c r="B71" s="574" t="s">
        <v>850</v>
      </c>
      <c r="C71" s="566"/>
      <c r="D71" s="409"/>
      <c r="E71" s="570"/>
      <c r="F71" s="566"/>
      <c r="G71" s="409"/>
      <c r="H71" s="570"/>
      <c r="I71" s="624">
        <v>300</v>
      </c>
      <c r="J71" s="625">
        <v>0</v>
      </c>
      <c r="K71" s="625">
        <f t="shared" si="24"/>
        <v>300</v>
      </c>
      <c r="L71" s="659"/>
    </row>
    <row r="72" spans="1:12" s="134" customFormat="1" ht="12.75" customHeight="1" x14ac:dyDescent="0.2">
      <c r="A72" s="408"/>
      <c r="B72" s="574" t="s">
        <v>660</v>
      </c>
      <c r="C72" s="566">
        <v>30651</v>
      </c>
      <c r="D72" s="409">
        <v>8276</v>
      </c>
      <c r="E72" s="570">
        <f>SUM(C72:D72)</f>
        <v>38927</v>
      </c>
      <c r="F72" s="566">
        <v>25414</v>
      </c>
      <c r="G72" s="409">
        <v>6862</v>
      </c>
      <c r="H72" s="570">
        <f>SUM(F72:G72)</f>
        <v>32276</v>
      </c>
      <c r="I72" s="650">
        <v>11684</v>
      </c>
      <c r="J72" s="649">
        <v>3153</v>
      </c>
      <c r="K72" s="625">
        <f t="shared" si="24"/>
        <v>14837</v>
      </c>
      <c r="L72" s="660">
        <f t="shared" si="2"/>
        <v>0.45969141157516419</v>
      </c>
    </row>
    <row r="73" spans="1:12" ht="17.25" customHeight="1" x14ac:dyDescent="0.2">
      <c r="A73" s="105"/>
      <c r="B73" s="596" t="s">
        <v>412</v>
      </c>
      <c r="C73" s="599">
        <f t="shared" ref="C73:K73" si="25">C65</f>
        <v>30651</v>
      </c>
      <c r="D73" s="101">
        <f t="shared" si="25"/>
        <v>8276</v>
      </c>
      <c r="E73" s="600">
        <f t="shared" si="25"/>
        <v>38927</v>
      </c>
      <c r="F73" s="599">
        <f t="shared" si="25"/>
        <v>26984</v>
      </c>
      <c r="G73" s="101">
        <f t="shared" si="25"/>
        <v>7286</v>
      </c>
      <c r="H73" s="600">
        <f t="shared" si="25"/>
        <v>34270</v>
      </c>
      <c r="I73" s="600">
        <f t="shared" si="25"/>
        <v>15628</v>
      </c>
      <c r="J73" s="600">
        <f t="shared" si="25"/>
        <v>4132</v>
      </c>
      <c r="K73" s="600">
        <f t="shared" si="25"/>
        <v>19760</v>
      </c>
      <c r="L73" s="662">
        <f t="shared" si="2"/>
        <v>0.5765976072366501</v>
      </c>
    </row>
    <row r="74" spans="1:12" ht="19.5" customHeight="1" thickBot="1" x14ac:dyDescent="0.25">
      <c r="A74" s="105"/>
      <c r="B74" s="596" t="s">
        <v>467</v>
      </c>
      <c r="C74" s="601">
        <f t="shared" ref="C74:K74" si="26">C61+C64+C73</f>
        <v>348389</v>
      </c>
      <c r="D74" s="602">
        <f t="shared" si="26"/>
        <v>90931</v>
      </c>
      <c r="E74" s="603">
        <f t="shared" si="26"/>
        <v>439320</v>
      </c>
      <c r="F74" s="601">
        <f t="shared" si="26"/>
        <v>355680</v>
      </c>
      <c r="G74" s="602">
        <f t="shared" si="26"/>
        <v>76864</v>
      </c>
      <c r="H74" s="603">
        <f t="shared" si="26"/>
        <v>432544</v>
      </c>
      <c r="I74" s="603">
        <f t="shared" si="26"/>
        <v>329465</v>
      </c>
      <c r="J74" s="603">
        <f t="shared" si="26"/>
        <v>69547</v>
      </c>
      <c r="K74" s="603">
        <f t="shared" si="26"/>
        <v>399012</v>
      </c>
      <c r="L74" s="663">
        <f t="shared" si="2"/>
        <v>0.92247725086927568</v>
      </c>
    </row>
    <row r="75" spans="1:12" x14ac:dyDescent="0.2">
      <c r="A75" s="410"/>
      <c r="B75" s="411"/>
      <c r="C75" s="411"/>
      <c r="D75" s="411"/>
      <c r="E75" s="411"/>
    </row>
    <row r="76" spans="1:12" x14ac:dyDescent="0.2">
      <c r="A76" s="410"/>
      <c r="B76" s="411"/>
      <c r="C76" s="411"/>
      <c r="D76" s="411"/>
      <c r="E76" s="411"/>
    </row>
    <row r="77" spans="1:12" x14ac:dyDescent="0.2">
      <c r="A77" s="410"/>
      <c r="B77" s="411"/>
      <c r="C77" s="411"/>
      <c r="D77" s="411"/>
      <c r="E77" s="411"/>
    </row>
    <row r="78" spans="1:12" ht="15.75" x14ac:dyDescent="0.25">
      <c r="A78" s="40" t="s">
        <v>973</v>
      </c>
      <c r="B78" s="411"/>
      <c r="C78" s="411"/>
      <c r="D78" s="411"/>
      <c r="E78" s="411"/>
    </row>
    <row r="79" spans="1:12" x14ac:dyDescent="0.2">
      <c r="A79" s="410"/>
      <c r="B79" s="411"/>
      <c r="C79" s="411"/>
      <c r="D79" s="411"/>
      <c r="E79" s="411"/>
    </row>
    <row r="80" spans="1:12" ht="15.75" x14ac:dyDescent="0.25">
      <c r="A80" s="824" t="s">
        <v>447</v>
      </c>
      <c r="B80" s="824"/>
      <c r="C80" s="824"/>
      <c r="D80" s="824"/>
      <c r="E80" s="824"/>
    </row>
    <row r="81" spans="1:12" ht="15.75" x14ac:dyDescent="0.25">
      <c r="A81" s="824" t="s">
        <v>726</v>
      </c>
      <c r="B81" s="824"/>
      <c r="C81" s="824"/>
      <c r="D81" s="824"/>
      <c r="E81" s="824"/>
    </row>
    <row r="82" spans="1:12" ht="15.75" x14ac:dyDescent="0.25">
      <c r="A82" s="824" t="s">
        <v>448</v>
      </c>
      <c r="B82" s="824"/>
      <c r="C82" s="824"/>
      <c r="D82" s="824"/>
      <c r="E82" s="824"/>
    </row>
    <row r="83" spans="1:12" ht="15.75" x14ac:dyDescent="0.25">
      <c r="A83" s="824" t="s">
        <v>468</v>
      </c>
      <c r="B83" s="824"/>
      <c r="C83" s="824"/>
      <c r="D83" s="824"/>
      <c r="E83" s="824"/>
    </row>
    <row r="84" spans="1:12" ht="16.5" thickBot="1" x14ac:dyDescent="0.3">
      <c r="A84" s="410"/>
      <c r="B84" s="412"/>
      <c r="C84" s="411"/>
      <c r="D84" s="411"/>
      <c r="E84" s="411"/>
    </row>
    <row r="85" spans="1:12" x14ac:dyDescent="0.2">
      <c r="A85" s="43" t="s">
        <v>69</v>
      </c>
      <c r="B85" s="52" t="s">
        <v>27</v>
      </c>
      <c r="C85" s="383"/>
      <c r="D85" s="384" t="s">
        <v>634</v>
      </c>
      <c r="E85" s="385"/>
      <c r="F85" s="383"/>
      <c r="G85" s="384" t="s">
        <v>648</v>
      </c>
      <c r="H85" s="385"/>
      <c r="I85" s="835" t="s">
        <v>223</v>
      </c>
      <c r="J85" s="836"/>
      <c r="K85" s="836"/>
      <c r="L85" s="836"/>
    </row>
    <row r="86" spans="1:12" x14ac:dyDescent="0.2">
      <c r="A86" s="45" t="s">
        <v>70</v>
      </c>
      <c r="B86" s="53"/>
      <c r="C86" s="604" t="s">
        <v>451</v>
      </c>
      <c r="D86" s="43" t="s">
        <v>452</v>
      </c>
      <c r="E86" s="605" t="s">
        <v>28</v>
      </c>
      <c r="F86" s="604" t="s">
        <v>451</v>
      </c>
      <c r="G86" s="43" t="s">
        <v>452</v>
      </c>
      <c r="H86" s="605" t="s">
        <v>28</v>
      </c>
      <c r="I86" s="651" t="s">
        <v>451</v>
      </c>
      <c r="J86" s="651" t="s">
        <v>452</v>
      </c>
      <c r="K86" s="651" t="s">
        <v>28</v>
      </c>
      <c r="L86" s="44" t="s">
        <v>453</v>
      </c>
    </row>
    <row r="87" spans="1:12" x14ac:dyDescent="0.2">
      <c r="A87" s="60" t="s">
        <v>818</v>
      </c>
      <c r="B87" s="571" t="s">
        <v>456</v>
      </c>
      <c r="C87" s="572">
        <f t="shared" ref="C87:K87" si="27">C88</f>
        <v>4331</v>
      </c>
      <c r="D87" s="391">
        <f t="shared" si="27"/>
        <v>1169</v>
      </c>
      <c r="E87" s="573">
        <f t="shared" si="27"/>
        <v>5500</v>
      </c>
      <c r="F87" s="572">
        <f t="shared" si="27"/>
        <v>9370</v>
      </c>
      <c r="G87" s="391">
        <f t="shared" si="27"/>
        <v>2530</v>
      </c>
      <c r="H87" s="573">
        <f t="shared" si="27"/>
        <v>11900</v>
      </c>
      <c r="I87" s="572">
        <f t="shared" si="27"/>
        <v>9466</v>
      </c>
      <c r="J87" s="391">
        <f t="shared" si="27"/>
        <v>2394</v>
      </c>
      <c r="K87" s="573">
        <f t="shared" si="27"/>
        <v>11860</v>
      </c>
      <c r="L87" s="665">
        <f t="shared" ref="L87:L107" si="28">IF(H87&lt;&gt;0,K87/H87,"")</f>
        <v>0.99663865546218489</v>
      </c>
    </row>
    <row r="88" spans="1:12" x14ac:dyDescent="0.2">
      <c r="A88" s="61"/>
      <c r="B88" s="574" t="s">
        <v>469</v>
      </c>
      <c r="C88" s="575">
        <v>4331</v>
      </c>
      <c r="D88" s="114">
        <v>1169</v>
      </c>
      <c r="E88" s="606">
        <f>SUM(C88:D88)</f>
        <v>5500</v>
      </c>
      <c r="F88" s="575">
        <v>9370</v>
      </c>
      <c r="G88" s="114">
        <v>2530</v>
      </c>
      <c r="H88" s="606">
        <f>SUM(F88:G88)</f>
        <v>11900</v>
      </c>
      <c r="I88" s="575">
        <v>9466</v>
      </c>
      <c r="J88" s="114">
        <v>2394</v>
      </c>
      <c r="K88" s="606">
        <f>SUM(I88:J88)</f>
        <v>11860</v>
      </c>
      <c r="L88" s="666">
        <f t="shared" si="28"/>
        <v>0.99663865546218489</v>
      </c>
    </row>
    <row r="89" spans="1:12" x14ac:dyDescent="0.2">
      <c r="A89" s="60" t="s">
        <v>816</v>
      </c>
      <c r="B89" s="582" t="s">
        <v>470</v>
      </c>
      <c r="C89" s="572">
        <f t="shared" ref="C89:H89" si="29">SUM(C90:C94)</f>
        <v>70709</v>
      </c>
      <c r="D89" s="572">
        <f t="shared" si="29"/>
        <v>19091</v>
      </c>
      <c r="E89" s="572">
        <f t="shared" si="29"/>
        <v>89800</v>
      </c>
      <c r="F89" s="572">
        <f t="shared" si="29"/>
        <v>271419</v>
      </c>
      <c r="G89" s="572">
        <f t="shared" si="29"/>
        <v>73281</v>
      </c>
      <c r="H89" s="572">
        <f t="shared" si="29"/>
        <v>344700</v>
      </c>
      <c r="I89" s="572">
        <f>SUM(I90:I94)</f>
        <v>271284</v>
      </c>
      <c r="J89" s="572">
        <f>SUM(J90:J94)</f>
        <v>73246</v>
      </c>
      <c r="K89" s="572">
        <f>SUM(K90:K94)</f>
        <v>344530</v>
      </c>
      <c r="L89" s="665">
        <f t="shared" si="28"/>
        <v>0.99950681752248327</v>
      </c>
    </row>
    <row r="90" spans="1:12" x14ac:dyDescent="0.2">
      <c r="A90" s="61"/>
      <c r="B90" s="607" t="s">
        <v>759</v>
      </c>
      <c r="C90" s="566">
        <v>6930</v>
      </c>
      <c r="D90" s="405">
        <v>1870</v>
      </c>
      <c r="E90" s="608">
        <f>C90+D90</f>
        <v>8800</v>
      </c>
      <c r="F90" s="566">
        <v>6930</v>
      </c>
      <c r="G90" s="405">
        <v>1870</v>
      </c>
      <c r="H90" s="570">
        <f>F90+G90</f>
        <v>8800</v>
      </c>
      <c r="I90" s="566">
        <v>6905</v>
      </c>
      <c r="J90" s="405">
        <v>1864</v>
      </c>
      <c r="K90" s="570">
        <f>I90+J90</f>
        <v>8769</v>
      </c>
      <c r="L90" s="665">
        <f t="shared" si="28"/>
        <v>0.99647727272727271</v>
      </c>
    </row>
    <row r="91" spans="1:12" x14ac:dyDescent="0.2">
      <c r="A91" s="61"/>
      <c r="B91" s="607" t="s">
        <v>760</v>
      </c>
      <c r="C91" s="566"/>
      <c r="D91" s="405"/>
      <c r="E91" s="608">
        <f>C91+D91</f>
        <v>0</v>
      </c>
      <c r="F91" s="566">
        <v>3780</v>
      </c>
      <c r="G91" s="405">
        <v>1020</v>
      </c>
      <c r="H91" s="570">
        <f>F91+G91</f>
        <v>4800</v>
      </c>
      <c r="I91" s="566">
        <v>3695</v>
      </c>
      <c r="J91" s="405">
        <v>998</v>
      </c>
      <c r="K91" s="570">
        <f>I91+J91</f>
        <v>4693</v>
      </c>
      <c r="L91" s="665">
        <f t="shared" si="28"/>
        <v>0.97770833333333329</v>
      </c>
    </row>
    <row r="92" spans="1:12" x14ac:dyDescent="0.2">
      <c r="A92" s="61"/>
      <c r="B92" s="607" t="s">
        <v>761</v>
      </c>
      <c r="C92" s="566">
        <v>63779</v>
      </c>
      <c r="D92" s="405">
        <v>17221</v>
      </c>
      <c r="E92" s="608">
        <f>C92+D92</f>
        <v>81000</v>
      </c>
      <c r="F92" s="566">
        <v>63779</v>
      </c>
      <c r="G92" s="405">
        <v>17221</v>
      </c>
      <c r="H92" s="570">
        <f>F92+G92</f>
        <v>81000</v>
      </c>
      <c r="I92" s="566">
        <v>63486</v>
      </c>
      <c r="J92" s="405">
        <v>17141</v>
      </c>
      <c r="K92" s="570">
        <f>I92+J92</f>
        <v>80627</v>
      </c>
      <c r="L92" s="665">
        <f t="shared" si="28"/>
        <v>0.99539506172839509</v>
      </c>
    </row>
    <row r="93" spans="1:12" x14ac:dyDescent="0.2">
      <c r="A93" s="61"/>
      <c r="B93" s="607" t="s">
        <v>762</v>
      </c>
      <c r="C93" s="566"/>
      <c r="D93" s="405"/>
      <c r="E93" s="608">
        <f>C93+D93</f>
        <v>0</v>
      </c>
      <c r="F93" s="566">
        <v>187480</v>
      </c>
      <c r="G93" s="405">
        <v>50620</v>
      </c>
      <c r="H93" s="570">
        <f>F93+G93</f>
        <v>238100</v>
      </c>
      <c r="I93" s="566">
        <v>187480</v>
      </c>
      <c r="J93" s="405">
        <v>50619</v>
      </c>
      <c r="K93" s="570">
        <f>I93+J93</f>
        <v>238099</v>
      </c>
      <c r="L93" s="665">
        <f t="shared" si="28"/>
        <v>0.99999580008399835</v>
      </c>
    </row>
    <row r="94" spans="1:12" x14ac:dyDescent="0.2">
      <c r="A94" s="62"/>
      <c r="B94" s="583" t="s">
        <v>763</v>
      </c>
      <c r="C94" s="584"/>
      <c r="D94" s="116"/>
      <c r="E94" s="585">
        <f>SUM(C94:D94)</f>
        <v>0</v>
      </c>
      <c r="F94" s="584">
        <v>9450</v>
      </c>
      <c r="G94" s="116">
        <v>2550</v>
      </c>
      <c r="H94" s="585">
        <f>SUM(F94:G94)</f>
        <v>12000</v>
      </c>
      <c r="I94" s="584">
        <v>9718</v>
      </c>
      <c r="J94" s="116">
        <v>2624</v>
      </c>
      <c r="K94" s="570">
        <f>I94+J94</f>
        <v>12342</v>
      </c>
      <c r="L94" s="665">
        <f t="shared" si="28"/>
        <v>1.0285</v>
      </c>
    </row>
    <row r="95" spans="1:12" x14ac:dyDescent="0.2">
      <c r="A95" s="65" t="s">
        <v>7</v>
      </c>
      <c r="B95" s="609" t="s">
        <v>462</v>
      </c>
      <c r="C95" s="612">
        <f t="shared" ref="C95:K95" si="30">SUM(C96:C97)</f>
        <v>196850</v>
      </c>
      <c r="D95" s="413">
        <f t="shared" si="30"/>
        <v>53150</v>
      </c>
      <c r="E95" s="613">
        <f t="shared" si="30"/>
        <v>250000</v>
      </c>
      <c r="F95" s="612">
        <f t="shared" si="30"/>
        <v>85515</v>
      </c>
      <c r="G95" s="413">
        <f t="shared" si="30"/>
        <v>23089</v>
      </c>
      <c r="H95" s="613">
        <f t="shared" si="30"/>
        <v>108604</v>
      </c>
      <c r="I95" s="612">
        <f t="shared" si="30"/>
        <v>84479</v>
      </c>
      <c r="J95" s="413">
        <f t="shared" si="30"/>
        <v>22728</v>
      </c>
      <c r="K95" s="613">
        <f t="shared" si="30"/>
        <v>107207</v>
      </c>
      <c r="L95" s="665">
        <f t="shared" si="28"/>
        <v>0.98713675371072884</v>
      </c>
    </row>
    <row r="96" spans="1:12" x14ac:dyDescent="0.2">
      <c r="A96" s="65"/>
      <c r="B96" s="607" t="s">
        <v>764</v>
      </c>
      <c r="C96" s="610"/>
      <c r="D96" s="414"/>
      <c r="E96" s="611">
        <f>SUM(C96:D96)</f>
        <v>0</v>
      </c>
      <c r="F96" s="610">
        <v>83180</v>
      </c>
      <c r="G96" s="414">
        <v>22458</v>
      </c>
      <c r="H96" s="611">
        <f>SUM(F96:G96)</f>
        <v>105638</v>
      </c>
      <c r="I96" s="610">
        <v>83179</v>
      </c>
      <c r="J96" s="414">
        <v>22458</v>
      </c>
      <c r="K96" s="611">
        <f>SUM(I96:J96)</f>
        <v>105637</v>
      </c>
      <c r="L96" s="665">
        <f t="shared" si="28"/>
        <v>0.99999053370946056</v>
      </c>
    </row>
    <row r="97" spans="1:12" x14ac:dyDescent="0.2">
      <c r="A97" s="65"/>
      <c r="B97" s="607" t="s">
        <v>765</v>
      </c>
      <c r="C97" s="610">
        <v>196850</v>
      </c>
      <c r="D97" s="414">
        <v>53150</v>
      </c>
      <c r="E97" s="611">
        <f>SUM(C97:D97)</f>
        <v>250000</v>
      </c>
      <c r="F97" s="610">
        <v>2335</v>
      </c>
      <c r="G97" s="414">
        <v>631</v>
      </c>
      <c r="H97" s="611">
        <f>SUM(F97:G97)</f>
        <v>2966</v>
      </c>
      <c r="I97" s="610">
        <v>1300</v>
      </c>
      <c r="J97" s="414">
        <v>270</v>
      </c>
      <c r="K97" s="611">
        <f>SUM(I97:J97)</f>
        <v>1570</v>
      </c>
      <c r="L97" s="665">
        <f t="shared" si="28"/>
        <v>0.52933243425488874</v>
      </c>
    </row>
    <row r="98" spans="1:12" x14ac:dyDescent="0.2">
      <c r="A98" s="65" t="s">
        <v>644</v>
      </c>
      <c r="B98" s="571" t="s">
        <v>464</v>
      </c>
      <c r="C98" s="572">
        <f>C99+C100</f>
        <v>59055</v>
      </c>
      <c r="D98" s="572">
        <f t="shared" ref="D98:K98" si="31">D99+D100</f>
        <v>15945</v>
      </c>
      <c r="E98" s="572">
        <f t="shared" si="31"/>
        <v>75000</v>
      </c>
      <c r="F98" s="572">
        <f t="shared" si="31"/>
        <v>44173</v>
      </c>
      <c r="G98" s="572">
        <f t="shared" si="31"/>
        <v>11927</v>
      </c>
      <c r="H98" s="572">
        <f t="shared" si="31"/>
        <v>56100</v>
      </c>
      <c r="I98" s="572">
        <f t="shared" si="31"/>
        <v>44029</v>
      </c>
      <c r="J98" s="572">
        <f t="shared" si="31"/>
        <v>11888</v>
      </c>
      <c r="K98" s="572">
        <f t="shared" si="31"/>
        <v>55917</v>
      </c>
      <c r="L98" s="665">
        <f t="shared" si="28"/>
        <v>0.99673796791443847</v>
      </c>
    </row>
    <row r="99" spans="1:12" x14ac:dyDescent="0.2">
      <c r="A99" s="65"/>
      <c r="B99" s="607" t="s">
        <v>826</v>
      </c>
      <c r="C99" s="566">
        <v>39370</v>
      </c>
      <c r="D99" s="405">
        <v>10630</v>
      </c>
      <c r="E99" s="570">
        <f>C99+D99</f>
        <v>50000</v>
      </c>
      <c r="F99" s="566">
        <v>44173</v>
      </c>
      <c r="G99" s="405">
        <v>11927</v>
      </c>
      <c r="H99" s="570">
        <f>F99+G99</f>
        <v>56100</v>
      </c>
      <c r="I99" s="566">
        <v>44029</v>
      </c>
      <c r="J99" s="405">
        <v>11888</v>
      </c>
      <c r="K99" s="570">
        <f>I99+J99</f>
        <v>55917</v>
      </c>
      <c r="L99" s="665"/>
    </row>
    <row r="100" spans="1:12" x14ac:dyDescent="0.2">
      <c r="A100" s="65"/>
      <c r="B100" s="607" t="s">
        <v>766</v>
      </c>
      <c r="C100" s="584">
        <v>19685</v>
      </c>
      <c r="D100" s="116">
        <v>5315</v>
      </c>
      <c r="E100" s="585">
        <f>SUM(C100:D100)</f>
        <v>25000</v>
      </c>
      <c r="F100" s="584">
        <v>0</v>
      </c>
      <c r="G100" s="116">
        <v>0</v>
      </c>
      <c r="H100" s="585">
        <f>SUM(F100:G100)</f>
        <v>0</v>
      </c>
      <c r="I100" s="584">
        <v>0</v>
      </c>
      <c r="J100" s="116">
        <v>0</v>
      </c>
      <c r="K100" s="585">
        <f>SUM(I100:J100)</f>
        <v>0</v>
      </c>
      <c r="L100" s="666" t="str">
        <f t="shared" si="28"/>
        <v/>
      </c>
    </row>
    <row r="101" spans="1:12" x14ac:dyDescent="0.2">
      <c r="A101" s="393" t="s">
        <v>819</v>
      </c>
      <c r="B101" s="571" t="s">
        <v>472</v>
      </c>
      <c r="C101" s="572">
        <f t="shared" ref="C101:K101" si="32">C102</f>
        <v>0</v>
      </c>
      <c r="D101" s="391">
        <f t="shared" si="32"/>
        <v>0</v>
      </c>
      <c r="E101" s="573">
        <f t="shared" si="32"/>
        <v>0</v>
      </c>
      <c r="F101" s="572">
        <f t="shared" si="32"/>
        <v>0</v>
      </c>
      <c r="G101" s="391">
        <f t="shared" si="32"/>
        <v>0</v>
      </c>
      <c r="H101" s="573">
        <f t="shared" si="32"/>
        <v>0</v>
      </c>
      <c r="I101" s="572">
        <f t="shared" si="32"/>
        <v>0</v>
      </c>
      <c r="J101" s="391">
        <f t="shared" si="32"/>
        <v>0</v>
      </c>
      <c r="K101" s="573">
        <f t="shared" si="32"/>
        <v>0</v>
      </c>
      <c r="L101" s="665" t="str">
        <f t="shared" si="28"/>
        <v/>
      </c>
    </row>
    <row r="102" spans="1:12" x14ac:dyDescent="0.2">
      <c r="A102" s="408"/>
      <c r="B102" s="574" t="s">
        <v>767</v>
      </c>
      <c r="C102" s="566"/>
      <c r="D102" s="409"/>
      <c r="E102" s="614">
        <f>SUM(C102:D102)</f>
        <v>0</v>
      </c>
      <c r="F102" s="566">
        <v>0</v>
      </c>
      <c r="G102" s="409">
        <v>0</v>
      </c>
      <c r="H102" s="614">
        <f>SUM(F102:G102)</f>
        <v>0</v>
      </c>
      <c r="I102" s="566">
        <v>0</v>
      </c>
      <c r="J102" s="409">
        <v>0</v>
      </c>
      <c r="K102" s="614">
        <f>SUM(I102:J102)</f>
        <v>0</v>
      </c>
      <c r="L102" s="666" t="str">
        <f t="shared" si="28"/>
        <v/>
      </c>
    </row>
    <row r="103" spans="1:12" x14ac:dyDescent="0.2">
      <c r="A103" s="103" t="s">
        <v>820</v>
      </c>
      <c r="B103" s="571" t="s">
        <v>21</v>
      </c>
      <c r="C103" s="577">
        <f t="shared" ref="C103:K103" si="33">SUM(C104:C104)</f>
        <v>0</v>
      </c>
      <c r="D103" s="394">
        <f t="shared" si="33"/>
        <v>0</v>
      </c>
      <c r="E103" s="578">
        <f t="shared" si="33"/>
        <v>0</v>
      </c>
      <c r="F103" s="577">
        <f t="shared" si="33"/>
        <v>500</v>
      </c>
      <c r="G103" s="394">
        <f t="shared" si="33"/>
        <v>0</v>
      </c>
      <c r="H103" s="578">
        <f t="shared" si="33"/>
        <v>500</v>
      </c>
      <c r="I103" s="577">
        <f t="shared" si="33"/>
        <v>500</v>
      </c>
      <c r="J103" s="394">
        <f t="shared" si="33"/>
        <v>0</v>
      </c>
      <c r="K103" s="578">
        <f t="shared" si="33"/>
        <v>500</v>
      </c>
      <c r="L103" s="665">
        <f t="shared" si="28"/>
        <v>1</v>
      </c>
    </row>
    <row r="104" spans="1:12" ht="15" customHeight="1" x14ac:dyDescent="0.2">
      <c r="A104" s="104"/>
      <c r="B104" s="574" t="s">
        <v>768</v>
      </c>
      <c r="C104" s="575"/>
      <c r="D104" s="114"/>
      <c r="E104" s="576">
        <f>SUM(C104:D104)</f>
        <v>0</v>
      </c>
      <c r="F104" s="590">
        <v>500</v>
      </c>
      <c r="G104" s="114"/>
      <c r="H104" s="576">
        <f>SUM(F104:G104)</f>
        <v>500</v>
      </c>
      <c r="I104" s="590">
        <v>500</v>
      </c>
      <c r="J104" s="114"/>
      <c r="K104" s="576">
        <f>SUM(I104:J104)</f>
        <v>500</v>
      </c>
      <c r="L104" s="665">
        <f t="shared" si="28"/>
        <v>1</v>
      </c>
    </row>
    <row r="105" spans="1:12" ht="13.5" customHeight="1" x14ac:dyDescent="0.2">
      <c r="A105" s="179" t="s">
        <v>821</v>
      </c>
      <c r="B105" s="617" t="s">
        <v>769</v>
      </c>
      <c r="C105" s="618">
        <f t="shared" ref="C105:K105" si="34">SUM(C106:C106)</f>
        <v>0</v>
      </c>
      <c r="D105" s="619">
        <f t="shared" si="34"/>
        <v>0</v>
      </c>
      <c r="E105" s="620">
        <f t="shared" si="34"/>
        <v>0</v>
      </c>
      <c r="F105" s="618">
        <f t="shared" si="34"/>
        <v>3345</v>
      </c>
      <c r="G105" s="619">
        <f t="shared" si="34"/>
        <v>903</v>
      </c>
      <c r="H105" s="620">
        <f t="shared" si="34"/>
        <v>4248</v>
      </c>
      <c r="I105" s="618">
        <v>4069</v>
      </c>
      <c r="J105" s="619">
        <f t="shared" si="34"/>
        <v>157</v>
      </c>
      <c r="K105" s="620">
        <f t="shared" si="34"/>
        <v>4226</v>
      </c>
      <c r="L105" s="667">
        <f t="shared" si="28"/>
        <v>0.9948210922787194</v>
      </c>
    </row>
    <row r="106" spans="1:12" ht="13.5" customHeight="1" x14ac:dyDescent="0.2">
      <c r="A106" s="179"/>
      <c r="B106" s="615" t="s">
        <v>768</v>
      </c>
      <c r="C106" s="584"/>
      <c r="D106" s="116"/>
      <c r="E106" s="616">
        <f>SUM(C106:D106)</f>
        <v>0</v>
      </c>
      <c r="F106" s="584">
        <v>3345</v>
      </c>
      <c r="G106" s="116">
        <v>903</v>
      </c>
      <c r="H106" s="616">
        <f>SUM(F106:G106)</f>
        <v>4248</v>
      </c>
      <c r="I106" s="584">
        <v>4069</v>
      </c>
      <c r="J106" s="116">
        <v>157</v>
      </c>
      <c r="K106" s="616">
        <f>SUM(I106:J106)</f>
        <v>4226</v>
      </c>
      <c r="L106" s="667">
        <f t="shared" si="28"/>
        <v>0.9948210922787194</v>
      </c>
    </row>
    <row r="107" spans="1:12" ht="13.5" thickBot="1" x14ac:dyDescent="0.25">
      <c r="A107" s="386">
        <v>1</v>
      </c>
      <c r="B107" s="621" t="s">
        <v>113</v>
      </c>
      <c r="C107" s="622">
        <f>C87+C89+C95+C98+C101+C103+C105</f>
        <v>330945</v>
      </c>
      <c r="D107" s="622">
        <f t="shared" ref="D107:K107" si="35">D87+D89+D95+D98+D101+D103+D105</f>
        <v>89355</v>
      </c>
      <c r="E107" s="622">
        <f t="shared" si="35"/>
        <v>420300</v>
      </c>
      <c r="F107" s="622">
        <f t="shared" si="35"/>
        <v>414322</v>
      </c>
      <c r="G107" s="622">
        <f t="shared" si="35"/>
        <v>111730</v>
      </c>
      <c r="H107" s="622">
        <f t="shared" si="35"/>
        <v>526052</v>
      </c>
      <c r="I107" s="622">
        <f t="shared" si="35"/>
        <v>413827</v>
      </c>
      <c r="J107" s="622">
        <f t="shared" si="35"/>
        <v>110413</v>
      </c>
      <c r="K107" s="622">
        <f t="shared" si="35"/>
        <v>524240</v>
      </c>
      <c r="L107" s="665">
        <f t="shared" si="28"/>
        <v>0.99655547360337005</v>
      </c>
    </row>
    <row r="108" spans="1:12" x14ac:dyDescent="0.2">
      <c r="A108" s="5"/>
      <c r="B108" s="5"/>
      <c r="C108" s="5"/>
      <c r="D108" s="5"/>
      <c r="E108" s="5"/>
      <c r="L108" s="664" t="str">
        <f>IF(H117&lt;&gt;0,K117/H117,"")</f>
        <v/>
      </c>
    </row>
    <row r="109" spans="1:12" x14ac:dyDescent="0.2">
      <c r="A109" s="5"/>
      <c r="B109" s="5"/>
      <c r="C109" s="5"/>
      <c r="D109" s="5"/>
      <c r="E109" s="5"/>
    </row>
    <row r="110" spans="1:12" x14ac:dyDescent="0.2">
      <c r="A110" s="5"/>
      <c r="B110" s="5"/>
      <c r="C110" s="5"/>
      <c r="D110" s="5"/>
      <c r="E110" s="5"/>
    </row>
    <row r="111" spans="1:12" x14ac:dyDescent="0.2">
      <c r="A111" s="5"/>
      <c r="B111" s="5"/>
      <c r="C111" s="5"/>
      <c r="D111" s="5"/>
      <c r="E111" s="5"/>
    </row>
    <row r="112" spans="1:12" x14ac:dyDescent="0.2">
      <c r="A112" s="5"/>
      <c r="B112" s="5"/>
      <c r="C112" s="5"/>
      <c r="D112" s="5"/>
      <c r="E112" s="5"/>
    </row>
    <row r="113" spans="1:5" x14ac:dyDescent="0.2">
      <c r="A113" s="5"/>
      <c r="B113" s="5"/>
      <c r="C113" s="5"/>
      <c r="D113" s="5"/>
      <c r="E113" s="5"/>
    </row>
    <row r="114" spans="1:5" x14ac:dyDescent="0.2">
      <c r="A114" s="5"/>
      <c r="B114" s="5"/>
      <c r="C114" s="5"/>
      <c r="D114" s="5"/>
      <c r="E114" s="5"/>
    </row>
    <row r="115" spans="1:5" x14ac:dyDescent="0.2">
      <c r="A115" s="5"/>
      <c r="B115" s="5"/>
      <c r="C115" s="5"/>
      <c r="D115" s="5"/>
      <c r="E115" s="5"/>
    </row>
    <row r="116" spans="1:5" x14ac:dyDescent="0.2">
      <c r="A116" s="5"/>
      <c r="B116" s="5"/>
      <c r="C116" s="5"/>
      <c r="D116" s="5"/>
      <c r="E116" s="5"/>
    </row>
    <row r="119" spans="1:5" ht="15" customHeight="1" x14ac:dyDescent="0.2"/>
    <row r="120" spans="1:5" ht="15" customHeight="1" x14ac:dyDescent="0.2"/>
    <row r="121" spans="1:5" ht="18" customHeight="1" x14ac:dyDescent="0.2"/>
    <row r="122" spans="1:5" ht="15" customHeight="1" x14ac:dyDescent="0.2"/>
    <row r="123" spans="1:5" ht="15" customHeight="1" x14ac:dyDescent="0.2"/>
    <row r="124" spans="1:5" ht="12.75" customHeight="1" x14ac:dyDescent="0.2"/>
  </sheetData>
  <mergeCells count="10">
    <mergeCell ref="A82:E82"/>
    <mergeCell ref="A83:E83"/>
    <mergeCell ref="I9:L9"/>
    <mergeCell ref="I85:L85"/>
    <mergeCell ref="A3:E3"/>
    <mergeCell ref="A4:E4"/>
    <mergeCell ref="A5:E5"/>
    <mergeCell ref="A6:E6"/>
    <mergeCell ref="A80:E80"/>
    <mergeCell ref="A81:E81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59" firstPageNumber="18" orientation="portrait" r:id="rId1"/>
  <headerFooter alignWithMargins="0">
    <oddFooter>&amp;C&amp;P. oldal</oddFooter>
  </headerFooter>
  <rowBreaks count="1" manualBreakCount="1">
    <brk id="75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0"/>
  <sheetViews>
    <sheetView view="pageBreakPreview" topLeftCell="A10" zoomScaleNormal="100" workbookViewId="0"/>
  </sheetViews>
  <sheetFormatPr defaultRowHeight="12.75" x14ac:dyDescent="0.2"/>
  <cols>
    <col min="1" max="1" width="8.7109375" customWidth="1"/>
    <col min="2" max="2" width="47.140625" customWidth="1"/>
    <col min="3" max="3" width="14.7109375" customWidth="1"/>
    <col min="4" max="4" width="12.5703125" customWidth="1"/>
    <col min="5" max="5" width="13.140625" customWidth="1"/>
    <col min="6" max="6" width="14" customWidth="1"/>
  </cols>
  <sheetData>
    <row r="1" spans="1:15" ht="15.75" x14ac:dyDescent="0.25">
      <c r="A1" s="40" t="s">
        <v>974</v>
      </c>
      <c r="B1" s="40"/>
      <c r="C1" s="40"/>
      <c r="D1" s="5"/>
    </row>
    <row r="2" spans="1:15" ht="15.75" x14ac:dyDescent="0.25">
      <c r="A2" s="40"/>
      <c r="B2" s="40"/>
      <c r="C2" s="40"/>
      <c r="D2" s="5"/>
    </row>
    <row r="3" spans="1:15" ht="15.75" x14ac:dyDescent="0.25">
      <c r="A3" s="824" t="s">
        <v>65</v>
      </c>
      <c r="B3" s="825"/>
      <c r="C3" s="825"/>
      <c r="D3" s="825"/>
    </row>
    <row r="4" spans="1:15" ht="15.75" x14ac:dyDescent="0.25">
      <c r="A4" s="824" t="s">
        <v>770</v>
      </c>
      <c r="B4" s="825"/>
      <c r="C4" s="825"/>
      <c r="D4" s="825"/>
    </row>
    <row r="5" spans="1:15" ht="15.75" x14ac:dyDescent="0.25">
      <c r="A5" s="824" t="s">
        <v>196</v>
      </c>
      <c r="B5" s="825"/>
      <c r="C5" s="825"/>
      <c r="D5" s="825"/>
    </row>
    <row r="6" spans="1:15" ht="15.75" x14ac:dyDescent="0.25">
      <c r="A6" s="824" t="s">
        <v>197</v>
      </c>
      <c r="B6" s="825"/>
      <c r="C6" s="825"/>
      <c r="D6" s="825"/>
    </row>
    <row r="7" spans="1:15" ht="15.75" x14ac:dyDescent="0.25">
      <c r="A7" s="40"/>
      <c r="B7" s="40"/>
      <c r="C7" s="41"/>
      <c r="D7" s="5"/>
    </row>
    <row r="8" spans="1:15" ht="15.75" x14ac:dyDescent="0.25">
      <c r="A8" s="40"/>
      <c r="B8" s="40"/>
      <c r="C8" s="41"/>
      <c r="D8" s="5"/>
    </row>
    <row r="9" spans="1:15" ht="15.75" x14ac:dyDescent="0.25">
      <c r="A9" s="40"/>
      <c r="B9" s="55" t="s">
        <v>76</v>
      </c>
      <c r="C9" s="41"/>
      <c r="D9" s="5"/>
      <c r="K9" s="626"/>
    </row>
    <row r="10" spans="1:15" ht="15" customHeight="1" x14ac:dyDescent="0.2">
      <c r="A10" s="52" t="s">
        <v>69</v>
      </c>
      <c r="B10" s="43" t="s">
        <v>27</v>
      </c>
      <c r="C10" s="756" t="s">
        <v>634</v>
      </c>
      <c r="D10" s="756" t="s">
        <v>205</v>
      </c>
      <c r="E10" s="756" t="s">
        <v>223</v>
      </c>
      <c r="F10" s="756" t="s">
        <v>224</v>
      </c>
      <c r="H10" s="427"/>
      <c r="I10" s="427"/>
      <c r="J10" s="820"/>
      <c r="K10" s="820"/>
      <c r="L10" s="820"/>
    </row>
    <row r="11" spans="1:15" ht="27" customHeight="1" x14ac:dyDescent="0.2">
      <c r="A11" s="53" t="s">
        <v>70</v>
      </c>
      <c r="B11" s="45"/>
      <c r="C11" s="755"/>
      <c r="D11" s="755"/>
      <c r="E11" s="755"/>
      <c r="F11" s="755"/>
      <c r="H11" s="427"/>
      <c r="I11" s="427"/>
      <c r="J11" s="821"/>
      <c r="K11" s="821"/>
      <c r="L11" s="821"/>
      <c r="O11" s="535"/>
    </row>
    <row r="12" spans="1:15" ht="20.25" customHeight="1" x14ac:dyDescent="0.2">
      <c r="A12" s="61" t="s">
        <v>818</v>
      </c>
      <c r="B12" s="630" t="s">
        <v>667</v>
      </c>
      <c r="C12" s="627"/>
      <c r="D12" s="631">
        <f>D13</f>
        <v>11320</v>
      </c>
      <c r="E12" s="631">
        <f>E13</f>
        <v>9780</v>
      </c>
      <c r="F12" s="657">
        <f>IF(D12&lt;&gt;0,E12/D12,"")</f>
        <v>0.86395759717314491</v>
      </c>
      <c r="H12" s="427"/>
      <c r="I12" s="427"/>
      <c r="J12" s="628"/>
      <c r="K12" s="628"/>
      <c r="L12" s="628"/>
      <c r="O12" s="535"/>
    </row>
    <row r="13" spans="1:15" ht="15.75" customHeight="1" x14ac:dyDescent="0.2">
      <c r="A13" s="115"/>
      <c r="B13" s="186" t="s">
        <v>668</v>
      </c>
      <c r="C13" s="627"/>
      <c r="D13" s="632">
        <v>11320</v>
      </c>
      <c r="E13" s="653">
        <v>9780</v>
      </c>
      <c r="F13" s="658">
        <f t="shared" ref="F13:F25" si="0">IF(D13&lt;&gt;0,E13/D13,"")</f>
        <v>0.86395759717314491</v>
      </c>
      <c r="H13" s="427"/>
      <c r="I13" s="427"/>
      <c r="J13" s="628"/>
      <c r="K13" s="628"/>
      <c r="L13" s="628"/>
      <c r="O13" s="535"/>
    </row>
    <row r="14" spans="1:15" ht="15" customHeight="1" x14ac:dyDescent="0.2">
      <c r="A14" s="103" t="s">
        <v>5</v>
      </c>
      <c r="B14" s="100" t="s">
        <v>102</v>
      </c>
      <c r="C14" s="72">
        <f>SUM(C15:C20)</f>
        <v>88676</v>
      </c>
      <c r="D14" s="72">
        <f>SUM(D15:D20)</f>
        <v>1804</v>
      </c>
      <c r="E14" s="72">
        <f>SUM(E15:E20)</f>
        <v>1804</v>
      </c>
      <c r="F14" s="657">
        <f t="shared" si="0"/>
        <v>1</v>
      </c>
      <c r="H14" s="633"/>
      <c r="I14" s="635"/>
      <c r="K14" s="438"/>
    </row>
    <row r="15" spans="1:15" ht="15" customHeight="1" x14ac:dyDescent="0.2">
      <c r="A15" s="104"/>
      <c r="B15" s="561" t="s">
        <v>771</v>
      </c>
      <c r="C15" s="414">
        <v>11250</v>
      </c>
      <c r="D15" s="414"/>
      <c r="E15" s="114"/>
      <c r="F15" s="684"/>
      <c r="H15" s="633"/>
      <c r="I15" s="635"/>
      <c r="K15" s="438"/>
    </row>
    <row r="16" spans="1:15" ht="15" customHeight="1" x14ac:dyDescent="0.2">
      <c r="A16" s="104"/>
      <c r="B16" s="561" t="s">
        <v>772</v>
      </c>
      <c r="C16" s="114">
        <v>73026</v>
      </c>
      <c r="D16" s="413"/>
      <c r="E16" s="526"/>
      <c r="F16" s="657"/>
      <c r="H16" s="633"/>
      <c r="I16" s="635"/>
      <c r="K16" s="438"/>
    </row>
    <row r="17" spans="1:11" ht="15" customHeight="1" x14ac:dyDescent="0.2">
      <c r="A17" s="104"/>
      <c r="B17" s="561" t="s">
        <v>773</v>
      </c>
      <c r="C17" s="114"/>
      <c r="D17" s="114">
        <v>204</v>
      </c>
      <c r="E17" s="114">
        <v>204</v>
      </c>
      <c r="F17" s="657"/>
      <c r="H17" s="633"/>
      <c r="I17" s="635"/>
      <c r="K17" s="438"/>
    </row>
    <row r="18" spans="1:11" ht="15" customHeight="1" x14ac:dyDescent="0.2">
      <c r="A18" s="104"/>
      <c r="B18" s="561" t="s">
        <v>774</v>
      </c>
      <c r="C18" s="114"/>
      <c r="D18" s="114"/>
      <c r="E18" s="114"/>
      <c r="F18" s="657"/>
      <c r="H18" s="633"/>
      <c r="I18" s="635"/>
      <c r="K18" s="438"/>
    </row>
    <row r="19" spans="1:11" ht="15" customHeight="1" x14ac:dyDescent="0.2">
      <c r="A19" s="104"/>
      <c r="B19" s="561" t="s">
        <v>775</v>
      </c>
      <c r="C19" s="114">
        <v>3600</v>
      </c>
      <c r="D19" s="114"/>
      <c r="E19" s="114"/>
      <c r="F19" s="657"/>
      <c r="H19" s="633"/>
      <c r="I19" s="635"/>
      <c r="K19" s="438"/>
    </row>
    <row r="20" spans="1:11" ht="15" customHeight="1" x14ac:dyDescent="0.2">
      <c r="A20" s="104"/>
      <c r="B20" s="123" t="s">
        <v>127</v>
      </c>
      <c r="C20" s="114">
        <v>800</v>
      </c>
      <c r="D20" s="114">
        <v>1600</v>
      </c>
      <c r="E20" s="396">
        <v>1600</v>
      </c>
      <c r="F20" s="658">
        <f t="shared" si="0"/>
        <v>1</v>
      </c>
      <c r="H20" s="634"/>
      <c r="I20" s="636"/>
      <c r="K20" s="439"/>
    </row>
    <row r="21" spans="1:11" ht="15" customHeight="1" x14ac:dyDescent="0.2">
      <c r="A21" s="103" t="s">
        <v>658</v>
      </c>
      <c r="B21" s="100" t="s">
        <v>722</v>
      </c>
      <c r="C21" s="72">
        <f>SUM(C22:C24)</f>
        <v>0</v>
      </c>
      <c r="D21" s="72">
        <f>SUM(D22:D24)</f>
        <v>18250</v>
      </c>
      <c r="E21" s="72">
        <f>SUM(E22:E24)</f>
        <v>18250</v>
      </c>
      <c r="F21" s="657">
        <f t="shared" si="0"/>
        <v>1</v>
      </c>
      <c r="H21" s="435"/>
      <c r="I21" s="440"/>
      <c r="K21" s="437"/>
    </row>
    <row r="22" spans="1:11" ht="15" customHeight="1" x14ac:dyDescent="0.2">
      <c r="A22" s="104"/>
      <c r="B22" s="561" t="s">
        <v>771</v>
      </c>
      <c r="C22" s="413"/>
      <c r="D22" s="114">
        <v>11250</v>
      </c>
      <c r="E22" s="114">
        <v>11250</v>
      </c>
      <c r="F22" s="657"/>
      <c r="H22" s="435"/>
      <c r="I22" s="440"/>
      <c r="K22" s="437"/>
    </row>
    <row r="23" spans="1:11" ht="15" customHeight="1" x14ac:dyDescent="0.2">
      <c r="A23" s="104"/>
      <c r="B23" s="561" t="s">
        <v>772</v>
      </c>
      <c r="C23" s="413"/>
      <c r="D23" s="413"/>
      <c r="E23" s="526"/>
      <c r="F23" s="657" t="str">
        <f t="shared" si="0"/>
        <v/>
      </c>
      <c r="H23" s="435"/>
      <c r="I23" s="440"/>
      <c r="K23" s="437"/>
    </row>
    <row r="24" spans="1:11" ht="15" customHeight="1" x14ac:dyDescent="0.2">
      <c r="A24" s="104"/>
      <c r="B24" s="561" t="s">
        <v>774</v>
      </c>
      <c r="C24" s="114"/>
      <c r="D24" s="114">
        <v>7000</v>
      </c>
      <c r="E24" s="116">
        <v>7000</v>
      </c>
      <c r="F24" s="658">
        <f t="shared" si="0"/>
        <v>1</v>
      </c>
      <c r="H24" s="435"/>
      <c r="I24" s="123"/>
      <c r="K24" s="395"/>
    </row>
    <row r="25" spans="1:11" ht="15" customHeight="1" x14ac:dyDescent="0.2">
      <c r="A25" s="105"/>
      <c r="B25" s="102" t="s">
        <v>77</v>
      </c>
      <c r="C25" s="101">
        <f>C14+C21+C12</f>
        <v>88676</v>
      </c>
      <c r="D25" s="101">
        <f>D14+D21+D12</f>
        <v>31374</v>
      </c>
      <c r="E25" s="101">
        <f>E14+E21+E12</f>
        <v>29834</v>
      </c>
      <c r="F25" s="676">
        <f t="shared" si="0"/>
        <v>0.95091477019187864</v>
      </c>
      <c r="H25" s="435"/>
      <c r="I25" s="411"/>
      <c r="K25" s="436"/>
    </row>
    <row r="26" spans="1:11" ht="15" customHeight="1" x14ac:dyDescent="0.2">
      <c r="A26" s="5"/>
      <c r="B26" s="5"/>
      <c r="C26" s="5"/>
      <c r="D26" s="5"/>
    </row>
    <row r="27" spans="1:11" ht="15" customHeight="1" x14ac:dyDescent="0.2">
      <c r="A27" s="5"/>
      <c r="B27" s="5"/>
      <c r="C27" s="5"/>
      <c r="D27" s="5"/>
    </row>
    <row r="28" spans="1:11" ht="15" customHeight="1" x14ac:dyDescent="0.2">
      <c r="A28" s="5"/>
      <c r="B28" s="5"/>
      <c r="C28" s="5"/>
      <c r="D28" s="5"/>
    </row>
    <row r="29" spans="1:11" x14ac:dyDescent="0.2">
      <c r="A29" s="5"/>
      <c r="B29" s="5"/>
      <c r="C29" s="5"/>
      <c r="D29" s="5"/>
    </row>
    <row r="30" spans="1:11" x14ac:dyDescent="0.2">
      <c r="A30" s="5"/>
      <c r="B30" s="5"/>
      <c r="C30" s="5"/>
      <c r="D30" s="5"/>
    </row>
  </sheetData>
  <mergeCells count="11">
    <mergeCell ref="L10:L11"/>
    <mergeCell ref="F10:F11"/>
    <mergeCell ref="E10:E11"/>
    <mergeCell ref="C10:C11"/>
    <mergeCell ref="D10:D11"/>
    <mergeCell ref="A3:D3"/>
    <mergeCell ref="A4:D4"/>
    <mergeCell ref="A5:D5"/>
    <mergeCell ref="A6:D6"/>
    <mergeCell ref="J10:J11"/>
    <mergeCell ref="K10:K11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78" firstPageNumber="20" orientation="portrait" horizontalDpi="300" verticalDpi="300" r:id="rId1"/>
  <headerFooter alignWithMargins="0">
    <oddFooter>&amp;C&amp;[37.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view="pageBreakPreview" topLeftCell="A13" zoomScaleNormal="100" zoomScaleSheetLayoutView="100" zoomScalePageLayoutView="115" workbookViewId="0"/>
  </sheetViews>
  <sheetFormatPr defaultRowHeight="12.75" x14ac:dyDescent="0.2"/>
  <cols>
    <col min="1" max="1" width="24.140625" customWidth="1"/>
    <col min="2" max="2" width="12.28515625" customWidth="1"/>
    <col min="3" max="3" width="11.85546875" customWidth="1"/>
    <col min="4" max="4" width="11.7109375" customWidth="1"/>
    <col min="5" max="5" width="13.42578125" customWidth="1"/>
    <col min="6" max="6" width="9.7109375" bestFit="1" customWidth="1"/>
    <col min="7" max="7" width="12" customWidth="1"/>
    <col min="8" max="9" width="11" customWidth="1"/>
    <col min="10" max="10" width="10.42578125" customWidth="1"/>
    <col min="11" max="11" width="11.7109375" customWidth="1"/>
    <col min="12" max="12" width="8" customWidth="1"/>
    <col min="13" max="13" width="14.140625" customWidth="1"/>
    <col min="14" max="14" width="8.85546875" customWidth="1"/>
    <col min="15" max="16" width="8" customWidth="1"/>
    <col min="17" max="17" width="10.85546875" customWidth="1"/>
    <col min="18" max="18" width="10.85546875" bestFit="1" customWidth="1"/>
    <col min="19" max="19" width="9.28515625" customWidth="1"/>
    <col min="20" max="20" width="9.7109375" bestFit="1" customWidth="1"/>
    <col min="21" max="22" width="9.28515625" bestFit="1" customWidth="1"/>
    <col min="23" max="23" width="10.140625" customWidth="1"/>
    <col min="24" max="24" width="11.5703125" bestFit="1" customWidth="1"/>
  </cols>
  <sheetData>
    <row r="1" spans="1:24" ht="15.75" x14ac:dyDescent="0.25">
      <c r="A1" s="40" t="s">
        <v>975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5.75" x14ac:dyDescent="0.25">
      <c r="A3" s="40"/>
      <c r="B3" s="40"/>
      <c r="C3" s="40"/>
      <c r="D3" s="40"/>
      <c r="E3" s="40"/>
      <c r="F3" s="40"/>
      <c r="G3" s="40"/>
      <c r="H3" s="41"/>
      <c r="I3" s="40"/>
      <c r="J3" s="41" t="s">
        <v>777</v>
      </c>
      <c r="K3" s="41"/>
      <c r="L3" s="41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54" t="s">
        <v>264</v>
      </c>
      <c r="B4" s="5"/>
      <c r="C4" s="5"/>
      <c r="D4" s="5"/>
      <c r="E4" s="5"/>
      <c r="F4" s="5"/>
      <c r="G4" s="5"/>
      <c r="H4" s="29"/>
      <c r="I4" s="5"/>
      <c r="J4" s="5"/>
      <c r="K4" s="5"/>
      <c r="L4" s="5"/>
      <c r="M4" s="5"/>
      <c r="N4" s="5"/>
      <c r="O4" s="5"/>
      <c r="P4" s="5"/>
      <c r="Q4" s="5"/>
      <c r="R4" s="5"/>
      <c r="S4" s="263"/>
      <c r="T4" s="762" t="s">
        <v>265</v>
      </c>
      <c r="U4" s="762"/>
      <c r="V4" s="762"/>
      <c r="W4" s="762"/>
      <c r="X4" s="762"/>
    </row>
    <row r="5" spans="1:24" x14ac:dyDescent="0.2">
      <c r="A5" s="264"/>
      <c r="B5" s="265"/>
      <c r="C5" s="266"/>
      <c r="D5" s="266"/>
      <c r="E5" s="266"/>
      <c r="F5" s="266"/>
      <c r="G5" s="266" t="s">
        <v>266</v>
      </c>
      <c r="H5" s="266"/>
      <c r="I5" s="266"/>
      <c r="J5" s="266"/>
      <c r="K5" s="266"/>
      <c r="L5" s="267"/>
      <c r="M5" s="264" t="s">
        <v>267</v>
      </c>
      <c r="N5" s="837" t="s">
        <v>511</v>
      </c>
      <c r="O5" s="843" t="s">
        <v>268</v>
      </c>
      <c r="P5" s="844"/>
      <c r="Q5" s="845"/>
      <c r="R5" s="845"/>
      <c r="S5" s="845"/>
      <c r="T5" s="845"/>
      <c r="U5" s="845"/>
      <c r="V5" s="846"/>
      <c r="W5" s="264" t="s">
        <v>269</v>
      </c>
      <c r="X5" s="269" t="s">
        <v>270</v>
      </c>
    </row>
    <row r="6" spans="1:24" ht="12.75" customHeight="1" x14ac:dyDescent="0.2">
      <c r="A6" s="840" t="s">
        <v>271</v>
      </c>
      <c r="B6" s="841" t="s">
        <v>272</v>
      </c>
      <c r="C6" s="841" t="s">
        <v>273</v>
      </c>
      <c r="D6" s="264" t="s">
        <v>274</v>
      </c>
      <c r="E6" s="841" t="s">
        <v>275</v>
      </c>
      <c r="F6" s="265"/>
      <c r="G6" s="266"/>
      <c r="H6" s="266" t="s">
        <v>276</v>
      </c>
      <c r="I6" s="266"/>
      <c r="J6" s="267"/>
      <c r="K6" s="264" t="s">
        <v>267</v>
      </c>
      <c r="L6" s="270" t="s">
        <v>277</v>
      </c>
      <c r="M6" s="270" t="s">
        <v>278</v>
      </c>
      <c r="N6" s="838"/>
      <c r="O6" s="841" t="s">
        <v>279</v>
      </c>
      <c r="P6" s="841" t="s">
        <v>473</v>
      </c>
      <c r="Q6" s="841" t="s">
        <v>280</v>
      </c>
      <c r="R6" s="841" t="s">
        <v>281</v>
      </c>
      <c r="S6" s="264" t="s">
        <v>282</v>
      </c>
      <c r="T6" s="841" t="s">
        <v>283</v>
      </c>
      <c r="U6" s="841" t="s">
        <v>284</v>
      </c>
      <c r="V6" s="841" t="s">
        <v>285</v>
      </c>
      <c r="W6" s="270" t="s">
        <v>286</v>
      </c>
      <c r="X6" s="271" t="s">
        <v>287</v>
      </c>
    </row>
    <row r="7" spans="1:24" x14ac:dyDescent="0.2">
      <c r="A7" s="770"/>
      <c r="B7" s="770"/>
      <c r="C7" s="770"/>
      <c r="D7" s="270" t="s">
        <v>288</v>
      </c>
      <c r="E7" s="770"/>
      <c r="F7" s="268" t="s">
        <v>289</v>
      </c>
      <c r="G7" s="264" t="s">
        <v>290</v>
      </c>
      <c r="H7" s="842" t="s">
        <v>291</v>
      </c>
      <c r="I7" s="264" t="s">
        <v>292</v>
      </c>
      <c r="J7" s="270" t="s">
        <v>293</v>
      </c>
      <c r="K7" s="270" t="s">
        <v>294</v>
      </c>
      <c r="L7" s="270" t="s">
        <v>295</v>
      </c>
      <c r="M7" s="270" t="s">
        <v>295</v>
      </c>
      <c r="N7" s="838"/>
      <c r="O7" s="770"/>
      <c r="P7" s="770"/>
      <c r="Q7" s="770"/>
      <c r="R7" s="770"/>
      <c r="S7" s="270" t="s">
        <v>286</v>
      </c>
      <c r="T7" s="770"/>
      <c r="U7" s="770"/>
      <c r="V7" s="770"/>
      <c r="W7" s="270" t="s">
        <v>287</v>
      </c>
      <c r="X7" s="271" t="s">
        <v>296</v>
      </c>
    </row>
    <row r="8" spans="1:24" x14ac:dyDescent="0.2">
      <c r="A8" s="770"/>
      <c r="B8" s="770"/>
      <c r="C8" s="770"/>
      <c r="D8" s="270" t="s">
        <v>297</v>
      </c>
      <c r="E8" s="770"/>
      <c r="F8" s="272" t="s">
        <v>298</v>
      </c>
      <c r="G8" s="270" t="s">
        <v>299</v>
      </c>
      <c r="H8" s="790"/>
      <c r="I8" s="270" t="s">
        <v>300</v>
      </c>
      <c r="J8" s="270" t="s">
        <v>301</v>
      </c>
      <c r="K8" s="270" t="s">
        <v>302</v>
      </c>
      <c r="L8" s="270" t="s">
        <v>303</v>
      </c>
      <c r="M8" s="270" t="s">
        <v>304</v>
      </c>
      <c r="N8" s="838"/>
      <c r="O8" s="770"/>
      <c r="P8" s="770"/>
      <c r="Q8" s="770"/>
      <c r="R8" s="770"/>
      <c r="S8" s="270" t="s">
        <v>287</v>
      </c>
      <c r="T8" s="770"/>
      <c r="U8" s="770"/>
      <c r="V8" s="770"/>
      <c r="W8" s="270" t="s">
        <v>296</v>
      </c>
      <c r="X8" s="271"/>
    </row>
    <row r="9" spans="1:24" ht="23.25" customHeight="1" x14ac:dyDescent="0.2">
      <c r="A9" s="755"/>
      <c r="B9" s="755"/>
      <c r="C9" s="755"/>
      <c r="D9" s="273"/>
      <c r="E9" s="755"/>
      <c r="F9" s="274"/>
      <c r="G9" s="273"/>
      <c r="H9" s="759"/>
      <c r="I9" s="273"/>
      <c r="J9" s="273" t="s">
        <v>302</v>
      </c>
      <c r="K9" s="273"/>
      <c r="L9" s="273" t="s">
        <v>305</v>
      </c>
      <c r="M9" s="273"/>
      <c r="N9" s="839"/>
      <c r="O9" s="755"/>
      <c r="P9" s="755"/>
      <c r="Q9" s="755"/>
      <c r="R9" s="755"/>
      <c r="S9" s="273"/>
      <c r="T9" s="755"/>
      <c r="U9" s="755"/>
      <c r="V9" s="755"/>
      <c r="W9" s="273"/>
      <c r="X9" s="275"/>
    </row>
    <row r="10" spans="1:24" x14ac:dyDescent="0.2">
      <c r="A10" s="276" t="s">
        <v>30</v>
      </c>
      <c r="B10" s="276" t="s">
        <v>31</v>
      </c>
      <c r="C10" s="277" t="s">
        <v>32</v>
      </c>
      <c r="D10" s="276" t="s">
        <v>33</v>
      </c>
      <c r="E10" s="276" t="s">
        <v>306</v>
      </c>
      <c r="F10" s="277" t="s">
        <v>35</v>
      </c>
      <c r="G10" s="276" t="s">
        <v>36</v>
      </c>
      <c r="H10" s="276" t="s">
        <v>37</v>
      </c>
      <c r="I10" s="277" t="s">
        <v>39</v>
      </c>
      <c r="J10" s="276" t="s">
        <v>40</v>
      </c>
      <c r="K10" s="277" t="s">
        <v>307</v>
      </c>
      <c r="L10" s="276" t="s">
        <v>308</v>
      </c>
      <c r="M10" s="276" t="s">
        <v>309</v>
      </c>
      <c r="N10" s="531" t="s">
        <v>310</v>
      </c>
      <c r="O10" s="277" t="s">
        <v>311</v>
      </c>
      <c r="P10" s="277" t="s">
        <v>312</v>
      </c>
      <c r="Q10" s="276" t="s">
        <v>313</v>
      </c>
      <c r="R10" s="276" t="s">
        <v>314</v>
      </c>
      <c r="S10" s="276" t="s">
        <v>315</v>
      </c>
      <c r="T10" s="276" t="s">
        <v>316</v>
      </c>
      <c r="U10" s="276" t="s">
        <v>317</v>
      </c>
      <c r="V10" s="276" t="s">
        <v>318</v>
      </c>
      <c r="W10" s="276" t="s">
        <v>512</v>
      </c>
      <c r="X10" s="276" t="s">
        <v>513</v>
      </c>
    </row>
    <row r="11" spans="1:24" x14ac:dyDescent="0.2">
      <c r="A11" s="278"/>
      <c r="B11" s="278"/>
      <c r="C11" s="279"/>
      <c r="D11" s="278"/>
      <c r="E11" s="278" t="s">
        <v>319</v>
      </c>
      <c r="F11" s="279"/>
      <c r="G11" s="278"/>
      <c r="H11" s="278"/>
      <c r="I11" s="279"/>
      <c r="J11" s="278"/>
      <c r="K11" s="279"/>
      <c r="L11" s="278"/>
      <c r="M11" s="278" t="s">
        <v>320</v>
      </c>
      <c r="N11" s="532"/>
      <c r="O11" s="279"/>
      <c r="P11" s="279"/>
      <c r="Q11" s="278"/>
      <c r="R11" s="278"/>
      <c r="S11" s="278"/>
      <c r="T11" s="279"/>
      <c r="U11" s="278"/>
      <c r="V11" s="279"/>
      <c r="W11" s="278"/>
      <c r="X11" s="280"/>
    </row>
    <row r="12" spans="1:24" x14ac:dyDescent="0.2">
      <c r="A12" s="281" t="s">
        <v>112</v>
      </c>
      <c r="B12" s="298">
        <v>15038500</v>
      </c>
      <c r="C12" s="298">
        <v>13345518</v>
      </c>
      <c r="D12" s="298">
        <v>1692982</v>
      </c>
      <c r="E12" s="298">
        <f>SUM(F12:J12)</f>
        <v>10724058</v>
      </c>
      <c r="F12" s="298">
        <v>15791</v>
      </c>
      <c r="G12" s="298">
        <v>10398957</v>
      </c>
      <c r="H12" s="298">
        <v>132295</v>
      </c>
      <c r="I12" s="298">
        <v>177015</v>
      </c>
      <c r="J12" s="298"/>
      <c r="K12" s="298">
        <v>2141</v>
      </c>
      <c r="L12" s="298">
        <v>126</v>
      </c>
      <c r="M12" s="298">
        <f>$D12+$E$12+$K12+$L12+$D4</f>
        <v>12419307</v>
      </c>
      <c r="N12" s="533">
        <v>45452</v>
      </c>
      <c r="O12" s="298"/>
      <c r="P12" s="298">
        <v>124442</v>
      </c>
      <c r="Q12" s="298">
        <v>73381</v>
      </c>
      <c r="R12" s="655">
        <v>780740</v>
      </c>
      <c r="S12" s="298">
        <v>1437262</v>
      </c>
      <c r="T12" s="298">
        <v>11606</v>
      </c>
      <c r="U12" s="298">
        <v>2769</v>
      </c>
      <c r="V12" s="298"/>
      <c r="W12" s="298">
        <f>SUM(O12:V12)</f>
        <v>2430200</v>
      </c>
      <c r="X12" s="298">
        <f>(M12+W12)</f>
        <v>14849507</v>
      </c>
    </row>
    <row r="13" spans="1:24" x14ac:dyDescent="0.2">
      <c r="A13" s="281" t="s">
        <v>84</v>
      </c>
      <c r="B13" s="298"/>
      <c r="C13" s="298">
        <v>45269</v>
      </c>
      <c r="D13" s="298"/>
      <c r="E13" s="298">
        <f t="shared" ref="E13:E23" si="0">SUM(F13:J13)</f>
        <v>5218</v>
      </c>
      <c r="F13" s="298">
        <v>211</v>
      </c>
      <c r="G13" s="298"/>
      <c r="H13" s="298">
        <v>5007</v>
      </c>
      <c r="I13" s="298"/>
      <c r="J13" s="298"/>
      <c r="K13" s="298"/>
      <c r="L13" s="298"/>
      <c r="M13" s="298">
        <f t="shared" ref="M13:M22" si="1">$D13+$E13+$K13+$L13</f>
        <v>5218</v>
      </c>
      <c r="N13" s="533">
        <v>35919</v>
      </c>
      <c r="O13" s="298">
        <v>38</v>
      </c>
      <c r="P13" s="298"/>
      <c r="Q13" s="298">
        <v>1104</v>
      </c>
      <c r="R13" s="298"/>
      <c r="S13" s="298">
        <v>1081</v>
      </c>
      <c r="T13" s="298">
        <v>200</v>
      </c>
      <c r="U13" s="298">
        <v>64</v>
      </c>
      <c r="V13" s="298"/>
      <c r="W13" s="298">
        <f>SUM(O13:V13)</f>
        <v>2487</v>
      </c>
      <c r="X13" s="298">
        <f t="shared" ref="X13:X22" si="2">(M13+W13)</f>
        <v>7705</v>
      </c>
    </row>
    <row r="14" spans="1:24" x14ac:dyDescent="0.2">
      <c r="A14" s="281" t="s">
        <v>154</v>
      </c>
      <c r="B14" s="298"/>
      <c r="C14" s="298">
        <v>6061</v>
      </c>
      <c r="D14" s="298"/>
      <c r="E14" s="298">
        <f t="shared" si="0"/>
        <v>0</v>
      </c>
      <c r="F14" s="298"/>
      <c r="G14" s="298"/>
      <c r="H14" s="298"/>
      <c r="I14" s="298"/>
      <c r="J14" s="298"/>
      <c r="K14" s="298"/>
      <c r="L14" s="298"/>
      <c r="M14" s="298">
        <f t="shared" si="1"/>
        <v>0</v>
      </c>
      <c r="N14" s="533">
        <v>6061</v>
      </c>
      <c r="O14" s="298"/>
      <c r="P14" s="298"/>
      <c r="Q14" s="298">
        <v>2</v>
      </c>
      <c r="R14" s="298"/>
      <c r="S14" s="298">
        <v>2022</v>
      </c>
      <c r="T14" s="298"/>
      <c r="U14" s="298"/>
      <c r="V14" s="298">
        <v>20</v>
      </c>
      <c r="W14" s="298">
        <f>SUM(O14:V14)</f>
        <v>2044</v>
      </c>
      <c r="X14" s="298">
        <f t="shared" si="2"/>
        <v>2044</v>
      </c>
    </row>
    <row r="15" spans="1:24" x14ac:dyDescent="0.2">
      <c r="A15" s="281" t="s">
        <v>155</v>
      </c>
      <c r="B15" s="298"/>
      <c r="C15" s="298">
        <v>8068</v>
      </c>
      <c r="D15" s="298"/>
      <c r="E15" s="298">
        <f t="shared" si="0"/>
        <v>1453</v>
      </c>
      <c r="F15" s="298"/>
      <c r="G15" s="298"/>
      <c r="H15" s="298">
        <v>1453</v>
      </c>
      <c r="I15" s="298"/>
      <c r="J15" s="298"/>
      <c r="K15" s="298"/>
      <c r="L15" s="298"/>
      <c r="M15" s="298">
        <f t="shared" si="1"/>
        <v>1453</v>
      </c>
      <c r="N15" s="533">
        <v>6131</v>
      </c>
      <c r="O15" s="298"/>
      <c r="P15" s="298"/>
      <c r="Q15" s="298"/>
      <c r="R15" s="298"/>
      <c r="S15" s="298">
        <v>941</v>
      </c>
      <c r="T15" s="298">
        <v>536</v>
      </c>
      <c r="U15" s="298"/>
      <c r="V15" s="298">
        <v>21</v>
      </c>
      <c r="W15" s="298">
        <f t="shared" ref="W15:W21" si="3">SUM(O15:V15)</f>
        <v>1498</v>
      </c>
      <c r="X15" s="298">
        <f t="shared" si="2"/>
        <v>2951</v>
      </c>
    </row>
    <row r="16" spans="1:24" x14ac:dyDescent="0.2">
      <c r="A16" s="281" t="s">
        <v>321</v>
      </c>
      <c r="B16" s="298"/>
      <c r="C16" s="298">
        <v>8904</v>
      </c>
      <c r="D16" s="298"/>
      <c r="E16" s="298">
        <f t="shared" si="0"/>
        <v>388</v>
      </c>
      <c r="F16" s="298"/>
      <c r="G16" s="298"/>
      <c r="H16" s="298">
        <v>388</v>
      </c>
      <c r="I16" s="298"/>
      <c r="J16" s="298"/>
      <c r="K16" s="298"/>
      <c r="L16" s="298"/>
      <c r="M16" s="298">
        <f t="shared" si="1"/>
        <v>388</v>
      </c>
      <c r="N16" s="533">
        <v>5470</v>
      </c>
      <c r="O16" s="298"/>
      <c r="P16" s="298"/>
      <c r="Q16" s="298"/>
      <c r="R16" s="298"/>
      <c r="S16" s="298">
        <v>82</v>
      </c>
      <c r="T16" s="298">
        <v>190</v>
      </c>
      <c r="U16" s="298"/>
      <c r="V16" s="298">
        <v>15</v>
      </c>
      <c r="W16" s="298">
        <f t="shared" si="3"/>
        <v>287</v>
      </c>
      <c r="X16" s="298">
        <f t="shared" si="2"/>
        <v>675</v>
      </c>
    </row>
    <row r="17" spans="1:24" x14ac:dyDescent="0.2">
      <c r="A17" s="281" t="s">
        <v>957</v>
      </c>
      <c r="B17" s="298"/>
      <c r="C17" s="298">
        <v>61783</v>
      </c>
      <c r="D17" s="298"/>
      <c r="E17" s="298">
        <f t="shared" si="0"/>
        <v>8776</v>
      </c>
      <c r="F17" s="298"/>
      <c r="G17" s="298"/>
      <c r="H17" s="298">
        <v>8776</v>
      </c>
      <c r="I17" s="298"/>
      <c r="J17" s="298"/>
      <c r="K17" s="298"/>
      <c r="L17" s="298"/>
      <c r="M17" s="298">
        <f t="shared" si="1"/>
        <v>8776</v>
      </c>
      <c r="N17" s="533">
        <v>48928</v>
      </c>
      <c r="O17" s="298"/>
      <c r="P17" s="298"/>
      <c r="Q17" s="298"/>
      <c r="R17" s="298"/>
      <c r="S17" s="298">
        <v>2645</v>
      </c>
      <c r="T17" s="298"/>
      <c r="U17" s="298"/>
      <c r="V17" s="655">
        <v>268</v>
      </c>
      <c r="W17" s="298">
        <f t="shared" si="3"/>
        <v>2913</v>
      </c>
      <c r="X17" s="298">
        <f t="shared" si="2"/>
        <v>11689</v>
      </c>
    </row>
    <row r="18" spans="1:24" x14ac:dyDescent="0.2">
      <c r="A18" s="281" t="s">
        <v>958</v>
      </c>
      <c r="B18" s="298"/>
      <c r="C18" s="298">
        <v>23823</v>
      </c>
      <c r="D18" s="298"/>
      <c r="E18" s="298">
        <f t="shared" si="0"/>
        <v>2824</v>
      </c>
      <c r="F18" s="298"/>
      <c r="G18" s="298"/>
      <c r="H18" s="298">
        <v>2824</v>
      </c>
      <c r="I18" s="298"/>
      <c r="J18" s="298"/>
      <c r="K18" s="298"/>
      <c r="L18" s="298"/>
      <c r="M18" s="298">
        <f t="shared" si="1"/>
        <v>2824</v>
      </c>
      <c r="N18" s="533">
        <v>19773</v>
      </c>
      <c r="O18" s="298"/>
      <c r="P18" s="298"/>
      <c r="Q18" s="298">
        <v>569</v>
      </c>
      <c r="R18" s="298"/>
      <c r="S18" s="298">
        <v>23613</v>
      </c>
      <c r="T18" s="298">
        <v>901</v>
      </c>
      <c r="U18" s="298"/>
      <c r="V18" s="655">
        <v>20</v>
      </c>
      <c r="W18" s="298">
        <f t="shared" si="3"/>
        <v>25103</v>
      </c>
      <c r="X18" s="298">
        <f t="shared" si="2"/>
        <v>27927</v>
      </c>
    </row>
    <row r="19" spans="1:24" x14ac:dyDescent="0.2">
      <c r="A19" s="281" t="s">
        <v>322</v>
      </c>
      <c r="B19" s="298"/>
      <c r="C19" s="298">
        <v>2337</v>
      </c>
      <c r="D19" s="298"/>
      <c r="E19" s="298">
        <f t="shared" si="0"/>
        <v>40</v>
      </c>
      <c r="F19" s="298"/>
      <c r="G19" s="298"/>
      <c r="H19" s="298">
        <v>40</v>
      </c>
      <c r="I19" s="298"/>
      <c r="J19" s="298"/>
      <c r="K19" s="298"/>
      <c r="L19" s="298"/>
      <c r="M19" s="298">
        <f t="shared" si="1"/>
        <v>40</v>
      </c>
      <c r="N19" s="533">
        <v>2019</v>
      </c>
      <c r="O19" s="298"/>
      <c r="P19" s="298"/>
      <c r="Q19" s="298"/>
      <c r="R19" s="298"/>
      <c r="S19" s="298">
        <v>489</v>
      </c>
      <c r="T19" s="298">
        <v>90</v>
      </c>
      <c r="U19" s="298"/>
      <c r="V19" s="655"/>
      <c r="W19" s="298">
        <f t="shared" si="3"/>
        <v>579</v>
      </c>
      <c r="X19" s="298">
        <f t="shared" si="2"/>
        <v>619</v>
      </c>
    </row>
    <row r="20" spans="1:24" x14ac:dyDescent="0.2">
      <c r="A20" s="281" t="s">
        <v>323</v>
      </c>
      <c r="B20" s="298"/>
      <c r="C20" s="298">
        <v>32495</v>
      </c>
      <c r="D20" s="298"/>
      <c r="E20" s="298">
        <f t="shared" si="0"/>
        <v>8260</v>
      </c>
      <c r="F20" s="298"/>
      <c r="G20" s="298"/>
      <c r="H20" s="298">
        <v>8260</v>
      </c>
      <c r="I20" s="298"/>
      <c r="J20" s="298"/>
      <c r="K20" s="298"/>
      <c r="L20" s="298"/>
      <c r="M20" s="298">
        <f t="shared" si="1"/>
        <v>8260</v>
      </c>
      <c r="N20" s="533">
        <v>20697</v>
      </c>
      <c r="O20" s="298"/>
      <c r="P20" s="298"/>
      <c r="Q20" s="298">
        <v>171</v>
      </c>
      <c r="R20" s="298"/>
      <c r="S20" s="298">
        <v>8299</v>
      </c>
      <c r="T20" s="298">
        <v>226</v>
      </c>
      <c r="U20" s="298"/>
      <c r="V20" s="655"/>
      <c r="W20" s="298">
        <f t="shared" si="3"/>
        <v>8696</v>
      </c>
      <c r="X20" s="298">
        <f t="shared" si="2"/>
        <v>16956</v>
      </c>
    </row>
    <row r="21" spans="1:24" x14ac:dyDescent="0.2">
      <c r="A21" s="281" t="s">
        <v>324</v>
      </c>
      <c r="B21" s="298"/>
      <c r="C21" s="298"/>
      <c r="D21" s="298"/>
      <c r="E21" s="298">
        <f t="shared" si="0"/>
        <v>0</v>
      </c>
      <c r="F21" s="298"/>
      <c r="G21" s="298"/>
      <c r="H21" s="298"/>
      <c r="I21" s="298"/>
      <c r="J21" s="298"/>
      <c r="K21" s="298"/>
      <c r="L21" s="298"/>
      <c r="M21" s="298">
        <f t="shared" si="1"/>
        <v>0</v>
      </c>
      <c r="N21" s="533"/>
      <c r="O21" s="298"/>
      <c r="P21" s="298"/>
      <c r="Q21" s="298"/>
      <c r="R21" s="298"/>
      <c r="S21" s="298"/>
      <c r="T21" s="298"/>
      <c r="U21" s="298"/>
      <c r="V21" s="298"/>
      <c r="W21" s="298">
        <f t="shared" si="3"/>
        <v>0</v>
      </c>
      <c r="X21" s="298">
        <f t="shared" si="2"/>
        <v>0</v>
      </c>
    </row>
    <row r="22" spans="1:24" x14ac:dyDescent="0.2">
      <c r="A22" s="281" t="s">
        <v>160</v>
      </c>
      <c r="B22" s="298"/>
      <c r="C22" s="298">
        <v>8742</v>
      </c>
      <c r="D22" s="298"/>
      <c r="E22" s="298">
        <f t="shared" si="0"/>
        <v>507</v>
      </c>
      <c r="F22" s="298">
        <v>507</v>
      </c>
      <c r="G22" s="298"/>
      <c r="H22" s="298"/>
      <c r="I22" s="298"/>
      <c r="J22" s="298"/>
      <c r="K22" s="298"/>
      <c r="L22" s="298"/>
      <c r="M22" s="298">
        <f t="shared" si="1"/>
        <v>507</v>
      </c>
      <c r="N22" s="533">
        <v>7612</v>
      </c>
      <c r="O22" s="298"/>
      <c r="P22" s="298"/>
      <c r="Q22" s="655">
        <v>2</v>
      </c>
      <c r="R22" s="655"/>
      <c r="S22" s="655">
        <v>10201</v>
      </c>
      <c r="T22" s="298">
        <v>1326</v>
      </c>
      <c r="U22" s="298"/>
      <c r="V22" s="298">
        <v>84</v>
      </c>
      <c r="W22" s="298">
        <f>SUM(O22:V22)</f>
        <v>11613</v>
      </c>
      <c r="X22" s="298">
        <f t="shared" si="2"/>
        <v>12120</v>
      </c>
    </row>
    <row r="23" spans="1:24" x14ac:dyDescent="0.2">
      <c r="A23" s="283" t="s">
        <v>325</v>
      </c>
      <c r="B23" s="231">
        <f>SUM(B12,B13:B22)</f>
        <v>15038500</v>
      </c>
      <c r="C23" s="231">
        <f>SUM(C12,C13:C22)</f>
        <v>13543000</v>
      </c>
      <c r="D23" s="231">
        <f>SUM(D12,D13:D22)</f>
        <v>1692982</v>
      </c>
      <c r="E23" s="231">
        <f t="shared" si="0"/>
        <v>10751524</v>
      </c>
      <c r="F23" s="231">
        <f t="shared" ref="F23:W23" si="4">SUM(F12,F13:F22)</f>
        <v>16509</v>
      </c>
      <c r="G23" s="231">
        <f t="shared" si="4"/>
        <v>10398957</v>
      </c>
      <c r="H23" s="231">
        <f t="shared" si="4"/>
        <v>159043</v>
      </c>
      <c r="I23" s="231">
        <f t="shared" si="4"/>
        <v>177015</v>
      </c>
      <c r="J23" s="231">
        <f t="shared" si="4"/>
        <v>0</v>
      </c>
      <c r="K23" s="231">
        <f t="shared" si="4"/>
        <v>2141</v>
      </c>
      <c r="L23" s="231">
        <f t="shared" si="4"/>
        <v>126</v>
      </c>
      <c r="M23" s="231">
        <f t="shared" si="4"/>
        <v>12446773</v>
      </c>
      <c r="N23" s="534">
        <f>SUM(N12:N22)</f>
        <v>198062</v>
      </c>
      <c r="O23" s="231">
        <f t="shared" si="4"/>
        <v>38</v>
      </c>
      <c r="P23" s="231">
        <f t="shared" si="4"/>
        <v>124442</v>
      </c>
      <c r="Q23" s="231">
        <f t="shared" si="4"/>
        <v>75229</v>
      </c>
      <c r="R23" s="231">
        <f t="shared" si="4"/>
        <v>780740</v>
      </c>
      <c r="S23" s="231">
        <f t="shared" si="4"/>
        <v>1486635</v>
      </c>
      <c r="T23" s="231">
        <f t="shared" si="4"/>
        <v>15075</v>
      </c>
      <c r="U23" s="231">
        <f t="shared" si="4"/>
        <v>2833</v>
      </c>
      <c r="V23" s="231">
        <f t="shared" si="4"/>
        <v>428</v>
      </c>
      <c r="W23" s="231">
        <f t="shared" si="4"/>
        <v>2485420</v>
      </c>
      <c r="X23" s="231">
        <f>SUM(X12:X22)</f>
        <v>14932193</v>
      </c>
    </row>
    <row r="25" spans="1:24" x14ac:dyDescent="0.2">
      <c r="E25" s="107"/>
      <c r="X25" s="107"/>
    </row>
    <row r="26" spans="1:24" x14ac:dyDescent="0.2">
      <c r="X26" s="107"/>
    </row>
    <row r="29" spans="1:24" ht="76.5" x14ac:dyDescent="0.2">
      <c r="A29" s="476" t="s">
        <v>515</v>
      </c>
      <c r="B29" s="476" t="s">
        <v>626</v>
      </c>
      <c r="C29" s="476" t="s">
        <v>627</v>
      </c>
    </row>
    <row r="30" spans="1:24" x14ac:dyDescent="0.2">
      <c r="A30" s="319" t="s">
        <v>516</v>
      </c>
      <c r="B30" s="282">
        <v>6464374</v>
      </c>
      <c r="C30" s="282"/>
    </row>
    <row r="31" spans="1:24" x14ac:dyDescent="0.2">
      <c r="A31" s="319" t="s">
        <v>517</v>
      </c>
      <c r="B31" s="282">
        <v>4893526</v>
      </c>
      <c r="C31" s="282"/>
    </row>
    <row r="32" spans="1:24" x14ac:dyDescent="0.2">
      <c r="A32" s="319" t="s">
        <v>669</v>
      </c>
      <c r="B32" s="282">
        <v>1987618</v>
      </c>
      <c r="C32" s="282">
        <v>159043</v>
      </c>
    </row>
    <row r="33" spans="1:3" x14ac:dyDescent="0.2">
      <c r="A33" s="376" t="s">
        <v>28</v>
      </c>
      <c r="B33" s="282">
        <f>SUM(B30:B32)</f>
        <v>13345518</v>
      </c>
      <c r="C33" s="282">
        <f>SUM(C30:C32)</f>
        <v>159043</v>
      </c>
    </row>
  </sheetData>
  <mergeCells count="15">
    <mergeCell ref="T4:X4"/>
    <mergeCell ref="O5:V5"/>
    <mergeCell ref="Q6:Q9"/>
    <mergeCell ref="R6:R9"/>
    <mergeCell ref="O6:O9"/>
    <mergeCell ref="P6:P9"/>
    <mergeCell ref="T6:T9"/>
    <mergeCell ref="U6:U9"/>
    <mergeCell ref="V6:V9"/>
    <mergeCell ref="N5:N9"/>
    <mergeCell ref="A6:A9"/>
    <mergeCell ref="B6:B9"/>
    <mergeCell ref="C6:C9"/>
    <mergeCell ref="E6:E9"/>
    <mergeCell ref="H7:H9"/>
  </mergeCells>
  <phoneticPr fontId="0" type="noConversion"/>
  <pageMargins left="0" right="0" top="0.15748031496062992" bottom="0.19685039370078741" header="0.31496062992125984" footer="0.31496062992125984"/>
  <pageSetup paperSize="9" scale="55" orientation="landscape" r:id="rId1"/>
  <headerFoot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130" zoomScaleNormal="130" workbookViewId="0">
      <selection activeCell="F1" sqref="F1"/>
    </sheetView>
  </sheetViews>
  <sheetFormatPr defaultRowHeight="12.75" x14ac:dyDescent="0.2"/>
  <cols>
    <col min="1" max="1" width="23.85546875" customWidth="1"/>
    <col min="2" max="2" width="11.7109375" customWidth="1"/>
    <col min="3" max="3" width="9.5703125" customWidth="1"/>
    <col min="4" max="5" width="10.42578125" customWidth="1"/>
    <col min="6" max="6" width="8.85546875" customWidth="1"/>
    <col min="7" max="7" width="7" customWidth="1"/>
    <col min="8" max="8" width="12.28515625" customWidth="1"/>
    <col min="9" max="9" width="10.28515625" customWidth="1"/>
    <col min="10" max="10" width="7.5703125" customWidth="1"/>
    <col min="11" max="11" width="6.7109375" customWidth="1"/>
    <col min="12" max="13" width="8" customWidth="1"/>
    <col min="15" max="15" width="9.85546875" customWidth="1"/>
    <col min="16" max="16" width="14.42578125" customWidth="1"/>
    <col min="19" max="19" width="10.5703125" customWidth="1"/>
    <col min="21" max="21" width="9.140625" customWidth="1"/>
    <col min="22" max="22" width="12.5703125" customWidth="1"/>
  </cols>
  <sheetData>
    <row r="1" spans="1:22" ht="15.75" x14ac:dyDescent="0.25">
      <c r="A1" s="40" t="s">
        <v>976</v>
      </c>
      <c r="B1" s="40"/>
      <c r="C1" s="40"/>
      <c r="D1" s="40"/>
      <c r="E1" s="40"/>
      <c r="F1" s="54" t="s">
        <v>977</v>
      </c>
      <c r="G1" s="40"/>
      <c r="H1" s="40"/>
      <c r="I1" s="40"/>
      <c r="J1" s="40"/>
      <c r="K1" s="40"/>
      <c r="L1" s="40"/>
      <c r="M1" s="40"/>
      <c r="N1" s="40"/>
      <c r="O1" s="40"/>
    </row>
    <row r="2" spans="1:22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22" ht="15.75" x14ac:dyDescent="0.25">
      <c r="A3" s="824" t="s">
        <v>778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2" x14ac:dyDescent="0.2">
      <c r="A5" s="28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847"/>
      <c r="N5" s="847"/>
      <c r="O5" s="847"/>
    </row>
    <row r="6" spans="1:22" x14ac:dyDescent="0.2">
      <c r="A6" s="848" t="s">
        <v>271</v>
      </c>
      <c r="B6" s="851" t="s">
        <v>827</v>
      </c>
      <c r="C6" s="852"/>
      <c r="D6" s="852"/>
      <c r="E6" s="852"/>
      <c r="F6" s="852"/>
      <c r="G6" s="853"/>
      <c r="H6" s="848" t="s">
        <v>327</v>
      </c>
      <c r="I6" s="851" t="s">
        <v>328</v>
      </c>
      <c r="J6" s="852"/>
      <c r="K6" s="852"/>
      <c r="L6" s="852"/>
      <c r="M6" s="852"/>
      <c r="N6" s="853"/>
      <c r="O6" s="848" t="s">
        <v>327</v>
      </c>
      <c r="P6" s="851" t="s">
        <v>635</v>
      </c>
      <c r="Q6" s="852"/>
      <c r="R6" s="852"/>
      <c r="S6" s="852"/>
      <c r="T6" s="852"/>
      <c r="U6" s="853"/>
      <c r="V6" s="848" t="s">
        <v>327</v>
      </c>
    </row>
    <row r="7" spans="1:22" x14ac:dyDescent="0.2">
      <c r="A7" s="849"/>
      <c r="B7" s="848" t="s">
        <v>329</v>
      </c>
      <c r="C7" s="848" t="s">
        <v>330</v>
      </c>
      <c r="D7" s="848" t="s">
        <v>828</v>
      </c>
      <c r="E7" s="848" t="s">
        <v>332</v>
      </c>
      <c r="F7" s="848" t="s">
        <v>333</v>
      </c>
      <c r="G7" s="856" t="s">
        <v>334</v>
      </c>
      <c r="H7" s="854"/>
      <c r="I7" s="848" t="s">
        <v>329</v>
      </c>
      <c r="J7" s="848" t="s">
        <v>330</v>
      </c>
      <c r="K7" s="848" t="s">
        <v>331</v>
      </c>
      <c r="L7" s="848" t="s">
        <v>332</v>
      </c>
      <c r="M7" s="848" t="s">
        <v>333</v>
      </c>
      <c r="N7" s="856" t="s">
        <v>334</v>
      </c>
      <c r="O7" s="854"/>
      <c r="P7" s="848" t="s">
        <v>329</v>
      </c>
      <c r="Q7" s="848" t="s">
        <v>330</v>
      </c>
      <c r="R7" s="848" t="s">
        <v>331</v>
      </c>
      <c r="S7" s="848" t="s">
        <v>332</v>
      </c>
      <c r="T7" s="848" t="s">
        <v>333</v>
      </c>
      <c r="U7" s="856" t="s">
        <v>334</v>
      </c>
      <c r="V7" s="854"/>
    </row>
    <row r="8" spans="1:22" x14ac:dyDescent="0.2">
      <c r="A8" s="849"/>
      <c r="B8" s="854"/>
      <c r="C8" s="849"/>
      <c r="D8" s="849"/>
      <c r="E8" s="849"/>
      <c r="F8" s="854"/>
      <c r="G8" s="857"/>
      <c r="H8" s="854"/>
      <c r="I8" s="854"/>
      <c r="J8" s="849"/>
      <c r="K8" s="849"/>
      <c r="L8" s="849"/>
      <c r="M8" s="854"/>
      <c r="N8" s="857"/>
      <c r="O8" s="854"/>
      <c r="P8" s="854"/>
      <c r="Q8" s="849"/>
      <c r="R8" s="849"/>
      <c r="S8" s="849"/>
      <c r="T8" s="854"/>
      <c r="U8" s="857"/>
      <c r="V8" s="854"/>
    </row>
    <row r="9" spans="1:22" ht="30" customHeight="1" x14ac:dyDescent="0.2">
      <c r="A9" s="850"/>
      <c r="B9" s="855"/>
      <c r="C9" s="850"/>
      <c r="D9" s="850"/>
      <c r="E9" s="850"/>
      <c r="F9" s="855"/>
      <c r="G9" s="858"/>
      <c r="H9" s="855"/>
      <c r="I9" s="855"/>
      <c r="J9" s="850"/>
      <c r="K9" s="850"/>
      <c r="L9" s="850"/>
      <c r="M9" s="855"/>
      <c r="N9" s="858"/>
      <c r="O9" s="855"/>
      <c r="P9" s="855"/>
      <c r="Q9" s="850"/>
      <c r="R9" s="850"/>
      <c r="S9" s="850"/>
      <c r="T9" s="855"/>
      <c r="U9" s="858"/>
      <c r="V9" s="855"/>
    </row>
    <row r="10" spans="1:22" ht="22.5" x14ac:dyDescent="0.2">
      <c r="A10" s="286" t="s">
        <v>30</v>
      </c>
      <c r="B10" s="287" t="s">
        <v>31</v>
      </c>
      <c r="C10" s="288" t="s">
        <v>32</v>
      </c>
      <c r="D10" s="288" t="s">
        <v>33</v>
      </c>
      <c r="E10" s="288" t="s">
        <v>34</v>
      </c>
      <c r="F10" s="288" t="s">
        <v>35</v>
      </c>
      <c r="G10" s="287" t="s">
        <v>36</v>
      </c>
      <c r="H10" s="285" t="s">
        <v>335</v>
      </c>
      <c r="I10" s="287" t="s">
        <v>38</v>
      </c>
      <c r="J10" s="288" t="s">
        <v>39</v>
      </c>
      <c r="K10" s="288" t="s">
        <v>40</v>
      </c>
      <c r="L10" s="288" t="s">
        <v>336</v>
      </c>
      <c r="M10" s="288" t="s">
        <v>308</v>
      </c>
      <c r="N10" s="287" t="s">
        <v>41</v>
      </c>
      <c r="O10" s="285" t="s">
        <v>337</v>
      </c>
      <c r="P10" s="287" t="s">
        <v>311</v>
      </c>
      <c r="Q10" s="288" t="s">
        <v>312</v>
      </c>
      <c r="R10" s="288" t="s">
        <v>313</v>
      </c>
      <c r="S10" s="288" t="s">
        <v>314</v>
      </c>
      <c r="T10" s="288" t="s">
        <v>315</v>
      </c>
      <c r="U10" s="287" t="s">
        <v>316</v>
      </c>
      <c r="V10" s="285" t="s">
        <v>338</v>
      </c>
    </row>
    <row r="11" spans="1:22" x14ac:dyDescent="0.2">
      <c r="A11" s="289" t="s">
        <v>112</v>
      </c>
      <c r="B11" s="290">
        <v>10842757</v>
      </c>
      <c r="C11" s="290">
        <v>-752015</v>
      </c>
      <c r="D11" s="290">
        <v>22801</v>
      </c>
      <c r="E11" s="290">
        <v>-125904</v>
      </c>
      <c r="F11" s="290">
        <v>1701160</v>
      </c>
      <c r="G11" s="290">
        <v>1407364</v>
      </c>
      <c r="H11" s="290">
        <f>SUM(B11:G11)</f>
        <v>13096163</v>
      </c>
      <c r="I11" s="290"/>
      <c r="J11" s="290">
        <v>-4069</v>
      </c>
      <c r="K11" s="290"/>
      <c r="L11" s="290">
        <v>1407364</v>
      </c>
      <c r="M11" s="290">
        <v>-8052</v>
      </c>
      <c r="N11" s="290">
        <v>-1185026</v>
      </c>
      <c r="O11" s="290">
        <f>SUM(I11:N11)</f>
        <v>210217</v>
      </c>
      <c r="P11" s="290">
        <f>SUM(B11+I11)</f>
        <v>10842757</v>
      </c>
      <c r="Q11" s="290">
        <f t="shared" ref="Q11:U21" si="0">SUM(C11+J11)</f>
        <v>-756084</v>
      </c>
      <c r="R11" s="290">
        <f t="shared" si="0"/>
        <v>22801</v>
      </c>
      <c r="S11" s="290">
        <f t="shared" si="0"/>
        <v>1281460</v>
      </c>
      <c r="T11" s="290">
        <f t="shared" si="0"/>
        <v>1693108</v>
      </c>
      <c r="U11" s="290">
        <f t="shared" si="0"/>
        <v>222338</v>
      </c>
      <c r="V11" s="290">
        <f>SUM(P11:U11)</f>
        <v>13306380</v>
      </c>
    </row>
    <row r="12" spans="1:22" x14ac:dyDescent="0.2">
      <c r="A12" s="289" t="s">
        <v>84</v>
      </c>
      <c r="B12" s="290">
        <v>51464</v>
      </c>
      <c r="C12" s="290">
        <v>2144</v>
      </c>
      <c r="D12" s="290">
        <v>5357</v>
      </c>
      <c r="E12" s="290">
        <v>-62540</v>
      </c>
      <c r="F12" s="290"/>
      <c r="G12" s="290">
        <v>-5932</v>
      </c>
      <c r="H12" s="290">
        <f t="shared" ref="H12:H21" si="1">SUM(B12:G12)</f>
        <v>-9507</v>
      </c>
      <c r="I12" s="290"/>
      <c r="J12" s="290"/>
      <c r="K12" s="290"/>
      <c r="L12" s="290">
        <v>-5932</v>
      </c>
      <c r="M12" s="290"/>
      <c r="N12" s="290">
        <v>2487</v>
      </c>
      <c r="O12" s="290">
        <f t="shared" ref="O12:O21" si="2">SUM(I12:N12)</f>
        <v>-3445</v>
      </c>
      <c r="P12" s="290">
        <f t="shared" ref="P12:P21" si="3">SUM(B12+I12)</f>
        <v>51464</v>
      </c>
      <c r="Q12" s="290">
        <f t="shared" si="0"/>
        <v>2144</v>
      </c>
      <c r="R12" s="290">
        <f t="shared" si="0"/>
        <v>5357</v>
      </c>
      <c r="S12" s="290">
        <f t="shared" si="0"/>
        <v>-68472</v>
      </c>
      <c r="T12" s="290">
        <f t="shared" si="0"/>
        <v>0</v>
      </c>
      <c r="U12" s="290">
        <f t="shared" si="0"/>
        <v>-3445</v>
      </c>
      <c r="V12" s="290">
        <f t="shared" ref="V12:V21" si="4">SUM(P12:U12)</f>
        <v>-12952</v>
      </c>
    </row>
    <row r="13" spans="1:22" x14ac:dyDescent="0.2">
      <c r="A13" s="289" t="s">
        <v>339</v>
      </c>
      <c r="B13" s="290"/>
      <c r="C13" s="290"/>
      <c r="D13" s="290">
        <v>126</v>
      </c>
      <c r="E13" s="290">
        <v>-9905</v>
      </c>
      <c r="F13" s="290"/>
      <c r="G13" s="290">
        <v>-1580</v>
      </c>
      <c r="H13" s="290">
        <f t="shared" si="1"/>
        <v>-11359</v>
      </c>
      <c r="I13" s="290"/>
      <c r="J13" s="290"/>
      <c r="K13" s="290"/>
      <c r="L13" s="290">
        <v>-1580</v>
      </c>
      <c r="M13" s="290"/>
      <c r="N13" s="290">
        <v>-1423</v>
      </c>
      <c r="O13" s="290">
        <f t="shared" si="2"/>
        <v>-3003</v>
      </c>
      <c r="P13" s="290">
        <f t="shared" si="3"/>
        <v>0</v>
      </c>
      <c r="Q13" s="290">
        <f t="shared" si="0"/>
        <v>0</v>
      </c>
      <c r="R13" s="290">
        <f t="shared" si="0"/>
        <v>126</v>
      </c>
      <c r="S13" s="290">
        <f t="shared" si="0"/>
        <v>-11485</v>
      </c>
      <c r="T13" s="290">
        <f t="shared" si="0"/>
        <v>0</v>
      </c>
      <c r="U13" s="290">
        <f t="shared" si="0"/>
        <v>-3003</v>
      </c>
      <c r="V13" s="290">
        <f t="shared" si="4"/>
        <v>-14362</v>
      </c>
    </row>
    <row r="14" spans="1:22" x14ac:dyDescent="0.2">
      <c r="A14" s="289" t="s">
        <v>155</v>
      </c>
      <c r="B14" s="290"/>
      <c r="C14" s="290"/>
      <c r="D14" s="290">
        <v>209</v>
      </c>
      <c r="E14" s="290">
        <v>-7630</v>
      </c>
      <c r="F14" s="290"/>
      <c r="G14" s="290">
        <v>-1423</v>
      </c>
      <c r="H14" s="290">
        <f t="shared" si="1"/>
        <v>-8844</v>
      </c>
      <c r="I14" s="290"/>
      <c r="J14" s="290"/>
      <c r="K14" s="290"/>
      <c r="L14" s="290">
        <v>-1423</v>
      </c>
      <c r="M14" s="290"/>
      <c r="N14" s="290">
        <v>-2506</v>
      </c>
      <c r="O14" s="290">
        <f t="shared" si="2"/>
        <v>-3929</v>
      </c>
      <c r="P14" s="290">
        <f t="shared" si="3"/>
        <v>0</v>
      </c>
      <c r="Q14" s="290">
        <f t="shared" si="0"/>
        <v>0</v>
      </c>
      <c r="R14" s="290">
        <f t="shared" si="0"/>
        <v>209</v>
      </c>
      <c r="S14" s="290">
        <f t="shared" si="0"/>
        <v>-9053</v>
      </c>
      <c r="T14" s="290">
        <f t="shared" si="0"/>
        <v>0</v>
      </c>
      <c r="U14" s="290">
        <f t="shared" si="0"/>
        <v>-3929</v>
      </c>
      <c r="V14" s="290">
        <f t="shared" si="4"/>
        <v>-12773</v>
      </c>
    </row>
    <row r="15" spans="1:22" x14ac:dyDescent="0.2">
      <c r="A15" s="289" t="s">
        <v>156</v>
      </c>
      <c r="B15" s="290">
        <v>8950</v>
      </c>
      <c r="C15" s="290"/>
      <c r="D15" s="290">
        <v>991</v>
      </c>
      <c r="E15" s="290">
        <v>-13968</v>
      </c>
      <c r="F15" s="290"/>
      <c r="G15" s="290">
        <v>792</v>
      </c>
      <c r="H15" s="290">
        <f t="shared" si="1"/>
        <v>-3235</v>
      </c>
      <c r="I15" s="290"/>
      <c r="J15" s="290"/>
      <c r="K15" s="290"/>
      <c r="L15" s="290">
        <v>792</v>
      </c>
      <c r="M15" s="290"/>
      <c r="N15" s="290">
        <v>-3912</v>
      </c>
      <c r="O15" s="290">
        <f t="shared" si="2"/>
        <v>-3120</v>
      </c>
      <c r="P15" s="290">
        <f t="shared" si="3"/>
        <v>8950</v>
      </c>
      <c r="Q15" s="290">
        <f t="shared" si="0"/>
        <v>0</v>
      </c>
      <c r="R15" s="290">
        <f t="shared" si="0"/>
        <v>991</v>
      </c>
      <c r="S15" s="290">
        <f t="shared" si="0"/>
        <v>-13176</v>
      </c>
      <c r="T15" s="290">
        <f t="shared" si="0"/>
        <v>0</v>
      </c>
      <c r="U15" s="290">
        <f t="shared" si="0"/>
        <v>-3120</v>
      </c>
      <c r="V15" s="290">
        <f t="shared" si="4"/>
        <v>-6355</v>
      </c>
    </row>
    <row r="16" spans="1:22" x14ac:dyDescent="0.2">
      <c r="A16" s="289" t="s">
        <v>851</v>
      </c>
      <c r="B16" s="290">
        <v>5049</v>
      </c>
      <c r="C16" s="290"/>
      <c r="D16" s="290">
        <v>81</v>
      </c>
      <c r="E16" s="290">
        <v>-875</v>
      </c>
      <c r="F16" s="290"/>
      <c r="G16" s="290">
        <v>-51</v>
      </c>
      <c r="H16" s="290">
        <f t="shared" si="1"/>
        <v>4204</v>
      </c>
      <c r="I16" s="290"/>
      <c r="J16" s="290"/>
      <c r="K16" s="290"/>
      <c r="L16" s="290">
        <v>3563</v>
      </c>
      <c r="M16" s="290"/>
      <c r="N16" s="290">
        <v>-4230</v>
      </c>
      <c r="O16" s="290">
        <f t="shared" si="2"/>
        <v>-667</v>
      </c>
      <c r="P16" s="290">
        <f t="shared" si="3"/>
        <v>5049</v>
      </c>
      <c r="Q16" s="290">
        <f t="shared" si="0"/>
        <v>0</v>
      </c>
      <c r="R16" s="290">
        <f t="shared" si="0"/>
        <v>81</v>
      </c>
      <c r="S16" s="290">
        <f t="shared" si="0"/>
        <v>2688</v>
      </c>
      <c r="T16" s="290">
        <f t="shared" si="0"/>
        <v>0</v>
      </c>
      <c r="U16" s="290">
        <f t="shared" si="0"/>
        <v>-4281</v>
      </c>
      <c r="V16" s="290">
        <f t="shared" si="4"/>
        <v>3537</v>
      </c>
    </row>
    <row r="17" spans="1:22" x14ac:dyDescent="0.2">
      <c r="A17" s="289" t="s">
        <v>852</v>
      </c>
      <c r="B17" s="290">
        <v>7973</v>
      </c>
      <c r="C17" s="290"/>
      <c r="D17" s="290">
        <v>748</v>
      </c>
      <c r="E17" s="290">
        <v>-11191</v>
      </c>
      <c r="F17" s="290"/>
      <c r="G17" s="290">
        <v>1087</v>
      </c>
      <c r="H17" s="290">
        <f t="shared" si="1"/>
        <v>-1383</v>
      </c>
      <c r="I17" s="290">
        <v>5253</v>
      </c>
      <c r="J17" s="290"/>
      <c r="K17" s="290">
        <v>997</v>
      </c>
      <c r="L17" s="290">
        <v>-4856</v>
      </c>
      <c r="M17" s="290"/>
      <c r="N17" s="290">
        <v>3746</v>
      </c>
      <c r="O17" s="290">
        <f t="shared" si="2"/>
        <v>5140</v>
      </c>
      <c r="P17" s="290">
        <f t="shared" si="3"/>
        <v>13226</v>
      </c>
      <c r="Q17" s="290">
        <f t="shared" si="0"/>
        <v>0</v>
      </c>
      <c r="R17" s="290">
        <f t="shared" si="0"/>
        <v>1745</v>
      </c>
      <c r="S17" s="290">
        <f t="shared" si="0"/>
        <v>-16047</v>
      </c>
      <c r="T17" s="290">
        <f t="shared" si="0"/>
        <v>0</v>
      </c>
      <c r="U17" s="290">
        <f t="shared" si="0"/>
        <v>4833</v>
      </c>
      <c r="V17" s="290">
        <f t="shared" si="4"/>
        <v>3757</v>
      </c>
    </row>
    <row r="18" spans="1:22" x14ac:dyDescent="0.2">
      <c r="A18" s="289" t="s">
        <v>322</v>
      </c>
      <c r="B18" s="290">
        <v>126</v>
      </c>
      <c r="C18" s="290"/>
      <c r="D18" s="290">
        <v>307</v>
      </c>
      <c r="E18" s="290">
        <v>-3281</v>
      </c>
      <c r="F18" s="290"/>
      <c r="G18" s="290">
        <v>1764</v>
      </c>
      <c r="H18" s="290">
        <f t="shared" si="1"/>
        <v>-1084</v>
      </c>
      <c r="I18" s="290"/>
      <c r="J18" s="290"/>
      <c r="K18" s="290"/>
      <c r="L18" s="290">
        <v>1764</v>
      </c>
      <c r="M18" s="290"/>
      <c r="N18" s="290">
        <v>-6633</v>
      </c>
      <c r="O18" s="290">
        <f t="shared" si="2"/>
        <v>-4869</v>
      </c>
      <c r="P18" s="290">
        <f t="shared" si="3"/>
        <v>126</v>
      </c>
      <c r="Q18" s="290">
        <f t="shared" si="0"/>
        <v>0</v>
      </c>
      <c r="R18" s="290">
        <f t="shared" si="0"/>
        <v>307</v>
      </c>
      <c r="S18" s="290">
        <f t="shared" si="0"/>
        <v>-1517</v>
      </c>
      <c r="T18" s="290">
        <f t="shared" si="0"/>
        <v>0</v>
      </c>
      <c r="U18" s="290">
        <f t="shared" si="0"/>
        <v>-4869</v>
      </c>
      <c r="V18" s="290">
        <f t="shared" si="4"/>
        <v>-5953</v>
      </c>
    </row>
    <row r="19" spans="1:22" x14ac:dyDescent="0.2">
      <c r="A19" s="289" t="s">
        <v>323</v>
      </c>
      <c r="B19" s="290">
        <v>7463</v>
      </c>
      <c r="C19" s="290"/>
      <c r="D19" s="290">
        <v>2719</v>
      </c>
      <c r="E19" s="290">
        <v>-418</v>
      </c>
      <c r="F19" s="290"/>
      <c r="G19" s="290">
        <v>6431</v>
      </c>
      <c r="H19" s="290">
        <f t="shared" si="1"/>
        <v>16195</v>
      </c>
      <c r="I19" s="290"/>
      <c r="J19" s="290"/>
      <c r="K19" s="290"/>
      <c r="L19" s="290">
        <v>6431</v>
      </c>
      <c r="M19" s="290"/>
      <c r="N19" s="290">
        <v>-11993</v>
      </c>
      <c r="O19" s="290">
        <f t="shared" si="2"/>
        <v>-5562</v>
      </c>
      <c r="P19" s="290">
        <f t="shared" si="3"/>
        <v>7463</v>
      </c>
      <c r="Q19" s="290">
        <f t="shared" si="0"/>
        <v>0</v>
      </c>
      <c r="R19" s="290">
        <f t="shared" si="0"/>
        <v>2719</v>
      </c>
      <c r="S19" s="290">
        <f t="shared" si="0"/>
        <v>6013</v>
      </c>
      <c r="T19" s="290">
        <f t="shared" si="0"/>
        <v>0</v>
      </c>
      <c r="U19" s="290">
        <f t="shared" si="0"/>
        <v>-5562</v>
      </c>
      <c r="V19" s="290">
        <f t="shared" si="4"/>
        <v>10633</v>
      </c>
    </row>
    <row r="20" spans="1:22" x14ac:dyDescent="0.2">
      <c r="A20" s="289" t="s">
        <v>324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</row>
    <row r="21" spans="1:22" x14ac:dyDescent="0.2">
      <c r="A21" s="289" t="s">
        <v>855</v>
      </c>
      <c r="B21" s="290">
        <v>55829</v>
      </c>
      <c r="C21" s="290">
        <v>-5704</v>
      </c>
      <c r="D21" s="290">
        <v>946</v>
      </c>
      <c r="E21" s="290">
        <v>-76900</v>
      </c>
      <c r="F21" s="290"/>
      <c r="G21" s="290">
        <v>-16035</v>
      </c>
      <c r="H21" s="290">
        <f t="shared" si="1"/>
        <v>-41864</v>
      </c>
      <c r="I21" s="290"/>
      <c r="J21" s="290"/>
      <c r="K21" s="290"/>
      <c r="L21" s="290">
        <v>-16036</v>
      </c>
      <c r="M21" s="290"/>
      <c r="N21" s="290">
        <v>-7587</v>
      </c>
      <c r="O21" s="290">
        <f t="shared" si="2"/>
        <v>-23623</v>
      </c>
      <c r="P21" s="290">
        <f t="shared" si="3"/>
        <v>55829</v>
      </c>
      <c r="Q21" s="290">
        <f t="shared" si="0"/>
        <v>-5704</v>
      </c>
      <c r="R21" s="290">
        <f t="shared" si="0"/>
        <v>946</v>
      </c>
      <c r="S21" s="290">
        <f t="shared" si="0"/>
        <v>-92936</v>
      </c>
      <c r="T21" s="290">
        <f t="shared" si="0"/>
        <v>0</v>
      </c>
      <c r="U21" s="290">
        <f t="shared" si="0"/>
        <v>-23622</v>
      </c>
      <c r="V21" s="290">
        <f t="shared" si="4"/>
        <v>-65487</v>
      </c>
    </row>
    <row r="22" spans="1:22" x14ac:dyDescent="0.2">
      <c r="A22" s="291" t="s">
        <v>325</v>
      </c>
      <c r="B22" s="292">
        <f t="shared" ref="B22:V22" si="5">SUM(B11:B21)</f>
        <v>10979611</v>
      </c>
      <c r="C22" s="292">
        <f t="shared" si="5"/>
        <v>-755575</v>
      </c>
      <c r="D22" s="292">
        <f t="shared" si="5"/>
        <v>34285</v>
      </c>
      <c r="E22" s="292">
        <f t="shared" si="5"/>
        <v>-312612</v>
      </c>
      <c r="F22" s="292">
        <f t="shared" si="5"/>
        <v>1701160</v>
      </c>
      <c r="G22" s="292">
        <f t="shared" si="5"/>
        <v>1392417</v>
      </c>
      <c r="H22" s="292">
        <f t="shared" si="5"/>
        <v>13039286</v>
      </c>
      <c r="I22" s="292">
        <f t="shared" si="5"/>
        <v>5253</v>
      </c>
      <c r="J22" s="292">
        <f t="shared" si="5"/>
        <v>-4069</v>
      </c>
      <c r="K22" s="292">
        <f t="shared" si="5"/>
        <v>997</v>
      </c>
      <c r="L22" s="292">
        <f t="shared" si="5"/>
        <v>1390087</v>
      </c>
      <c r="M22" s="292">
        <f t="shared" si="5"/>
        <v>-8052</v>
      </c>
      <c r="N22" s="292">
        <f t="shared" si="5"/>
        <v>-1217077</v>
      </c>
      <c r="O22" s="292">
        <f t="shared" si="5"/>
        <v>167139</v>
      </c>
      <c r="P22" s="292">
        <f t="shared" si="5"/>
        <v>10984864</v>
      </c>
      <c r="Q22" s="292">
        <f t="shared" si="5"/>
        <v>-759644</v>
      </c>
      <c r="R22" s="292">
        <f t="shared" si="5"/>
        <v>35282</v>
      </c>
      <c r="S22" s="292">
        <f t="shared" si="5"/>
        <v>1077475</v>
      </c>
      <c r="T22" s="292">
        <f t="shared" si="5"/>
        <v>1693108</v>
      </c>
      <c r="U22" s="292">
        <f t="shared" si="5"/>
        <v>175340</v>
      </c>
      <c r="V22" s="292">
        <f t="shared" si="5"/>
        <v>13206425</v>
      </c>
    </row>
    <row r="23" spans="1:22" x14ac:dyDescent="0.2">
      <c r="A23" s="293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</row>
    <row r="25" spans="1:22" x14ac:dyDescent="0.2">
      <c r="O25" t="s">
        <v>671</v>
      </c>
      <c r="Q25" t="s">
        <v>672</v>
      </c>
    </row>
    <row r="26" spans="1:22" x14ac:dyDescent="0.2">
      <c r="M26" t="s">
        <v>670</v>
      </c>
      <c r="P26" t="s">
        <v>674</v>
      </c>
    </row>
    <row r="27" spans="1:22" x14ac:dyDescent="0.2">
      <c r="L27" t="s">
        <v>673</v>
      </c>
    </row>
  </sheetData>
  <mergeCells count="27">
    <mergeCell ref="U7:U9"/>
    <mergeCell ref="N7:N9"/>
    <mergeCell ref="P7:P9"/>
    <mergeCell ref="Q7:Q9"/>
    <mergeCell ref="R7:R9"/>
    <mergeCell ref="S7:S9"/>
    <mergeCell ref="T7:T9"/>
    <mergeCell ref="V6:V9"/>
    <mergeCell ref="B7:B9"/>
    <mergeCell ref="C7:C9"/>
    <mergeCell ref="D7:D9"/>
    <mergeCell ref="E7:E9"/>
    <mergeCell ref="F7:F9"/>
    <mergeCell ref="G7:G9"/>
    <mergeCell ref="I7:I9"/>
    <mergeCell ref="J7:J9"/>
    <mergeCell ref="K7:K9"/>
    <mergeCell ref="A3:U3"/>
    <mergeCell ref="M5:O5"/>
    <mergeCell ref="A6:A9"/>
    <mergeCell ref="B6:G6"/>
    <mergeCell ref="H6:H9"/>
    <mergeCell ref="I6:N6"/>
    <mergeCell ref="O6:O9"/>
    <mergeCell ref="P6:U6"/>
    <mergeCell ref="L7:L9"/>
    <mergeCell ref="M7:M9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scale="64" orientation="landscape" r:id="rId1"/>
  <headerFooter>
    <oddFooter>&amp;P.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2.75" x14ac:dyDescent="0.2"/>
  <cols>
    <col min="1" max="1" width="26.140625" customWidth="1"/>
    <col min="2" max="2" width="16.140625" customWidth="1"/>
    <col min="4" max="4" width="11.7109375" customWidth="1"/>
    <col min="5" max="5" width="12.7109375" customWidth="1"/>
    <col min="6" max="6" width="17" customWidth="1"/>
    <col min="7" max="8" width="12.7109375" customWidth="1"/>
    <col min="9" max="9" width="14.7109375" customWidth="1"/>
  </cols>
  <sheetData>
    <row r="1" spans="1:9" ht="15.75" x14ac:dyDescent="0.25">
      <c r="A1" s="40" t="s">
        <v>978</v>
      </c>
      <c r="B1" s="40"/>
      <c r="C1" s="40"/>
      <c r="D1" s="40"/>
      <c r="E1" s="40"/>
      <c r="F1" s="40"/>
      <c r="G1" s="40"/>
      <c r="H1" s="40"/>
    </row>
    <row r="2" spans="1:9" ht="15.75" x14ac:dyDescent="0.25">
      <c r="A2" s="40"/>
      <c r="B2" s="40"/>
      <c r="C2" s="40"/>
      <c r="D2" s="40"/>
      <c r="E2" s="40"/>
      <c r="F2" s="40"/>
      <c r="G2" s="40"/>
      <c r="H2" s="40"/>
    </row>
    <row r="3" spans="1:9" ht="15.75" x14ac:dyDescent="0.25">
      <c r="A3" s="824" t="s">
        <v>823</v>
      </c>
      <c r="B3" s="824"/>
      <c r="C3" s="764"/>
      <c r="D3" s="764"/>
      <c r="E3" s="764"/>
      <c r="F3" s="764"/>
      <c r="G3" s="764"/>
      <c r="H3" s="764"/>
    </row>
    <row r="4" spans="1:9" x14ac:dyDescent="0.2">
      <c r="A4" s="5"/>
      <c r="B4" s="5"/>
      <c r="C4" s="5"/>
      <c r="D4" s="5"/>
      <c r="E4" s="5"/>
      <c r="F4" s="5"/>
      <c r="G4" s="5"/>
      <c r="H4" s="5"/>
    </row>
    <row r="5" spans="1:9" x14ac:dyDescent="0.2">
      <c r="A5" s="284" t="s">
        <v>326</v>
      </c>
      <c r="B5" s="284"/>
      <c r="C5" s="225"/>
      <c r="D5" s="225"/>
      <c r="E5" s="225"/>
      <c r="F5" s="226"/>
      <c r="G5" s="225"/>
      <c r="H5" s="225"/>
    </row>
    <row r="6" spans="1:9" x14ac:dyDescent="0.2">
      <c r="A6" s="841" t="s">
        <v>271</v>
      </c>
      <c r="B6" s="841" t="s">
        <v>340</v>
      </c>
      <c r="C6" s="265"/>
      <c r="D6" s="266" t="s">
        <v>341</v>
      </c>
      <c r="E6" s="267"/>
      <c r="F6" s="264" t="s">
        <v>342</v>
      </c>
      <c r="G6" s="841" t="s">
        <v>343</v>
      </c>
      <c r="H6" s="841" t="s">
        <v>344</v>
      </c>
      <c r="I6" s="859" t="s">
        <v>345</v>
      </c>
    </row>
    <row r="7" spans="1:9" x14ac:dyDescent="0.2">
      <c r="A7" s="770"/>
      <c r="B7" s="770"/>
      <c r="C7" s="842" t="s">
        <v>346</v>
      </c>
      <c r="D7" s="842" t="s">
        <v>347</v>
      </c>
      <c r="E7" s="842" t="s">
        <v>348</v>
      </c>
      <c r="F7" s="270" t="s">
        <v>349</v>
      </c>
      <c r="G7" s="770"/>
      <c r="H7" s="770"/>
      <c r="I7" s="860"/>
    </row>
    <row r="8" spans="1:9" x14ac:dyDescent="0.2">
      <c r="A8" s="770"/>
      <c r="B8" s="770"/>
      <c r="C8" s="790"/>
      <c r="D8" s="790"/>
      <c r="E8" s="790"/>
      <c r="F8" s="270" t="s">
        <v>350</v>
      </c>
      <c r="G8" s="770"/>
      <c r="H8" s="770"/>
      <c r="I8" s="860"/>
    </row>
    <row r="9" spans="1:9" ht="25.5" customHeight="1" x14ac:dyDescent="0.2">
      <c r="A9" s="755"/>
      <c r="B9" s="755"/>
      <c r="C9" s="759"/>
      <c r="D9" s="759"/>
      <c r="E9" s="759"/>
      <c r="F9" s="273"/>
      <c r="G9" s="755"/>
      <c r="H9" s="755"/>
      <c r="I9" s="861"/>
    </row>
    <row r="10" spans="1:9" x14ac:dyDescent="0.2">
      <c r="A10" s="294" t="s">
        <v>30</v>
      </c>
      <c r="B10" s="295" t="s">
        <v>31</v>
      </c>
      <c r="C10" s="295" t="s">
        <v>32</v>
      </c>
      <c r="D10" s="296" t="s">
        <v>33</v>
      </c>
      <c r="E10" s="296" t="s">
        <v>34</v>
      </c>
      <c r="F10" s="296" t="s">
        <v>351</v>
      </c>
      <c r="G10" s="296" t="s">
        <v>36</v>
      </c>
      <c r="H10" s="296" t="s">
        <v>37</v>
      </c>
      <c r="I10" s="297" t="s">
        <v>352</v>
      </c>
    </row>
    <row r="11" spans="1:9" x14ac:dyDescent="0.2">
      <c r="A11" s="289" t="s">
        <v>112</v>
      </c>
      <c r="B11" s="298">
        <v>13306380</v>
      </c>
      <c r="C11" s="298">
        <v>55432</v>
      </c>
      <c r="D11" s="298">
        <v>54301</v>
      </c>
      <c r="E11" s="298">
        <v>86617</v>
      </c>
      <c r="F11" s="298">
        <f>SUM(C11:E11)</f>
        <v>196350</v>
      </c>
      <c r="G11" s="298"/>
      <c r="H11" s="298">
        <v>1346777</v>
      </c>
      <c r="I11" s="282">
        <f>SUM(B11+F11+G11+H11)</f>
        <v>14849507</v>
      </c>
    </row>
    <row r="12" spans="1:9" x14ac:dyDescent="0.2">
      <c r="A12" s="289" t="s">
        <v>84</v>
      </c>
      <c r="B12" s="298">
        <v>-12952</v>
      </c>
      <c r="C12" s="298">
        <v>0</v>
      </c>
      <c r="D12" s="298">
        <v>1252</v>
      </c>
      <c r="E12" s="298"/>
      <c r="F12" s="298">
        <f t="shared" ref="F12:F21" si="0">SUM(C12:E12)</f>
        <v>1252</v>
      </c>
      <c r="G12" s="298"/>
      <c r="H12" s="298">
        <v>19405</v>
      </c>
      <c r="I12" s="282">
        <f t="shared" ref="I12:I21" si="1">SUM(B12+F12+G12+H12)</f>
        <v>7705</v>
      </c>
    </row>
    <row r="13" spans="1:9" x14ac:dyDescent="0.2">
      <c r="A13" s="289" t="s">
        <v>154</v>
      </c>
      <c r="B13" s="298">
        <v>-14362</v>
      </c>
      <c r="C13" s="298">
        <v>7252</v>
      </c>
      <c r="D13" s="298"/>
      <c r="E13" s="298"/>
      <c r="F13" s="298">
        <f t="shared" si="0"/>
        <v>7252</v>
      </c>
      <c r="G13" s="298"/>
      <c r="H13" s="298">
        <v>9154</v>
      </c>
      <c r="I13" s="282">
        <f t="shared" si="1"/>
        <v>2044</v>
      </c>
    </row>
    <row r="14" spans="1:9" x14ac:dyDescent="0.2">
      <c r="A14" s="289" t="s">
        <v>155</v>
      </c>
      <c r="B14" s="298">
        <v>-12773</v>
      </c>
      <c r="C14" s="298">
        <v>8076</v>
      </c>
      <c r="D14" s="298"/>
      <c r="E14" s="298"/>
      <c r="F14" s="298">
        <f t="shared" si="0"/>
        <v>8076</v>
      </c>
      <c r="G14" s="298"/>
      <c r="H14" s="298">
        <v>7648</v>
      </c>
      <c r="I14" s="282">
        <f t="shared" si="1"/>
        <v>2951</v>
      </c>
    </row>
    <row r="15" spans="1:9" x14ac:dyDescent="0.2">
      <c r="A15" s="289" t="s">
        <v>321</v>
      </c>
      <c r="B15" s="298">
        <v>-6355</v>
      </c>
      <c r="C15" s="298">
        <v>2386</v>
      </c>
      <c r="D15" s="298"/>
      <c r="E15" s="298"/>
      <c r="F15" s="298">
        <f t="shared" si="0"/>
        <v>2386</v>
      </c>
      <c r="G15" s="298"/>
      <c r="H15" s="298">
        <v>4644</v>
      </c>
      <c r="I15" s="282">
        <f t="shared" si="1"/>
        <v>675</v>
      </c>
    </row>
    <row r="16" spans="1:9" x14ac:dyDescent="0.2">
      <c r="A16" s="289" t="s">
        <v>853</v>
      </c>
      <c r="B16" s="298">
        <v>3537</v>
      </c>
      <c r="C16" s="298">
        <v>1106</v>
      </c>
      <c r="D16" s="298"/>
      <c r="E16" s="298"/>
      <c r="F16" s="298">
        <f t="shared" si="0"/>
        <v>1106</v>
      </c>
      <c r="G16" s="298"/>
      <c r="H16" s="298">
        <v>7046</v>
      </c>
      <c r="I16" s="282">
        <f t="shared" si="1"/>
        <v>11689</v>
      </c>
    </row>
    <row r="17" spans="1:9" x14ac:dyDescent="0.2">
      <c r="A17" s="289" t="s">
        <v>854</v>
      </c>
      <c r="B17" s="298">
        <v>3757</v>
      </c>
      <c r="C17" s="298">
        <v>6088</v>
      </c>
      <c r="D17" s="298"/>
      <c r="E17" s="298">
        <v>1186</v>
      </c>
      <c r="F17" s="298">
        <f t="shared" si="0"/>
        <v>7274</v>
      </c>
      <c r="G17" s="298"/>
      <c r="H17" s="298">
        <v>16896</v>
      </c>
      <c r="I17" s="282">
        <f t="shared" si="1"/>
        <v>27927</v>
      </c>
    </row>
    <row r="18" spans="1:9" x14ac:dyDescent="0.2">
      <c r="A18" s="289" t="s">
        <v>322</v>
      </c>
      <c r="B18" s="298">
        <v>-5953</v>
      </c>
      <c r="C18" s="298">
        <v>1849</v>
      </c>
      <c r="D18" s="298"/>
      <c r="E18" s="298"/>
      <c r="F18" s="298">
        <f t="shared" si="0"/>
        <v>1849</v>
      </c>
      <c r="G18" s="298"/>
      <c r="H18" s="298">
        <v>4723</v>
      </c>
      <c r="I18" s="282">
        <f t="shared" si="1"/>
        <v>619</v>
      </c>
    </row>
    <row r="19" spans="1:9" x14ac:dyDescent="0.2">
      <c r="A19" s="289" t="s">
        <v>323</v>
      </c>
      <c r="B19" s="298">
        <v>10633</v>
      </c>
      <c r="C19" s="298">
        <v>163</v>
      </c>
      <c r="D19" s="298"/>
      <c r="E19" s="298"/>
      <c r="F19" s="298">
        <f t="shared" si="0"/>
        <v>163</v>
      </c>
      <c r="G19" s="298"/>
      <c r="H19" s="298">
        <v>6160</v>
      </c>
      <c r="I19" s="282">
        <f t="shared" si="1"/>
        <v>16956</v>
      </c>
    </row>
    <row r="20" spans="1:9" x14ac:dyDescent="0.2">
      <c r="A20" s="289" t="s">
        <v>324</v>
      </c>
      <c r="B20" s="298"/>
      <c r="C20" s="298"/>
      <c r="D20" s="298"/>
      <c r="E20" s="298"/>
      <c r="F20" s="298"/>
      <c r="G20" s="298"/>
      <c r="H20" s="298"/>
      <c r="I20" s="282"/>
    </row>
    <row r="21" spans="1:9" x14ac:dyDescent="0.2">
      <c r="A21" s="289" t="s">
        <v>160</v>
      </c>
      <c r="B21" s="298">
        <v>-65487</v>
      </c>
      <c r="C21" s="298">
        <v>65901</v>
      </c>
      <c r="D21" s="298"/>
      <c r="E21" s="298"/>
      <c r="F21" s="298">
        <f t="shared" si="0"/>
        <v>65901</v>
      </c>
      <c r="G21" s="298"/>
      <c r="H21" s="298">
        <v>11706</v>
      </c>
      <c r="I21" s="282">
        <f t="shared" si="1"/>
        <v>12120</v>
      </c>
    </row>
    <row r="22" spans="1:9" x14ac:dyDescent="0.2">
      <c r="A22" s="230" t="s">
        <v>325</v>
      </c>
      <c r="B22" s="231">
        <f t="shared" ref="B22:I22" si="2">SUM(B11:B21)</f>
        <v>13206425</v>
      </c>
      <c r="C22" s="231">
        <f t="shared" si="2"/>
        <v>148253</v>
      </c>
      <c r="D22" s="231">
        <f t="shared" si="2"/>
        <v>55553</v>
      </c>
      <c r="E22" s="231">
        <f t="shared" si="2"/>
        <v>87803</v>
      </c>
      <c r="F22" s="231">
        <f t="shared" si="2"/>
        <v>291609</v>
      </c>
      <c r="G22" s="231">
        <f t="shared" si="2"/>
        <v>0</v>
      </c>
      <c r="H22" s="231">
        <f t="shared" si="2"/>
        <v>1434159</v>
      </c>
      <c r="I22" s="231">
        <f t="shared" si="2"/>
        <v>14932193</v>
      </c>
    </row>
  </sheetData>
  <mergeCells count="9">
    <mergeCell ref="A3:H3"/>
    <mergeCell ref="A6:A9"/>
    <mergeCell ref="B6:B9"/>
    <mergeCell ref="G6:G9"/>
    <mergeCell ref="H6:H9"/>
    <mergeCell ref="I6:I9"/>
    <mergeCell ref="C7:C9"/>
    <mergeCell ref="D7:D9"/>
    <mergeCell ref="E7:E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&amp;C&amp;[40.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2.75" x14ac:dyDescent="0.2"/>
  <cols>
    <col min="1" max="1" width="31.85546875" customWidth="1"/>
    <col min="2" max="2" width="10.7109375" customWidth="1"/>
    <col min="6" max="6" width="60.85546875" customWidth="1"/>
  </cols>
  <sheetData>
    <row r="1" spans="1:6" ht="15.75" x14ac:dyDescent="0.25">
      <c r="A1" s="40" t="s">
        <v>979</v>
      </c>
      <c r="B1" s="40"/>
      <c r="C1" s="40"/>
      <c r="D1" s="40"/>
      <c r="E1" s="40"/>
      <c r="F1" s="40"/>
    </row>
    <row r="2" spans="1:6" ht="15.75" x14ac:dyDescent="0.25">
      <c r="A2" s="40"/>
      <c r="B2" s="40"/>
      <c r="C2" s="40"/>
      <c r="D2" s="40"/>
      <c r="E2" s="40"/>
      <c r="F2" s="40"/>
    </row>
    <row r="3" spans="1:6" ht="15.75" x14ac:dyDescent="0.25">
      <c r="A3" s="824" t="s">
        <v>636</v>
      </c>
      <c r="B3" s="824"/>
      <c r="C3" s="824"/>
      <c r="D3" s="824"/>
      <c r="E3" s="824"/>
      <c r="F3" s="824"/>
    </row>
    <row r="5" spans="1:6" x14ac:dyDescent="0.2">
      <c r="F5" s="299" t="s">
        <v>265</v>
      </c>
    </row>
    <row r="6" spans="1:6" ht="38.25" x14ac:dyDescent="0.2">
      <c r="A6" s="227" t="s">
        <v>353</v>
      </c>
      <c r="B6" s="228" t="s">
        <v>273</v>
      </c>
      <c r="C6" s="228" t="s">
        <v>354</v>
      </c>
      <c r="D6" s="228" t="s">
        <v>355</v>
      </c>
      <c r="E6" s="228" t="s">
        <v>356</v>
      </c>
      <c r="F6" s="227" t="s">
        <v>357</v>
      </c>
    </row>
    <row r="7" spans="1:6" x14ac:dyDescent="0.2">
      <c r="A7" s="300" t="s">
        <v>358</v>
      </c>
      <c r="B7" s="298">
        <v>217</v>
      </c>
      <c r="C7" s="298">
        <v>100</v>
      </c>
      <c r="D7" s="298"/>
      <c r="E7" s="298"/>
      <c r="F7" s="300" t="s">
        <v>359</v>
      </c>
    </row>
    <row r="8" spans="1:6" x14ac:dyDescent="0.2">
      <c r="A8" s="300" t="s">
        <v>474</v>
      </c>
      <c r="B8" s="298">
        <v>1530</v>
      </c>
      <c r="C8" s="298"/>
      <c r="D8" s="298"/>
      <c r="E8" s="298"/>
      <c r="F8" s="300"/>
    </row>
    <row r="9" spans="1:6" x14ac:dyDescent="0.2">
      <c r="A9" s="300" t="s">
        <v>422</v>
      </c>
      <c r="B9" s="298">
        <v>420</v>
      </c>
      <c r="C9" s="298"/>
      <c r="D9" s="298"/>
      <c r="E9" s="298"/>
      <c r="F9" s="300"/>
    </row>
    <row r="10" spans="1:6" x14ac:dyDescent="0.2">
      <c r="A10" s="304" t="s">
        <v>28</v>
      </c>
      <c r="B10" s="231">
        <f>SUM(B7:B9)</f>
        <v>2167</v>
      </c>
      <c r="C10" s="231">
        <f>SUM(C7:C7)</f>
        <v>100</v>
      </c>
      <c r="D10" s="231">
        <f>SUM(D7:D7)</f>
        <v>0</v>
      </c>
      <c r="E10" s="231">
        <f>SUM(E7:E8)</f>
        <v>0</v>
      </c>
      <c r="F10" s="300"/>
    </row>
    <row r="12" spans="1:6" x14ac:dyDescent="0.2">
      <c r="A12" s="304" t="s">
        <v>419</v>
      </c>
      <c r="B12" s="319"/>
      <c r="C12" s="319"/>
      <c r="D12" s="319"/>
      <c r="E12" s="319"/>
      <c r="F12" s="319"/>
    </row>
    <row r="13" spans="1:6" x14ac:dyDescent="0.2">
      <c r="A13" s="300" t="s">
        <v>420</v>
      </c>
      <c r="B13" s="319">
        <v>520</v>
      </c>
      <c r="C13" s="319"/>
      <c r="D13" s="319"/>
      <c r="E13" s="319"/>
      <c r="F13" s="319"/>
    </row>
    <row r="14" spans="1:6" x14ac:dyDescent="0.2">
      <c r="A14" s="300" t="s">
        <v>421</v>
      </c>
      <c r="B14" s="319">
        <v>300</v>
      </c>
      <c r="C14" s="319"/>
      <c r="D14" s="319"/>
      <c r="E14" s="319"/>
      <c r="F14" s="319"/>
    </row>
    <row r="15" spans="1:6" x14ac:dyDescent="0.2">
      <c r="A15" s="304" t="s">
        <v>28</v>
      </c>
      <c r="B15" s="304">
        <f>SUM(B13:B14)</f>
        <v>820</v>
      </c>
      <c r="C15" s="319"/>
      <c r="D15" s="319"/>
      <c r="E15" s="319"/>
      <c r="F15" s="319"/>
    </row>
    <row r="16" spans="1:6" x14ac:dyDescent="0.2">
      <c r="A16" s="319"/>
      <c r="B16" s="319"/>
      <c r="C16" s="319"/>
      <c r="D16" s="319"/>
      <c r="E16" s="319"/>
      <c r="F16" s="319"/>
    </row>
    <row r="17" spans="1:6" x14ac:dyDescent="0.2">
      <c r="A17" s="376" t="s">
        <v>439</v>
      </c>
      <c r="B17" s="377">
        <v>124442</v>
      </c>
      <c r="C17" s="319"/>
      <c r="D17" s="319"/>
      <c r="E17" s="319"/>
      <c r="F17" s="319"/>
    </row>
    <row r="18" spans="1:6" x14ac:dyDescent="0.2">
      <c r="A18" s="319"/>
      <c r="B18" s="319"/>
      <c r="C18" s="319"/>
      <c r="D18" s="319"/>
      <c r="E18" s="319"/>
      <c r="F18" s="319"/>
    </row>
    <row r="21" spans="1:6" x14ac:dyDescent="0.2">
      <c r="A21" t="s">
        <v>551</v>
      </c>
    </row>
  </sheetData>
  <mergeCells count="1"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 x14ac:dyDescent="0.2"/>
  <cols>
    <col min="1" max="1" width="24.5703125" customWidth="1"/>
    <col min="2" max="2" width="11.42578125" customWidth="1"/>
    <col min="3" max="3" width="12.42578125" customWidth="1"/>
    <col min="4" max="4" width="12.7109375" customWidth="1"/>
    <col min="5" max="5" width="12.28515625" customWidth="1"/>
    <col min="6" max="6" width="12.5703125" customWidth="1"/>
  </cols>
  <sheetData>
    <row r="1" spans="1:6" ht="15.75" x14ac:dyDescent="0.25">
      <c r="A1" s="301" t="s">
        <v>980</v>
      </c>
      <c r="B1" s="302"/>
      <c r="C1" s="302"/>
      <c r="D1" s="302"/>
    </row>
    <row r="3" spans="1:6" ht="15.75" x14ac:dyDescent="0.25">
      <c r="A3" s="862" t="s">
        <v>552</v>
      </c>
      <c r="B3" s="862"/>
      <c r="C3" s="862"/>
      <c r="D3" s="862"/>
      <c r="E3" s="862"/>
      <c r="F3" s="862"/>
    </row>
    <row r="4" spans="1:6" ht="15.75" x14ac:dyDescent="0.25">
      <c r="A4" s="862" t="s">
        <v>360</v>
      </c>
      <c r="B4" s="862"/>
      <c r="C4" s="862"/>
      <c r="D4" s="862"/>
      <c r="E4" s="862"/>
      <c r="F4" s="862"/>
    </row>
    <row r="5" spans="1:6" x14ac:dyDescent="0.2">
      <c r="A5" s="825"/>
      <c r="B5" s="825"/>
      <c r="C5" s="825"/>
      <c r="D5" s="825"/>
      <c r="E5" s="825"/>
      <c r="F5" s="825"/>
    </row>
    <row r="6" spans="1:6" x14ac:dyDescent="0.2">
      <c r="F6" s="416" t="s">
        <v>361</v>
      </c>
    </row>
    <row r="7" spans="1:6" ht="25.5" x14ac:dyDescent="0.2">
      <c r="A7" s="227" t="s">
        <v>27</v>
      </c>
      <c r="B7" s="228" t="s">
        <v>362</v>
      </c>
      <c r="C7" s="228" t="s">
        <v>363</v>
      </c>
      <c r="D7" s="228" t="s">
        <v>364</v>
      </c>
      <c r="E7" s="228" t="s">
        <v>365</v>
      </c>
      <c r="F7" s="228" t="s">
        <v>366</v>
      </c>
    </row>
    <row r="8" spans="1:6" x14ac:dyDescent="0.2">
      <c r="A8" s="415" t="s">
        <v>367</v>
      </c>
      <c r="B8" s="298"/>
      <c r="C8" s="298"/>
      <c r="D8" s="298"/>
      <c r="E8" s="298">
        <v>58942</v>
      </c>
      <c r="F8" s="231">
        <f t="shared" ref="F8:F14" si="0">SUM(B8:E8)</f>
        <v>58942</v>
      </c>
    </row>
    <row r="9" spans="1:6" x14ac:dyDescent="0.2">
      <c r="A9" s="415" t="s">
        <v>440</v>
      </c>
      <c r="B9" s="298"/>
      <c r="C9" s="298"/>
      <c r="D9" s="298"/>
      <c r="E9" s="298">
        <v>3168</v>
      </c>
      <c r="F9" s="231">
        <f t="shared" si="0"/>
        <v>3168</v>
      </c>
    </row>
    <row r="10" spans="1:6" x14ac:dyDescent="0.2">
      <c r="A10" s="415" t="s">
        <v>368</v>
      </c>
      <c r="B10" s="298"/>
      <c r="C10" s="298">
        <v>15270</v>
      </c>
      <c r="D10" s="298">
        <v>63</v>
      </c>
      <c r="E10" s="298">
        <v>20644</v>
      </c>
      <c r="F10" s="231">
        <f t="shared" si="0"/>
        <v>35977</v>
      </c>
    </row>
    <row r="11" spans="1:6" x14ac:dyDescent="0.2">
      <c r="A11" s="415" t="s">
        <v>369</v>
      </c>
      <c r="B11" s="298"/>
      <c r="C11" s="298"/>
      <c r="D11" s="298"/>
      <c r="E11" s="298">
        <v>2943</v>
      </c>
      <c r="F11" s="231">
        <f t="shared" si="0"/>
        <v>2943</v>
      </c>
    </row>
    <row r="12" spans="1:6" x14ac:dyDescent="0.2">
      <c r="A12" s="415" t="s">
        <v>370</v>
      </c>
      <c r="B12" s="298"/>
      <c r="C12" s="298"/>
      <c r="D12" s="298"/>
      <c r="E12" s="298">
        <v>19714</v>
      </c>
      <c r="F12" s="231">
        <f t="shared" si="0"/>
        <v>19714</v>
      </c>
    </row>
    <row r="13" spans="1:6" x14ac:dyDescent="0.2">
      <c r="A13" s="415" t="s">
        <v>371</v>
      </c>
      <c r="B13" s="298"/>
      <c r="C13" s="298"/>
      <c r="D13" s="298"/>
      <c r="E13" s="298">
        <v>3639</v>
      </c>
      <c r="F13" s="231">
        <f t="shared" si="0"/>
        <v>3639</v>
      </c>
    </row>
    <row r="14" spans="1:6" x14ac:dyDescent="0.2">
      <c r="A14" s="415" t="s">
        <v>139</v>
      </c>
      <c r="B14" s="298"/>
      <c r="C14" s="298"/>
      <c r="D14" s="298"/>
      <c r="E14" s="298">
        <v>3279</v>
      </c>
      <c r="F14" s="231">
        <f t="shared" si="0"/>
        <v>3279</v>
      </c>
    </row>
    <row r="15" spans="1:6" x14ac:dyDescent="0.2">
      <c r="A15" s="230" t="s">
        <v>28</v>
      </c>
      <c r="B15" s="231">
        <f>SUM(B8:B14)</f>
        <v>0</v>
      </c>
      <c r="C15" s="231">
        <f>SUM(C8:C14)</f>
        <v>15270</v>
      </c>
      <c r="D15" s="231">
        <f>SUM(D8:D14)</f>
        <v>63</v>
      </c>
      <c r="E15" s="231">
        <f>SUM(E8:E14)</f>
        <v>112329</v>
      </c>
      <c r="F15" s="231">
        <f>SUM(F8:F14)</f>
        <v>127662</v>
      </c>
    </row>
    <row r="22" spans="2:2" x14ac:dyDescent="0.2">
      <c r="B22" s="305"/>
    </row>
  </sheetData>
  <mergeCells count="3">
    <mergeCell ref="A3:F3"/>
    <mergeCell ref="A4:F4"/>
    <mergeCell ref="A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9"/>
  <sheetViews>
    <sheetView view="pageBreakPreview" topLeftCell="A7" zoomScaleNormal="100" workbookViewId="0">
      <pane ySplit="2145" topLeftCell="A76" activePane="bottomLeft"/>
      <selection activeCell="H10" sqref="H10"/>
      <selection pane="bottomLeft"/>
    </sheetView>
  </sheetViews>
  <sheetFormatPr defaultRowHeight="12.75" x14ac:dyDescent="0.2"/>
  <cols>
    <col min="1" max="1" width="32.140625" customWidth="1"/>
    <col min="2" max="2" width="16.28515625" customWidth="1"/>
    <col min="3" max="3" width="13.5703125" customWidth="1"/>
    <col min="4" max="4" width="11.42578125" customWidth="1"/>
    <col min="5" max="6" width="11.85546875" customWidth="1"/>
    <col min="7" max="8" width="12.7109375" customWidth="1"/>
    <col min="9" max="9" width="12.85546875" customWidth="1"/>
    <col min="10" max="10" width="13.42578125" customWidth="1"/>
    <col min="11" max="11" width="9" customWidth="1"/>
    <col min="12" max="12" width="10.28515625" customWidth="1"/>
    <col min="13" max="13" width="15.140625" customWidth="1"/>
  </cols>
  <sheetData>
    <row r="1" spans="1:14" ht="15.75" x14ac:dyDescent="0.25">
      <c r="A1" s="4" t="s">
        <v>962</v>
      </c>
      <c r="B1" s="4"/>
      <c r="C1" s="4"/>
      <c r="D1" s="4"/>
      <c r="E1" s="4"/>
      <c r="F1" s="4"/>
      <c r="G1" s="34"/>
      <c r="H1" s="34"/>
      <c r="I1" s="34"/>
      <c r="J1" s="34"/>
      <c r="K1" s="34"/>
      <c r="L1" s="35"/>
      <c r="M1" s="35"/>
    </row>
    <row r="2" spans="1:14" ht="15.75" x14ac:dyDescent="0.25">
      <c r="A2" s="4"/>
      <c r="B2" s="4"/>
      <c r="C2" s="4"/>
      <c r="D2" s="4"/>
      <c r="E2" s="4"/>
      <c r="F2" s="4"/>
      <c r="G2" s="34"/>
      <c r="H2" s="34"/>
      <c r="I2" s="34"/>
      <c r="J2" s="34"/>
      <c r="K2" s="34"/>
      <c r="L2" s="35"/>
      <c r="M2" s="35"/>
    </row>
    <row r="3" spans="1:14" ht="15.75" x14ac:dyDescent="0.25">
      <c r="A3" s="6"/>
      <c r="B3" s="6"/>
      <c r="C3" s="6"/>
      <c r="D3" s="6"/>
      <c r="E3" s="6"/>
      <c r="F3" s="6"/>
      <c r="G3" s="29"/>
      <c r="H3" s="29"/>
      <c r="I3" s="29"/>
      <c r="J3" s="29"/>
      <c r="K3" s="29"/>
      <c r="L3" s="29"/>
      <c r="M3" s="29"/>
    </row>
    <row r="4" spans="1:14" ht="15.75" x14ac:dyDescent="0.25">
      <c r="A4" s="6"/>
      <c r="B4" s="6"/>
      <c r="C4" s="6"/>
      <c r="D4" s="6"/>
      <c r="E4" s="6"/>
      <c r="F4" s="6"/>
      <c r="G4" s="6" t="s">
        <v>48</v>
      </c>
      <c r="H4" s="6"/>
      <c r="I4" s="29"/>
      <c r="J4" s="29"/>
      <c r="K4" s="29"/>
      <c r="L4" s="29"/>
      <c r="M4" s="29"/>
    </row>
    <row r="5" spans="1:14" ht="15.75" x14ac:dyDescent="0.25">
      <c r="A5" s="6"/>
      <c r="B5" s="6"/>
      <c r="C5" s="6"/>
      <c r="D5" s="6"/>
      <c r="E5" s="6"/>
      <c r="F5" s="6"/>
      <c r="G5" s="6" t="s">
        <v>706</v>
      </c>
      <c r="H5" s="6"/>
      <c r="I5" s="29"/>
      <c r="J5" s="29"/>
      <c r="K5" s="29"/>
      <c r="L5" s="29"/>
      <c r="M5" s="29"/>
    </row>
    <row r="6" spans="1:14" ht="15.75" x14ac:dyDescent="0.25">
      <c r="A6" s="4"/>
      <c r="B6" s="4"/>
      <c r="C6" s="4"/>
      <c r="D6" s="6"/>
      <c r="E6" s="6"/>
      <c r="F6" s="6"/>
      <c r="G6" s="6" t="s">
        <v>49</v>
      </c>
      <c r="H6" s="6"/>
      <c r="I6" s="5"/>
      <c r="J6" s="5"/>
      <c r="K6" s="5"/>
      <c r="L6" s="5"/>
      <c r="M6" s="5"/>
    </row>
    <row r="7" spans="1:14" ht="15.75" x14ac:dyDescent="0.25">
      <c r="A7" s="4"/>
      <c r="B7" s="4"/>
      <c r="C7" s="4"/>
      <c r="D7" s="6"/>
      <c r="E7" s="6"/>
      <c r="F7" s="6"/>
      <c r="G7" s="5"/>
      <c r="H7" s="5"/>
      <c r="I7" s="5"/>
      <c r="J7" s="5"/>
      <c r="K7" s="5"/>
      <c r="L7" s="5"/>
      <c r="M7" s="5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x14ac:dyDescent="0.2">
      <c r="A9" s="5"/>
      <c r="B9" s="5"/>
      <c r="C9" s="5"/>
      <c r="D9" s="5"/>
      <c r="E9" s="5"/>
      <c r="F9" s="5"/>
      <c r="G9" s="34"/>
      <c r="H9" s="34"/>
      <c r="I9" s="34"/>
      <c r="J9" s="34"/>
      <c r="K9" s="34"/>
      <c r="L9" s="34"/>
      <c r="M9" s="34"/>
    </row>
    <row r="10" spans="1:14" ht="12.75" customHeight="1" x14ac:dyDescent="0.2">
      <c r="A10" s="767" t="s">
        <v>192</v>
      </c>
      <c r="B10" s="754" t="s">
        <v>193</v>
      </c>
      <c r="C10" s="754" t="s">
        <v>166</v>
      </c>
      <c r="D10" s="771" t="s">
        <v>689</v>
      </c>
      <c r="E10" s="772"/>
      <c r="F10" s="771" t="s">
        <v>690</v>
      </c>
      <c r="G10" s="772"/>
      <c r="H10" s="754" t="s">
        <v>949</v>
      </c>
      <c r="I10" s="754" t="s">
        <v>139</v>
      </c>
      <c r="J10" s="754" t="s">
        <v>141</v>
      </c>
      <c r="K10" s="758" t="s">
        <v>163</v>
      </c>
      <c r="L10" s="758" t="s">
        <v>164</v>
      </c>
      <c r="M10" s="754" t="s">
        <v>165</v>
      </c>
    </row>
    <row r="11" spans="1:14" ht="12.6" customHeight="1" x14ac:dyDescent="0.2">
      <c r="A11" s="768"/>
      <c r="B11" s="770"/>
      <c r="C11" s="770"/>
      <c r="D11" s="773"/>
      <c r="E11" s="774"/>
      <c r="F11" s="773"/>
      <c r="G11" s="774"/>
      <c r="H11" s="775"/>
      <c r="I11" s="770"/>
      <c r="J11" s="770"/>
      <c r="K11" s="777"/>
      <c r="L11" s="765"/>
      <c r="M11" s="770"/>
    </row>
    <row r="12" spans="1:14" ht="27.75" customHeight="1" x14ac:dyDescent="0.2">
      <c r="A12" s="769"/>
      <c r="B12" s="755"/>
      <c r="C12" s="755"/>
      <c r="D12" s="12" t="s">
        <v>203</v>
      </c>
      <c r="E12" s="12" t="s">
        <v>103</v>
      </c>
      <c r="F12" s="12" t="s">
        <v>128</v>
      </c>
      <c r="G12" s="12" t="s">
        <v>103</v>
      </c>
      <c r="H12" s="776"/>
      <c r="I12" s="755"/>
      <c r="J12" s="755"/>
      <c r="K12" s="766"/>
      <c r="L12" s="766"/>
      <c r="M12" s="755"/>
      <c r="N12" s="528"/>
    </row>
    <row r="13" spans="1:14" x14ac:dyDescent="0.2">
      <c r="A13" s="7" t="s">
        <v>30</v>
      </c>
      <c r="B13" s="7" t="s">
        <v>31</v>
      </c>
      <c r="C13" s="7" t="s">
        <v>32</v>
      </c>
      <c r="D13" s="7"/>
      <c r="E13" s="7" t="s">
        <v>34</v>
      </c>
      <c r="F13" s="7"/>
      <c r="G13" s="7" t="s">
        <v>35</v>
      </c>
      <c r="H13" s="7"/>
      <c r="I13" s="7" t="s">
        <v>36</v>
      </c>
      <c r="J13" s="7" t="s">
        <v>37</v>
      </c>
      <c r="K13" s="24" t="s">
        <v>38</v>
      </c>
      <c r="L13" s="24" t="s">
        <v>39</v>
      </c>
      <c r="M13" s="19">
        <v>11</v>
      </c>
    </row>
    <row r="14" spans="1:14" x14ac:dyDescent="0.2">
      <c r="A14" s="37" t="s">
        <v>112</v>
      </c>
      <c r="B14" s="80"/>
      <c r="C14" s="80"/>
      <c r="D14" s="84"/>
      <c r="E14" s="80"/>
      <c r="F14" s="84"/>
      <c r="G14" s="84"/>
      <c r="H14" s="84"/>
      <c r="I14" s="80"/>
      <c r="J14" s="84"/>
      <c r="K14" s="80"/>
      <c r="L14" s="80"/>
      <c r="M14" s="80"/>
    </row>
    <row r="15" spans="1:14" x14ac:dyDescent="0.2">
      <c r="A15" s="11" t="s">
        <v>54</v>
      </c>
      <c r="B15" s="67">
        <v>4811405</v>
      </c>
      <c r="C15" s="67">
        <f ca="1">'4.1'!D244</f>
        <v>0</v>
      </c>
      <c r="D15" s="67">
        <v>662536</v>
      </c>
      <c r="E15" s="67">
        <v>5700</v>
      </c>
      <c r="F15" s="67"/>
      <c r="G15" s="67">
        <v>75000</v>
      </c>
      <c r="H15" s="67">
        <v>2252642</v>
      </c>
      <c r="I15" s="67">
        <f>'4.1'!J244</f>
        <v>133918</v>
      </c>
      <c r="J15" s="67">
        <f>'4.1'!K244</f>
        <v>22787</v>
      </c>
      <c r="K15" s="67">
        <f>'4.1'!L244</f>
        <v>96638</v>
      </c>
      <c r="L15" s="67">
        <f>'4.1'!M244</f>
        <v>360</v>
      </c>
      <c r="M15" s="67">
        <f>'4.1'!N244</f>
        <v>1561824</v>
      </c>
      <c r="N15" s="107">
        <f ca="1">SUM(C15:M15)</f>
        <v>0</v>
      </c>
    </row>
    <row r="16" spans="1:14" x14ac:dyDescent="0.2">
      <c r="A16" s="11" t="s">
        <v>206</v>
      </c>
      <c r="B16" s="67">
        <f>SUM(C16:M16)</f>
        <v>4539697</v>
      </c>
      <c r="C16" s="67">
        <f>'4.1'!D245</f>
        <v>0</v>
      </c>
      <c r="D16" s="67">
        <v>798138</v>
      </c>
      <c r="E16" s="67"/>
      <c r="F16" s="67">
        <v>2760</v>
      </c>
      <c r="G16" s="67"/>
      <c r="H16" s="67">
        <v>1879772</v>
      </c>
      <c r="I16" s="67">
        <f>'4.1'!J245</f>
        <v>244942</v>
      </c>
      <c r="J16" s="67">
        <f>'4.1'!K245</f>
        <v>20764</v>
      </c>
      <c r="K16" s="67">
        <f>'4.1'!L245</f>
        <v>31947</v>
      </c>
      <c r="L16" s="67">
        <f>'4.1'!M245</f>
        <v>60</v>
      </c>
      <c r="M16" s="67">
        <f>'4.1'!N245</f>
        <v>1561314</v>
      </c>
    </row>
    <row r="17" spans="1:13" x14ac:dyDescent="0.2">
      <c r="A17" s="11" t="s">
        <v>214</v>
      </c>
      <c r="B17" s="67">
        <f>SUM(C17:M17)</f>
        <v>4530316</v>
      </c>
      <c r="C17" s="67">
        <f>'4.1'!D246</f>
        <v>0</v>
      </c>
      <c r="D17" s="67">
        <v>798138</v>
      </c>
      <c r="E17" s="67"/>
      <c r="F17" s="67">
        <v>2760</v>
      </c>
      <c r="G17" s="67"/>
      <c r="H17" s="67">
        <v>1879770</v>
      </c>
      <c r="I17" s="67">
        <f>'4.1'!J246</f>
        <v>243149</v>
      </c>
      <c r="J17" s="67">
        <f>'4.1'!K246</f>
        <v>13501</v>
      </c>
      <c r="K17" s="67">
        <f>'4.1'!L246</f>
        <v>31654</v>
      </c>
      <c r="L17" s="67">
        <f>'4.1'!M246</f>
        <v>28</v>
      </c>
      <c r="M17" s="67">
        <f>'4.1'!N246</f>
        <v>1561316</v>
      </c>
    </row>
    <row r="18" spans="1:13" x14ac:dyDescent="0.2">
      <c r="A18" s="15" t="s">
        <v>215</v>
      </c>
      <c r="B18" s="459">
        <f>IF(B16&lt;&gt;0,B17/B16,"")</f>
        <v>0.9979335625263096</v>
      </c>
      <c r="C18" s="459" t="str">
        <f t="shared" ref="C18:M18" si="0">IF(C16&lt;&gt;0,C17/C16,"")</f>
        <v/>
      </c>
      <c r="D18" s="459"/>
      <c r="E18" s="459" t="str">
        <f t="shared" si="0"/>
        <v/>
      </c>
      <c r="F18" s="459"/>
      <c r="G18" s="459" t="str">
        <f t="shared" si="0"/>
        <v/>
      </c>
      <c r="H18" s="459"/>
      <c r="I18" s="459">
        <f t="shared" si="0"/>
        <v>0.99267989973136495</v>
      </c>
      <c r="J18" s="459">
        <f t="shared" si="0"/>
        <v>0.65021190522057404</v>
      </c>
      <c r="K18" s="459">
        <f t="shared" si="0"/>
        <v>0.99082855980217233</v>
      </c>
      <c r="L18" s="459">
        <f t="shared" si="0"/>
        <v>0.46666666666666667</v>
      </c>
      <c r="M18" s="459">
        <f t="shared" si="0"/>
        <v>1.0000012809723091</v>
      </c>
    </row>
    <row r="19" spans="1:13" x14ac:dyDescent="0.2">
      <c r="A19" s="67" t="s">
        <v>115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x14ac:dyDescent="0.2">
      <c r="A20" s="67" t="s">
        <v>54</v>
      </c>
      <c r="B20" s="67">
        <f>SUM(C20:M20)</f>
        <v>-1511148</v>
      </c>
      <c r="C20" s="67"/>
      <c r="D20" s="67">
        <v>-511787</v>
      </c>
      <c r="E20" s="67"/>
      <c r="F20" s="67"/>
      <c r="G20" s="67"/>
      <c r="H20" s="67">
        <v>-999361</v>
      </c>
      <c r="I20" s="67"/>
      <c r="J20" s="67"/>
      <c r="K20" s="67"/>
      <c r="L20" s="67"/>
      <c r="M20" s="67"/>
    </row>
    <row r="21" spans="1:13" x14ac:dyDescent="0.2">
      <c r="A21" s="11" t="s">
        <v>206</v>
      </c>
      <c r="B21" s="67">
        <f>SUM(C21:M21)</f>
        <v>-1561903</v>
      </c>
      <c r="C21" s="67"/>
      <c r="D21" s="67">
        <v>-563935</v>
      </c>
      <c r="E21" s="67"/>
      <c r="F21" s="681"/>
      <c r="G21" s="81"/>
      <c r="H21" s="81">
        <v>-997968</v>
      </c>
      <c r="I21" s="67"/>
      <c r="J21" s="67"/>
      <c r="K21" s="67"/>
      <c r="L21" s="67"/>
      <c r="M21" s="67"/>
    </row>
    <row r="22" spans="1:13" x14ac:dyDescent="0.2">
      <c r="A22" s="11" t="s">
        <v>214</v>
      </c>
      <c r="B22" s="67">
        <f>SUM(C22:M22)</f>
        <v>-1328588</v>
      </c>
      <c r="C22" s="67"/>
      <c r="D22" s="67">
        <v>-563935</v>
      </c>
      <c r="E22" s="67"/>
      <c r="F22" s="67"/>
      <c r="G22" s="67"/>
      <c r="H22" s="67">
        <v>-764653</v>
      </c>
      <c r="I22" s="67"/>
      <c r="J22" s="67"/>
      <c r="K22" s="67"/>
      <c r="L22" s="67"/>
      <c r="M22" s="67"/>
    </row>
    <row r="23" spans="1:13" x14ac:dyDescent="0.2">
      <c r="A23" s="15" t="s">
        <v>215</v>
      </c>
      <c r="B23" s="459">
        <f>IF(B21&lt;&gt;0,B22/B21,"")</f>
        <v>0.85062132539600732</v>
      </c>
      <c r="C23" s="459"/>
      <c r="D23" s="459"/>
      <c r="E23" s="459" t="str">
        <f>IF(E21&lt;&gt;0,E22/E21,"")</f>
        <v/>
      </c>
      <c r="F23" s="459"/>
      <c r="G23" s="459" t="str">
        <f>IF(G21&lt;&gt;0,G22/G21,"")</f>
        <v/>
      </c>
      <c r="H23" s="459"/>
      <c r="I23" s="459" t="str">
        <f>IF(I21&lt;&gt;0,I22/I21,"")</f>
        <v/>
      </c>
      <c r="J23" s="459"/>
      <c r="K23" s="459" t="str">
        <f>IF(K21&lt;&gt;0,K22/K21,"")</f>
        <v/>
      </c>
      <c r="L23" s="459" t="str">
        <f>IF(L21&lt;&gt;0,L22/L21,"")</f>
        <v/>
      </c>
      <c r="M23" s="459" t="str">
        <f>IF(M21&lt;&gt;0,M22/M21,"")</f>
        <v/>
      </c>
    </row>
    <row r="24" spans="1:13" s="111" customFormat="1" x14ac:dyDescent="0.2">
      <c r="A24" s="151" t="s">
        <v>84</v>
      </c>
      <c r="B24" s="94"/>
      <c r="C24" s="94"/>
      <c r="D24" s="97"/>
      <c r="E24" s="94"/>
      <c r="F24" s="96"/>
      <c r="G24" s="96"/>
      <c r="H24" s="96"/>
      <c r="I24" s="94"/>
      <c r="J24" s="94"/>
      <c r="K24" s="94"/>
      <c r="L24" s="94"/>
      <c r="M24" s="94"/>
    </row>
    <row r="25" spans="1:13" x14ac:dyDescent="0.2">
      <c r="A25" s="11" t="s">
        <v>54</v>
      </c>
      <c r="B25" s="67">
        <f>SUM(C25:M25)</f>
        <v>291277</v>
      </c>
      <c r="C25" s="67">
        <f>'4.2'!D37</f>
        <v>287430</v>
      </c>
      <c r="D25" s="67"/>
      <c r="E25" s="67">
        <f>'4.2'!F37</f>
        <v>0</v>
      </c>
      <c r="F25" s="67"/>
      <c r="G25" s="67">
        <f>'4.2'!G37</f>
        <v>0</v>
      </c>
      <c r="H25" s="67"/>
      <c r="I25" s="67">
        <f>'4.2'!H37</f>
        <v>3824</v>
      </c>
      <c r="J25" s="67">
        <f>'4.2'!I37</f>
        <v>23</v>
      </c>
      <c r="K25" s="67">
        <f>'4.2'!J37</f>
        <v>0</v>
      </c>
      <c r="L25" s="67">
        <f>'4.2'!L37</f>
        <v>0</v>
      </c>
      <c r="M25" s="67">
        <f>'4.2'!N37</f>
        <v>0</v>
      </c>
    </row>
    <row r="26" spans="1:13" x14ac:dyDescent="0.2">
      <c r="A26" s="11" t="s">
        <v>206</v>
      </c>
      <c r="B26" s="67">
        <f>SUM(C26:M26)</f>
        <v>300075</v>
      </c>
      <c r="C26" s="67">
        <f>'4.2'!D38</f>
        <v>294764</v>
      </c>
      <c r="D26" s="67"/>
      <c r="E26" s="67">
        <f>'4.2'!F38</f>
        <v>0</v>
      </c>
      <c r="F26" s="67"/>
      <c r="G26" s="67">
        <f>'4.2'!G38</f>
        <v>0</v>
      </c>
      <c r="H26" s="67"/>
      <c r="I26" s="67">
        <f>'4.2'!H38</f>
        <v>1824</v>
      </c>
      <c r="J26" s="67">
        <f>'4.2'!I38</f>
        <v>173</v>
      </c>
      <c r="K26" s="67">
        <f>'4.2'!J38</f>
        <v>0</v>
      </c>
      <c r="L26" s="67">
        <f>'4.2'!L38</f>
        <v>0</v>
      </c>
      <c r="M26" s="67">
        <f>'4.2'!N38</f>
        <v>3314</v>
      </c>
    </row>
    <row r="27" spans="1:13" x14ac:dyDescent="0.2">
      <c r="A27" s="11" t="s">
        <v>214</v>
      </c>
      <c r="B27" s="67">
        <f>SUM(C27:M27)</f>
        <v>272929</v>
      </c>
      <c r="C27" s="67">
        <f>'4.2'!D39</f>
        <v>267871</v>
      </c>
      <c r="D27" s="537"/>
      <c r="E27" s="67">
        <f>'4.2'!F39</f>
        <v>0</v>
      </c>
      <c r="F27" s="67"/>
      <c r="G27" s="67">
        <f>'4.2'!G39</f>
        <v>0</v>
      </c>
      <c r="H27" s="67"/>
      <c r="I27" s="67">
        <f>'4.2'!H39</f>
        <v>1587</v>
      </c>
      <c r="J27" s="67">
        <v>150</v>
      </c>
      <c r="K27" s="67">
        <f>'4.2'!J39</f>
        <v>0</v>
      </c>
      <c r="L27" s="67">
        <v>7</v>
      </c>
      <c r="M27" s="67">
        <f>'4.2'!N39</f>
        <v>3314</v>
      </c>
    </row>
    <row r="28" spans="1:13" x14ac:dyDescent="0.2">
      <c r="A28" s="11" t="s">
        <v>215</v>
      </c>
      <c r="B28" s="459">
        <f t="shared" ref="B28:M28" si="1">IF(B26&lt;&gt;0,B27/B26,"")</f>
        <v>0.9095359493459968</v>
      </c>
      <c r="C28" s="459">
        <f t="shared" si="1"/>
        <v>0.9087642995752534</v>
      </c>
      <c r="D28" s="459"/>
      <c r="E28" s="459" t="str">
        <f t="shared" si="1"/>
        <v/>
      </c>
      <c r="F28" s="459"/>
      <c r="G28" s="459" t="str">
        <f t="shared" si="1"/>
        <v/>
      </c>
      <c r="H28" s="459"/>
      <c r="I28" s="459">
        <f t="shared" si="1"/>
        <v>0.87006578947368418</v>
      </c>
      <c r="J28" s="459">
        <f t="shared" si="1"/>
        <v>0.86705202312138729</v>
      </c>
      <c r="K28" s="459" t="str">
        <f t="shared" si="1"/>
        <v/>
      </c>
      <c r="L28" s="459" t="str">
        <f t="shared" si="1"/>
        <v/>
      </c>
      <c r="M28" s="459">
        <f t="shared" si="1"/>
        <v>1</v>
      </c>
    </row>
    <row r="29" spans="1:13" s="111" customFormat="1" ht="14.25" customHeight="1" x14ac:dyDescent="0.2">
      <c r="A29" s="37" t="s">
        <v>154</v>
      </c>
      <c r="B29" s="89"/>
      <c r="C29" s="89"/>
      <c r="D29" s="90"/>
      <c r="E29" s="89"/>
      <c r="F29" s="89"/>
      <c r="G29" s="89"/>
      <c r="H29" s="89"/>
      <c r="I29" s="89"/>
      <c r="J29" s="89"/>
      <c r="K29" s="91"/>
      <c r="L29" s="91"/>
      <c r="M29" s="89"/>
    </row>
    <row r="30" spans="1:13" s="134" customFormat="1" ht="14.25" customHeight="1" x14ac:dyDescent="0.2">
      <c r="A30" s="11" t="s">
        <v>54</v>
      </c>
      <c r="B30" s="67">
        <f>SUM(C30:M30)</f>
        <v>173041</v>
      </c>
      <c r="C30" s="67">
        <v>170408</v>
      </c>
      <c r="D30" s="81"/>
      <c r="E30" s="67"/>
      <c r="F30" s="67"/>
      <c r="G30" s="67"/>
      <c r="H30" s="67"/>
      <c r="I30" s="67">
        <v>2633</v>
      </c>
      <c r="J30" s="67"/>
      <c r="K30" s="95"/>
      <c r="L30" s="95"/>
      <c r="M30" s="67"/>
    </row>
    <row r="31" spans="1:13" x14ac:dyDescent="0.2">
      <c r="A31" s="11" t="s">
        <v>206</v>
      </c>
      <c r="B31" s="67">
        <f>SUM(C31:M31)</f>
        <v>175723</v>
      </c>
      <c r="C31" s="67">
        <v>169633</v>
      </c>
      <c r="D31" s="67"/>
      <c r="E31" s="67"/>
      <c r="F31" s="67"/>
      <c r="G31" s="67"/>
      <c r="H31" s="67"/>
      <c r="I31" s="67">
        <v>4729</v>
      </c>
      <c r="J31" s="67"/>
      <c r="K31" s="67"/>
      <c r="L31" s="67"/>
      <c r="M31" s="67">
        <v>1361</v>
      </c>
    </row>
    <row r="32" spans="1:13" x14ac:dyDescent="0.2">
      <c r="A32" s="11" t="s">
        <v>214</v>
      </c>
      <c r="B32" s="67">
        <f>SUM(C32:M32)</f>
        <v>147946</v>
      </c>
      <c r="C32" s="67">
        <v>141325</v>
      </c>
      <c r="D32" s="67"/>
      <c r="E32" s="67"/>
      <c r="F32" s="67"/>
      <c r="G32" s="67"/>
      <c r="H32" s="67"/>
      <c r="I32" s="67">
        <v>5261</v>
      </c>
      <c r="J32" s="67"/>
      <c r="K32" s="67"/>
      <c r="L32" s="67"/>
      <c r="M32" s="67">
        <v>1360</v>
      </c>
    </row>
    <row r="33" spans="1:16" x14ac:dyDescent="0.2">
      <c r="A33" s="11" t="s">
        <v>215</v>
      </c>
      <c r="B33" s="459">
        <f t="shared" ref="B33:M33" si="2">IF(B31&lt;&gt;0,B32/B31,"")</f>
        <v>0.84192735157036924</v>
      </c>
      <c r="C33" s="459">
        <f t="shared" si="2"/>
        <v>0.8331220929889821</v>
      </c>
      <c r="D33" s="459"/>
      <c r="E33" s="459" t="str">
        <f t="shared" si="2"/>
        <v/>
      </c>
      <c r="F33" s="459"/>
      <c r="G33" s="459" t="str">
        <f t="shared" si="2"/>
        <v/>
      </c>
      <c r="H33" s="459"/>
      <c r="I33" s="459">
        <f t="shared" si="2"/>
        <v>1.1124973567350391</v>
      </c>
      <c r="J33" s="459" t="str">
        <f t="shared" si="2"/>
        <v/>
      </c>
      <c r="K33" s="459" t="str">
        <f t="shared" si="2"/>
        <v/>
      </c>
      <c r="L33" s="459" t="str">
        <f t="shared" si="2"/>
        <v/>
      </c>
      <c r="M33" s="459">
        <f t="shared" si="2"/>
        <v>0.9992652461425422</v>
      </c>
    </row>
    <row r="34" spans="1:16" x14ac:dyDescent="0.2">
      <c r="A34" s="37" t="s">
        <v>155</v>
      </c>
      <c r="B34" s="94"/>
      <c r="C34" s="94"/>
      <c r="D34" s="96"/>
      <c r="E34" s="94"/>
      <c r="F34" s="94"/>
      <c r="G34" s="94"/>
      <c r="H34" s="94"/>
      <c r="I34" s="94"/>
      <c r="J34" s="94"/>
      <c r="K34" s="97"/>
      <c r="L34" s="97"/>
      <c r="M34" s="94"/>
    </row>
    <row r="35" spans="1:16" x14ac:dyDescent="0.2">
      <c r="A35" s="11" t="s">
        <v>54</v>
      </c>
      <c r="B35" s="67">
        <f>SUM(C35:M35)</f>
        <v>144271</v>
      </c>
      <c r="C35" s="99">
        <v>142345</v>
      </c>
      <c r="D35" s="163"/>
      <c r="E35" s="99"/>
      <c r="F35" s="99"/>
      <c r="G35" s="99"/>
      <c r="H35" s="99"/>
      <c r="I35" s="99">
        <v>1926</v>
      </c>
      <c r="J35" s="89"/>
      <c r="K35" s="91"/>
      <c r="L35" s="91"/>
      <c r="M35" s="89"/>
    </row>
    <row r="36" spans="1:16" x14ac:dyDescent="0.2">
      <c r="A36" s="11" t="s">
        <v>206</v>
      </c>
      <c r="B36" s="67">
        <f>SUM(C36:M36)</f>
        <v>147601</v>
      </c>
      <c r="C36" s="67">
        <v>142365</v>
      </c>
      <c r="D36" s="67"/>
      <c r="E36" s="67"/>
      <c r="F36" s="67"/>
      <c r="G36" s="67"/>
      <c r="H36" s="67"/>
      <c r="I36" s="67">
        <v>3615</v>
      </c>
      <c r="J36" s="67"/>
      <c r="K36" s="67"/>
      <c r="L36" s="67"/>
      <c r="M36" s="67">
        <v>1621</v>
      </c>
    </row>
    <row r="37" spans="1:16" x14ac:dyDescent="0.2">
      <c r="A37" s="11" t="s">
        <v>214</v>
      </c>
      <c r="B37" s="67">
        <f>SUM(C37:M37)</f>
        <v>125263</v>
      </c>
      <c r="C37" s="67">
        <v>119473</v>
      </c>
      <c r="D37" s="67"/>
      <c r="E37" s="67"/>
      <c r="F37" s="67"/>
      <c r="G37" s="67"/>
      <c r="H37" s="67"/>
      <c r="I37" s="67">
        <v>4167</v>
      </c>
      <c r="J37" s="67"/>
      <c r="K37" s="537"/>
      <c r="L37" s="67"/>
      <c r="M37" s="67">
        <v>1623</v>
      </c>
      <c r="P37" s="323"/>
    </row>
    <row r="38" spans="1:16" x14ac:dyDescent="0.2">
      <c r="A38" s="11" t="s">
        <v>215</v>
      </c>
      <c r="B38" s="459">
        <f t="shared" ref="B38:M38" si="3">IF(B36&lt;&gt;0,B37/B36,"")</f>
        <v>0.84865956192708725</v>
      </c>
      <c r="C38" s="459">
        <f t="shared" si="3"/>
        <v>0.83920205106592205</v>
      </c>
      <c r="D38" s="459"/>
      <c r="E38" s="459" t="str">
        <f t="shared" si="3"/>
        <v/>
      </c>
      <c r="F38" s="459"/>
      <c r="G38" s="459" t="str">
        <f t="shared" si="3"/>
        <v/>
      </c>
      <c r="H38" s="459"/>
      <c r="I38" s="459">
        <f t="shared" si="3"/>
        <v>1.1526970954356845</v>
      </c>
      <c r="J38" s="459" t="str">
        <f t="shared" si="3"/>
        <v/>
      </c>
      <c r="K38" s="459" t="str">
        <f t="shared" si="3"/>
        <v/>
      </c>
      <c r="L38" s="459" t="str">
        <f t="shared" si="3"/>
        <v/>
      </c>
      <c r="M38" s="459">
        <f t="shared" si="3"/>
        <v>1.001233806292412</v>
      </c>
    </row>
    <row r="39" spans="1:16" x14ac:dyDescent="0.2">
      <c r="A39" s="37" t="s">
        <v>156</v>
      </c>
      <c r="B39" s="94"/>
      <c r="C39" s="94"/>
      <c r="D39" s="96"/>
      <c r="E39" s="94"/>
      <c r="F39" s="94"/>
      <c r="G39" s="94"/>
      <c r="H39" s="94"/>
      <c r="I39" s="94"/>
      <c r="J39" s="94"/>
      <c r="K39" s="97"/>
      <c r="L39" s="97"/>
      <c r="M39" s="94"/>
    </row>
    <row r="40" spans="1:16" x14ac:dyDescent="0.2">
      <c r="A40" s="11" t="s">
        <v>54</v>
      </c>
      <c r="B40" s="67">
        <f>SUM(C40:M40)</f>
        <v>77785</v>
      </c>
      <c r="C40" s="99">
        <v>76937</v>
      </c>
      <c r="D40" s="163"/>
      <c r="E40" s="99"/>
      <c r="F40" s="99"/>
      <c r="G40" s="99"/>
      <c r="H40" s="99"/>
      <c r="I40" s="99">
        <v>848</v>
      </c>
      <c r="J40" s="89"/>
      <c r="K40" s="91"/>
      <c r="L40" s="91"/>
      <c r="M40" s="89"/>
    </row>
    <row r="41" spans="1:16" x14ac:dyDescent="0.2">
      <c r="A41" s="11" t="s">
        <v>206</v>
      </c>
      <c r="B41" s="67">
        <f>SUM(C41:M41)</f>
        <v>82067</v>
      </c>
      <c r="C41" s="67">
        <v>78727</v>
      </c>
      <c r="D41" s="67"/>
      <c r="E41" s="67"/>
      <c r="F41" s="67"/>
      <c r="G41" s="67"/>
      <c r="H41" s="67"/>
      <c r="I41" s="67">
        <v>1680</v>
      </c>
      <c r="J41" s="67"/>
      <c r="K41" s="67"/>
      <c r="L41" s="67"/>
      <c r="M41" s="67">
        <v>1660</v>
      </c>
    </row>
    <row r="42" spans="1:16" x14ac:dyDescent="0.2">
      <c r="A42" s="11" t="s">
        <v>214</v>
      </c>
      <c r="B42" s="67">
        <f>SUM(C42:M42)</f>
        <v>71755</v>
      </c>
      <c r="C42" s="67">
        <v>68383</v>
      </c>
      <c r="D42" s="67"/>
      <c r="E42" s="67"/>
      <c r="F42" s="67"/>
      <c r="G42" s="67"/>
      <c r="H42" s="67"/>
      <c r="I42" s="67">
        <v>1980</v>
      </c>
      <c r="J42" s="67"/>
      <c r="K42" s="67"/>
      <c r="L42" s="67"/>
      <c r="M42" s="67">
        <v>1392</v>
      </c>
    </row>
    <row r="43" spans="1:16" x14ac:dyDescent="0.2">
      <c r="A43" s="11" t="s">
        <v>215</v>
      </c>
      <c r="B43" s="459">
        <f t="shared" ref="B43:M43" si="4">IF(B41&lt;&gt;0,B42/B41,"")</f>
        <v>0.87434657048509146</v>
      </c>
      <c r="C43" s="459">
        <f t="shared" si="4"/>
        <v>0.86860924460477351</v>
      </c>
      <c r="D43" s="459"/>
      <c r="E43" s="459" t="str">
        <f t="shared" si="4"/>
        <v/>
      </c>
      <c r="F43" s="459"/>
      <c r="G43" s="459" t="str">
        <f t="shared" si="4"/>
        <v/>
      </c>
      <c r="H43" s="459"/>
      <c r="I43" s="459">
        <f t="shared" si="4"/>
        <v>1.1785714285714286</v>
      </c>
      <c r="J43" s="459" t="str">
        <f t="shared" si="4"/>
        <v/>
      </c>
      <c r="K43" s="459" t="str">
        <f t="shared" si="4"/>
        <v/>
      </c>
      <c r="L43" s="459" t="str">
        <f t="shared" si="4"/>
        <v/>
      </c>
      <c r="M43" s="459">
        <f t="shared" si="4"/>
        <v>0.83855421686746989</v>
      </c>
    </row>
    <row r="44" spans="1:16" x14ac:dyDescent="0.2">
      <c r="A44" s="686" t="s">
        <v>947</v>
      </c>
      <c r="B44" s="80"/>
      <c r="C44" s="80"/>
      <c r="D44" s="80"/>
      <c r="E44" s="80"/>
      <c r="F44" s="84"/>
      <c r="G44" s="84"/>
      <c r="H44" s="84"/>
      <c r="I44" s="80"/>
      <c r="J44" s="84"/>
      <c r="K44" s="80"/>
      <c r="L44" s="80"/>
      <c r="M44" s="80"/>
    </row>
    <row r="45" spans="1:16" x14ac:dyDescent="0.2">
      <c r="A45" s="11" t="s">
        <v>54</v>
      </c>
      <c r="B45" s="67">
        <f>SUM(C45:M45)</f>
        <v>78206</v>
      </c>
      <c r="C45" s="99">
        <v>76436</v>
      </c>
      <c r="D45" s="99"/>
      <c r="E45" s="99"/>
      <c r="F45" s="682"/>
      <c r="G45" s="163"/>
      <c r="H45" s="163"/>
      <c r="I45" s="99">
        <v>1770</v>
      </c>
      <c r="J45" s="81"/>
      <c r="K45" s="67"/>
      <c r="L45" s="67"/>
      <c r="M45" s="67"/>
    </row>
    <row r="46" spans="1:16" x14ac:dyDescent="0.2">
      <c r="A46" s="11" t="s">
        <v>206</v>
      </c>
      <c r="B46" s="67">
        <f>SUM(C46:M46)</f>
        <v>90824</v>
      </c>
      <c r="C46" s="99">
        <v>87369</v>
      </c>
      <c r="D46" s="99"/>
      <c r="E46" s="99"/>
      <c r="F46" s="99"/>
      <c r="G46" s="99"/>
      <c r="H46" s="99"/>
      <c r="I46" s="99">
        <v>1770</v>
      </c>
      <c r="J46" s="67"/>
      <c r="K46" s="67"/>
      <c r="L46" s="67"/>
      <c r="M46" s="67">
        <v>1685</v>
      </c>
      <c r="N46" s="5"/>
    </row>
    <row r="47" spans="1:16" x14ac:dyDescent="0.2">
      <c r="A47" s="11" t="s">
        <v>214</v>
      </c>
      <c r="B47" s="67">
        <f>SUM(C47:M47)</f>
        <v>72428</v>
      </c>
      <c r="C47" s="67">
        <v>68339</v>
      </c>
      <c r="D47" s="67">
        <v>1465</v>
      </c>
      <c r="E47" s="67"/>
      <c r="F47" s="67"/>
      <c r="G47" s="67"/>
      <c r="H47" s="67"/>
      <c r="I47" s="67">
        <v>937</v>
      </c>
      <c r="J47" s="67"/>
      <c r="K47" s="67"/>
      <c r="L47" s="67"/>
      <c r="M47" s="67">
        <v>1687</v>
      </c>
      <c r="N47" s="5"/>
    </row>
    <row r="48" spans="1:16" x14ac:dyDescent="0.2">
      <c r="A48" s="15" t="s">
        <v>215</v>
      </c>
      <c r="B48" s="459">
        <f t="shared" ref="B48:M48" si="5">IF(B46&lt;&gt;0,B47/B46,"")</f>
        <v>0.79745441733462519</v>
      </c>
      <c r="C48" s="459">
        <f t="shared" si="5"/>
        <v>0.78218819031922082</v>
      </c>
      <c r="D48" s="459"/>
      <c r="E48" s="459" t="str">
        <f t="shared" si="5"/>
        <v/>
      </c>
      <c r="F48" s="459"/>
      <c r="G48" s="459" t="str">
        <f t="shared" si="5"/>
        <v/>
      </c>
      <c r="H48" s="459"/>
      <c r="I48" s="459">
        <f t="shared" si="5"/>
        <v>0.52937853107344635</v>
      </c>
      <c r="J48" s="459" t="str">
        <f t="shared" si="5"/>
        <v/>
      </c>
      <c r="K48" s="459" t="str">
        <f t="shared" si="5"/>
        <v/>
      </c>
      <c r="L48" s="459" t="str">
        <f t="shared" si="5"/>
        <v/>
      </c>
      <c r="M48" s="459">
        <f t="shared" si="5"/>
        <v>1.0011869436201781</v>
      </c>
      <c r="N48" s="5"/>
    </row>
    <row r="49" spans="1:13" x14ac:dyDescent="0.2">
      <c r="A49" s="166" t="s">
        <v>707</v>
      </c>
      <c r="B49" s="94"/>
      <c r="C49" s="164"/>
      <c r="D49" s="99"/>
      <c r="E49" s="99"/>
      <c r="F49" s="99"/>
      <c r="G49" s="99"/>
      <c r="H49" s="99"/>
      <c r="I49" s="99"/>
      <c r="J49" s="89"/>
      <c r="K49" s="91"/>
      <c r="L49" s="91"/>
      <c r="M49" s="89"/>
    </row>
    <row r="50" spans="1:13" x14ac:dyDescent="0.2">
      <c r="A50" s="11" t="s">
        <v>54</v>
      </c>
      <c r="B50" s="67">
        <f>SUM(C50:M50)</f>
        <v>242856</v>
      </c>
      <c r="C50" s="99">
        <v>132418</v>
      </c>
      <c r="D50" s="99"/>
      <c r="E50" s="99"/>
      <c r="F50" s="99"/>
      <c r="G50" s="99"/>
      <c r="H50" s="99"/>
      <c r="I50" s="99">
        <v>110438</v>
      </c>
      <c r="J50" s="89"/>
      <c r="K50" s="91"/>
      <c r="L50" s="91"/>
      <c r="M50" s="89"/>
    </row>
    <row r="51" spans="1:13" s="112" customFormat="1" x14ac:dyDescent="0.2">
      <c r="A51" s="11" t="s">
        <v>206</v>
      </c>
      <c r="B51" s="67">
        <f>SUM(C51:M51)</f>
        <v>301796</v>
      </c>
      <c r="C51" s="99">
        <v>173328</v>
      </c>
      <c r="D51" s="99">
        <v>10969</v>
      </c>
      <c r="E51" s="99"/>
      <c r="F51" s="99"/>
      <c r="G51" s="99"/>
      <c r="H51" s="99"/>
      <c r="I51" s="99">
        <v>110438</v>
      </c>
      <c r="J51" s="67"/>
      <c r="K51" s="67"/>
      <c r="L51" s="67"/>
      <c r="M51" s="67">
        <v>7061</v>
      </c>
    </row>
    <row r="52" spans="1:13" s="112" customFormat="1" x14ac:dyDescent="0.2">
      <c r="A52" s="11" t="s">
        <v>214</v>
      </c>
      <c r="B52" s="67">
        <f>SUM(C52:M52)</f>
        <v>301571</v>
      </c>
      <c r="C52" s="67">
        <v>173328</v>
      </c>
      <c r="D52" s="67">
        <v>12824</v>
      </c>
      <c r="E52" s="67"/>
      <c r="F52" s="67"/>
      <c r="G52" s="67"/>
      <c r="H52" s="67"/>
      <c r="I52" s="67">
        <v>108358</v>
      </c>
      <c r="J52" s="67"/>
      <c r="K52" s="67"/>
      <c r="L52" s="95"/>
      <c r="M52" s="77">
        <v>7061</v>
      </c>
    </row>
    <row r="53" spans="1:13" s="112" customFormat="1" x14ac:dyDescent="0.2">
      <c r="A53" s="11" t="s">
        <v>215</v>
      </c>
      <c r="B53" s="459">
        <f t="shared" ref="B53:M53" si="6">IF(B51&lt;&gt;0,B52/B51,"")</f>
        <v>0.99925446327983136</v>
      </c>
      <c r="C53" s="459">
        <f t="shared" si="6"/>
        <v>1</v>
      </c>
      <c r="D53" s="459"/>
      <c r="E53" s="459" t="str">
        <f t="shared" si="6"/>
        <v/>
      </c>
      <c r="F53" s="459"/>
      <c r="G53" s="459" t="str">
        <f t="shared" si="6"/>
        <v/>
      </c>
      <c r="H53" s="459"/>
      <c r="I53" s="459">
        <f t="shared" si="6"/>
        <v>0.98116590304062012</v>
      </c>
      <c r="J53" s="459" t="str">
        <f t="shared" si="6"/>
        <v/>
      </c>
      <c r="K53" s="459" t="str">
        <f t="shared" si="6"/>
        <v/>
      </c>
      <c r="L53" s="459" t="str">
        <f t="shared" si="6"/>
        <v/>
      </c>
      <c r="M53" s="459">
        <f t="shared" si="6"/>
        <v>1</v>
      </c>
    </row>
    <row r="54" spans="1:13" x14ac:dyDescent="0.2">
      <c r="A54" s="37" t="s">
        <v>157</v>
      </c>
      <c r="B54" s="94"/>
      <c r="C54" s="164"/>
      <c r="D54" s="165"/>
      <c r="E54" s="164"/>
      <c r="F54" s="164"/>
      <c r="G54" s="164"/>
      <c r="H54" s="164"/>
      <c r="I54" s="164"/>
      <c r="J54" s="94"/>
      <c r="K54" s="97"/>
      <c r="L54" s="97"/>
      <c r="M54" s="94"/>
    </row>
    <row r="55" spans="1:13" x14ac:dyDescent="0.2">
      <c r="A55" s="11" t="s">
        <v>54</v>
      </c>
      <c r="B55" s="67">
        <f>SUM(C55:M55)</f>
        <v>72615</v>
      </c>
      <c r="C55" s="99">
        <v>69373</v>
      </c>
      <c r="D55" s="76"/>
      <c r="E55" s="99"/>
      <c r="F55" s="99"/>
      <c r="G55" s="99"/>
      <c r="H55" s="99"/>
      <c r="I55" s="99">
        <v>3242</v>
      </c>
      <c r="J55" s="89"/>
      <c r="K55" s="91"/>
      <c r="L55" s="91"/>
      <c r="M55" s="89"/>
    </row>
    <row r="56" spans="1:13" x14ac:dyDescent="0.2">
      <c r="A56" s="11" t="s">
        <v>206</v>
      </c>
      <c r="B56" s="67">
        <f>SUM(C56:M56)</f>
        <v>72713</v>
      </c>
      <c r="C56" s="99">
        <v>67876</v>
      </c>
      <c r="D56" s="99"/>
      <c r="E56" s="99"/>
      <c r="F56" s="99"/>
      <c r="G56" s="99"/>
      <c r="H56" s="99"/>
      <c r="I56" s="99">
        <v>3242</v>
      </c>
      <c r="J56" s="67"/>
      <c r="K56" s="67"/>
      <c r="L56" s="67"/>
      <c r="M56" s="67">
        <v>1595</v>
      </c>
    </row>
    <row r="57" spans="1:13" x14ac:dyDescent="0.2">
      <c r="A57" s="11" t="s">
        <v>214</v>
      </c>
      <c r="B57" s="67">
        <f>SUM(C57:M57)</f>
        <v>66542</v>
      </c>
      <c r="C57" s="67">
        <v>61247</v>
      </c>
      <c r="D57" s="537"/>
      <c r="E57" s="67"/>
      <c r="F57" s="67"/>
      <c r="G57" s="67"/>
      <c r="H57" s="67"/>
      <c r="I57" s="67">
        <v>3715</v>
      </c>
      <c r="J57" s="67"/>
      <c r="K57" s="67"/>
      <c r="L57" s="67"/>
      <c r="M57" s="67">
        <v>1580</v>
      </c>
    </row>
    <row r="58" spans="1:13" x14ac:dyDescent="0.2">
      <c r="A58" s="11" t="s">
        <v>215</v>
      </c>
      <c r="B58" s="459">
        <f t="shared" ref="B58:M58" si="7">IF(B56&lt;&gt;0,B57/B56,"")</f>
        <v>0.9151320946735797</v>
      </c>
      <c r="C58" s="459">
        <f t="shared" si="7"/>
        <v>0.90233661382521069</v>
      </c>
      <c r="D58" s="459"/>
      <c r="E58" s="459" t="str">
        <f t="shared" si="7"/>
        <v/>
      </c>
      <c r="F58" s="459"/>
      <c r="G58" s="459" t="str">
        <f t="shared" si="7"/>
        <v/>
      </c>
      <c r="H58" s="459"/>
      <c r="I58" s="459">
        <f t="shared" si="7"/>
        <v>1.1458975940777298</v>
      </c>
      <c r="J58" s="459" t="str">
        <f t="shared" si="7"/>
        <v/>
      </c>
      <c r="K58" s="459" t="str">
        <f t="shared" si="7"/>
        <v/>
      </c>
      <c r="L58" s="459" t="str">
        <f t="shared" si="7"/>
        <v/>
      </c>
      <c r="M58" s="459">
        <f t="shared" si="7"/>
        <v>0.99059561128526641</v>
      </c>
    </row>
    <row r="59" spans="1:13" x14ac:dyDescent="0.2">
      <c r="A59" s="37" t="s">
        <v>158</v>
      </c>
      <c r="B59" s="94"/>
      <c r="C59" s="164"/>
      <c r="D59" s="165"/>
      <c r="E59" s="164"/>
      <c r="F59" s="164"/>
      <c r="G59" s="164"/>
      <c r="H59" s="164"/>
      <c r="I59" s="164"/>
      <c r="J59" s="94"/>
      <c r="K59" s="97"/>
      <c r="L59" s="97"/>
      <c r="M59" s="94"/>
    </row>
    <row r="60" spans="1:13" x14ac:dyDescent="0.2">
      <c r="A60" s="11" t="s">
        <v>54</v>
      </c>
      <c r="B60" s="67">
        <f>SUM(C60:M60)</f>
        <v>175492</v>
      </c>
      <c r="C60" s="99">
        <v>102807</v>
      </c>
      <c r="D60" s="76"/>
      <c r="E60" s="99">
        <v>2100</v>
      </c>
      <c r="F60" s="99"/>
      <c r="G60" s="99"/>
      <c r="H60" s="99"/>
      <c r="I60" s="99">
        <v>63285</v>
      </c>
      <c r="J60" s="89"/>
      <c r="K60" s="175">
        <v>5200</v>
      </c>
      <c r="L60" s="91"/>
      <c r="M60" s="89">
        <v>2100</v>
      </c>
    </row>
    <row r="61" spans="1:13" x14ac:dyDescent="0.2">
      <c r="A61" s="11" t="s">
        <v>206</v>
      </c>
      <c r="B61" s="67">
        <f>SUM(C61:M61)</f>
        <v>177016</v>
      </c>
      <c r="C61" s="99">
        <v>107021</v>
      </c>
      <c r="D61" s="99"/>
      <c r="E61" s="99"/>
      <c r="F61" s="99"/>
      <c r="G61" s="99"/>
      <c r="H61" s="99"/>
      <c r="I61" s="99">
        <v>48044</v>
      </c>
      <c r="J61" s="67"/>
      <c r="K61" s="67">
        <v>5200</v>
      </c>
      <c r="L61" s="67"/>
      <c r="M61" s="67">
        <v>16751</v>
      </c>
    </row>
    <row r="62" spans="1:13" x14ac:dyDescent="0.2">
      <c r="A62" s="11" t="s">
        <v>214</v>
      </c>
      <c r="B62" s="67">
        <f>SUM(C62:M62)</f>
        <v>171495</v>
      </c>
      <c r="C62" s="67">
        <v>107020</v>
      </c>
      <c r="D62" s="67">
        <v>850</v>
      </c>
      <c r="E62" s="67"/>
      <c r="F62" s="67"/>
      <c r="G62" s="67"/>
      <c r="H62" s="67"/>
      <c r="I62" s="67">
        <v>41673</v>
      </c>
      <c r="J62" s="67"/>
      <c r="K62" s="537">
        <v>5200</v>
      </c>
      <c r="L62" s="67"/>
      <c r="M62" s="67">
        <v>16752</v>
      </c>
    </row>
    <row r="63" spans="1:13" x14ac:dyDescent="0.2">
      <c r="A63" s="11" t="s">
        <v>215</v>
      </c>
      <c r="B63" s="459">
        <f t="shared" ref="B63:M63" si="8">IF(B61&lt;&gt;0,B62/B61,"")</f>
        <v>0.96881072897365206</v>
      </c>
      <c r="C63" s="459">
        <f t="shared" si="8"/>
        <v>0.99999065603946891</v>
      </c>
      <c r="D63" s="459"/>
      <c r="E63" s="459" t="str">
        <f t="shared" si="8"/>
        <v/>
      </c>
      <c r="F63" s="459"/>
      <c r="G63" s="459" t="str">
        <f t="shared" si="8"/>
        <v/>
      </c>
      <c r="H63" s="459"/>
      <c r="I63" s="459">
        <f t="shared" si="8"/>
        <v>0.86739239030888349</v>
      </c>
      <c r="J63" s="459" t="str">
        <f t="shared" si="8"/>
        <v/>
      </c>
      <c r="K63" s="459">
        <f t="shared" si="8"/>
        <v>1</v>
      </c>
      <c r="L63" s="459" t="str">
        <f t="shared" si="8"/>
        <v/>
      </c>
      <c r="M63" s="459">
        <f t="shared" si="8"/>
        <v>1.0000596979284819</v>
      </c>
    </row>
    <row r="64" spans="1:13" x14ac:dyDescent="0.2">
      <c r="A64" s="686" t="s">
        <v>159</v>
      </c>
      <c r="B64" s="94"/>
      <c r="C64" s="164"/>
      <c r="D64" s="165"/>
      <c r="E64" s="164"/>
      <c r="F64" s="164"/>
      <c r="G64" s="164"/>
      <c r="H64" s="164"/>
      <c r="I64" s="164"/>
      <c r="J64" s="94"/>
      <c r="K64" s="97"/>
      <c r="L64" s="97"/>
      <c r="M64" s="94"/>
    </row>
    <row r="65" spans="1:13" x14ac:dyDescent="0.2">
      <c r="A65" s="11" t="s">
        <v>54</v>
      </c>
      <c r="B65" s="67">
        <f>SUM(C65:M65)</f>
        <v>52157</v>
      </c>
      <c r="C65" s="99">
        <v>48157</v>
      </c>
      <c r="D65" s="76"/>
      <c r="E65" s="99"/>
      <c r="F65" s="99"/>
      <c r="G65" s="99"/>
      <c r="H65" s="99"/>
      <c r="I65" s="99">
        <v>4000</v>
      </c>
      <c r="J65" s="89"/>
      <c r="K65" s="91"/>
      <c r="L65" s="91"/>
      <c r="M65" s="89"/>
    </row>
    <row r="66" spans="1:13" x14ac:dyDescent="0.2">
      <c r="A66" s="11" t="s">
        <v>206</v>
      </c>
      <c r="B66" s="67">
        <f>SUM(C66:M66)</f>
        <v>32067</v>
      </c>
      <c r="C66" s="99">
        <v>26338</v>
      </c>
      <c r="D66" s="99"/>
      <c r="E66" s="99"/>
      <c r="F66" s="99"/>
      <c r="G66" s="99"/>
      <c r="H66" s="99"/>
      <c r="I66" s="99">
        <v>4000</v>
      </c>
      <c r="J66" s="67"/>
      <c r="K66" s="67"/>
      <c r="L66" s="67"/>
      <c r="M66" s="95">
        <v>1729</v>
      </c>
    </row>
    <row r="67" spans="1:13" x14ac:dyDescent="0.2">
      <c r="A67" s="11" t="s">
        <v>214</v>
      </c>
      <c r="B67" s="67">
        <f>SUM(C67:M67)</f>
        <v>29601</v>
      </c>
      <c r="C67" s="67">
        <v>26338</v>
      </c>
      <c r="D67" s="67"/>
      <c r="E67" s="67"/>
      <c r="F67" s="67"/>
      <c r="G67" s="67"/>
      <c r="H67" s="67"/>
      <c r="I67" s="67">
        <v>1534</v>
      </c>
      <c r="J67" s="67"/>
      <c r="K67" s="67"/>
      <c r="L67" s="67"/>
      <c r="M67" s="67">
        <v>1729</v>
      </c>
    </row>
    <row r="68" spans="1:13" x14ac:dyDescent="0.2">
      <c r="A68" s="11" t="s">
        <v>215</v>
      </c>
      <c r="B68" s="459">
        <f t="shared" ref="B68:M68" si="9">IF(B66&lt;&gt;0,B67/B66,"")</f>
        <v>0.92309851248947516</v>
      </c>
      <c r="C68" s="459">
        <f t="shared" si="9"/>
        <v>1</v>
      </c>
      <c r="D68" s="459"/>
      <c r="E68" s="459" t="str">
        <f t="shared" si="9"/>
        <v/>
      </c>
      <c r="F68" s="459"/>
      <c r="G68" s="459" t="str">
        <f t="shared" si="9"/>
        <v/>
      </c>
      <c r="H68" s="459"/>
      <c r="I68" s="459">
        <f t="shared" si="9"/>
        <v>0.38350000000000001</v>
      </c>
      <c r="J68" s="459" t="str">
        <f t="shared" si="9"/>
        <v/>
      </c>
      <c r="K68" s="459" t="str">
        <f t="shared" si="9"/>
        <v/>
      </c>
      <c r="L68" s="459" t="str">
        <f t="shared" si="9"/>
        <v/>
      </c>
      <c r="M68" s="459">
        <f t="shared" si="9"/>
        <v>1</v>
      </c>
    </row>
    <row r="69" spans="1:13" x14ac:dyDescent="0.2">
      <c r="A69" s="37" t="s">
        <v>160</v>
      </c>
      <c r="B69" s="94"/>
      <c r="C69" s="164"/>
      <c r="D69" s="165"/>
      <c r="E69" s="164"/>
      <c r="F69" s="164"/>
      <c r="G69" s="164"/>
      <c r="H69" s="164"/>
      <c r="I69" s="164"/>
      <c r="J69" s="94"/>
      <c r="K69" s="97"/>
      <c r="L69" s="97"/>
      <c r="M69" s="94"/>
    </row>
    <row r="70" spans="1:13" x14ac:dyDescent="0.2">
      <c r="A70" s="11" t="s">
        <v>54</v>
      </c>
      <c r="B70" s="67">
        <f>SUM(C70:M70)</f>
        <v>497820</v>
      </c>
      <c r="C70" s="99">
        <v>404837</v>
      </c>
      <c r="D70" s="76">
        <v>41016</v>
      </c>
      <c r="E70" s="99"/>
      <c r="F70" s="99"/>
      <c r="G70" s="99"/>
      <c r="H70" s="99"/>
      <c r="I70" s="99">
        <v>51967</v>
      </c>
      <c r="J70" s="89"/>
      <c r="K70" s="175"/>
      <c r="L70" s="91"/>
      <c r="M70" s="99"/>
    </row>
    <row r="71" spans="1:13" x14ac:dyDescent="0.2">
      <c r="A71" s="11" t="s">
        <v>206</v>
      </c>
      <c r="B71" s="67">
        <f>SUM(C71:M71)</f>
        <v>518112</v>
      </c>
      <c r="C71" s="99">
        <v>414482</v>
      </c>
      <c r="D71" s="99">
        <v>45575</v>
      </c>
      <c r="E71" s="99"/>
      <c r="F71" s="99"/>
      <c r="G71" s="99"/>
      <c r="H71" s="99"/>
      <c r="I71" s="99">
        <v>52127</v>
      </c>
      <c r="J71" s="67"/>
      <c r="K71" s="67"/>
      <c r="L71" s="67"/>
      <c r="M71" s="67">
        <v>5928</v>
      </c>
    </row>
    <row r="72" spans="1:13" x14ac:dyDescent="0.2">
      <c r="A72" s="11" t="s">
        <v>214</v>
      </c>
      <c r="B72" s="67">
        <f>SUM(C72:M72)</f>
        <v>443939</v>
      </c>
      <c r="C72" s="67">
        <v>349264</v>
      </c>
      <c r="D72" s="537">
        <v>49580</v>
      </c>
      <c r="E72" s="67"/>
      <c r="F72" s="67"/>
      <c r="G72" s="67"/>
      <c r="H72" s="67"/>
      <c r="I72" s="67">
        <v>39762</v>
      </c>
      <c r="J72" s="67"/>
      <c r="K72" s="67"/>
      <c r="L72" s="67"/>
      <c r="M72" s="67">
        <v>5333</v>
      </c>
    </row>
    <row r="73" spans="1:13" x14ac:dyDescent="0.2">
      <c r="A73" s="11" t="s">
        <v>215</v>
      </c>
      <c r="B73" s="459">
        <f t="shared" ref="B73:M73" si="10">IF(B71&lt;&gt;0,B72/B71,"")</f>
        <v>0.8568398338583163</v>
      </c>
      <c r="C73" s="459">
        <f t="shared" si="10"/>
        <v>0.84265179187515982</v>
      </c>
      <c r="D73" s="459"/>
      <c r="E73" s="459" t="str">
        <f t="shared" si="10"/>
        <v/>
      </c>
      <c r="F73" s="459"/>
      <c r="G73" s="459" t="str">
        <f t="shared" si="10"/>
        <v/>
      </c>
      <c r="H73" s="459"/>
      <c r="I73" s="459">
        <f t="shared" si="10"/>
        <v>0.76279087612945307</v>
      </c>
      <c r="J73" s="459" t="str">
        <f t="shared" si="10"/>
        <v/>
      </c>
      <c r="K73" s="459" t="str">
        <f t="shared" si="10"/>
        <v/>
      </c>
      <c r="L73" s="459" t="str">
        <f t="shared" si="10"/>
        <v/>
      </c>
      <c r="M73" s="459">
        <f t="shared" si="10"/>
        <v>0.89962887989203777</v>
      </c>
    </row>
    <row r="74" spans="1:13" x14ac:dyDescent="0.2">
      <c r="A74" s="13" t="s">
        <v>100</v>
      </c>
      <c r="B74" s="94"/>
      <c r="C74" s="94"/>
      <c r="D74" s="98"/>
      <c r="E74" s="94"/>
      <c r="F74" s="94"/>
      <c r="G74" s="94"/>
      <c r="H74" s="94"/>
      <c r="I74" s="94"/>
      <c r="J74" s="94"/>
      <c r="K74" s="97"/>
      <c r="L74" s="97"/>
      <c r="M74" s="94"/>
    </row>
    <row r="75" spans="1:13" x14ac:dyDescent="0.2">
      <c r="A75" s="50" t="s">
        <v>54</v>
      </c>
      <c r="B75" s="344">
        <v>5105777</v>
      </c>
      <c r="C75" s="148">
        <v>1511148</v>
      </c>
      <c r="D75" s="148">
        <f t="shared" ref="D75:M75" si="11">SUMIF($A15:$A70,$A15,D15:D70)</f>
        <v>191765</v>
      </c>
      <c r="E75" s="148">
        <f t="shared" si="11"/>
        <v>7800</v>
      </c>
      <c r="F75" s="148">
        <f t="shared" si="11"/>
        <v>0</v>
      </c>
      <c r="G75" s="148">
        <f t="shared" si="11"/>
        <v>75000</v>
      </c>
      <c r="H75" s="148">
        <v>2252642</v>
      </c>
      <c r="I75" s="148">
        <f t="shared" si="11"/>
        <v>377851</v>
      </c>
      <c r="J75" s="148">
        <f t="shared" si="11"/>
        <v>22810</v>
      </c>
      <c r="K75" s="148">
        <f t="shared" si="11"/>
        <v>101838</v>
      </c>
      <c r="L75" s="148">
        <f t="shared" si="11"/>
        <v>360</v>
      </c>
      <c r="M75" s="148">
        <f t="shared" si="11"/>
        <v>1563924</v>
      </c>
    </row>
    <row r="76" spans="1:13" x14ac:dyDescent="0.2">
      <c r="A76" s="50" t="s">
        <v>206</v>
      </c>
      <c r="B76" s="344">
        <f>SUM(C76:M76)</f>
        <v>5873756</v>
      </c>
      <c r="C76" s="148">
        <f t="shared" ref="C76:M77" si="12">SUMIF($A16:$A71,$A16,C16:C71)</f>
        <v>1561903</v>
      </c>
      <c r="D76" s="148">
        <f t="shared" si="12"/>
        <v>290747</v>
      </c>
      <c r="E76" s="148">
        <f t="shared" si="12"/>
        <v>0</v>
      </c>
      <c r="F76" s="148">
        <f t="shared" si="12"/>
        <v>2760</v>
      </c>
      <c r="G76" s="148">
        <f t="shared" si="12"/>
        <v>0</v>
      </c>
      <c r="H76" s="148">
        <v>1879772</v>
      </c>
      <c r="I76" s="148">
        <f t="shared" si="12"/>
        <v>476411</v>
      </c>
      <c r="J76" s="148">
        <f t="shared" si="12"/>
        <v>20937</v>
      </c>
      <c r="K76" s="148">
        <f t="shared" si="12"/>
        <v>37147</v>
      </c>
      <c r="L76" s="148">
        <f t="shared" si="12"/>
        <v>60</v>
      </c>
      <c r="M76" s="148">
        <f t="shared" si="12"/>
        <v>1604019</v>
      </c>
    </row>
    <row r="77" spans="1:13" x14ac:dyDescent="0.2">
      <c r="A77" s="50" t="s">
        <v>214</v>
      </c>
      <c r="B77" s="344">
        <f>SUM(C77:M77)</f>
        <v>4905197</v>
      </c>
      <c r="C77" s="148">
        <f t="shared" si="12"/>
        <v>1382588</v>
      </c>
      <c r="D77" s="148">
        <f t="shared" si="12"/>
        <v>298922</v>
      </c>
      <c r="E77" s="148">
        <f t="shared" si="12"/>
        <v>0</v>
      </c>
      <c r="F77" s="148">
        <f t="shared" si="12"/>
        <v>2760</v>
      </c>
      <c r="G77" s="148">
        <f t="shared" si="12"/>
        <v>0</v>
      </c>
      <c r="H77" s="148">
        <f t="shared" si="12"/>
        <v>1115117</v>
      </c>
      <c r="I77" s="148">
        <f t="shared" si="12"/>
        <v>452123</v>
      </c>
      <c r="J77" s="148">
        <f t="shared" si="12"/>
        <v>13651</v>
      </c>
      <c r="K77" s="148">
        <f t="shared" si="12"/>
        <v>36854</v>
      </c>
      <c r="L77" s="148">
        <f t="shared" si="12"/>
        <v>35</v>
      </c>
      <c r="M77" s="148">
        <f t="shared" si="12"/>
        <v>1603147</v>
      </c>
    </row>
    <row r="78" spans="1:13" x14ac:dyDescent="0.2">
      <c r="A78" s="42" t="s">
        <v>215</v>
      </c>
      <c r="B78" s="460">
        <f t="shared" ref="B78:M78" si="13">IF(B76&lt;&gt;0,B77/B76,"")</f>
        <v>0.83510397776141876</v>
      </c>
      <c r="C78" s="460">
        <f t="shared" si="13"/>
        <v>0.88519453512798174</v>
      </c>
      <c r="D78" s="460"/>
      <c r="E78" s="460" t="str">
        <f t="shared" si="13"/>
        <v/>
      </c>
      <c r="F78" s="460"/>
      <c r="G78" s="460" t="str">
        <f t="shared" si="13"/>
        <v/>
      </c>
      <c r="H78" s="460"/>
      <c r="I78" s="460">
        <f t="shared" si="13"/>
        <v>0.94901880938937178</v>
      </c>
      <c r="J78" s="460">
        <f t="shared" si="13"/>
        <v>0.65200362993743133</v>
      </c>
      <c r="K78" s="460">
        <f t="shared" si="13"/>
        <v>0.9921124182302743</v>
      </c>
      <c r="L78" s="460">
        <f t="shared" si="13"/>
        <v>0.58333333333333337</v>
      </c>
      <c r="M78" s="460">
        <f t="shared" si="13"/>
        <v>0.99945636554180473</v>
      </c>
    </row>
    <row r="79" spans="1:13" x14ac:dyDescent="0.2">
      <c r="C79" s="107"/>
    </row>
  </sheetData>
  <mergeCells count="11">
    <mergeCell ref="K10:K12"/>
    <mergeCell ref="L10:L12"/>
    <mergeCell ref="A10:A12"/>
    <mergeCell ref="B10:B12"/>
    <mergeCell ref="M10:M12"/>
    <mergeCell ref="C10:C12"/>
    <mergeCell ref="I10:I12"/>
    <mergeCell ref="J10:J12"/>
    <mergeCell ref="D10:E11"/>
    <mergeCell ref="H10:H12"/>
    <mergeCell ref="F10:G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9" firstPageNumber="3" fitToHeight="2" orientation="landscape" horizontalDpi="300" verticalDpi="300" r:id="rId1"/>
  <headerFooter alignWithMargins="0">
    <oddFooter>&amp;C&amp;P. oldal</oddFooter>
  </headerFooter>
  <rowBreaks count="1" manualBreakCount="1">
    <brk id="48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96"/>
  <sheetViews>
    <sheetView view="pageBreakPreview" zoomScaleNormal="100" workbookViewId="0"/>
  </sheetViews>
  <sheetFormatPr defaultRowHeight="12.75" x14ac:dyDescent="0.2"/>
  <cols>
    <col min="1" max="1" width="43.85546875" customWidth="1"/>
    <col min="2" max="2" width="16.42578125" customWidth="1"/>
    <col min="3" max="3" width="12.85546875" customWidth="1"/>
    <col min="4" max="5" width="11.5703125" customWidth="1"/>
    <col min="6" max="6" width="14.7109375" customWidth="1"/>
    <col min="7" max="7" width="13.42578125" customWidth="1"/>
    <col min="8" max="8" width="14.5703125" customWidth="1"/>
    <col min="9" max="9" width="11" customWidth="1"/>
  </cols>
  <sheetData>
    <row r="1" spans="1:14" ht="15.75" x14ac:dyDescent="0.25">
      <c r="A1" s="4" t="s">
        <v>983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</row>
    <row r="3" spans="1:14" ht="15.75" x14ac:dyDescent="0.25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</row>
    <row r="4" spans="1:14" ht="15" x14ac:dyDescent="0.2">
      <c r="A4" s="33"/>
      <c r="B4" s="33"/>
      <c r="C4" s="33"/>
      <c r="D4" s="33"/>
      <c r="E4" s="33"/>
      <c r="F4" s="5"/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33"/>
      <c r="B5" s="33"/>
      <c r="C5" s="6" t="s">
        <v>48</v>
      </c>
      <c r="D5" s="6"/>
      <c r="E5" s="6"/>
      <c r="F5" s="5"/>
      <c r="G5" s="5"/>
      <c r="H5" s="5"/>
      <c r="I5" s="5"/>
      <c r="J5" s="5"/>
      <c r="K5" s="5"/>
      <c r="L5" s="5"/>
      <c r="M5" s="5"/>
      <c r="N5" s="5"/>
    </row>
    <row r="6" spans="1:14" ht="15.75" x14ac:dyDescent="0.25">
      <c r="A6" s="33"/>
      <c r="B6" s="33"/>
      <c r="C6" s="6" t="s">
        <v>822</v>
      </c>
      <c r="D6" s="6"/>
      <c r="E6" s="6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33"/>
      <c r="B7" s="33"/>
      <c r="C7" s="6"/>
      <c r="D7" s="6"/>
      <c r="E7" s="6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5.5" customHeight="1" x14ac:dyDescent="0.2">
      <c r="A9" s="43" t="s">
        <v>27</v>
      </c>
      <c r="B9" s="43" t="s">
        <v>78</v>
      </c>
      <c r="C9" s="43" t="s">
        <v>79</v>
      </c>
      <c r="D9" s="43" t="s">
        <v>80</v>
      </c>
      <c r="E9" s="325" t="s">
        <v>436</v>
      </c>
      <c r="F9" s="325" t="s">
        <v>437</v>
      </c>
      <c r="G9" s="756" t="s">
        <v>116</v>
      </c>
      <c r="H9" s="117" t="s">
        <v>28</v>
      </c>
      <c r="I9" s="5"/>
      <c r="J9" s="5"/>
      <c r="K9" s="5"/>
      <c r="L9" s="5"/>
      <c r="M9" s="5"/>
      <c r="N9" s="5"/>
    </row>
    <row r="10" spans="1:14" x14ac:dyDescent="0.2">
      <c r="A10" s="44"/>
      <c r="B10" s="44" t="s">
        <v>81</v>
      </c>
      <c r="C10" s="44" t="s">
        <v>82</v>
      </c>
      <c r="D10" s="44"/>
      <c r="E10" s="115" t="s">
        <v>435</v>
      </c>
      <c r="F10" s="115" t="s">
        <v>438</v>
      </c>
      <c r="G10" s="863"/>
      <c r="H10" s="118"/>
      <c r="I10" s="5"/>
      <c r="J10" s="5"/>
      <c r="K10" s="5"/>
      <c r="L10" s="5"/>
      <c r="M10" s="5"/>
      <c r="N10" s="5"/>
    </row>
    <row r="11" spans="1:14" x14ac:dyDescent="0.2">
      <c r="A11" s="45"/>
      <c r="B11" s="45" t="s">
        <v>83</v>
      </c>
      <c r="C11" s="45"/>
      <c r="D11" s="45"/>
      <c r="E11" s="53"/>
      <c r="F11" s="53"/>
      <c r="G11" s="757"/>
      <c r="H11" s="57"/>
      <c r="I11" s="5"/>
      <c r="J11" s="5"/>
      <c r="K11" s="5"/>
      <c r="L11" s="5"/>
      <c r="M11" s="5"/>
      <c r="N11" s="5"/>
    </row>
    <row r="12" spans="1:14" ht="20.100000000000001" customHeight="1" x14ac:dyDescent="0.2">
      <c r="A12" s="38" t="s">
        <v>112</v>
      </c>
      <c r="B12" s="38">
        <v>13</v>
      </c>
      <c r="C12" s="38"/>
      <c r="D12" s="38"/>
      <c r="E12" s="38"/>
      <c r="F12" s="38"/>
      <c r="G12" s="185">
        <v>14</v>
      </c>
      <c r="H12" s="38">
        <f t="shared" ref="H12:H22" si="0">SUM(B12:G12)</f>
        <v>27</v>
      </c>
      <c r="I12" s="5"/>
      <c r="J12" s="5"/>
      <c r="K12" s="5"/>
      <c r="L12" s="5"/>
      <c r="M12" s="5"/>
      <c r="N12" s="5"/>
    </row>
    <row r="13" spans="1:14" ht="20.100000000000001" customHeight="1" x14ac:dyDescent="0.2">
      <c r="A13" s="38" t="s">
        <v>84</v>
      </c>
      <c r="B13" s="38">
        <v>37</v>
      </c>
      <c r="C13" s="38">
        <v>1</v>
      </c>
      <c r="D13" s="38"/>
      <c r="E13" s="38"/>
      <c r="F13" s="38"/>
      <c r="G13" s="38"/>
      <c r="H13" s="38">
        <f t="shared" si="0"/>
        <v>38</v>
      </c>
      <c r="I13" s="5"/>
      <c r="J13" s="5"/>
      <c r="K13" s="5"/>
      <c r="L13" s="5"/>
      <c r="M13" s="5"/>
      <c r="N13" s="5"/>
    </row>
    <row r="14" spans="1:14" ht="20.100000000000001" customHeight="1" x14ac:dyDescent="0.2">
      <c r="A14" s="38" t="s">
        <v>154</v>
      </c>
      <c r="B14" s="184">
        <v>23</v>
      </c>
      <c r="C14" s="38"/>
      <c r="D14" s="38"/>
      <c r="E14" s="38"/>
      <c r="F14" s="38">
        <v>4</v>
      </c>
      <c r="G14" s="38"/>
      <c r="H14" s="38">
        <f t="shared" si="0"/>
        <v>27</v>
      </c>
      <c r="I14" s="5"/>
      <c r="J14" s="5"/>
      <c r="K14" s="5"/>
      <c r="L14" s="5"/>
      <c r="M14" s="5"/>
      <c r="N14" s="5"/>
    </row>
    <row r="15" spans="1:14" ht="20.100000000000001" customHeight="1" x14ac:dyDescent="0.2">
      <c r="A15" s="38" t="s">
        <v>155</v>
      </c>
      <c r="B15" s="184">
        <v>22</v>
      </c>
      <c r="C15" s="38"/>
      <c r="D15" s="38"/>
      <c r="E15" s="38"/>
      <c r="F15" s="38"/>
      <c r="G15" s="38"/>
      <c r="H15" s="38">
        <f t="shared" si="0"/>
        <v>22</v>
      </c>
      <c r="I15" s="5"/>
      <c r="J15" s="5"/>
      <c r="K15" s="5"/>
      <c r="L15" s="5"/>
      <c r="M15" s="5"/>
      <c r="N15" s="5"/>
    </row>
    <row r="16" spans="1:14" ht="20.100000000000001" customHeight="1" x14ac:dyDescent="0.2">
      <c r="A16" s="38" t="s">
        <v>156</v>
      </c>
      <c r="B16" s="184">
        <v>12</v>
      </c>
      <c r="C16" s="38"/>
      <c r="D16" s="38"/>
      <c r="E16" s="38"/>
      <c r="F16" s="38"/>
      <c r="G16" s="38"/>
      <c r="H16" s="38">
        <f t="shared" si="0"/>
        <v>12</v>
      </c>
      <c r="I16" s="5"/>
      <c r="J16" s="5"/>
      <c r="K16" s="5"/>
      <c r="L16" s="5"/>
      <c r="M16" s="5"/>
      <c r="N16" s="5"/>
    </row>
    <row r="17" spans="1:14" ht="20.100000000000001" customHeight="1" x14ac:dyDescent="0.2">
      <c r="A17" s="38" t="s">
        <v>956</v>
      </c>
      <c r="B17" s="184">
        <v>16</v>
      </c>
      <c r="C17" s="38"/>
      <c r="D17" s="38"/>
      <c r="E17" s="38"/>
      <c r="F17" s="38">
        <v>2</v>
      </c>
      <c r="G17" s="38"/>
      <c r="H17" s="38">
        <f t="shared" si="0"/>
        <v>18</v>
      </c>
      <c r="I17" s="5"/>
      <c r="J17" s="5"/>
      <c r="K17" s="5"/>
      <c r="L17" s="5"/>
      <c r="M17" s="5"/>
      <c r="N17" s="5"/>
    </row>
    <row r="18" spans="1:14" ht="20.100000000000001" customHeight="1" x14ac:dyDescent="0.2">
      <c r="A18" s="38" t="s">
        <v>707</v>
      </c>
      <c r="B18" s="184">
        <v>42</v>
      </c>
      <c r="C18" s="38"/>
      <c r="D18" s="38"/>
      <c r="E18" s="38"/>
      <c r="F18" s="38">
        <v>2</v>
      </c>
      <c r="G18" s="38"/>
      <c r="H18" s="38">
        <f t="shared" si="0"/>
        <v>44</v>
      </c>
      <c r="I18" s="5"/>
      <c r="J18" s="5"/>
      <c r="K18" s="5"/>
      <c r="L18" s="5"/>
      <c r="M18" s="5"/>
      <c r="N18" s="5"/>
    </row>
    <row r="19" spans="1:14" ht="20.100000000000001" customHeight="1" x14ac:dyDescent="0.2">
      <c r="A19" s="38" t="s">
        <v>187</v>
      </c>
      <c r="B19" s="184">
        <v>13</v>
      </c>
      <c r="C19" s="38"/>
      <c r="D19" s="38"/>
      <c r="E19" s="38"/>
      <c r="F19" s="38">
        <v>2</v>
      </c>
      <c r="G19" s="38"/>
      <c r="H19" s="38">
        <f t="shared" si="0"/>
        <v>15</v>
      </c>
      <c r="I19" s="5"/>
      <c r="J19" s="5"/>
      <c r="K19" s="5"/>
      <c r="L19" s="5"/>
      <c r="M19" s="5"/>
      <c r="N19" s="5"/>
    </row>
    <row r="20" spans="1:14" ht="20.100000000000001" customHeight="1" x14ac:dyDescent="0.2">
      <c r="A20" s="38" t="s">
        <v>188</v>
      </c>
      <c r="B20" s="184">
        <v>15</v>
      </c>
      <c r="C20" s="38">
        <v>3</v>
      </c>
      <c r="D20" s="38"/>
      <c r="E20" s="38">
        <v>1</v>
      </c>
      <c r="F20" s="38">
        <v>2</v>
      </c>
      <c r="G20" s="38"/>
      <c r="H20" s="38">
        <f t="shared" si="0"/>
        <v>21</v>
      </c>
      <c r="I20" s="5"/>
      <c r="J20" s="5"/>
      <c r="K20" s="5"/>
      <c r="L20" s="5"/>
      <c r="M20" s="5"/>
      <c r="N20" s="5"/>
    </row>
    <row r="21" spans="1:14" ht="20.100000000000001" customHeight="1" x14ac:dyDescent="0.2">
      <c r="A21" s="38" t="s">
        <v>159</v>
      </c>
      <c r="B21" s="184"/>
      <c r="C21" s="38"/>
      <c r="D21" s="38"/>
      <c r="E21" s="38"/>
      <c r="F21" s="38">
        <v>5</v>
      </c>
      <c r="G21" s="38"/>
      <c r="H21" s="38">
        <f t="shared" si="0"/>
        <v>5</v>
      </c>
      <c r="I21" s="5"/>
      <c r="J21" s="5"/>
      <c r="K21" s="5"/>
      <c r="L21" s="5"/>
      <c r="M21" s="5"/>
      <c r="N21" s="5"/>
    </row>
    <row r="22" spans="1:14" ht="20.100000000000001" customHeight="1" x14ac:dyDescent="0.2">
      <c r="A22" s="38" t="s">
        <v>160</v>
      </c>
      <c r="B22" s="184">
        <v>34</v>
      </c>
      <c r="C22" s="184"/>
      <c r="D22" s="184"/>
      <c r="E22" s="184"/>
      <c r="F22" s="184"/>
      <c r="G22" s="184">
        <v>5</v>
      </c>
      <c r="H22" s="38">
        <f t="shared" si="0"/>
        <v>39</v>
      </c>
      <c r="I22" s="5"/>
      <c r="J22" s="5"/>
      <c r="K22" s="5"/>
      <c r="L22" s="5"/>
      <c r="M22" s="5"/>
      <c r="N22" s="5"/>
    </row>
    <row r="23" spans="1:14" ht="20.100000000000001" customHeight="1" x14ac:dyDescent="0.2">
      <c r="A23" s="48" t="s">
        <v>117</v>
      </c>
      <c r="B23" s="48">
        <f t="shared" ref="B23:H23" si="1">SUM(B12:B22)</f>
        <v>227</v>
      </c>
      <c r="C23" s="48">
        <f t="shared" si="1"/>
        <v>4</v>
      </c>
      <c r="D23" s="48">
        <f t="shared" si="1"/>
        <v>0</v>
      </c>
      <c r="E23" s="48">
        <f t="shared" si="1"/>
        <v>1</v>
      </c>
      <c r="F23" s="48">
        <f t="shared" si="1"/>
        <v>17</v>
      </c>
      <c r="G23" s="48">
        <f t="shared" si="1"/>
        <v>19</v>
      </c>
      <c r="H23" s="48">
        <f t="shared" si="1"/>
        <v>268</v>
      </c>
      <c r="I23" s="348"/>
      <c r="J23" s="54"/>
      <c r="K23" s="5"/>
      <c r="L23" s="5"/>
      <c r="M23" s="5"/>
      <c r="N23" s="5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5.75" x14ac:dyDescent="0.25">
      <c r="A25" s="4" t="s">
        <v>982</v>
      </c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</row>
    <row r="26" spans="1:14" ht="15" x14ac:dyDescent="0.2">
      <c r="A26" s="33"/>
      <c r="B26" s="33"/>
      <c r="C26" s="33"/>
      <c r="D26" s="33"/>
      <c r="E26" s="33"/>
      <c r="F26" s="5"/>
      <c r="G26" s="5"/>
      <c r="H26" s="5"/>
      <c r="I26" s="5"/>
      <c r="J26" s="5"/>
      <c r="K26" s="5"/>
      <c r="L26" s="5"/>
      <c r="M26" s="5"/>
      <c r="N26" s="5"/>
    </row>
    <row r="27" spans="1:14" ht="15.75" x14ac:dyDescent="0.25">
      <c r="A27" s="33"/>
      <c r="B27" s="33"/>
      <c r="C27" s="6" t="s">
        <v>55</v>
      </c>
      <c r="D27" s="6"/>
      <c r="E27" s="6"/>
      <c r="F27" s="5"/>
      <c r="G27" s="5"/>
      <c r="H27" s="5"/>
      <c r="I27" s="5"/>
      <c r="J27" s="5"/>
      <c r="K27" s="5"/>
      <c r="L27" s="5"/>
      <c r="M27" s="5"/>
      <c r="N27" s="5"/>
    </row>
    <row r="28" spans="1:14" ht="15.75" x14ac:dyDescent="0.25">
      <c r="A28" s="33"/>
      <c r="B28" s="33"/>
      <c r="C28" s="6" t="s">
        <v>781</v>
      </c>
      <c r="D28" s="6"/>
      <c r="E28" s="6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2.75" customHeight="1" x14ac:dyDescent="0.2">
      <c r="A30" s="43" t="s">
        <v>27</v>
      </c>
      <c r="B30" s="43" t="s">
        <v>78</v>
      </c>
      <c r="C30" s="43" t="s">
        <v>79</v>
      </c>
      <c r="D30" s="43" t="s">
        <v>80</v>
      </c>
      <c r="E30" s="43" t="s">
        <v>436</v>
      </c>
      <c r="F30" s="43" t="s">
        <v>437</v>
      </c>
      <c r="G30" s="756" t="s">
        <v>116</v>
      </c>
      <c r="H30" s="43" t="s">
        <v>28</v>
      </c>
      <c r="I30" s="5"/>
      <c r="J30" s="5"/>
      <c r="K30" s="5"/>
      <c r="L30" s="5"/>
      <c r="M30" s="5"/>
      <c r="N30" s="5"/>
    </row>
    <row r="31" spans="1:14" x14ac:dyDescent="0.2">
      <c r="A31" s="44"/>
      <c r="B31" s="44" t="s">
        <v>81</v>
      </c>
      <c r="C31" s="44" t="s">
        <v>82</v>
      </c>
      <c r="D31" s="44"/>
      <c r="E31" s="44" t="s">
        <v>435</v>
      </c>
      <c r="F31" s="44" t="s">
        <v>438</v>
      </c>
      <c r="G31" s="864"/>
      <c r="H31" s="44"/>
      <c r="I31" s="5"/>
      <c r="J31" s="5"/>
      <c r="K31" s="5"/>
      <c r="L31" s="5"/>
      <c r="M31" s="5"/>
      <c r="N31" s="5"/>
    </row>
    <row r="32" spans="1:14" x14ac:dyDescent="0.2">
      <c r="A32" s="45"/>
      <c r="B32" s="45" t="s">
        <v>83</v>
      </c>
      <c r="C32" s="45"/>
      <c r="D32" s="45"/>
      <c r="E32" s="45"/>
      <c r="F32" s="45"/>
      <c r="G32" s="865"/>
      <c r="H32" s="45"/>
      <c r="I32" s="5"/>
      <c r="J32" s="5"/>
      <c r="K32" s="5"/>
      <c r="L32" s="5"/>
      <c r="M32" s="5"/>
      <c r="N32" s="5"/>
    </row>
    <row r="33" spans="1:15" ht="15" customHeight="1" x14ac:dyDescent="0.2">
      <c r="A33" s="38" t="s">
        <v>85</v>
      </c>
      <c r="B33" s="38">
        <v>2</v>
      </c>
      <c r="C33" s="38"/>
      <c r="D33" s="38"/>
      <c r="E33" s="38"/>
      <c r="F33" s="38"/>
      <c r="G33" s="38"/>
      <c r="H33" s="38">
        <f t="shared" ref="H33:H39" si="2">SUM(B33:F33)</f>
        <v>2</v>
      </c>
      <c r="I33" s="5"/>
      <c r="J33" s="5"/>
      <c r="K33" s="5"/>
      <c r="L33" s="5"/>
      <c r="M33" s="5"/>
      <c r="N33" s="5"/>
    </row>
    <row r="34" spans="1:15" ht="15" customHeight="1" x14ac:dyDescent="0.2">
      <c r="A34" s="38" t="s">
        <v>86</v>
      </c>
      <c r="B34" s="38">
        <v>3</v>
      </c>
      <c r="C34" s="38"/>
      <c r="D34" s="38"/>
      <c r="E34" s="38"/>
      <c r="F34" s="38"/>
      <c r="G34" s="38"/>
      <c r="H34" s="38">
        <f t="shared" si="2"/>
        <v>3</v>
      </c>
      <c r="I34" s="5"/>
      <c r="J34" s="5"/>
      <c r="K34" s="5"/>
      <c r="L34" s="5"/>
      <c r="M34" s="5"/>
      <c r="N34" s="5"/>
    </row>
    <row r="35" spans="1:15" ht="15" customHeight="1" x14ac:dyDescent="0.2">
      <c r="A35" s="38" t="s">
        <v>87</v>
      </c>
      <c r="B35" s="38">
        <v>8</v>
      </c>
      <c r="C35" s="38"/>
      <c r="D35" s="38"/>
      <c r="E35" s="38"/>
      <c r="F35" s="38"/>
      <c r="G35" s="38"/>
      <c r="H35" s="38">
        <f t="shared" si="2"/>
        <v>8</v>
      </c>
      <c r="I35" s="5"/>
      <c r="J35" s="5"/>
      <c r="K35" s="5"/>
      <c r="L35" s="5"/>
      <c r="M35" s="5"/>
      <c r="N35" s="5"/>
    </row>
    <row r="36" spans="1:15" ht="15" customHeight="1" x14ac:dyDescent="0.2">
      <c r="A36" s="38" t="s">
        <v>88</v>
      </c>
      <c r="B36" s="38">
        <v>12</v>
      </c>
      <c r="C36" s="38"/>
      <c r="D36" s="38"/>
      <c r="E36" s="38"/>
      <c r="F36" s="38">
        <v>1</v>
      </c>
      <c r="G36" s="38"/>
      <c r="H36" s="38">
        <f t="shared" si="2"/>
        <v>13</v>
      </c>
      <c r="I36" s="5"/>
      <c r="J36" s="5"/>
      <c r="K36" s="5"/>
      <c r="L36" s="5"/>
      <c r="M36" s="5"/>
      <c r="N36" s="5"/>
    </row>
    <row r="37" spans="1:15" ht="15" customHeight="1" x14ac:dyDescent="0.2">
      <c r="A37" s="38" t="s">
        <v>89</v>
      </c>
      <c r="B37" s="38">
        <v>5</v>
      </c>
      <c r="C37" s="38"/>
      <c r="D37" s="38"/>
      <c r="E37" s="38"/>
      <c r="F37" s="38"/>
      <c r="G37" s="38"/>
      <c r="H37" s="38">
        <f t="shared" si="2"/>
        <v>5</v>
      </c>
      <c r="I37" s="5"/>
      <c r="J37" s="5"/>
      <c r="K37" s="5"/>
      <c r="L37" s="5"/>
      <c r="M37" s="5"/>
      <c r="N37" s="5"/>
    </row>
    <row r="38" spans="1:15" ht="15" customHeight="1" x14ac:dyDescent="0.2">
      <c r="A38" s="38" t="s">
        <v>124</v>
      </c>
      <c r="B38" s="38">
        <v>6</v>
      </c>
      <c r="C38" s="38"/>
      <c r="D38" s="38"/>
      <c r="E38" s="38"/>
      <c r="F38" s="38"/>
      <c r="G38" s="38"/>
      <c r="H38" s="38">
        <f t="shared" si="2"/>
        <v>6</v>
      </c>
      <c r="I38" s="5"/>
      <c r="J38" s="5"/>
      <c r="K38" s="5"/>
      <c r="L38" s="5"/>
      <c r="M38" s="5"/>
      <c r="N38" s="5"/>
    </row>
    <row r="39" spans="1:15" ht="15" customHeight="1" x14ac:dyDescent="0.2">
      <c r="A39" s="38" t="s">
        <v>125</v>
      </c>
      <c r="B39" s="38">
        <v>1</v>
      </c>
      <c r="C39" s="38">
        <v>1</v>
      </c>
      <c r="D39" s="38"/>
      <c r="E39" s="38"/>
      <c r="F39" s="38"/>
      <c r="G39" s="38"/>
      <c r="H39" s="38">
        <f t="shared" si="2"/>
        <v>2</v>
      </c>
      <c r="I39" s="5"/>
      <c r="J39" s="5"/>
      <c r="K39" s="5"/>
      <c r="L39" s="5"/>
      <c r="M39" s="5"/>
      <c r="N39" s="5"/>
    </row>
    <row r="40" spans="1:15" ht="15" customHeight="1" x14ac:dyDescent="0.2">
      <c r="A40" s="48" t="s">
        <v>28</v>
      </c>
      <c r="B40" s="48">
        <f t="shared" ref="B40:H40" si="3">SUM(B33:B39)</f>
        <v>37</v>
      </c>
      <c r="C40" s="48">
        <f t="shared" si="3"/>
        <v>1</v>
      </c>
      <c r="D40" s="48">
        <f t="shared" si="3"/>
        <v>0</v>
      </c>
      <c r="E40" s="48">
        <f t="shared" si="3"/>
        <v>0</v>
      </c>
      <c r="F40" s="48">
        <f t="shared" si="3"/>
        <v>1</v>
      </c>
      <c r="G40" s="48">
        <f t="shared" si="3"/>
        <v>0</v>
      </c>
      <c r="H40" s="48">
        <f t="shared" si="3"/>
        <v>39</v>
      </c>
      <c r="I40" s="5"/>
      <c r="J40" s="5"/>
      <c r="K40" s="5"/>
      <c r="L40" s="5"/>
      <c r="M40" s="5"/>
      <c r="N40" s="5"/>
    </row>
    <row r="41" spans="1:15" ht="15.75" x14ac:dyDescent="0.25">
      <c r="A41" s="4" t="s">
        <v>981</v>
      </c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</row>
    <row r="42" spans="1:15" ht="15" x14ac:dyDescent="0.2">
      <c r="A42" s="33"/>
      <c r="B42" s="33"/>
      <c r="C42" s="33"/>
      <c r="D42" s="33"/>
      <c r="E42" s="33"/>
      <c r="F42" s="5"/>
      <c r="G42" s="5"/>
      <c r="H42" s="5"/>
      <c r="I42" s="5"/>
      <c r="J42" s="5"/>
      <c r="K42" s="5"/>
      <c r="L42" s="5"/>
      <c r="M42" s="5"/>
      <c r="N42" s="5"/>
    </row>
    <row r="43" spans="1:15" ht="15.75" x14ac:dyDescent="0.25">
      <c r="A43" s="33"/>
      <c r="B43" s="33"/>
      <c r="C43" s="6" t="s">
        <v>101</v>
      </c>
      <c r="D43" s="6"/>
      <c r="E43" s="6"/>
      <c r="F43" s="5"/>
      <c r="G43" s="5"/>
      <c r="H43" s="5"/>
      <c r="I43" s="5"/>
      <c r="J43" s="5"/>
      <c r="K43" s="5"/>
      <c r="L43" s="5"/>
      <c r="M43" s="5"/>
      <c r="N43" s="5"/>
    </row>
    <row r="44" spans="1:15" ht="15.75" x14ac:dyDescent="0.25">
      <c r="A44" s="33"/>
      <c r="B44" s="33"/>
      <c r="C44" s="6" t="s">
        <v>781</v>
      </c>
      <c r="D44" s="6"/>
      <c r="E44" s="6"/>
      <c r="F44" s="5"/>
      <c r="G44" s="5"/>
      <c r="H44" s="5"/>
      <c r="I44" s="5"/>
      <c r="J44" s="5"/>
      <c r="K44" s="5"/>
      <c r="L44" s="5"/>
      <c r="M44" s="5"/>
      <c r="N44" s="5"/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 ht="12.75" customHeight="1" x14ac:dyDescent="0.2">
      <c r="A46" s="43" t="s">
        <v>27</v>
      </c>
      <c r="B46" s="43" t="s">
        <v>78</v>
      </c>
      <c r="C46" s="43" t="s">
        <v>79</v>
      </c>
      <c r="D46" s="43" t="s">
        <v>80</v>
      </c>
      <c r="E46" s="43" t="s">
        <v>436</v>
      </c>
      <c r="F46" s="43" t="s">
        <v>437</v>
      </c>
      <c r="G46" s="756" t="s">
        <v>116</v>
      </c>
      <c r="H46" s="43" t="s">
        <v>106</v>
      </c>
      <c r="I46" s="43" t="s">
        <v>28</v>
      </c>
      <c r="J46" s="5"/>
      <c r="K46" s="5"/>
      <c r="L46" s="5"/>
      <c r="M46" s="5"/>
      <c r="N46" s="5"/>
      <c r="O46" s="5"/>
    </row>
    <row r="47" spans="1:15" x14ac:dyDescent="0.2">
      <c r="A47" s="44"/>
      <c r="B47" s="44" t="s">
        <v>81</v>
      </c>
      <c r="C47" s="44" t="s">
        <v>82</v>
      </c>
      <c r="D47" s="44"/>
      <c r="E47" s="44" t="s">
        <v>435</v>
      </c>
      <c r="F47" s="44" t="s">
        <v>438</v>
      </c>
      <c r="G47" s="863"/>
      <c r="H47" s="44" t="s">
        <v>107</v>
      </c>
      <c r="I47" s="44"/>
      <c r="J47" s="5"/>
      <c r="K47" s="5"/>
      <c r="L47" s="5"/>
      <c r="M47" s="5"/>
      <c r="N47" s="5"/>
      <c r="O47" s="5"/>
    </row>
    <row r="48" spans="1:15" x14ac:dyDescent="0.2">
      <c r="A48" s="45"/>
      <c r="B48" s="45" t="s">
        <v>83</v>
      </c>
      <c r="C48" s="45"/>
      <c r="D48" s="45"/>
      <c r="E48" s="45"/>
      <c r="F48" s="45"/>
      <c r="G48" s="757"/>
      <c r="H48" s="45"/>
      <c r="I48" s="45"/>
      <c r="J48" s="5"/>
      <c r="K48" s="5"/>
      <c r="L48" s="5"/>
      <c r="M48" s="5"/>
      <c r="N48" s="5"/>
      <c r="O48" s="5"/>
    </row>
    <row r="49" spans="1:15" s="111" customFormat="1" x14ac:dyDescent="0.2">
      <c r="A49" s="48" t="s">
        <v>178</v>
      </c>
      <c r="B49" s="12">
        <v>23</v>
      </c>
      <c r="C49" s="12"/>
      <c r="D49" s="12"/>
      <c r="E49" s="12"/>
      <c r="F49" s="12">
        <v>4</v>
      </c>
      <c r="G49" s="14"/>
      <c r="H49" s="14"/>
      <c r="I49" s="121">
        <f>SUM(B49:H49)</f>
        <v>27</v>
      </c>
      <c r="J49" s="26"/>
      <c r="K49" s="26"/>
      <c r="L49" s="26"/>
      <c r="M49" s="26"/>
      <c r="N49" s="26"/>
      <c r="O49" s="26"/>
    </row>
    <row r="50" spans="1:15" x14ac:dyDescent="0.2">
      <c r="A50" s="48" t="s">
        <v>179</v>
      </c>
      <c r="B50" s="12">
        <v>22</v>
      </c>
      <c r="C50" s="12"/>
      <c r="D50" s="12"/>
      <c r="E50" s="12"/>
      <c r="F50" s="12"/>
      <c r="G50" s="14"/>
      <c r="H50" s="14"/>
      <c r="I50" s="121">
        <f t="shared" ref="I50:I73" si="4">SUM(B50:H50)</f>
        <v>22</v>
      </c>
      <c r="J50" s="5"/>
      <c r="K50" s="5"/>
      <c r="L50" s="5"/>
      <c r="M50" s="5"/>
      <c r="N50" s="5"/>
      <c r="O50" s="5"/>
    </row>
    <row r="51" spans="1:15" x14ac:dyDescent="0.2">
      <c r="A51" s="48" t="s">
        <v>180</v>
      </c>
      <c r="B51" s="12">
        <v>12</v>
      </c>
      <c r="C51" s="12"/>
      <c r="D51" s="12"/>
      <c r="E51" s="12"/>
      <c r="F51" s="12"/>
      <c r="G51" s="14"/>
      <c r="H51" s="14"/>
      <c r="I51" s="121">
        <f t="shared" si="4"/>
        <v>12</v>
      </c>
      <c r="J51" s="5"/>
      <c r="K51" s="5"/>
      <c r="L51" s="5"/>
      <c r="M51" s="5"/>
      <c r="N51" s="5"/>
      <c r="O51" s="5"/>
    </row>
    <row r="52" spans="1:15" x14ac:dyDescent="0.2">
      <c r="A52" s="48" t="s">
        <v>856</v>
      </c>
      <c r="B52" s="12">
        <f t="shared" ref="B52:H52" si="5" xml:space="preserve"> B53+B54+B55</f>
        <v>16</v>
      </c>
      <c r="C52" s="12">
        <f t="shared" si="5"/>
        <v>0</v>
      </c>
      <c r="D52" s="12">
        <f t="shared" si="5"/>
        <v>0</v>
      </c>
      <c r="E52" s="12">
        <f t="shared" si="5"/>
        <v>0</v>
      </c>
      <c r="F52" s="12">
        <f t="shared" si="5"/>
        <v>2</v>
      </c>
      <c r="G52" s="12">
        <f t="shared" si="5"/>
        <v>0</v>
      </c>
      <c r="H52" s="12">
        <f t="shared" si="5"/>
        <v>0</v>
      </c>
      <c r="I52" s="121">
        <f t="shared" si="4"/>
        <v>18</v>
      </c>
      <c r="J52" s="5"/>
      <c r="K52" s="5"/>
      <c r="L52" s="5"/>
      <c r="M52" s="5"/>
      <c r="N52" s="5"/>
      <c r="O52" s="5"/>
    </row>
    <row r="53" spans="1:15" x14ac:dyDescent="0.2">
      <c r="A53" s="106" t="s">
        <v>859</v>
      </c>
      <c r="B53" s="12">
        <v>6</v>
      </c>
      <c r="C53" s="12"/>
      <c r="D53" s="12"/>
      <c r="E53" s="12"/>
      <c r="F53" s="12">
        <v>1</v>
      </c>
      <c r="G53" s="12"/>
      <c r="H53" s="12"/>
      <c r="I53" s="121">
        <f t="shared" si="4"/>
        <v>7</v>
      </c>
      <c r="J53" s="5"/>
      <c r="K53" s="5"/>
      <c r="L53" s="5"/>
      <c r="M53" s="5"/>
      <c r="N53" s="5"/>
      <c r="O53" s="5"/>
    </row>
    <row r="54" spans="1:15" x14ac:dyDescent="0.2">
      <c r="A54" s="106" t="s">
        <v>858</v>
      </c>
      <c r="B54" s="12">
        <v>4</v>
      </c>
      <c r="C54" s="12"/>
      <c r="D54" s="12"/>
      <c r="E54" s="12"/>
      <c r="F54" s="12">
        <v>1</v>
      </c>
      <c r="G54" s="12"/>
      <c r="H54" s="12"/>
      <c r="I54" s="121">
        <f t="shared" si="4"/>
        <v>5</v>
      </c>
      <c r="J54" s="5"/>
      <c r="K54" s="5"/>
      <c r="L54" s="5"/>
      <c r="M54" s="5"/>
      <c r="N54" s="5"/>
      <c r="O54" s="5"/>
    </row>
    <row r="55" spans="1:15" x14ac:dyDescent="0.2">
      <c r="A55" s="106" t="s">
        <v>857</v>
      </c>
      <c r="B55" s="12">
        <v>6</v>
      </c>
      <c r="C55" s="12"/>
      <c r="D55" s="12"/>
      <c r="E55" s="12"/>
      <c r="F55" s="12"/>
      <c r="G55" s="12"/>
      <c r="H55" s="12"/>
      <c r="I55" s="121">
        <f t="shared" si="4"/>
        <v>6</v>
      </c>
      <c r="J55" s="5"/>
      <c r="K55" s="5"/>
      <c r="L55" s="5"/>
      <c r="M55" s="5"/>
      <c r="N55" s="5"/>
      <c r="O55" s="5"/>
    </row>
    <row r="56" spans="1:15" s="111" customFormat="1" x14ac:dyDescent="0.2">
      <c r="A56" s="12" t="s">
        <v>861</v>
      </c>
      <c r="B56" s="12">
        <f>B57+B58+B59</f>
        <v>42</v>
      </c>
      <c r="C56" s="12">
        <f t="shared" ref="C56:H56" si="6">C57+C58+C59</f>
        <v>0</v>
      </c>
      <c r="D56" s="12">
        <f t="shared" si="6"/>
        <v>0</v>
      </c>
      <c r="E56" s="12">
        <f t="shared" si="6"/>
        <v>0</v>
      </c>
      <c r="F56" s="12">
        <f t="shared" si="6"/>
        <v>2</v>
      </c>
      <c r="G56" s="12">
        <f t="shared" si="6"/>
        <v>0</v>
      </c>
      <c r="H56" s="12">
        <f t="shared" si="6"/>
        <v>0</v>
      </c>
      <c r="I56" s="121">
        <f t="shared" si="4"/>
        <v>44</v>
      </c>
      <c r="J56" s="26"/>
      <c r="K56" s="26"/>
      <c r="L56" s="26"/>
      <c r="M56" s="26"/>
      <c r="N56" s="26"/>
      <c r="O56" s="26"/>
    </row>
    <row r="57" spans="1:15" s="111" customFormat="1" x14ac:dyDescent="0.2">
      <c r="A57" s="106" t="s">
        <v>104</v>
      </c>
      <c r="B57" s="38">
        <v>17</v>
      </c>
      <c r="C57" s="38"/>
      <c r="D57" s="38"/>
      <c r="E57" s="38"/>
      <c r="F57" s="38">
        <v>1</v>
      </c>
      <c r="G57" s="15"/>
      <c r="H57" s="15"/>
      <c r="I57" s="121">
        <f t="shared" si="4"/>
        <v>18</v>
      </c>
      <c r="J57" s="26"/>
      <c r="K57" s="26"/>
      <c r="L57" s="26"/>
      <c r="M57" s="26"/>
      <c r="N57" s="26"/>
      <c r="O57" s="26"/>
    </row>
    <row r="58" spans="1:15" x14ac:dyDescent="0.2">
      <c r="A58" s="106" t="s">
        <v>105</v>
      </c>
      <c r="B58" s="38">
        <v>13</v>
      </c>
      <c r="C58" s="38"/>
      <c r="D58" s="38"/>
      <c r="E58" s="38"/>
      <c r="F58" s="38"/>
      <c r="G58" s="15"/>
      <c r="H58" s="15"/>
      <c r="I58" s="121">
        <f t="shared" si="4"/>
        <v>13</v>
      </c>
      <c r="J58" s="5"/>
      <c r="K58" s="5"/>
      <c r="L58" s="5"/>
      <c r="M58" s="5"/>
      <c r="N58" s="5"/>
      <c r="O58" s="5"/>
    </row>
    <row r="59" spans="1:15" x14ac:dyDescent="0.2">
      <c r="A59" s="106" t="s">
        <v>860</v>
      </c>
      <c r="B59" s="38">
        <v>12</v>
      </c>
      <c r="C59" s="38"/>
      <c r="D59" s="38"/>
      <c r="E59" s="38"/>
      <c r="F59" s="38">
        <v>1</v>
      </c>
      <c r="G59" s="15"/>
      <c r="H59" s="15"/>
      <c r="I59" s="121">
        <f t="shared" si="4"/>
        <v>13</v>
      </c>
      <c r="J59" s="5"/>
      <c r="K59" s="5"/>
      <c r="L59" s="5"/>
      <c r="M59" s="5"/>
      <c r="N59" s="5"/>
      <c r="O59" s="5"/>
    </row>
    <row r="60" spans="1:15" x14ac:dyDescent="0.2">
      <c r="A60" s="12" t="s">
        <v>181</v>
      </c>
      <c r="B60" s="12">
        <v>13</v>
      </c>
      <c r="C60" s="12"/>
      <c r="D60" s="12"/>
      <c r="E60" s="12"/>
      <c r="F60" s="12">
        <v>2</v>
      </c>
      <c r="G60" s="12"/>
      <c r="H60" s="12"/>
      <c r="I60" s="121">
        <f t="shared" si="4"/>
        <v>15</v>
      </c>
      <c r="J60" s="5"/>
      <c r="K60" s="5"/>
      <c r="L60" s="5"/>
      <c r="M60" s="5"/>
      <c r="N60" s="5"/>
      <c r="O60" s="5"/>
    </row>
    <row r="61" spans="1:15" s="111" customFormat="1" x14ac:dyDescent="0.2">
      <c r="A61" s="12" t="s">
        <v>182</v>
      </c>
      <c r="B61" s="12">
        <f>SUM(B62:B66)</f>
        <v>15</v>
      </c>
      <c r="C61" s="12">
        <f t="shared" ref="C61:H61" si="7">SUM(C62:C66)</f>
        <v>3</v>
      </c>
      <c r="D61" s="12">
        <f t="shared" si="7"/>
        <v>0</v>
      </c>
      <c r="E61" s="12">
        <v>1</v>
      </c>
      <c r="F61" s="12">
        <f t="shared" si="7"/>
        <v>2</v>
      </c>
      <c r="G61" s="12">
        <f t="shared" si="7"/>
        <v>0</v>
      </c>
      <c r="H61" s="12">
        <f t="shared" si="7"/>
        <v>0</v>
      </c>
      <c r="I61" s="12">
        <f>SUM(I62:I67)</f>
        <v>21</v>
      </c>
      <c r="J61" s="26"/>
      <c r="K61" s="26"/>
      <c r="L61" s="26"/>
      <c r="M61" s="26"/>
      <c r="N61" s="26"/>
      <c r="O61" s="26"/>
    </row>
    <row r="62" spans="1:15" s="111" customFormat="1" x14ac:dyDescent="0.2">
      <c r="A62" s="106" t="s">
        <v>121</v>
      </c>
      <c r="B62" s="38">
        <v>9</v>
      </c>
      <c r="C62" s="38"/>
      <c r="D62" s="38"/>
      <c r="E62" s="38"/>
      <c r="F62" s="38">
        <v>2</v>
      </c>
      <c r="G62" s="15"/>
      <c r="H62" s="15"/>
      <c r="I62" s="121">
        <f t="shared" si="4"/>
        <v>11</v>
      </c>
      <c r="J62" s="26"/>
      <c r="K62" s="26"/>
      <c r="L62" s="26"/>
      <c r="M62" s="26"/>
      <c r="N62" s="26"/>
      <c r="O62" s="26"/>
    </row>
    <row r="63" spans="1:15" s="111" customFormat="1" x14ac:dyDescent="0.2">
      <c r="A63" s="38" t="s">
        <v>678</v>
      </c>
      <c r="B63" s="38"/>
      <c r="C63" s="38">
        <v>1</v>
      </c>
      <c r="D63" s="38"/>
      <c r="E63" s="38"/>
      <c r="F63" s="38"/>
      <c r="G63" s="15"/>
      <c r="H63" s="15"/>
      <c r="I63" s="121">
        <f t="shared" si="4"/>
        <v>1</v>
      </c>
      <c r="J63" s="26"/>
      <c r="K63" s="26"/>
      <c r="L63" s="26"/>
      <c r="M63" s="26"/>
      <c r="N63" s="26"/>
      <c r="O63" s="26"/>
    </row>
    <row r="64" spans="1:15" x14ac:dyDescent="0.2">
      <c r="A64" s="38" t="s">
        <v>677</v>
      </c>
      <c r="B64" s="38"/>
      <c r="C64" s="38">
        <v>1</v>
      </c>
      <c r="D64" s="38"/>
      <c r="E64" s="38"/>
      <c r="F64" s="38"/>
      <c r="G64" s="15"/>
      <c r="H64" s="15"/>
      <c r="I64" s="121">
        <f t="shared" si="4"/>
        <v>1</v>
      </c>
      <c r="J64" s="5"/>
      <c r="K64" s="5"/>
      <c r="L64" s="5"/>
      <c r="M64" s="5"/>
      <c r="N64" s="5"/>
      <c r="O64" s="5"/>
    </row>
    <row r="65" spans="1:15" s="120" customFormat="1" x14ac:dyDescent="0.2">
      <c r="A65" s="38" t="s">
        <v>122</v>
      </c>
      <c r="B65" s="38">
        <v>1</v>
      </c>
      <c r="C65" s="38"/>
      <c r="D65" s="38"/>
      <c r="E65" s="38"/>
      <c r="F65" s="38"/>
      <c r="G65" s="15"/>
      <c r="H65" s="15"/>
      <c r="I65" s="121">
        <f t="shared" si="4"/>
        <v>1</v>
      </c>
      <c r="J65" s="5"/>
      <c r="K65" s="5"/>
      <c r="L65" s="5"/>
      <c r="M65" s="5"/>
      <c r="N65" s="5"/>
      <c r="O65" s="5"/>
    </row>
    <row r="66" spans="1:15" s="120" customFormat="1" x14ac:dyDescent="0.2">
      <c r="A66" s="38" t="s">
        <v>550</v>
      </c>
      <c r="B66" s="38">
        <v>5</v>
      </c>
      <c r="C66" s="38">
        <v>1</v>
      </c>
      <c r="D66" s="38"/>
      <c r="E66" s="38"/>
      <c r="F66" s="38"/>
      <c r="G66" s="15"/>
      <c r="H66" s="15"/>
      <c r="I66" s="121">
        <f t="shared" si="4"/>
        <v>6</v>
      </c>
      <c r="J66" s="5"/>
      <c r="K66" s="5"/>
      <c r="L66" s="5"/>
      <c r="M66" s="5"/>
      <c r="N66" s="5"/>
      <c r="O66" s="5"/>
    </row>
    <row r="67" spans="1:15" s="120" customFormat="1" x14ac:dyDescent="0.2">
      <c r="A67" s="38" t="s">
        <v>862</v>
      </c>
      <c r="B67" s="38"/>
      <c r="C67" s="38"/>
      <c r="D67" s="38"/>
      <c r="E67" s="38">
        <v>1</v>
      </c>
      <c r="F67" s="38"/>
      <c r="G67" s="15"/>
      <c r="H67" s="15"/>
      <c r="I67" s="121">
        <f t="shared" si="4"/>
        <v>1</v>
      </c>
      <c r="J67" s="5"/>
      <c r="K67" s="5"/>
      <c r="L67" s="5"/>
      <c r="M67" s="5"/>
      <c r="N67" s="5"/>
      <c r="O67" s="5"/>
    </row>
    <row r="68" spans="1:15" s="120" customFormat="1" x14ac:dyDescent="0.2">
      <c r="A68" s="12" t="s">
        <v>176</v>
      </c>
      <c r="B68" s="12"/>
      <c r="C68" s="12"/>
      <c r="D68" s="12"/>
      <c r="E68" s="12"/>
      <c r="F68" s="12">
        <v>5</v>
      </c>
      <c r="G68" s="14"/>
      <c r="H68" s="14"/>
      <c r="I68" s="121">
        <f t="shared" si="4"/>
        <v>5</v>
      </c>
      <c r="J68" s="5"/>
      <c r="K68" s="5"/>
      <c r="L68" s="5"/>
      <c r="M68" s="5"/>
      <c r="N68" s="5"/>
      <c r="O68" s="5"/>
    </row>
    <row r="69" spans="1:15" s="120" customFormat="1" x14ac:dyDescent="0.2">
      <c r="A69" s="12" t="s">
        <v>183</v>
      </c>
      <c r="B69" s="12">
        <f>SUM(B70:B72)</f>
        <v>34</v>
      </c>
      <c r="C69" s="12">
        <f t="shared" ref="C69:I69" si="8">SUM(C70:C72)</f>
        <v>0</v>
      </c>
      <c r="D69" s="12">
        <f t="shared" si="8"/>
        <v>0</v>
      </c>
      <c r="E69" s="12">
        <f t="shared" si="8"/>
        <v>0</v>
      </c>
      <c r="F69" s="12">
        <f t="shared" si="8"/>
        <v>0</v>
      </c>
      <c r="G69" s="12">
        <f t="shared" si="8"/>
        <v>5</v>
      </c>
      <c r="H69" s="12">
        <f t="shared" si="8"/>
        <v>0</v>
      </c>
      <c r="I69" s="12">
        <f t="shared" si="8"/>
        <v>39</v>
      </c>
      <c r="J69" s="5"/>
      <c r="K69" s="5"/>
      <c r="L69" s="5"/>
      <c r="M69" s="5"/>
      <c r="N69" s="5"/>
      <c r="O69" s="5"/>
    </row>
    <row r="70" spans="1:15" s="111" customFormat="1" x14ac:dyDescent="0.2">
      <c r="A70" s="106" t="s">
        <v>123</v>
      </c>
      <c r="B70" s="38">
        <v>5</v>
      </c>
      <c r="C70" s="38"/>
      <c r="D70" s="38"/>
      <c r="E70" s="38"/>
      <c r="F70" s="38"/>
      <c r="G70" s="15">
        <v>2</v>
      </c>
      <c r="H70" s="15"/>
      <c r="I70" s="121">
        <f t="shared" si="4"/>
        <v>7</v>
      </c>
      <c r="J70" s="26"/>
      <c r="K70" s="26"/>
      <c r="L70" s="26"/>
      <c r="M70" s="26"/>
      <c r="N70" s="26"/>
      <c r="O70" s="26"/>
    </row>
    <row r="71" spans="1:15" x14ac:dyDescent="0.2">
      <c r="A71" s="38" t="s">
        <v>118</v>
      </c>
      <c r="B71" s="38">
        <v>5</v>
      </c>
      <c r="C71" s="38"/>
      <c r="D71" s="38"/>
      <c r="E71" s="38"/>
      <c r="F71" s="38"/>
      <c r="G71" s="15">
        <v>1</v>
      </c>
      <c r="H71" s="15"/>
      <c r="I71" s="121">
        <f t="shared" si="4"/>
        <v>6</v>
      </c>
      <c r="J71" s="5"/>
      <c r="K71" s="5"/>
      <c r="L71" s="5"/>
      <c r="M71" s="5"/>
      <c r="N71" s="5"/>
      <c r="O71" s="5"/>
    </row>
    <row r="72" spans="1:15" x14ac:dyDescent="0.2">
      <c r="A72" s="38" t="s">
        <v>184</v>
      </c>
      <c r="B72" s="38">
        <v>24</v>
      </c>
      <c r="C72" s="38"/>
      <c r="D72" s="38"/>
      <c r="E72" s="38"/>
      <c r="F72" s="38"/>
      <c r="G72" s="15">
        <v>2</v>
      </c>
      <c r="H72" s="15"/>
      <c r="I72" s="121">
        <f t="shared" si="4"/>
        <v>26</v>
      </c>
      <c r="J72" s="5"/>
      <c r="K72" s="5"/>
      <c r="L72" s="5"/>
      <c r="M72" s="5"/>
      <c r="N72" s="5"/>
      <c r="O72" s="5"/>
    </row>
    <row r="73" spans="1:15" x14ac:dyDescent="0.2">
      <c r="A73" s="48" t="s">
        <v>28</v>
      </c>
      <c r="B73" s="48">
        <f>B49+B50+B51+B52+B56+B60+B61+B68+B69</f>
        <v>177</v>
      </c>
      <c r="C73" s="48">
        <f t="shared" ref="C73:H73" si="9">C49+C50+C51+C52+C56+C60+C61+C68+C69</f>
        <v>3</v>
      </c>
      <c r="D73" s="48">
        <f t="shared" si="9"/>
        <v>0</v>
      </c>
      <c r="E73" s="48">
        <f t="shared" si="9"/>
        <v>1</v>
      </c>
      <c r="F73" s="48">
        <f t="shared" si="9"/>
        <v>17</v>
      </c>
      <c r="G73" s="48">
        <f t="shared" si="9"/>
        <v>5</v>
      </c>
      <c r="H73" s="48">
        <f t="shared" si="9"/>
        <v>0</v>
      </c>
      <c r="I73" s="121">
        <f t="shared" si="4"/>
        <v>203</v>
      </c>
      <c r="J73" s="5"/>
      <c r="K73" s="5"/>
      <c r="L73" s="5"/>
      <c r="M73" s="5"/>
      <c r="N73" s="5"/>
      <c r="O73" s="5"/>
    </row>
    <row r="74" spans="1: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</sheetData>
  <mergeCells count="3">
    <mergeCell ref="G9:G11"/>
    <mergeCell ref="G46:G48"/>
    <mergeCell ref="G30:G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&amp;C&amp;P</oddFooter>
  </headerFooter>
  <rowBreaks count="2" manualBreakCount="2">
    <brk id="24" max="16383" man="1"/>
    <brk id="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/>
  </sheetViews>
  <sheetFormatPr defaultRowHeight="12.75" x14ac:dyDescent="0.2"/>
  <cols>
    <col min="1" max="1" width="47.28515625" customWidth="1"/>
    <col min="2" max="2" width="13" customWidth="1"/>
    <col min="3" max="3" width="11" bestFit="1" customWidth="1"/>
    <col min="4" max="5" width="10.85546875" bestFit="1" customWidth="1"/>
    <col min="6" max="7" width="9.5703125" bestFit="1" customWidth="1"/>
    <col min="8" max="8" width="11" bestFit="1" customWidth="1"/>
    <col min="9" max="9" width="9.5703125" bestFit="1" customWidth="1"/>
    <col min="10" max="10" width="11" bestFit="1" customWidth="1"/>
    <col min="11" max="11" width="9.42578125" bestFit="1" customWidth="1"/>
    <col min="12" max="12" width="11" bestFit="1" customWidth="1"/>
    <col min="13" max="13" width="13" bestFit="1" customWidth="1"/>
  </cols>
  <sheetData>
    <row r="1" spans="1:13" ht="15.75" x14ac:dyDescent="0.25">
      <c r="A1" s="40" t="s">
        <v>984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3" ht="15" x14ac:dyDescent="0.2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3" ht="15" x14ac:dyDescent="0.25">
      <c r="A3" s="870" t="s">
        <v>372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</row>
    <row r="4" spans="1:13" ht="15" x14ac:dyDescent="0.2">
      <c r="A4" s="871" t="s">
        <v>373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x14ac:dyDescent="0.2">
      <c r="A6" s="5"/>
      <c r="B6" s="5"/>
      <c r="C6" s="5"/>
      <c r="D6" s="5"/>
      <c r="E6" s="5"/>
      <c r="F6" s="5"/>
      <c r="G6" s="5"/>
      <c r="H6" s="5"/>
      <c r="I6" s="5"/>
      <c r="J6" s="762" t="s">
        <v>265</v>
      </c>
      <c r="K6" s="762"/>
      <c r="L6" s="762"/>
    </row>
    <row r="7" spans="1:13" ht="12.75" customHeight="1" x14ac:dyDescent="0.2">
      <c r="A7" s="52"/>
      <c r="B7" s="307" t="s">
        <v>30</v>
      </c>
      <c r="C7" s="307" t="s">
        <v>31</v>
      </c>
      <c r="D7" s="307" t="s">
        <v>32</v>
      </c>
      <c r="E7" s="307" t="s">
        <v>33</v>
      </c>
      <c r="F7" s="307" t="s">
        <v>34</v>
      </c>
      <c r="G7" s="307" t="s">
        <v>35</v>
      </c>
      <c r="H7" s="307" t="s">
        <v>36</v>
      </c>
      <c r="I7" s="307" t="s">
        <v>37</v>
      </c>
      <c r="J7" s="307" t="s">
        <v>38</v>
      </c>
      <c r="K7" s="307" t="s">
        <v>39</v>
      </c>
      <c r="L7" s="307" t="s">
        <v>40</v>
      </c>
    </row>
    <row r="8" spans="1:13" x14ac:dyDescent="0.2">
      <c r="A8" s="272" t="s">
        <v>27</v>
      </c>
      <c r="B8" s="867" t="s">
        <v>374</v>
      </c>
      <c r="C8" s="867" t="s">
        <v>375</v>
      </c>
      <c r="D8" s="867" t="s">
        <v>202</v>
      </c>
      <c r="E8" s="872" t="s">
        <v>376</v>
      </c>
      <c r="F8" s="867" t="s">
        <v>377</v>
      </c>
      <c r="G8" s="875" t="s">
        <v>863</v>
      </c>
      <c r="H8" s="867" t="s">
        <v>864</v>
      </c>
      <c r="I8" s="867" t="s">
        <v>380</v>
      </c>
      <c r="J8" s="867" t="s">
        <v>381</v>
      </c>
      <c r="K8" s="867" t="s">
        <v>382</v>
      </c>
      <c r="L8" s="867" t="s">
        <v>61</v>
      </c>
    </row>
    <row r="9" spans="1:13" x14ac:dyDescent="0.2">
      <c r="A9" s="44"/>
      <c r="B9" s="868"/>
      <c r="C9" s="868"/>
      <c r="D9" s="868"/>
      <c r="E9" s="873"/>
      <c r="F9" s="868"/>
      <c r="G9" s="876"/>
      <c r="H9" s="868"/>
      <c r="I9" s="868"/>
      <c r="J9" s="868"/>
      <c r="K9" s="868"/>
      <c r="L9" s="868"/>
    </row>
    <row r="10" spans="1:13" ht="37.5" customHeight="1" x14ac:dyDescent="0.2">
      <c r="A10" s="44"/>
      <c r="B10" s="869"/>
      <c r="C10" s="869"/>
      <c r="D10" s="869"/>
      <c r="E10" s="874"/>
      <c r="F10" s="869"/>
      <c r="G10" s="877"/>
      <c r="H10" s="869"/>
      <c r="I10" s="869"/>
      <c r="J10" s="869"/>
      <c r="K10" s="869"/>
      <c r="L10" s="869"/>
    </row>
    <row r="11" spans="1:13" ht="12.75" customHeight="1" x14ac:dyDescent="0.2">
      <c r="A11" s="441" t="s">
        <v>475</v>
      </c>
      <c r="B11" s="512">
        <v>1563776</v>
      </c>
      <c r="C11" s="513">
        <v>3177</v>
      </c>
      <c r="D11" s="512">
        <v>1003</v>
      </c>
      <c r="E11" s="514">
        <v>1556</v>
      </c>
      <c r="F11" s="512">
        <v>867</v>
      </c>
      <c r="G11" s="514">
        <v>1687</v>
      </c>
      <c r="H11" s="512">
        <v>7593</v>
      </c>
      <c r="I11" s="514">
        <v>1581</v>
      </c>
      <c r="J11" s="512">
        <v>16523</v>
      </c>
      <c r="K11" s="514">
        <v>1720</v>
      </c>
      <c r="L11" s="512">
        <v>4877</v>
      </c>
    </row>
    <row r="12" spans="1:13" x14ac:dyDescent="0.2">
      <c r="A12" s="10" t="s">
        <v>383</v>
      </c>
      <c r="B12" s="80">
        <v>2969001</v>
      </c>
      <c r="C12" s="83">
        <v>1743</v>
      </c>
      <c r="D12" s="80">
        <v>5261</v>
      </c>
      <c r="E12" s="84">
        <v>4167</v>
      </c>
      <c r="F12" s="80">
        <v>1980</v>
      </c>
      <c r="G12" s="84">
        <v>2402</v>
      </c>
      <c r="H12" s="80">
        <v>121182</v>
      </c>
      <c r="I12" s="84">
        <v>3715</v>
      </c>
      <c r="J12" s="80">
        <v>47723</v>
      </c>
      <c r="K12" s="84">
        <v>1534</v>
      </c>
      <c r="L12" s="80">
        <v>89342</v>
      </c>
      <c r="M12" s="107">
        <f t="shared" ref="M12:M20" si="0">SUM(B12:L12)</f>
        <v>3248050</v>
      </c>
    </row>
    <row r="13" spans="1:13" x14ac:dyDescent="0.2">
      <c r="A13" s="15" t="s">
        <v>384</v>
      </c>
      <c r="B13" s="308">
        <v>1754342</v>
      </c>
      <c r="C13" s="309">
        <v>271583</v>
      </c>
      <c r="D13" s="308">
        <v>145923</v>
      </c>
      <c r="E13" s="202">
        <v>123786</v>
      </c>
      <c r="F13" s="308">
        <v>71483</v>
      </c>
      <c r="G13" s="202">
        <v>69783</v>
      </c>
      <c r="H13" s="308">
        <v>278243</v>
      </c>
      <c r="I13" s="202">
        <v>65963</v>
      </c>
      <c r="J13" s="308">
        <v>162970</v>
      </c>
      <c r="K13" s="202">
        <v>29593</v>
      </c>
      <c r="L13" s="308">
        <v>432412</v>
      </c>
      <c r="M13" s="107">
        <f t="shared" si="0"/>
        <v>3406081</v>
      </c>
    </row>
    <row r="14" spans="1:13" s="111" customFormat="1" x14ac:dyDescent="0.2">
      <c r="A14" s="32" t="s">
        <v>385</v>
      </c>
      <c r="B14" s="93">
        <f>B12-B13</f>
        <v>1214659</v>
      </c>
      <c r="C14" s="93">
        <f t="shared" ref="C14:L14" si="1">C12-C13</f>
        <v>-269840</v>
      </c>
      <c r="D14" s="93">
        <f t="shared" si="1"/>
        <v>-140662</v>
      </c>
      <c r="E14" s="93">
        <f t="shared" si="1"/>
        <v>-119619</v>
      </c>
      <c r="F14" s="93">
        <f t="shared" si="1"/>
        <v>-69503</v>
      </c>
      <c r="G14" s="93">
        <f t="shared" si="1"/>
        <v>-67381</v>
      </c>
      <c r="H14" s="93">
        <f t="shared" si="1"/>
        <v>-157061</v>
      </c>
      <c r="I14" s="93">
        <f t="shared" si="1"/>
        <v>-62248</v>
      </c>
      <c r="J14" s="93">
        <f t="shared" si="1"/>
        <v>-115247</v>
      </c>
      <c r="K14" s="93">
        <f t="shared" si="1"/>
        <v>-28059</v>
      </c>
      <c r="L14" s="93">
        <f t="shared" si="1"/>
        <v>-343070</v>
      </c>
      <c r="M14" s="107">
        <f t="shared" si="0"/>
        <v>-158031</v>
      </c>
    </row>
    <row r="15" spans="1:13" x14ac:dyDescent="0.2">
      <c r="A15" s="10" t="s">
        <v>386</v>
      </c>
      <c r="B15" s="81">
        <v>1561314</v>
      </c>
      <c r="C15" s="80">
        <v>271185</v>
      </c>
      <c r="D15" s="81">
        <v>142685</v>
      </c>
      <c r="E15" s="80">
        <v>121096</v>
      </c>
      <c r="F15" s="81">
        <v>69775</v>
      </c>
      <c r="G15" s="80">
        <v>70026</v>
      </c>
      <c r="H15" s="81">
        <v>180389</v>
      </c>
      <c r="I15" s="80">
        <v>62827</v>
      </c>
      <c r="J15" s="81">
        <v>123772</v>
      </c>
      <c r="K15" s="80">
        <v>28067</v>
      </c>
      <c r="L15" s="67">
        <v>354597</v>
      </c>
      <c r="M15" s="107">
        <f t="shared" si="0"/>
        <v>2985733</v>
      </c>
    </row>
    <row r="16" spans="1:13" x14ac:dyDescent="0.2">
      <c r="A16" s="15" t="s">
        <v>387</v>
      </c>
      <c r="B16" s="85">
        <v>1410953</v>
      </c>
      <c r="C16" s="79"/>
      <c r="D16" s="85"/>
      <c r="E16" s="79"/>
      <c r="F16" s="85"/>
      <c r="G16" s="79"/>
      <c r="H16" s="85"/>
      <c r="I16" s="79"/>
      <c r="J16" s="85"/>
      <c r="K16" s="79"/>
      <c r="L16" s="79"/>
      <c r="M16" s="107">
        <f t="shared" si="0"/>
        <v>1410953</v>
      </c>
    </row>
    <row r="17" spans="1:13" s="111" customFormat="1" x14ac:dyDescent="0.2">
      <c r="A17" s="12" t="s">
        <v>388</v>
      </c>
      <c r="B17" s="310">
        <f>B15-B16</f>
        <v>150361</v>
      </c>
      <c r="C17" s="68">
        <f>C15-C16</f>
        <v>271185</v>
      </c>
      <c r="D17" s="310">
        <f t="shared" ref="D17:L17" si="2">D15-D16</f>
        <v>142685</v>
      </c>
      <c r="E17" s="68">
        <f t="shared" si="2"/>
        <v>121096</v>
      </c>
      <c r="F17" s="310">
        <f t="shared" si="2"/>
        <v>69775</v>
      </c>
      <c r="G17" s="68">
        <f t="shared" si="2"/>
        <v>70026</v>
      </c>
      <c r="H17" s="310">
        <f t="shared" si="2"/>
        <v>180389</v>
      </c>
      <c r="I17" s="68">
        <f t="shared" si="2"/>
        <v>62827</v>
      </c>
      <c r="J17" s="310">
        <f t="shared" si="2"/>
        <v>123772</v>
      </c>
      <c r="K17" s="68">
        <f t="shared" si="2"/>
        <v>28067</v>
      </c>
      <c r="L17" s="68">
        <f t="shared" si="2"/>
        <v>354597</v>
      </c>
      <c r="M17" s="107">
        <f t="shared" si="0"/>
        <v>1574780</v>
      </c>
    </row>
    <row r="18" spans="1:13" s="111" customFormat="1" x14ac:dyDescent="0.2">
      <c r="A18" s="12" t="s">
        <v>389</v>
      </c>
      <c r="B18" s="310">
        <f>SUM(B14,B17)</f>
        <v>1365020</v>
      </c>
      <c r="C18" s="68">
        <f t="shared" ref="C18:L18" si="3">SUM(C14,C17)</f>
        <v>1345</v>
      </c>
      <c r="D18" s="310">
        <f t="shared" si="3"/>
        <v>2023</v>
      </c>
      <c r="E18" s="68">
        <f t="shared" si="3"/>
        <v>1477</v>
      </c>
      <c r="F18" s="310">
        <f t="shared" si="3"/>
        <v>272</v>
      </c>
      <c r="G18" s="68">
        <f t="shared" si="3"/>
        <v>2645</v>
      </c>
      <c r="H18" s="310">
        <f t="shared" si="3"/>
        <v>23328</v>
      </c>
      <c r="I18" s="68">
        <f t="shared" si="3"/>
        <v>579</v>
      </c>
      <c r="J18" s="310">
        <f t="shared" si="3"/>
        <v>8525</v>
      </c>
      <c r="K18" s="68">
        <f t="shared" si="3"/>
        <v>8</v>
      </c>
      <c r="L18" s="68">
        <f t="shared" si="3"/>
        <v>11527</v>
      </c>
      <c r="M18" s="311">
        <f t="shared" si="0"/>
        <v>1416749</v>
      </c>
    </row>
    <row r="19" spans="1:13" s="111" customFormat="1" x14ac:dyDescent="0.2">
      <c r="A19" s="48" t="s">
        <v>390</v>
      </c>
      <c r="B19" s="312"/>
      <c r="C19" s="313">
        <v>1252</v>
      </c>
      <c r="D19" s="314">
        <v>2023</v>
      </c>
      <c r="E19" s="315"/>
      <c r="F19" s="314"/>
      <c r="G19" s="315">
        <v>1106</v>
      </c>
      <c r="H19" s="314">
        <v>8462</v>
      </c>
      <c r="I19" s="315"/>
      <c r="J19" s="314">
        <v>163</v>
      </c>
      <c r="K19" s="314"/>
      <c r="L19" s="314">
        <v>11527</v>
      </c>
      <c r="M19" s="311">
        <f t="shared" si="0"/>
        <v>24533</v>
      </c>
    </row>
    <row r="20" spans="1:13" s="111" customFormat="1" x14ac:dyDescent="0.2">
      <c r="A20" s="12" t="s">
        <v>391</v>
      </c>
      <c r="B20" s="68">
        <f>SUM(B18-B19)</f>
        <v>1365020</v>
      </c>
      <c r="C20" s="68">
        <f>SUM(C18-C19)</f>
        <v>93</v>
      </c>
      <c r="D20" s="68">
        <f t="shared" ref="D20:L20" si="4">SUM(D18-D19)</f>
        <v>0</v>
      </c>
      <c r="E20" s="68">
        <f t="shared" si="4"/>
        <v>1477</v>
      </c>
      <c r="F20" s="68">
        <f t="shared" si="4"/>
        <v>272</v>
      </c>
      <c r="G20" s="68">
        <f t="shared" si="4"/>
        <v>1539</v>
      </c>
      <c r="H20" s="68">
        <f t="shared" si="4"/>
        <v>14866</v>
      </c>
      <c r="I20" s="68">
        <f t="shared" si="4"/>
        <v>579</v>
      </c>
      <c r="J20" s="68">
        <f t="shared" si="4"/>
        <v>8362</v>
      </c>
      <c r="K20" s="68">
        <f t="shared" si="4"/>
        <v>8</v>
      </c>
      <c r="L20" s="68">
        <f t="shared" si="4"/>
        <v>0</v>
      </c>
      <c r="M20" s="311">
        <f t="shared" si="0"/>
        <v>1392216</v>
      </c>
    </row>
    <row r="21" spans="1:13" x14ac:dyDescent="0.2">
      <c r="A21" s="12" t="s">
        <v>476</v>
      </c>
      <c r="B21" s="282">
        <v>1437262</v>
      </c>
      <c r="C21" s="282">
        <v>1080</v>
      </c>
      <c r="D21" s="282">
        <v>2023</v>
      </c>
      <c r="E21" s="282">
        <v>942</v>
      </c>
      <c r="F21" s="282">
        <v>82</v>
      </c>
      <c r="G21" s="282">
        <v>2645</v>
      </c>
      <c r="H21" s="282">
        <v>23613</v>
      </c>
      <c r="I21" s="282">
        <v>489</v>
      </c>
      <c r="J21" s="282">
        <v>8300</v>
      </c>
      <c r="K21" s="282">
        <v>1465</v>
      </c>
      <c r="L21" s="282">
        <v>10201</v>
      </c>
    </row>
    <row r="22" spans="1:13" x14ac:dyDescent="0.2">
      <c r="A22" s="376" t="s">
        <v>779</v>
      </c>
      <c r="B22" s="319">
        <v>1365094</v>
      </c>
      <c r="C22" s="319">
        <v>1345</v>
      </c>
      <c r="D22" s="319">
        <v>2023</v>
      </c>
      <c r="E22" s="319">
        <v>1477</v>
      </c>
      <c r="F22" s="319">
        <v>272</v>
      </c>
      <c r="G22" s="319">
        <v>2645</v>
      </c>
      <c r="H22" s="319">
        <v>23328</v>
      </c>
      <c r="I22" s="319">
        <v>579</v>
      </c>
      <c r="J22" s="319">
        <v>8525</v>
      </c>
      <c r="K22" s="319">
        <v>8</v>
      </c>
      <c r="L22" s="319">
        <v>11527</v>
      </c>
    </row>
    <row r="23" spans="1:13" x14ac:dyDescent="0.2">
      <c r="A23" s="26"/>
    </row>
    <row r="24" spans="1:13" ht="15" x14ac:dyDescent="0.25">
      <c r="A24" s="866" t="s">
        <v>614</v>
      </c>
      <c r="B24" s="866"/>
    </row>
    <row r="25" spans="1:13" x14ac:dyDescent="0.2">
      <c r="A25" s="551"/>
    </row>
    <row r="26" spans="1:13" x14ac:dyDescent="0.2">
      <c r="A26" s="552" t="s">
        <v>27</v>
      </c>
      <c r="B26" s="319" t="s">
        <v>615</v>
      </c>
      <c r="D26" s="134"/>
    </row>
    <row r="27" spans="1:13" x14ac:dyDescent="0.2">
      <c r="A27" s="552" t="s">
        <v>616</v>
      </c>
      <c r="B27" s="282">
        <v>55432</v>
      </c>
    </row>
    <row r="28" spans="1:13" x14ac:dyDescent="0.2">
      <c r="A28" s="552" t="s">
        <v>617</v>
      </c>
      <c r="B28" s="282">
        <v>54301</v>
      </c>
    </row>
    <row r="29" spans="1:13" ht="15" x14ac:dyDescent="0.25">
      <c r="A29" s="552" t="s">
        <v>618</v>
      </c>
      <c r="B29" s="553">
        <f>SUM(B30:B35)</f>
        <v>1150654</v>
      </c>
    </row>
    <row r="30" spans="1:13" x14ac:dyDescent="0.2">
      <c r="A30" s="554" t="s">
        <v>619</v>
      </c>
      <c r="B30" s="555">
        <v>8850</v>
      </c>
    </row>
    <row r="31" spans="1:13" x14ac:dyDescent="0.2">
      <c r="A31" s="554" t="s">
        <v>620</v>
      </c>
      <c r="B31" s="282">
        <v>646894</v>
      </c>
    </row>
    <row r="32" spans="1:13" x14ac:dyDescent="0.2">
      <c r="A32" s="554" t="s">
        <v>624</v>
      </c>
      <c r="B32" s="282">
        <v>16100</v>
      </c>
    </row>
    <row r="33" spans="1:2" x14ac:dyDescent="0.2">
      <c r="A33" s="554" t="s">
        <v>625</v>
      </c>
      <c r="B33" s="282">
        <v>143110</v>
      </c>
    </row>
    <row r="34" spans="1:2" x14ac:dyDescent="0.2">
      <c r="A34" s="554" t="s">
        <v>676</v>
      </c>
      <c r="B34" s="282">
        <v>335700</v>
      </c>
    </row>
    <row r="35" spans="1:2" x14ac:dyDescent="0.2">
      <c r="A35" s="552" t="s">
        <v>621</v>
      </c>
      <c r="B35" s="282"/>
    </row>
    <row r="36" spans="1:2" ht="15" x14ac:dyDescent="0.25">
      <c r="A36" s="556" t="s">
        <v>28</v>
      </c>
      <c r="B36" s="553">
        <f>SUM(B27+B28+B29+B35)</f>
        <v>1260387</v>
      </c>
    </row>
    <row r="37" spans="1:2" x14ac:dyDescent="0.2">
      <c r="A37" s="551"/>
    </row>
    <row r="38" spans="1:2" ht="26.25" x14ac:dyDescent="0.25">
      <c r="A38" s="557" t="s">
        <v>622</v>
      </c>
      <c r="B38" s="558">
        <v>23860</v>
      </c>
    </row>
    <row r="39" spans="1:2" x14ac:dyDescent="0.2">
      <c r="A39" s="551"/>
    </row>
    <row r="40" spans="1:2" x14ac:dyDescent="0.2">
      <c r="A40" s="551"/>
    </row>
    <row r="41" spans="1:2" ht="30" x14ac:dyDescent="0.25">
      <c r="A41" s="559" t="s">
        <v>623</v>
      </c>
      <c r="B41" s="553">
        <f>B36+B38</f>
        <v>1284247</v>
      </c>
    </row>
  </sheetData>
  <mergeCells count="15">
    <mergeCell ref="F8:F10"/>
    <mergeCell ref="G8:G10"/>
    <mergeCell ref="H8:H10"/>
    <mergeCell ref="I8:I10"/>
    <mergeCell ref="J8:J10"/>
    <mergeCell ref="A24:B24"/>
    <mergeCell ref="K8:K10"/>
    <mergeCell ref="L8:L10"/>
    <mergeCell ref="A3:L3"/>
    <mergeCell ref="A4:L4"/>
    <mergeCell ref="J6:L6"/>
    <mergeCell ref="B8:B10"/>
    <mergeCell ref="C8:C10"/>
    <mergeCell ref="D8:D10"/>
    <mergeCell ref="E8:E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&amp;P.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E33" sqref="E33"/>
    </sheetView>
  </sheetViews>
  <sheetFormatPr defaultRowHeight="12.75" x14ac:dyDescent="0.2"/>
  <cols>
    <col min="1" max="2" width="9.140625" style="481"/>
    <col min="3" max="3" width="57.140625" style="481" bestFit="1" customWidth="1"/>
    <col min="4" max="4" width="12.7109375" style="481" bestFit="1" customWidth="1"/>
    <col min="5" max="5" width="12.5703125" style="481" customWidth="1"/>
    <col min="6" max="6" width="10.85546875" style="481" customWidth="1"/>
    <col min="7" max="7" width="8.140625" style="481" customWidth="1"/>
    <col min="8" max="8" width="10.140625" style="481" customWidth="1"/>
    <col min="9" max="9" width="9.140625" style="481"/>
    <col min="10" max="10" width="9.5703125" style="481" customWidth="1"/>
    <col min="11" max="16384" width="9.140625" style="481"/>
  </cols>
  <sheetData>
    <row r="1" spans="1:14" x14ac:dyDescent="0.2">
      <c r="A1" s="505" t="s">
        <v>545</v>
      </c>
      <c r="B1" s="505"/>
    </row>
    <row r="3" spans="1:14" x14ac:dyDescent="0.2">
      <c r="A3" s="878" t="s">
        <v>544</v>
      </c>
      <c r="B3" s="878"/>
      <c r="C3" s="879"/>
      <c r="D3" s="879"/>
      <c r="E3" s="880"/>
      <c r="F3" s="880"/>
    </row>
    <row r="4" spans="1:14" x14ac:dyDescent="0.2">
      <c r="A4" s="504"/>
      <c r="B4" s="504"/>
      <c r="C4" s="503"/>
      <c r="D4" s="503"/>
    </row>
    <row r="5" spans="1:14" x14ac:dyDescent="0.2">
      <c r="E5" s="502" t="s">
        <v>543</v>
      </c>
    </row>
    <row r="6" spans="1:14" ht="68.25" customHeight="1" x14ac:dyDescent="0.2">
      <c r="A6" s="501" t="s">
        <v>542</v>
      </c>
      <c r="B6" s="501"/>
      <c r="C6" s="501" t="s">
        <v>27</v>
      </c>
      <c r="D6" s="509" t="s">
        <v>374</v>
      </c>
      <c r="E6" s="508" t="s">
        <v>55</v>
      </c>
      <c r="F6" s="508" t="s">
        <v>202</v>
      </c>
      <c r="G6" s="510" t="s">
        <v>376</v>
      </c>
      <c r="H6" s="508" t="s">
        <v>547</v>
      </c>
      <c r="I6" s="508" t="s">
        <v>378</v>
      </c>
      <c r="J6" s="510" t="s">
        <v>379</v>
      </c>
      <c r="K6" s="508" t="s">
        <v>380</v>
      </c>
      <c r="L6" s="508" t="s">
        <v>548</v>
      </c>
      <c r="M6" s="510" t="s">
        <v>549</v>
      </c>
      <c r="N6" s="508" t="s">
        <v>61</v>
      </c>
    </row>
    <row r="7" spans="1:14" ht="21.75" customHeight="1" x14ac:dyDescent="0.2">
      <c r="A7" s="506"/>
      <c r="B7" s="507"/>
      <c r="C7" s="511" t="s">
        <v>541</v>
      </c>
      <c r="D7" s="500"/>
      <c r="E7" s="499"/>
      <c r="F7" s="499"/>
      <c r="G7" s="500"/>
      <c r="H7" s="499"/>
      <c r="I7" s="499"/>
      <c r="J7" s="500"/>
      <c r="K7" s="499"/>
      <c r="L7" s="499"/>
      <c r="M7" s="500"/>
      <c r="N7" s="499"/>
    </row>
    <row r="8" spans="1:14" x14ac:dyDescent="0.2">
      <c r="A8" s="498" t="s">
        <v>539</v>
      </c>
      <c r="B8" s="497"/>
      <c r="C8" s="496" t="s">
        <v>540</v>
      </c>
      <c r="D8" s="486"/>
      <c r="E8" s="486">
        <v>239600</v>
      </c>
      <c r="F8" s="486"/>
      <c r="G8" s="486"/>
      <c r="H8" s="486">
        <v>0</v>
      </c>
      <c r="I8" s="486"/>
      <c r="J8" s="486"/>
      <c r="K8" s="486">
        <v>0</v>
      </c>
      <c r="L8" s="486"/>
      <c r="M8" s="486"/>
      <c r="N8" s="486">
        <v>0</v>
      </c>
    </row>
    <row r="9" spans="1:14" x14ac:dyDescent="0.2">
      <c r="A9" s="498" t="s">
        <v>539</v>
      </c>
      <c r="B9" s="497"/>
      <c r="C9" s="496" t="s">
        <v>538</v>
      </c>
      <c r="D9" s="486"/>
      <c r="E9" s="486">
        <v>0</v>
      </c>
      <c r="F9" s="486"/>
      <c r="G9" s="486"/>
      <c r="H9" s="486">
        <v>0</v>
      </c>
      <c r="I9" s="486"/>
      <c r="J9" s="486"/>
      <c r="K9" s="486">
        <v>0</v>
      </c>
      <c r="L9" s="486"/>
      <c r="M9" s="486"/>
      <c r="N9" s="486">
        <v>0</v>
      </c>
    </row>
    <row r="10" spans="1:14" x14ac:dyDescent="0.2">
      <c r="A10" s="488" t="s">
        <v>31</v>
      </c>
      <c r="B10" s="488"/>
      <c r="C10" s="491" t="s">
        <v>537</v>
      </c>
      <c r="D10" s="486">
        <v>0</v>
      </c>
      <c r="E10" s="486">
        <v>2008</v>
      </c>
      <c r="F10" s="486">
        <v>0</v>
      </c>
      <c r="G10" s="486">
        <v>0</v>
      </c>
      <c r="H10" s="486"/>
      <c r="I10" s="486">
        <v>0</v>
      </c>
      <c r="J10" s="486">
        <v>0</v>
      </c>
      <c r="K10" s="486"/>
      <c r="L10" s="486">
        <v>0</v>
      </c>
      <c r="M10" s="486">
        <v>0</v>
      </c>
      <c r="N10" s="486"/>
    </row>
    <row r="11" spans="1:14" x14ac:dyDescent="0.2">
      <c r="A11" s="485" t="s">
        <v>32</v>
      </c>
      <c r="B11" s="485" t="s">
        <v>75</v>
      </c>
      <c r="C11" s="490" t="s">
        <v>536</v>
      </c>
      <c r="D11" s="487">
        <f t="shared" ref="D11:N11" si="0">SUM(D8:D10)</f>
        <v>0</v>
      </c>
      <c r="E11" s="487">
        <f t="shared" si="0"/>
        <v>241608</v>
      </c>
      <c r="F11" s="487">
        <f t="shared" si="0"/>
        <v>0</v>
      </c>
      <c r="G11" s="487">
        <f t="shared" si="0"/>
        <v>0</v>
      </c>
      <c r="H11" s="487">
        <f t="shared" si="0"/>
        <v>0</v>
      </c>
      <c r="I11" s="487">
        <f t="shared" si="0"/>
        <v>0</v>
      </c>
      <c r="J11" s="487">
        <f t="shared" si="0"/>
        <v>0</v>
      </c>
      <c r="K11" s="487">
        <f t="shared" si="0"/>
        <v>0</v>
      </c>
      <c r="L11" s="487">
        <f t="shared" si="0"/>
        <v>0</v>
      </c>
      <c r="M11" s="487">
        <f t="shared" si="0"/>
        <v>0</v>
      </c>
      <c r="N11" s="487">
        <f t="shared" si="0"/>
        <v>0</v>
      </c>
    </row>
    <row r="12" spans="1:14" x14ac:dyDescent="0.2">
      <c r="A12" s="488" t="s">
        <v>33</v>
      </c>
      <c r="B12" s="488"/>
      <c r="C12" s="491" t="s">
        <v>535</v>
      </c>
      <c r="D12" s="486"/>
      <c r="E12" s="486">
        <v>6434</v>
      </c>
      <c r="F12" s="486"/>
      <c r="G12" s="486"/>
      <c r="H12" s="486">
        <v>0</v>
      </c>
      <c r="I12" s="486"/>
      <c r="J12" s="486"/>
      <c r="K12" s="486">
        <v>0</v>
      </c>
      <c r="L12" s="486"/>
      <c r="M12" s="486"/>
      <c r="N12" s="486">
        <v>0</v>
      </c>
    </row>
    <row r="13" spans="1:14" x14ac:dyDescent="0.2">
      <c r="A13" s="488" t="s">
        <v>34</v>
      </c>
      <c r="B13" s="488"/>
      <c r="C13" s="491" t="s">
        <v>534</v>
      </c>
      <c r="D13" s="486"/>
      <c r="E13" s="486">
        <v>27239</v>
      </c>
      <c r="F13" s="486"/>
      <c r="G13" s="486"/>
      <c r="H13" s="486">
        <v>0</v>
      </c>
      <c r="I13" s="486"/>
      <c r="J13" s="486"/>
      <c r="K13" s="486">
        <v>0</v>
      </c>
      <c r="L13" s="486"/>
      <c r="M13" s="486"/>
      <c r="N13" s="486">
        <v>0</v>
      </c>
    </row>
    <row r="14" spans="1:14" x14ac:dyDescent="0.2">
      <c r="A14" s="489" t="s">
        <v>35</v>
      </c>
      <c r="B14" s="495" t="s">
        <v>92</v>
      </c>
      <c r="C14" s="494" t="s">
        <v>533</v>
      </c>
      <c r="D14" s="493">
        <f t="shared" ref="D14:N14" si="1">SUM(D12:D13)</f>
        <v>0</v>
      </c>
      <c r="E14" s="493">
        <f t="shared" si="1"/>
        <v>33673</v>
      </c>
      <c r="F14" s="493">
        <f t="shared" si="1"/>
        <v>0</v>
      </c>
      <c r="G14" s="493">
        <f t="shared" si="1"/>
        <v>0</v>
      </c>
      <c r="H14" s="493">
        <f t="shared" si="1"/>
        <v>0</v>
      </c>
      <c r="I14" s="493">
        <f t="shared" si="1"/>
        <v>0</v>
      </c>
      <c r="J14" s="493">
        <f t="shared" si="1"/>
        <v>0</v>
      </c>
      <c r="K14" s="493">
        <f t="shared" si="1"/>
        <v>0</v>
      </c>
      <c r="L14" s="493">
        <f t="shared" si="1"/>
        <v>0</v>
      </c>
      <c r="M14" s="493">
        <f t="shared" si="1"/>
        <v>0</v>
      </c>
      <c r="N14" s="493">
        <f t="shared" si="1"/>
        <v>0</v>
      </c>
    </row>
    <row r="15" spans="1:14" x14ac:dyDescent="0.2">
      <c r="A15" s="488" t="s">
        <v>36</v>
      </c>
      <c r="B15" s="492"/>
      <c r="C15" s="491" t="s">
        <v>532</v>
      </c>
      <c r="D15" s="486"/>
      <c r="E15" s="486">
        <v>161667</v>
      </c>
      <c r="F15" s="486"/>
      <c r="G15" s="486"/>
      <c r="H15" s="486">
        <v>0</v>
      </c>
      <c r="I15" s="486"/>
      <c r="J15" s="486"/>
      <c r="K15" s="486">
        <v>0</v>
      </c>
      <c r="L15" s="486"/>
      <c r="M15" s="486"/>
      <c r="N15" s="486">
        <v>0</v>
      </c>
    </row>
    <row r="16" spans="1:14" x14ac:dyDescent="0.2">
      <c r="A16" s="488" t="s">
        <v>37</v>
      </c>
      <c r="B16" s="492"/>
      <c r="C16" s="491" t="s">
        <v>531</v>
      </c>
      <c r="D16" s="486">
        <v>0</v>
      </c>
      <c r="E16" s="486">
        <v>36202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</row>
    <row r="17" spans="1:14" x14ac:dyDescent="0.2">
      <c r="A17" s="485" t="s">
        <v>38</v>
      </c>
      <c r="B17" s="485" t="s">
        <v>93</v>
      </c>
      <c r="C17" s="490" t="s">
        <v>530</v>
      </c>
      <c r="D17" s="487">
        <f t="shared" ref="D17:N17" si="2">SUM(D15:D16)</f>
        <v>0</v>
      </c>
      <c r="E17" s="487">
        <f t="shared" si="2"/>
        <v>197869</v>
      </c>
      <c r="F17" s="487">
        <f t="shared" si="2"/>
        <v>0</v>
      </c>
      <c r="G17" s="487">
        <f t="shared" si="2"/>
        <v>0</v>
      </c>
      <c r="H17" s="487">
        <f t="shared" si="2"/>
        <v>0</v>
      </c>
      <c r="I17" s="487">
        <f t="shared" si="2"/>
        <v>0</v>
      </c>
      <c r="J17" s="487">
        <f t="shared" si="2"/>
        <v>0</v>
      </c>
      <c r="K17" s="487">
        <f t="shared" si="2"/>
        <v>0</v>
      </c>
      <c r="L17" s="487">
        <f t="shared" si="2"/>
        <v>0</v>
      </c>
      <c r="M17" s="487">
        <f t="shared" si="2"/>
        <v>0</v>
      </c>
      <c r="N17" s="487">
        <f t="shared" si="2"/>
        <v>0</v>
      </c>
    </row>
    <row r="18" spans="1:14" x14ac:dyDescent="0.2">
      <c r="A18" s="489" t="s">
        <v>39</v>
      </c>
      <c r="B18" s="485" t="s">
        <v>529</v>
      </c>
      <c r="C18" s="483" t="s">
        <v>528</v>
      </c>
      <c r="D18" s="482"/>
      <c r="E18" s="487">
        <v>5957</v>
      </c>
      <c r="F18" s="482"/>
      <c r="G18" s="482"/>
      <c r="H18" s="487"/>
      <c r="I18" s="482"/>
      <c r="J18" s="482"/>
      <c r="K18" s="487"/>
      <c r="L18" s="482"/>
      <c r="M18" s="482"/>
      <c r="N18" s="487"/>
    </row>
    <row r="19" spans="1:14" x14ac:dyDescent="0.2">
      <c r="A19" s="488" t="s">
        <v>40</v>
      </c>
      <c r="B19" s="485" t="s">
        <v>95</v>
      </c>
      <c r="C19" s="483" t="s">
        <v>527</v>
      </c>
      <c r="D19" s="482"/>
      <c r="E19" s="487">
        <v>8864</v>
      </c>
      <c r="F19" s="482"/>
      <c r="G19" s="482"/>
      <c r="H19" s="487">
        <v>0</v>
      </c>
      <c r="I19" s="482"/>
      <c r="J19" s="482"/>
      <c r="K19" s="487">
        <v>0</v>
      </c>
      <c r="L19" s="482"/>
      <c r="M19" s="482"/>
      <c r="N19" s="487">
        <v>0</v>
      </c>
    </row>
    <row r="20" spans="1:14" x14ac:dyDescent="0.2">
      <c r="A20" s="488" t="s">
        <v>336</v>
      </c>
      <c r="B20" s="485" t="s">
        <v>526</v>
      </c>
      <c r="C20" s="483" t="s">
        <v>525</v>
      </c>
      <c r="D20" s="487">
        <f>D11-(D14+D17+D18+D19)</f>
        <v>0</v>
      </c>
      <c r="E20" s="487">
        <f>E11-(E14+E17+E18+E19)</f>
        <v>-4755</v>
      </c>
      <c r="F20" s="487"/>
      <c r="G20" s="487">
        <f>G11-(G14+G17+G18+G19)</f>
        <v>0</v>
      </c>
      <c r="H20" s="487">
        <f>H11-(H14+H17+H18+H19)</f>
        <v>0</v>
      </c>
      <c r="I20" s="487"/>
      <c r="J20" s="487">
        <f>J11-(J14+J17+J18+J19)</f>
        <v>0</v>
      </c>
      <c r="K20" s="487">
        <f>K11-(K14+K17+K18+K19)</f>
        <v>0</v>
      </c>
      <c r="L20" s="487"/>
      <c r="M20" s="487">
        <f>M11-(M14+M17+M18+M19)</f>
        <v>0</v>
      </c>
      <c r="N20" s="487">
        <f>N11-(N14+N17+N18+N19)</f>
        <v>0</v>
      </c>
    </row>
    <row r="21" spans="1:14" x14ac:dyDescent="0.2">
      <c r="A21" s="485" t="s">
        <v>308</v>
      </c>
      <c r="B21" s="484" t="s">
        <v>524</v>
      </c>
      <c r="C21" s="483" t="s">
        <v>523</v>
      </c>
      <c r="D21" s="482"/>
      <c r="E21" s="486"/>
      <c r="F21" s="482">
        <v>0</v>
      </c>
      <c r="G21" s="482"/>
      <c r="H21" s="486">
        <v>0</v>
      </c>
      <c r="I21" s="482">
        <v>1</v>
      </c>
      <c r="J21" s="482"/>
      <c r="K21" s="486">
        <v>0</v>
      </c>
      <c r="L21" s="482">
        <v>1</v>
      </c>
      <c r="M21" s="482"/>
      <c r="N21" s="486">
        <v>0</v>
      </c>
    </row>
    <row r="22" spans="1:14" x14ac:dyDescent="0.2">
      <c r="A22" s="485" t="s">
        <v>41</v>
      </c>
      <c r="B22" s="484" t="s">
        <v>522</v>
      </c>
      <c r="C22" s="483" t="s">
        <v>334</v>
      </c>
      <c r="D22" s="482">
        <f t="shared" ref="D22:N22" si="3">SUM(D20:D21)</f>
        <v>0</v>
      </c>
      <c r="E22" s="482">
        <f t="shared" si="3"/>
        <v>-4755</v>
      </c>
      <c r="F22" s="482">
        <f t="shared" si="3"/>
        <v>0</v>
      </c>
      <c r="G22" s="482">
        <f t="shared" si="3"/>
        <v>0</v>
      </c>
      <c r="H22" s="482">
        <f t="shared" si="3"/>
        <v>0</v>
      </c>
      <c r="I22" s="482">
        <f t="shared" si="3"/>
        <v>1</v>
      </c>
      <c r="J22" s="482">
        <f t="shared" si="3"/>
        <v>0</v>
      </c>
      <c r="K22" s="482">
        <f t="shared" si="3"/>
        <v>0</v>
      </c>
      <c r="L22" s="482">
        <f t="shared" si="3"/>
        <v>1</v>
      </c>
      <c r="M22" s="482">
        <f t="shared" si="3"/>
        <v>0</v>
      </c>
      <c r="N22" s="482">
        <f t="shared" si="3"/>
        <v>0</v>
      </c>
    </row>
    <row r="24" spans="1:14" x14ac:dyDescent="0.2">
      <c r="A24" s="506"/>
      <c r="B24" s="507"/>
      <c r="C24" s="511" t="s">
        <v>546</v>
      </c>
      <c r="D24" s="500"/>
      <c r="E24" s="499"/>
      <c r="F24" s="499"/>
      <c r="G24" s="500"/>
      <c r="H24" s="499"/>
      <c r="I24" s="499"/>
      <c r="J24" s="500"/>
      <c r="K24" s="499"/>
      <c r="L24" s="499"/>
      <c r="M24" s="500"/>
      <c r="N24" s="499"/>
    </row>
    <row r="25" spans="1:14" x14ac:dyDescent="0.2">
      <c r="A25" s="498" t="s">
        <v>539</v>
      </c>
      <c r="B25" s="497"/>
      <c r="C25" s="496" t="s">
        <v>540</v>
      </c>
      <c r="D25" s="486"/>
      <c r="E25" s="486">
        <v>266312</v>
      </c>
      <c r="F25" s="486"/>
      <c r="G25" s="486"/>
      <c r="H25" s="486">
        <v>0</v>
      </c>
      <c r="I25" s="486"/>
      <c r="J25" s="486"/>
      <c r="K25" s="486">
        <v>0</v>
      </c>
      <c r="L25" s="486"/>
      <c r="M25" s="486"/>
      <c r="N25" s="486">
        <v>0</v>
      </c>
    </row>
    <row r="26" spans="1:14" x14ac:dyDescent="0.2">
      <c r="A26" s="498" t="s">
        <v>539</v>
      </c>
      <c r="B26" s="497"/>
      <c r="C26" s="496" t="s">
        <v>538</v>
      </c>
      <c r="D26" s="486"/>
      <c r="E26" s="486">
        <v>2739</v>
      </c>
      <c r="F26" s="486"/>
      <c r="G26" s="486"/>
      <c r="H26" s="486">
        <v>0</v>
      </c>
      <c r="I26" s="486"/>
      <c r="J26" s="486"/>
      <c r="K26" s="486">
        <v>0</v>
      </c>
      <c r="L26" s="486"/>
      <c r="M26" s="486"/>
      <c r="N26" s="486">
        <v>0</v>
      </c>
    </row>
    <row r="27" spans="1:14" x14ac:dyDescent="0.2">
      <c r="A27" s="488" t="s">
        <v>31</v>
      </c>
      <c r="B27" s="488"/>
      <c r="C27" s="491" t="s">
        <v>537</v>
      </c>
      <c r="D27" s="486">
        <v>0</v>
      </c>
      <c r="E27" s="486">
        <v>3509</v>
      </c>
      <c r="F27" s="486">
        <v>0</v>
      </c>
      <c r="G27" s="486">
        <v>0</v>
      </c>
      <c r="H27" s="486"/>
      <c r="I27" s="486">
        <v>0</v>
      </c>
      <c r="J27" s="486">
        <v>0</v>
      </c>
      <c r="K27" s="486"/>
      <c r="L27" s="486">
        <v>0</v>
      </c>
      <c r="M27" s="486">
        <v>0</v>
      </c>
      <c r="N27" s="486"/>
    </row>
    <row r="28" spans="1:14" x14ac:dyDescent="0.2">
      <c r="A28" s="485" t="s">
        <v>32</v>
      </c>
      <c r="B28" s="485" t="s">
        <v>75</v>
      </c>
      <c r="C28" s="490" t="s">
        <v>536</v>
      </c>
      <c r="D28" s="487">
        <f t="shared" ref="D28:N28" si="4">SUM(D25:D27)</f>
        <v>0</v>
      </c>
      <c r="E28" s="487">
        <f t="shared" si="4"/>
        <v>272560</v>
      </c>
      <c r="F28" s="487">
        <f t="shared" si="4"/>
        <v>0</v>
      </c>
      <c r="G28" s="487">
        <f t="shared" si="4"/>
        <v>0</v>
      </c>
      <c r="H28" s="487">
        <f t="shared" si="4"/>
        <v>0</v>
      </c>
      <c r="I28" s="487">
        <f t="shared" si="4"/>
        <v>0</v>
      </c>
      <c r="J28" s="487">
        <f t="shared" si="4"/>
        <v>0</v>
      </c>
      <c r="K28" s="487">
        <f t="shared" si="4"/>
        <v>0</v>
      </c>
      <c r="L28" s="487">
        <f t="shared" si="4"/>
        <v>0</v>
      </c>
      <c r="M28" s="487">
        <f t="shared" si="4"/>
        <v>0</v>
      </c>
      <c r="N28" s="487">
        <f t="shared" si="4"/>
        <v>0</v>
      </c>
    </row>
    <row r="29" spans="1:14" x14ac:dyDescent="0.2">
      <c r="A29" s="488" t="s">
        <v>33</v>
      </c>
      <c r="B29" s="488"/>
      <c r="C29" s="491" t="s">
        <v>535</v>
      </c>
      <c r="D29" s="486"/>
      <c r="E29" s="486">
        <v>5809</v>
      </c>
      <c r="F29" s="486"/>
      <c r="G29" s="486"/>
      <c r="H29" s="486">
        <v>0</v>
      </c>
      <c r="I29" s="486"/>
      <c r="J29" s="486"/>
      <c r="K29" s="486">
        <v>0</v>
      </c>
      <c r="L29" s="486"/>
      <c r="M29" s="486"/>
      <c r="N29" s="486">
        <v>0</v>
      </c>
    </row>
    <row r="30" spans="1:14" x14ac:dyDescent="0.2">
      <c r="A30" s="488" t="s">
        <v>34</v>
      </c>
      <c r="B30" s="488"/>
      <c r="C30" s="491" t="s">
        <v>534</v>
      </c>
      <c r="D30" s="486"/>
      <c r="E30" s="486">
        <v>33630</v>
      </c>
      <c r="F30" s="486"/>
      <c r="G30" s="486"/>
      <c r="H30" s="486">
        <v>0</v>
      </c>
      <c r="I30" s="486"/>
      <c r="J30" s="486"/>
      <c r="K30" s="486">
        <v>0</v>
      </c>
      <c r="L30" s="486"/>
      <c r="M30" s="486"/>
      <c r="N30" s="486">
        <v>0</v>
      </c>
    </row>
    <row r="31" spans="1:14" x14ac:dyDescent="0.2">
      <c r="A31" s="489" t="s">
        <v>35</v>
      </c>
      <c r="B31" s="495" t="s">
        <v>92</v>
      </c>
      <c r="C31" s="494" t="s">
        <v>533</v>
      </c>
      <c r="D31" s="493">
        <f t="shared" ref="D31:N31" si="5">SUM(D29:D30)</f>
        <v>0</v>
      </c>
      <c r="E31" s="493">
        <f t="shared" si="5"/>
        <v>39439</v>
      </c>
      <c r="F31" s="493">
        <f t="shared" si="5"/>
        <v>0</v>
      </c>
      <c r="G31" s="493">
        <f t="shared" si="5"/>
        <v>0</v>
      </c>
      <c r="H31" s="493">
        <f t="shared" si="5"/>
        <v>0</v>
      </c>
      <c r="I31" s="493">
        <f t="shared" si="5"/>
        <v>0</v>
      </c>
      <c r="J31" s="493">
        <f t="shared" si="5"/>
        <v>0</v>
      </c>
      <c r="K31" s="493">
        <f t="shared" si="5"/>
        <v>0</v>
      </c>
      <c r="L31" s="493">
        <f t="shared" si="5"/>
        <v>0</v>
      </c>
      <c r="M31" s="493">
        <f t="shared" si="5"/>
        <v>0</v>
      </c>
      <c r="N31" s="493">
        <f t="shared" si="5"/>
        <v>0</v>
      </c>
    </row>
    <row r="32" spans="1:14" x14ac:dyDescent="0.2">
      <c r="A32" s="488" t="s">
        <v>36</v>
      </c>
      <c r="B32" s="492"/>
      <c r="C32" s="491" t="s">
        <v>532</v>
      </c>
      <c r="D32" s="486"/>
      <c r="E32" s="486">
        <v>179808</v>
      </c>
      <c r="F32" s="486"/>
      <c r="G32" s="486"/>
      <c r="H32" s="486">
        <v>0</v>
      </c>
      <c r="I32" s="486"/>
      <c r="J32" s="486"/>
      <c r="K32" s="486">
        <v>0</v>
      </c>
      <c r="L32" s="486"/>
      <c r="M32" s="486"/>
      <c r="N32" s="486">
        <v>0</v>
      </c>
    </row>
    <row r="33" spans="1:14" x14ac:dyDescent="0.2">
      <c r="A33" s="488" t="s">
        <v>37</v>
      </c>
      <c r="B33" s="492"/>
      <c r="C33" s="491" t="s">
        <v>531</v>
      </c>
      <c r="D33" s="486">
        <v>0</v>
      </c>
      <c r="E33" s="486">
        <v>36027</v>
      </c>
      <c r="F33" s="486">
        <v>0</v>
      </c>
      <c r="G33" s="486">
        <v>0</v>
      </c>
      <c r="H33" s="486">
        <v>0</v>
      </c>
      <c r="I33" s="486">
        <v>0</v>
      </c>
      <c r="J33" s="486">
        <v>0</v>
      </c>
      <c r="K33" s="486">
        <v>0</v>
      </c>
      <c r="L33" s="486">
        <v>0</v>
      </c>
      <c r="M33" s="486">
        <v>0</v>
      </c>
      <c r="N33" s="486">
        <v>0</v>
      </c>
    </row>
    <row r="34" spans="1:14" x14ac:dyDescent="0.2">
      <c r="A34" s="485" t="s">
        <v>38</v>
      </c>
      <c r="B34" s="485" t="s">
        <v>93</v>
      </c>
      <c r="C34" s="490" t="s">
        <v>530</v>
      </c>
      <c r="D34" s="487">
        <f t="shared" ref="D34:N34" si="6">SUM(D32:D33)</f>
        <v>0</v>
      </c>
      <c r="E34" s="487">
        <f t="shared" si="6"/>
        <v>215835</v>
      </c>
      <c r="F34" s="487">
        <f t="shared" si="6"/>
        <v>0</v>
      </c>
      <c r="G34" s="487">
        <f t="shared" si="6"/>
        <v>0</v>
      </c>
      <c r="H34" s="487">
        <f t="shared" si="6"/>
        <v>0</v>
      </c>
      <c r="I34" s="487">
        <f t="shared" si="6"/>
        <v>0</v>
      </c>
      <c r="J34" s="487">
        <f t="shared" si="6"/>
        <v>0</v>
      </c>
      <c r="K34" s="487">
        <f t="shared" si="6"/>
        <v>0</v>
      </c>
      <c r="L34" s="487">
        <f t="shared" si="6"/>
        <v>0</v>
      </c>
      <c r="M34" s="487">
        <f t="shared" si="6"/>
        <v>0</v>
      </c>
      <c r="N34" s="487">
        <f t="shared" si="6"/>
        <v>0</v>
      </c>
    </row>
    <row r="35" spans="1:14" x14ac:dyDescent="0.2">
      <c r="A35" s="489" t="s">
        <v>39</v>
      </c>
      <c r="B35" s="485" t="s">
        <v>529</v>
      </c>
      <c r="C35" s="483" t="s">
        <v>528</v>
      </c>
      <c r="D35" s="482"/>
      <c r="E35" s="487">
        <v>5684</v>
      </c>
      <c r="F35" s="482"/>
      <c r="G35" s="482"/>
      <c r="H35" s="487"/>
      <c r="I35" s="482"/>
      <c r="J35" s="482"/>
      <c r="K35" s="487"/>
      <c r="L35" s="482"/>
      <c r="M35" s="482"/>
      <c r="N35" s="487"/>
    </row>
    <row r="36" spans="1:14" x14ac:dyDescent="0.2">
      <c r="A36" s="488" t="s">
        <v>40</v>
      </c>
      <c r="B36" s="485" t="s">
        <v>95</v>
      </c>
      <c r="C36" s="483" t="s">
        <v>527</v>
      </c>
      <c r="D36" s="482"/>
      <c r="E36" s="487">
        <v>10298</v>
      </c>
      <c r="F36" s="482"/>
      <c r="G36" s="482"/>
      <c r="H36" s="487">
        <v>0</v>
      </c>
      <c r="I36" s="482"/>
      <c r="J36" s="482"/>
      <c r="K36" s="487">
        <v>0</v>
      </c>
      <c r="L36" s="482"/>
      <c r="M36" s="482"/>
      <c r="N36" s="487">
        <v>0</v>
      </c>
    </row>
    <row r="37" spans="1:14" x14ac:dyDescent="0.2">
      <c r="A37" s="488" t="s">
        <v>336</v>
      </c>
      <c r="B37" s="485" t="s">
        <v>526</v>
      </c>
      <c r="C37" s="483" t="s">
        <v>525</v>
      </c>
      <c r="D37" s="487">
        <f>D28-(D31+D34+D35+D36)</f>
        <v>0</v>
      </c>
      <c r="E37" s="487">
        <f>E28-(E31+E34+E35+E36)</f>
        <v>1304</v>
      </c>
      <c r="F37" s="487"/>
      <c r="G37" s="487">
        <f>G28-(G31+G34+G35+G36)</f>
        <v>0</v>
      </c>
      <c r="H37" s="487">
        <f>H28-(H31+H34+H35+H36)</f>
        <v>0</v>
      </c>
      <c r="I37" s="487"/>
      <c r="J37" s="487">
        <f>J28-(J31+J34+J35+J36)</f>
        <v>0</v>
      </c>
      <c r="K37" s="487">
        <f>K28-(K31+K34+K35+K36)</f>
        <v>0</v>
      </c>
      <c r="L37" s="487"/>
      <c r="M37" s="487">
        <f>M28-(M31+M34+M35+M36)</f>
        <v>0</v>
      </c>
      <c r="N37" s="487">
        <f>N28-(N31+N34+N35+N36)</f>
        <v>0</v>
      </c>
    </row>
    <row r="38" spans="1:14" x14ac:dyDescent="0.2">
      <c r="A38" s="485" t="s">
        <v>308</v>
      </c>
      <c r="B38" s="484" t="s">
        <v>524</v>
      </c>
      <c r="C38" s="483" t="s">
        <v>523</v>
      </c>
      <c r="D38" s="482"/>
      <c r="E38" s="486">
        <v>0</v>
      </c>
      <c r="F38" s="482">
        <v>1</v>
      </c>
      <c r="G38" s="482"/>
      <c r="H38" s="486">
        <v>0</v>
      </c>
      <c r="I38" s="482">
        <v>1</v>
      </c>
      <c r="J38" s="482"/>
      <c r="K38" s="486">
        <v>0</v>
      </c>
      <c r="L38" s="482">
        <v>1</v>
      </c>
      <c r="M38" s="482"/>
      <c r="N38" s="486">
        <v>0</v>
      </c>
    </row>
    <row r="39" spans="1:14" x14ac:dyDescent="0.2">
      <c r="A39" s="485" t="s">
        <v>41</v>
      </c>
      <c r="B39" s="484" t="s">
        <v>522</v>
      </c>
      <c r="C39" s="483" t="s">
        <v>334</v>
      </c>
      <c r="D39" s="482">
        <f t="shared" ref="D39:N39" si="7">SUM(D37:D38)</f>
        <v>0</v>
      </c>
      <c r="E39" s="482">
        <f t="shared" si="7"/>
        <v>1304</v>
      </c>
      <c r="F39" s="482">
        <f t="shared" si="7"/>
        <v>1</v>
      </c>
      <c r="G39" s="482">
        <f t="shared" si="7"/>
        <v>0</v>
      </c>
      <c r="H39" s="482">
        <f t="shared" si="7"/>
        <v>0</v>
      </c>
      <c r="I39" s="482">
        <f t="shared" si="7"/>
        <v>1</v>
      </c>
      <c r="J39" s="482">
        <f t="shared" si="7"/>
        <v>0</v>
      </c>
      <c r="K39" s="482">
        <f t="shared" si="7"/>
        <v>0</v>
      </c>
      <c r="L39" s="482">
        <f t="shared" si="7"/>
        <v>1</v>
      </c>
      <c r="M39" s="482">
        <f t="shared" si="7"/>
        <v>0</v>
      </c>
      <c r="N39" s="482">
        <f t="shared" si="7"/>
        <v>0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2.75" x14ac:dyDescent="0.2"/>
  <cols>
    <col min="1" max="1" width="34" customWidth="1"/>
    <col min="2" max="2" width="18.5703125" style="107" bestFit="1" customWidth="1"/>
    <col min="3" max="3" width="13.85546875" bestFit="1" customWidth="1"/>
  </cols>
  <sheetData>
    <row r="1" spans="1:14" ht="15.75" x14ac:dyDescent="0.25">
      <c r="A1" s="40" t="s">
        <v>985</v>
      </c>
      <c r="B1" s="316"/>
      <c r="C1" s="40"/>
      <c r="D1" s="40"/>
      <c r="E1" s="40"/>
      <c r="F1" s="40"/>
      <c r="G1" s="40"/>
      <c r="H1" s="40"/>
      <c r="I1" s="40"/>
      <c r="J1" s="5"/>
      <c r="K1" s="5"/>
      <c r="L1" s="5"/>
    </row>
    <row r="2" spans="1:14" ht="15.75" x14ac:dyDescent="0.25">
      <c r="A2" s="40"/>
      <c r="B2" s="316"/>
      <c r="C2" s="40"/>
      <c r="D2" s="40"/>
      <c r="E2" s="40"/>
      <c r="F2" s="40"/>
      <c r="G2" s="40"/>
      <c r="H2" s="40"/>
      <c r="I2" s="40"/>
      <c r="J2" s="5"/>
      <c r="K2" s="5"/>
      <c r="L2" s="5"/>
    </row>
    <row r="3" spans="1:14" ht="15.75" x14ac:dyDescent="0.25">
      <c r="A3" s="40"/>
      <c r="B3" s="31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5.75" x14ac:dyDescent="0.25">
      <c r="A4" s="881" t="s">
        <v>780</v>
      </c>
      <c r="B4" s="881"/>
      <c r="C4" s="882"/>
      <c r="D4" s="317"/>
      <c r="E4" s="317"/>
      <c r="F4" s="40"/>
      <c r="G4" s="40"/>
      <c r="H4" s="40"/>
      <c r="I4" s="40"/>
      <c r="J4" s="40"/>
      <c r="K4" s="40"/>
      <c r="L4" s="40"/>
      <c r="M4" s="40"/>
      <c r="N4" s="40"/>
    </row>
    <row r="5" spans="1:14" ht="15.75" x14ac:dyDescent="0.25">
      <c r="A5" s="317"/>
      <c r="B5" s="317"/>
      <c r="C5" s="317"/>
      <c r="D5" s="317"/>
      <c r="E5" s="317"/>
      <c r="F5" s="40"/>
      <c r="G5" s="40"/>
      <c r="H5" s="40"/>
      <c r="I5" s="40"/>
      <c r="J5" s="40"/>
      <c r="K5" s="40"/>
      <c r="L5" s="40"/>
      <c r="M5" s="40"/>
      <c r="N5" s="40"/>
    </row>
    <row r="6" spans="1:14" ht="36" customHeight="1" x14ac:dyDescent="0.25">
      <c r="A6" s="5"/>
      <c r="B6" s="86" t="s">
        <v>265</v>
      </c>
      <c r="C6" s="5"/>
      <c r="D6" s="5"/>
      <c r="E6" s="5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">
      <c r="A7" s="38" t="s">
        <v>637</v>
      </c>
      <c r="B7" s="318">
        <v>0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2">
      <c r="A8" s="38"/>
      <c r="B8" s="318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x14ac:dyDescent="0.2">
      <c r="A9" s="300" t="s">
        <v>392</v>
      </c>
      <c r="B9" s="303">
        <v>0</v>
      </c>
    </row>
    <row r="10" spans="1:14" x14ac:dyDescent="0.2">
      <c r="A10" s="300" t="s">
        <v>393</v>
      </c>
      <c r="B10" s="282">
        <v>0</v>
      </c>
    </row>
    <row r="11" spans="1:14" x14ac:dyDescent="0.2">
      <c r="A11" s="319"/>
      <c r="B11" s="282"/>
    </row>
    <row r="12" spans="1:14" x14ac:dyDescent="0.2">
      <c r="A12" s="300" t="s">
        <v>638</v>
      </c>
      <c r="B12" s="282">
        <f>SUM(B7-B9-B10)</f>
        <v>0</v>
      </c>
    </row>
  </sheetData>
  <mergeCells count="1">
    <mergeCell ref="A4:C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&amp;P. oldal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" sqref="B1"/>
    </sheetView>
  </sheetViews>
  <sheetFormatPr defaultRowHeight="12.75" x14ac:dyDescent="0.2"/>
  <cols>
    <col min="2" max="2" width="24.5703125" customWidth="1"/>
    <col min="3" max="3" width="47.5703125" customWidth="1"/>
  </cols>
  <sheetData>
    <row r="1" spans="1:11" ht="15.75" x14ac:dyDescent="0.25">
      <c r="B1" s="4" t="s">
        <v>986</v>
      </c>
      <c r="C1" s="320"/>
      <c r="D1" s="320"/>
      <c r="I1" s="4"/>
      <c r="J1" s="5"/>
      <c r="K1" s="5"/>
    </row>
    <row r="2" spans="1:11" ht="15.75" x14ac:dyDescent="0.25">
      <c r="B2" s="321"/>
      <c r="C2" s="320"/>
      <c r="D2" s="320"/>
      <c r="I2" s="4"/>
      <c r="J2" s="5"/>
      <c r="K2" s="5"/>
    </row>
    <row r="3" spans="1:11" ht="14.25" x14ac:dyDescent="0.2">
      <c r="B3" s="320"/>
      <c r="C3" s="320"/>
      <c r="D3" s="320"/>
      <c r="I3" s="5"/>
      <c r="J3" s="5"/>
      <c r="K3" s="5"/>
    </row>
    <row r="4" spans="1:11" ht="15.75" x14ac:dyDescent="0.25">
      <c r="B4" s="320"/>
      <c r="C4" s="322" t="s">
        <v>394</v>
      </c>
      <c r="D4" s="320"/>
      <c r="I4" s="5"/>
      <c r="J4" s="6"/>
      <c r="K4" s="5"/>
    </row>
    <row r="5" spans="1:11" ht="15.75" x14ac:dyDescent="0.25">
      <c r="B5" s="320"/>
      <c r="C5" s="322" t="s">
        <v>395</v>
      </c>
      <c r="D5" s="320"/>
      <c r="I5" s="5"/>
      <c r="J5" s="6"/>
      <c r="K5" s="5"/>
    </row>
    <row r="6" spans="1:11" ht="36.75" customHeight="1" x14ac:dyDescent="0.25">
      <c r="B6" s="5"/>
      <c r="C6" s="6"/>
      <c r="D6" s="5"/>
      <c r="I6" s="5"/>
      <c r="J6" s="6"/>
      <c r="K6" s="5"/>
    </row>
    <row r="7" spans="1:11" ht="12" customHeight="1" x14ac:dyDescent="0.2">
      <c r="B7" s="5"/>
      <c r="C7" s="5"/>
      <c r="D7" s="5"/>
    </row>
    <row r="8" spans="1:11" ht="12" customHeight="1" x14ac:dyDescent="0.2">
      <c r="B8" s="5"/>
      <c r="C8" s="35" t="s">
        <v>477</v>
      </c>
      <c r="D8" s="5"/>
    </row>
    <row r="9" spans="1:11" x14ac:dyDescent="0.2">
      <c r="A9" s="300" t="s">
        <v>478</v>
      </c>
      <c r="B9" s="442" t="s">
        <v>27</v>
      </c>
      <c r="C9" s="443"/>
      <c r="D9" s="444" t="s">
        <v>28</v>
      </c>
    </row>
    <row r="10" spans="1:11" ht="25.5" x14ac:dyDescent="0.2">
      <c r="A10" s="445" t="s">
        <v>479</v>
      </c>
      <c r="B10" s="446" t="s">
        <v>480</v>
      </c>
      <c r="C10" s="446" t="s">
        <v>481</v>
      </c>
      <c r="D10" s="447">
        <v>33157</v>
      </c>
    </row>
    <row r="11" spans="1:11" ht="32.25" customHeight="1" x14ac:dyDescent="0.2">
      <c r="A11" s="445" t="s">
        <v>479</v>
      </c>
      <c r="B11" s="446" t="s">
        <v>482</v>
      </c>
      <c r="C11" s="446" t="s">
        <v>481</v>
      </c>
      <c r="D11" s="448">
        <v>4360</v>
      </c>
    </row>
    <row r="12" spans="1:11" ht="37.5" customHeight="1" x14ac:dyDescent="0.2">
      <c r="A12" s="445" t="s">
        <v>479</v>
      </c>
      <c r="B12" s="449" t="s">
        <v>397</v>
      </c>
      <c r="C12" s="449" t="s">
        <v>398</v>
      </c>
      <c r="D12" s="450">
        <v>6982</v>
      </c>
    </row>
    <row r="13" spans="1:11" ht="33" customHeight="1" x14ac:dyDescent="0.2">
      <c r="A13" s="445" t="s">
        <v>479</v>
      </c>
      <c r="B13" s="449" t="s">
        <v>483</v>
      </c>
      <c r="C13" s="449" t="s">
        <v>865</v>
      </c>
      <c r="D13" s="450">
        <v>854</v>
      </c>
    </row>
    <row r="14" spans="1:11" ht="63.75" x14ac:dyDescent="0.2">
      <c r="A14" s="445" t="s">
        <v>484</v>
      </c>
      <c r="B14" s="449" t="s">
        <v>485</v>
      </c>
      <c r="C14" s="449" t="s">
        <v>831</v>
      </c>
      <c r="D14" s="450">
        <v>59</v>
      </c>
    </row>
    <row r="15" spans="1:11" ht="38.25" x14ac:dyDescent="0.2">
      <c r="A15" s="445" t="s">
        <v>486</v>
      </c>
      <c r="B15" s="451" t="s">
        <v>487</v>
      </c>
      <c r="C15" s="452" t="s">
        <v>830</v>
      </c>
      <c r="D15" s="453">
        <v>4431</v>
      </c>
    </row>
    <row r="16" spans="1:11" ht="25.5" x14ac:dyDescent="0.2">
      <c r="A16" s="445" t="s">
        <v>486</v>
      </c>
      <c r="B16" s="451" t="s">
        <v>488</v>
      </c>
      <c r="C16" s="454" t="s">
        <v>829</v>
      </c>
      <c r="D16" s="453">
        <v>326</v>
      </c>
    </row>
    <row r="17" spans="1:4" ht="51" x14ac:dyDescent="0.2">
      <c r="A17" s="445" t="s">
        <v>489</v>
      </c>
      <c r="B17" s="455" t="s">
        <v>396</v>
      </c>
      <c r="C17" s="456" t="s">
        <v>832</v>
      </c>
      <c r="D17" s="450">
        <v>11851</v>
      </c>
    </row>
    <row r="18" spans="1:4" x14ac:dyDescent="0.2">
      <c r="A18" s="417"/>
      <c r="B18" s="12" t="s">
        <v>100</v>
      </c>
      <c r="C18" s="12"/>
      <c r="D18" s="457">
        <f>SUM(D10:D17)</f>
        <v>62020</v>
      </c>
    </row>
  </sheetData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&amp;P. oldal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sqref="A1:I1"/>
    </sheetView>
  </sheetViews>
  <sheetFormatPr defaultRowHeight="15" x14ac:dyDescent="0.25"/>
  <cols>
    <col min="1" max="1" width="9.140625" style="477"/>
    <col min="2" max="2" width="26" style="477" customWidth="1"/>
    <col min="3" max="3" width="9.42578125" style="477" customWidth="1"/>
    <col min="4" max="7" width="9.140625" style="477"/>
    <col min="8" max="8" width="8.42578125" style="477" customWidth="1"/>
    <col min="9" max="9" width="8.5703125" style="477" customWidth="1"/>
    <col min="10" max="16384" width="9.140625" style="477"/>
  </cols>
  <sheetData>
    <row r="1" spans="1:9" ht="15.75" x14ac:dyDescent="0.25">
      <c r="A1" s="883" t="s">
        <v>987</v>
      </c>
      <c r="B1" s="884"/>
      <c r="C1" s="884"/>
      <c r="D1" s="884"/>
      <c r="E1" s="884"/>
      <c r="F1" s="884"/>
      <c r="G1" s="884"/>
      <c r="H1" s="884"/>
      <c r="I1" s="884"/>
    </row>
    <row r="4" spans="1:9" ht="15.75" x14ac:dyDescent="0.25">
      <c r="A4" s="885" t="s">
        <v>518</v>
      </c>
      <c r="B4" s="886"/>
      <c r="C4" s="886"/>
      <c r="D4" s="886"/>
      <c r="E4" s="886"/>
      <c r="F4" s="886"/>
      <c r="G4" s="886"/>
      <c r="H4" s="886"/>
      <c r="I4" s="886"/>
    </row>
    <row r="5" spans="1:9" ht="15.75" x14ac:dyDescent="0.25">
      <c r="A5" s="885"/>
      <c r="B5" s="887"/>
      <c r="C5" s="887"/>
      <c r="D5" s="887"/>
      <c r="E5" s="887"/>
      <c r="F5" s="887"/>
      <c r="G5" s="887"/>
      <c r="H5" s="887"/>
      <c r="I5" s="887"/>
    </row>
    <row r="7" spans="1:9" ht="15.75" x14ac:dyDescent="0.25">
      <c r="A7" s="885" t="s">
        <v>519</v>
      </c>
      <c r="B7" s="886"/>
      <c r="C7" s="886"/>
      <c r="D7" s="886"/>
      <c r="E7" s="886"/>
      <c r="F7" s="886"/>
      <c r="G7" s="886"/>
      <c r="H7" s="886"/>
      <c r="I7" s="886"/>
    </row>
    <row r="8" spans="1:9" x14ac:dyDescent="0.25">
      <c r="G8" s="477" t="s">
        <v>520</v>
      </c>
    </row>
    <row r="9" spans="1:9" ht="15.75" x14ac:dyDescent="0.25">
      <c r="A9" s="478"/>
      <c r="B9" s="479" t="s">
        <v>27</v>
      </c>
      <c r="C9" s="479">
        <v>2021</v>
      </c>
      <c r="D9" s="479">
        <v>2022</v>
      </c>
      <c r="E9" s="479">
        <v>2023</v>
      </c>
      <c r="F9" s="479">
        <v>2024</v>
      </c>
      <c r="G9" s="479">
        <v>2025</v>
      </c>
      <c r="H9" s="670"/>
      <c r="I9" s="670"/>
    </row>
    <row r="10" spans="1:9" ht="37.5" x14ac:dyDescent="0.25">
      <c r="A10" s="479" t="s">
        <v>30</v>
      </c>
      <c r="B10" s="480" t="s">
        <v>521</v>
      </c>
      <c r="C10" s="639">
        <v>5600</v>
      </c>
      <c r="D10" s="639">
        <v>5600</v>
      </c>
      <c r="E10" s="639">
        <v>5600</v>
      </c>
      <c r="F10" s="639">
        <v>5600</v>
      </c>
      <c r="G10" s="639">
        <v>5583</v>
      </c>
      <c r="H10" s="669"/>
      <c r="I10" s="669"/>
    </row>
    <row r="21" spans="6:10" ht="15.75" x14ac:dyDescent="0.25">
      <c r="F21" s="4"/>
      <c r="G21" s="4"/>
      <c r="H21" s="4"/>
    </row>
    <row r="22" spans="6:10" ht="15.75" x14ac:dyDescent="0.25">
      <c r="F22" s="4"/>
      <c r="G22" s="4"/>
      <c r="H22" s="4"/>
    </row>
    <row r="23" spans="6:10" ht="15.75" x14ac:dyDescent="0.25">
      <c r="F23" s="4"/>
      <c r="G23" s="4"/>
      <c r="J23" s="4"/>
    </row>
    <row r="24" spans="6:10" ht="15.75" x14ac:dyDescent="0.25">
      <c r="F24" s="4"/>
      <c r="G24" s="4"/>
      <c r="H24" s="4"/>
    </row>
  </sheetData>
  <mergeCells count="4">
    <mergeCell ref="A1:I1"/>
    <mergeCell ref="A4:I4"/>
    <mergeCell ref="A5:I5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/>
  </sheetViews>
  <sheetFormatPr defaultRowHeight="12.75" x14ac:dyDescent="0.2"/>
  <cols>
    <col min="1" max="1" width="8.140625" customWidth="1"/>
    <col min="2" max="2" width="41" customWidth="1"/>
    <col min="3" max="3" width="19" customWidth="1"/>
    <col min="4" max="4" width="14.42578125" customWidth="1"/>
    <col min="5" max="5" width="13.7109375" customWidth="1"/>
  </cols>
  <sheetData>
    <row r="1" spans="1:11" ht="15.75" x14ac:dyDescent="0.25">
      <c r="A1" s="301" t="s">
        <v>988</v>
      </c>
    </row>
    <row r="3" spans="1:11" ht="15.75" x14ac:dyDescent="0.2">
      <c r="A3" s="885" t="s">
        <v>518</v>
      </c>
      <c r="B3" s="885"/>
      <c r="C3" s="885"/>
      <c r="D3" s="885"/>
      <c r="E3" s="885"/>
      <c r="F3" s="540"/>
      <c r="G3" s="540"/>
      <c r="H3" s="540"/>
      <c r="I3" s="540"/>
      <c r="J3" s="540"/>
      <c r="K3" s="540"/>
    </row>
    <row r="4" spans="1:11" ht="15.75" x14ac:dyDescent="0.2">
      <c r="A4" s="885" t="s">
        <v>605</v>
      </c>
      <c r="B4" s="885"/>
      <c r="C4" s="885"/>
      <c r="D4" s="885"/>
      <c r="E4" s="885"/>
      <c r="F4" s="530"/>
      <c r="G4" s="530"/>
      <c r="H4" s="530"/>
      <c r="I4" s="530"/>
      <c r="J4" s="530"/>
      <c r="K4" s="530"/>
    </row>
    <row r="5" spans="1:11" ht="15.75" x14ac:dyDescent="0.2">
      <c r="A5" s="529"/>
      <c r="B5" s="529"/>
      <c r="C5" s="529"/>
      <c r="D5" s="5" t="s">
        <v>50</v>
      </c>
      <c r="E5" s="5"/>
      <c r="F5" s="530"/>
      <c r="G5" s="530"/>
      <c r="H5" s="530"/>
      <c r="I5" s="530"/>
      <c r="J5" s="530"/>
      <c r="K5" s="530"/>
    </row>
    <row r="6" spans="1:11" ht="25.5" x14ac:dyDescent="0.2">
      <c r="A6" s="548" t="s">
        <v>553</v>
      </c>
      <c r="B6" s="549" t="s">
        <v>27</v>
      </c>
      <c r="C6" s="550" t="s">
        <v>611</v>
      </c>
      <c r="D6" s="549" t="s">
        <v>612</v>
      </c>
      <c r="E6" s="550" t="s">
        <v>613</v>
      </c>
    </row>
    <row r="7" spans="1:11" x14ac:dyDescent="0.2">
      <c r="A7" s="541" t="s">
        <v>554</v>
      </c>
      <c r="B7" s="542" t="s">
        <v>555</v>
      </c>
      <c r="C7" s="543">
        <v>1795400</v>
      </c>
      <c r="D7" s="543">
        <v>0</v>
      </c>
      <c r="E7" s="543">
        <f>C7+D7</f>
        <v>1795400</v>
      </c>
    </row>
    <row r="8" spans="1:11" ht="25.5" x14ac:dyDescent="0.2">
      <c r="A8" s="541" t="s">
        <v>556</v>
      </c>
      <c r="B8" s="542" t="s">
        <v>557</v>
      </c>
      <c r="C8" s="543">
        <v>365643</v>
      </c>
      <c r="D8" s="543">
        <v>0</v>
      </c>
      <c r="E8" s="543">
        <f t="shared" ref="E8:E34" si="0">C8+D8</f>
        <v>365643</v>
      </c>
    </row>
    <row r="9" spans="1:11" ht="25.5" x14ac:dyDescent="0.2">
      <c r="A9" s="541" t="s">
        <v>558</v>
      </c>
      <c r="B9" s="542" t="s">
        <v>559</v>
      </c>
      <c r="C9" s="543">
        <v>8619</v>
      </c>
      <c r="D9" s="543">
        <v>0</v>
      </c>
      <c r="E9" s="543">
        <f t="shared" si="0"/>
        <v>8619</v>
      </c>
      <c r="G9" s="547"/>
    </row>
    <row r="10" spans="1:11" ht="25.5" x14ac:dyDescent="0.2">
      <c r="A10" s="544" t="s">
        <v>560</v>
      </c>
      <c r="B10" s="545" t="s">
        <v>561</v>
      </c>
      <c r="C10" s="546">
        <f>C7+C8+C9</f>
        <v>2169662</v>
      </c>
      <c r="D10" s="546">
        <f>D7+D8+D9</f>
        <v>0</v>
      </c>
      <c r="E10" s="656">
        <f t="shared" si="0"/>
        <v>2169662</v>
      </c>
    </row>
    <row r="11" spans="1:11" ht="25.5" x14ac:dyDescent="0.2">
      <c r="A11" s="541" t="s">
        <v>606</v>
      </c>
      <c r="B11" s="542" t="s">
        <v>607</v>
      </c>
      <c r="C11" s="543"/>
      <c r="D11" s="543">
        <v>0</v>
      </c>
      <c r="E11" s="543">
        <f t="shared" si="0"/>
        <v>0</v>
      </c>
    </row>
    <row r="12" spans="1:11" ht="25.5" x14ac:dyDescent="0.2">
      <c r="A12" s="544" t="s">
        <v>608</v>
      </c>
      <c r="B12" s="545" t="s">
        <v>609</v>
      </c>
      <c r="C12" s="546"/>
      <c r="D12" s="546"/>
      <c r="E12" s="543">
        <f t="shared" si="0"/>
        <v>0</v>
      </c>
    </row>
    <row r="13" spans="1:11" ht="25.5" x14ac:dyDescent="0.2">
      <c r="A13" s="541" t="s">
        <v>562</v>
      </c>
      <c r="B13" s="542" t="s">
        <v>563</v>
      </c>
      <c r="C13" s="543">
        <v>2166423</v>
      </c>
      <c r="D13" s="543">
        <v>-1382586</v>
      </c>
      <c r="E13" s="543">
        <f t="shared" si="0"/>
        <v>783837</v>
      </c>
    </row>
    <row r="14" spans="1:11" ht="25.5" x14ac:dyDescent="0.2">
      <c r="A14" s="541" t="s">
        <v>564</v>
      </c>
      <c r="B14" s="542" t="s">
        <v>565</v>
      </c>
      <c r="C14" s="543">
        <v>112550</v>
      </c>
      <c r="D14" s="543"/>
      <c r="E14" s="543">
        <f t="shared" si="0"/>
        <v>112550</v>
      </c>
    </row>
    <row r="15" spans="1:11" ht="25.5" x14ac:dyDescent="0.2">
      <c r="A15" s="541" t="s">
        <v>566</v>
      </c>
      <c r="B15" s="542" t="s">
        <v>567</v>
      </c>
      <c r="C15" s="543">
        <v>28166</v>
      </c>
      <c r="D15" s="543"/>
      <c r="E15" s="543">
        <f t="shared" si="0"/>
        <v>28166</v>
      </c>
    </row>
    <row r="16" spans="1:11" ht="25.5" x14ac:dyDescent="0.2">
      <c r="A16" s="541" t="s">
        <v>568</v>
      </c>
      <c r="B16" s="542" t="s">
        <v>569</v>
      </c>
      <c r="C16" s="543">
        <v>286831</v>
      </c>
      <c r="D16" s="543"/>
      <c r="E16" s="543">
        <f t="shared" si="0"/>
        <v>286831</v>
      </c>
    </row>
    <row r="17" spans="1:5" ht="25.5" x14ac:dyDescent="0.2">
      <c r="A17" s="544" t="s">
        <v>570</v>
      </c>
      <c r="B17" s="545" t="s">
        <v>571</v>
      </c>
      <c r="C17" s="546">
        <f>C13+C14+C15+C16</f>
        <v>2593970</v>
      </c>
      <c r="D17" s="546">
        <f>D13+D14+D15+D16</f>
        <v>-1382586</v>
      </c>
      <c r="E17" s="543">
        <f t="shared" si="0"/>
        <v>1211384</v>
      </c>
    </row>
    <row r="18" spans="1:5" x14ac:dyDescent="0.2">
      <c r="A18" s="541" t="s">
        <v>572</v>
      </c>
      <c r="B18" s="542" t="s">
        <v>573</v>
      </c>
      <c r="C18" s="543">
        <v>79374</v>
      </c>
      <c r="D18" s="543"/>
      <c r="E18" s="543">
        <f t="shared" si="0"/>
        <v>79374</v>
      </c>
    </row>
    <row r="19" spans="1:5" x14ac:dyDescent="0.2">
      <c r="A19" s="541" t="s">
        <v>574</v>
      </c>
      <c r="B19" s="542" t="s">
        <v>575</v>
      </c>
      <c r="C19" s="543">
        <v>725832</v>
      </c>
      <c r="D19" s="543"/>
      <c r="E19" s="543">
        <f t="shared" si="0"/>
        <v>725832</v>
      </c>
    </row>
    <row r="20" spans="1:5" x14ac:dyDescent="0.2">
      <c r="A20" s="541" t="s">
        <v>576</v>
      </c>
      <c r="B20" s="542" t="s">
        <v>577</v>
      </c>
      <c r="C20" s="543">
        <v>14954</v>
      </c>
      <c r="D20" s="543"/>
      <c r="E20" s="543">
        <f t="shared" si="0"/>
        <v>14954</v>
      </c>
    </row>
    <row r="21" spans="1:5" ht="25.5" x14ac:dyDescent="0.2">
      <c r="A21" s="544" t="s">
        <v>578</v>
      </c>
      <c r="B21" s="545" t="s">
        <v>579</v>
      </c>
      <c r="C21" s="546">
        <f>C18+C19+C20</f>
        <v>820160</v>
      </c>
      <c r="D21" s="546">
        <f>D18+D19+D20</f>
        <v>0</v>
      </c>
      <c r="E21" s="543">
        <f t="shared" si="0"/>
        <v>820160</v>
      </c>
    </row>
    <row r="22" spans="1:5" x14ac:dyDescent="0.2">
      <c r="A22" s="541" t="s">
        <v>580</v>
      </c>
      <c r="B22" s="542" t="s">
        <v>581</v>
      </c>
      <c r="C22" s="543">
        <v>833838</v>
      </c>
      <c r="D22" s="543">
        <v>0</v>
      </c>
      <c r="E22" s="543">
        <f t="shared" si="0"/>
        <v>833838</v>
      </c>
    </row>
    <row r="23" spans="1:5" x14ac:dyDescent="0.2">
      <c r="A23" s="541" t="s">
        <v>582</v>
      </c>
      <c r="B23" s="542" t="s">
        <v>583</v>
      </c>
      <c r="C23" s="543">
        <v>162649</v>
      </c>
      <c r="D23" s="543">
        <v>0</v>
      </c>
      <c r="E23" s="543">
        <f t="shared" si="0"/>
        <v>162649</v>
      </c>
    </row>
    <row r="24" spans="1:5" x14ac:dyDescent="0.2">
      <c r="A24" s="541" t="s">
        <v>584</v>
      </c>
      <c r="B24" s="542" t="s">
        <v>585</v>
      </c>
      <c r="C24" s="543">
        <v>161808</v>
      </c>
      <c r="D24" s="543">
        <v>0</v>
      </c>
      <c r="E24" s="543">
        <f t="shared" si="0"/>
        <v>161808</v>
      </c>
    </row>
    <row r="25" spans="1:5" ht="25.5" x14ac:dyDescent="0.2">
      <c r="A25" s="544" t="s">
        <v>586</v>
      </c>
      <c r="B25" s="545" t="s">
        <v>587</v>
      </c>
      <c r="C25" s="546">
        <f>C22+C23+C24</f>
        <v>1158295</v>
      </c>
      <c r="D25" s="546">
        <f>D22+D23+D24</f>
        <v>0</v>
      </c>
      <c r="E25" s="543">
        <f t="shared" si="0"/>
        <v>1158295</v>
      </c>
    </row>
    <row r="26" spans="1:5" x14ac:dyDescent="0.2">
      <c r="A26" s="544" t="s">
        <v>588</v>
      </c>
      <c r="B26" s="545" t="s">
        <v>589</v>
      </c>
      <c r="C26" s="546">
        <v>286825</v>
      </c>
      <c r="D26" s="546">
        <v>0</v>
      </c>
      <c r="E26" s="543">
        <f t="shared" si="0"/>
        <v>286825</v>
      </c>
    </row>
    <row r="27" spans="1:5" x14ac:dyDescent="0.2">
      <c r="A27" s="544" t="s">
        <v>590</v>
      </c>
      <c r="B27" s="545" t="s">
        <v>591</v>
      </c>
      <c r="C27" s="546">
        <v>2326530</v>
      </c>
      <c r="D27" s="546">
        <v>-1382586</v>
      </c>
      <c r="E27" s="543">
        <f t="shared" si="0"/>
        <v>943944</v>
      </c>
    </row>
    <row r="28" spans="1:5" ht="25.5" x14ac:dyDescent="0.2">
      <c r="A28" s="544" t="s">
        <v>592</v>
      </c>
      <c r="B28" s="545" t="s">
        <v>593</v>
      </c>
      <c r="C28" s="546">
        <f>C10+C12+C17-C21-C25-C26-C27</f>
        <v>171822</v>
      </c>
      <c r="D28" s="546"/>
      <c r="E28" s="546">
        <f>E10+E12+E17-E21-E25-+E26+E27</f>
        <v>2059710</v>
      </c>
    </row>
    <row r="29" spans="1:5" ht="25.5" x14ac:dyDescent="0.2">
      <c r="A29" s="541" t="s">
        <v>594</v>
      </c>
      <c r="B29" s="542" t="s">
        <v>595</v>
      </c>
      <c r="C29" s="543">
        <v>6222</v>
      </c>
      <c r="D29" s="543">
        <v>0</v>
      </c>
      <c r="E29" s="543">
        <f t="shared" si="0"/>
        <v>6222</v>
      </c>
    </row>
    <row r="30" spans="1:5" ht="38.25" x14ac:dyDescent="0.2">
      <c r="A30" s="544" t="s">
        <v>596</v>
      </c>
      <c r="B30" s="545" t="s">
        <v>597</v>
      </c>
      <c r="C30" s="546">
        <f>C29</f>
        <v>6222</v>
      </c>
      <c r="D30" s="546">
        <f>D29</f>
        <v>0</v>
      </c>
      <c r="E30" s="546">
        <f>E29</f>
        <v>6222</v>
      </c>
    </row>
    <row r="31" spans="1:5" ht="25.5" x14ac:dyDescent="0.2">
      <c r="A31" s="541" t="s">
        <v>598</v>
      </c>
      <c r="B31" s="542" t="s">
        <v>599</v>
      </c>
      <c r="C31" s="543">
        <v>2231</v>
      </c>
      <c r="D31" s="543">
        <v>0</v>
      </c>
      <c r="E31" s="543">
        <f t="shared" si="0"/>
        <v>2231</v>
      </c>
    </row>
    <row r="32" spans="1:5" ht="25.5" x14ac:dyDescent="0.2">
      <c r="A32" s="544" t="s">
        <v>600</v>
      </c>
      <c r="B32" s="545" t="s">
        <v>601</v>
      </c>
      <c r="C32" s="546">
        <f>C31</f>
        <v>2231</v>
      </c>
      <c r="D32" s="546">
        <f>D31</f>
        <v>0</v>
      </c>
      <c r="E32" s="656">
        <f t="shared" si="0"/>
        <v>2231</v>
      </c>
    </row>
    <row r="33" spans="1:5" ht="25.5" x14ac:dyDescent="0.2">
      <c r="A33" s="544" t="s">
        <v>602</v>
      </c>
      <c r="B33" s="545" t="s">
        <v>603</v>
      </c>
      <c r="C33" s="546">
        <f>C30-C32</f>
        <v>3991</v>
      </c>
      <c r="D33" s="546">
        <v>0</v>
      </c>
      <c r="E33" s="543">
        <f t="shared" si="0"/>
        <v>3991</v>
      </c>
    </row>
    <row r="34" spans="1:5" x14ac:dyDescent="0.2">
      <c r="A34" s="544" t="s">
        <v>604</v>
      </c>
      <c r="B34" s="545" t="s">
        <v>610</v>
      </c>
      <c r="C34" s="546">
        <f>C28+C33</f>
        <v>175813</v>
      </c>
      <c r="D34" s="546">
        <v>0</v>
      </c>
      <c r="E34" s="656">
        <f t="shared" si="0"/>
        <v>175813</v>
      </c>
    </row>
  </sheetData>
  <mergeCells count="2">
    <mergeCell ref="A4:E4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19"/>
  <sheetViews>
    <sheetView view="pageBreakPreview" topLeftCell="A5" zoomScaleNormal="100" workbookViewId="0">
      <pane ySplit="2025" topLeftCell="A22" activePane="bottomLeft"/>
      <selection activeCell="L7" sqref="L7:M9"/>
      <selection pane="bottomLeft"/>
    </sheetView>
  </sheetViews>
  <sheetFormatPr defaultRowHeight="12.75" x14ac:dyDescent="0.2"/>
  <cols>
    <col min="1" max="1" width="47.28515625" customWidth="1"/>
    <col min="2" max="2" width="11.140625" customWidth="1"/>
    <col min="3" max="3" width="11.5703125" style="342" customWidth="1"/>
    <col min="4" max="4" width="11.42578125" customWidth="1"/>
    <col min="5" max="6" width="10.7109375" customWidth="1"/>
    <col min="7" max="8" width="12" customWidth="1"/>
    <col min="9" max="9" width="9.5703125" customWidth="1"/>
    <col min="10" max="10" width="10.7109375" customWidth="1"/>
    <col min="11" max="11" width="11.5703125" customWidth="1"/>
    <col min="12" max="13" width="10.7109375" customWidth="1"/>
    <col min="14" max="14" width="10.7109375" style="107" customWidth="1"/>
    <col min="15" max="15" width="9.85546875" bestFit="1" customWidth="1"/>
  </cols>
  <sheetData>
    <row r="1" spans="1:14" ht="15.75" x14ac:dyDescent="0.25">
      <c r="A1" s="4" t="s">
        <v>963</v>
      </c>
      <c r="B1" s="4"/>
      <c r="C1" s="332"/>
      <c r="D1" s="4"/>
      <c r="E1" s="4"/>
      <c r="F1" s="4"/>
      <c r="G1" s="4"/>
      <c r="H1" s="4"/>
      <c r="I1" s="4"/>
      <c r="J1" s="5"/>
      <c r="K1" s="5"/>
      <c r="L1" s="5"/>
      <c r="M1" s="5"/>
      <c r="N1" s="81"/>
    </row>
    <row r="2" spans="1:14" ht="15.75" x14ac:dyDescent="0.25">
      <c r="A2" s="4"/>
      <c r="B2" s="4"/>
      <c r="C2" s="332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4" ht="15.75" x14ac:dyDescent="0.25">
      <c r="A3" s="4"/>
      <c r="B3" s="4"/>
      <c r="C3" s="332"/>
      <c r="D3" s="4"/>
      <c r="E3" s="4"/>
      <c r="F3" s="4"/>
      <c r="G3" s="6"/>
      <c r="H3" s="6"/>
      <c r="I3" s="6"/>
      <c r="J3" s="6" t="s">
        <v>109</v>
      </c>
      <c r="K3" s="5"/>
      <c r="L3" s="5"/>
      <c r="M3" s="5"/>
      <c r="N3" s="81"/>
    </row>
    <row r="4" spans="1:14" ht="15.75" x14ac:dyDescent="0.25">
      <c r="A4" s="4"/>
      <c r="B4" s="4"/>
      <c r="C4" s="332"/>
      <c r="D4" s="4"/>
      <c r="E4" s="4"/>
      <c r="F4" s="4"/>
      <c r="G4" s="6"/>
      <c r="H4" s="6"/>
      <c r="I4" s="6"/>
      <c r="J4" s="6" t="s">
        <v>705</v>
      </c>
      <c r="K4" s="5"/>
      <c r="L4" s="5"/>
      <c r="M4" s="5"/>
      <c r="N4" s="81"/>
    </row>
    <row r="5" spans="1:14" ht="15.75" x14ac:dyDescent="0.25">
      <c r="A5" s="6"/>
      <c r="B5" s="6"/>
      <c r="C5" s="332"/>
      <c r="D5" s="4"/>
      <c r="E5" s="4"/>
      <c r="F5" s="4"/>
      <c r="G5" s="6"/>
      <c r="H5" s="6"/>
      <c r="I5" s="6"/>
      <c r="J5" s="6" t="s">
        <v>24</v>
      </c>
      <c r="K5" s="5"/>
      <c r="L5" s="5"/>
      <c r="M5" s="5"/>
      <c r="N5" s="81"/>
    </row>
    <row r="6" spans="1:14" x14ac:dyDescent="0.2">
      <c r="A6" s="5"/>
      <c r="B6" s="5"/>
      <c r="C6" s="333"/>
      <c r="D6" s="5"/>
      <c r="E6" s="5"/>
      <c r="F6" s="5"/>
      <c r="G6" s="5"/>
      <c r="H6" s="5"/>
      <c r="I6" s="5"/>
      <c r="J6" s="5"/>
      <c r="K6" s="5"/>
      <c r="L6" s="5"/>
      <c r="M6" s="5"/>
      <c r="N6" s="22"/>
    </row>
    <row r="7" spans="1:14" ht="12.75" customHeight="1" x14ac:dyDescent="0.2">
      <c r="A7" s="767" t="s">
        <v>192</v>
      </c>
      <c r="B7" s="758" t="s">
        <v>177</v>
      </c>
      <c r="C7" s="780" t="s">
        <v>193</v>
      </c>
      <c r="D7" s="754" t="s">
        <v>166</v>
      </c>
      <c r="E7" s="771" t="s">
        <v>689</v>
      </c>
      <c r="F7" s="772"/>
      <c r="G7" s="771" t="s">
        <v>690</v>
      </c>
      <c r="H7" s="772"/>
      <c r="I7" s="754" t="s">
        <v>126</v>
      </c>
      <c r="J7" s="754" t="s">
        <v>139</v>
      </c>
      <c r="K7" s="754" t="s">
        <v>141</v>
      </c>
      <c r="L7" s="758" t="s">
        <v>163</v>
      </c>
      <c r="M7" s="758" t="s">
        <v>164</v>
      </c>
      <c r="N7" s="780" t="s">
        <v>165</v>
      </c>
    </row>
    <row r="8" spans="1:14" ht="12.6" customHeight="1" x14ac:dyDescent="0.2">
      <c r="A8" s="768"/>
      <c r="B8" s="777"/>
      <c r="C8" s="781"/>
      <c r="D8" s="770"/>
      <c r="E8" s="773"/>
      <c r="F8" s="774"/>
      <c r="G8" s="773"/>
      <c r="H8" s="774"/>
      <c r="I8" s="770"/>
      <c r="J8" s="770"/>
      <c r="K8" s="770"/>
      <c r="L8" s="777"/>
      <c r="M8" s="765"/>
      <c r="N8" s="781"/>
    </row>
    <row r="9" spans="1:14" ht="34.5" customHeight="1" x14ac:dyDescent="0.2">
      <c r="A9" s="769"/>
      <c r="B9" s="783"/>
      <c r="C9" s="782"/>
      <c r="D9" s="755"/>
      <c r="E9" s="12" t="s">
        <v>203</v>
      </c>
      <c r="F9" s="12" t="s">
        <v>103</v>
      </c>
      <c r="G9" s="12" t="s">
        <v>128</v>
      </c>
      <c r="H9" s="12" t="s">
        <v>103</v>
      </c>
      <c r="I9" s="755"/>
      <c r="J9" s="755"/>
      <c r="K9" s="755"/>
      <c r="L9" s="766"/>
      <c r="M9" s="766"/>
      <c r="N9" s="782"/>
    </row>
    <row r="10" spans="1:14" x14ac:dyDescent="0.2">
      <c r="A10" s="7" t="s">
        <v>30</v>
      </c>
      <c r="B10" s="7"/>
      <c r="C10" s="334" t="s">
        <v>31</v>
      </c>
      <c r="D10" s="7" t="s">
        <v>32</v>
      </c>
      <c r="E10" s="778" t="s">
        <v>33</v>
      </c>
      <c r="F10" s="779"/>
      <c r="G10" s="778" t="s">
        <v>34</v>
      </c>
      <c r="H10" s="779"/>
      <c r="I10" s="9" t="s">
        <v>35</v>
      </c>
      <c r="J10" s="7" t="s">
        <v>36</v>
      </c>
      <c r="K10" s="9" t="s">
        <v>37</v>
      </c>
      <c r="L10" s="17" t="s">
        <v>38</v>
      </c>
      <c r="M10" s="17" t="s">
        <v>39</v>
      </c>
      <c r="N10" s="331">
        <v>11</v>
      </c>
    </row>
    <row r="11" spans="1:14" x14ac:dyDescent="0.2">
      <c r="A11" s="13" t="s">
        <v>171</v>
      </c>
      <c r="B11" s="13"/>
      <c r="C11" s="334"/>
      <c r="D11" s="82"/>
      <c r="E11" s="82"/>
      <c r="F11" s="84"/>
      <c r="G11" s="109"/>
      <c r="H11" s="109"/>
      <c r="I11" s="80"/>
      <c r="J11" s="84"/>
      <c r="K11" s="80"/>
      <c r="L11" s="80"/>
      <c r="M11" s="80"/>
      <c r="N11" s="80"/>
    </row>
    <row r="12" spans="1:14" x14ac:dyDescent="0.2">
      <c r="A12" s="39" t="s">
        <v>62</v>
      </c>
      <c r="B12" s="23"/>
      <c r="C12" s="160">
        <v>0</v>
      </c>
      <c r="D12" s="77"/>
      <c r="E12" s="67"/>
      <c r="F12" s="67"/>
      <c r="G12" s="198"/>
      <c r="H12" s="198"/>
      <c r="I12" s="67"/>
      <c r="J12" s="67"/>
      <c r="K12" s="67"/>
      <c r="L12" s="67"/>
      <c r="M12" s="77"/>
      <c r="N12" s="67"/>
    </row>
    <row r="13" spans="1:14" x14ac:dyDescent="0.2">
      <c r="A13" s="11" t="s">
        <v>207</v>
      </c>
      <c r="B13" s="181" t="s">
        <v>131</v>
      </c>
      <c r="C13" s="160">
        <f>SUM(D13:N13)</f>
        <v>3</v>
      </c>
      <c r="D13" s="77"/>
      <c r="E13" s="67"/>
      <c r="F13" s="67"/>
      <c r="G13" s="198"/>
      <c r="H13" s="198"/>
      <c r="I13" s="67"/>
      <c r="J13" s="67">
        <v>3</v>
      </c>
      <c r="K13" s="67"/>
      <c r="L13" s="67"/>
      <c r="M13" s="77"/>
      <c r="N13" s="67"/>
    </row>
    <row r="14" spans="1:14" x14ac:dyDescent="0.2">
      <c r="A14" s="11" t="s">
        <v>214</v>
      </c>
      <c r="B14" s="67"/>
      <c r="C14" s="160">
        <f>SUM(D14:N14)</f>
        <v>3</v>
      </c>
      <c r="D14" s="67"/>
      <c r="E14" s="67"/>
      <c r="F14" s="67"/>
      <c r="G14" s="67"/>
      <c r="H14" s="67"/>
      <c r="I14" s="67"/>
      <c r="J14" s="67">
        <v>3</v>
      </c>
      <c r="K14" s="67"/>
      <c r="L14" s="67"/>
      <c r="M14" s="67"/>
      <c r="N14" s="67"/>
    </row>
    <row r="15" spans="1:14" x14ac:dyDescent="0.2">
      <c r="A15" s="15" t="s">
        <v>215</v>
      </c>
      <c r="B15" s="196"/>
      <c r="C15" s="459">
        <f>IF(C13&lt;&gt;0,C14/C13,"")</f>
        <v>1</v>
      </c>
      <c r="D15" s="459" t="str">
        <f t="shared" ref="D15:N15" si="0">IF(D13&lt;&gt;0,D14/D13,"")</f>
        <v/>
      </c>
      <c r="E15" s="459" t="str">
        <f t="shared" si="0"/>
        <v/>
      </c>
      <c r="F15" s="459"/>
      <c r="G15" s="459" t="str">
        <f t="shared" si="0"/>
        <v/>
      </c>
      <c r="H15" s="459"/>
      <c r="I15" s="459" t="str">
        <f t="shared" si="0"/>
        <v/>
      </c>
      <c r="J15" s="459">
        <f t="shared" si="0"/>
        <v>1</v>
      </c>
      <c r="K15" s="459" t="str">
        <f t="shared" si="0"/>
        <v/>
      </c>
      <c r="L15" s="459" t="str">
        <f t="shared" si="0"/>
        <v/>
      </c>
      <c r="M15" s="459" t="str">
        <f t="shared" si="0"/>
        <v/>
      </c>
      <c r="N15" s="459" t="str">
        <f t="shared" si="0"/>
        <v/>
      </c>
    </row>
    <row r="16" spans="1:14" x14ac:dyDescent="0.2">
      <c r="A16" s="13" t="s">
        <v>403</v>
      </c>
      <c r="B16" s="13"/>
      <c r="C16" s="334"/>
      <c r="D16" s="82"/>
      <c r="E16" s="82"/>
      <c r="F16" s="84"/>
      <c r="G16" s="109"/>
      <c r="H16" s="109"/>
      <c r="I16" s="80"/>
      <c r="J16" s="84"/>
      <c r="K16" s="80"/>
      <c r="L16" s="80"/>
      <c r="M16" s="80"/>
      <c r="N16" s="80"/>
    </row>
    <row r="17" spans="1:14" x14ac:dyDescent="0.2">
      <c r="A17" s="39" t="s">
        <v>62</v>
      </c>
      <c r="B17" s="23"/>
      <c r="C17" s="160">
        <f>SUM(D17:N17)</f>
        <v>0</v>
      </c>
      <c r="D17" s="77"/>
      <c r="E17" s="67"/>
      <c r="F17" s="67"/>
      <c r="G17" s="198"/>
      <c r="H17" s="198"/>
      <c r="I17" s="67"/>
      <c r="J17" s="67"/>
      <c r="K17" s="67"/>
      <c r="L17" s="67"/>
      <c r="M17" s="77"/>
      <c r="N17" s="67"/>
    </row>
    <row r="18" spans="1:14" x14ac:dyDescent="0.2">
      <c r="A18" s="11" t="s">
        <v>207</v>
      </c>
      <c r="B18" s="181" t="s">
        <v>129</v>
      </c>
      <c r="C18" s="160">
        <f>SUM(D18:N18)</f>
        <v>0</v>
      </c>
      <c r="D18" s="77"/>
      <c r="E18" s="67"/>
      <c r="F18" s="67"/>
      <c r="G18" s="198"/>
      <c r="H18" s="198"/>
      <c r="I18" s="67"/>
      <c r="J18" s="67"/>
      <c r="K18" s="67"/>
      <c r="L18" s="67"/>
      <c r="M18" s="77"/>
      <c r="N18" s="67"/>
    </row>
    <row r="19" spans="1:14" x14ac:dyDescent="0.2">
      <c r="A19" s="11" t="s">
        <v>214</v>
      </c>
      <c r="B19" s="67"/>
      <c r="C19" s="160">
        <f>SUM(D19:N19)</f>
        <v>0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x14ac:dyDescent="0.2">
      <c r="A20" s="15" t="s">
        <v>215</v>
      </c>
      <c r="B20" s="196"/>
      <c r="C20" s="459" t="str">
        <f t="shared" ref="C20:N20" si="1">IF(C18&lt;&gt;0,C19/C18,"")</f>
        <v/>
      </c>
      <c r="D20" s="459" t="str">
        <f t="shared" si="1"/>
        <v/>
      </c>
      <c r="E20" s="459" t="str">
        <f t="shared" si="1"/>
        <v/>
      </c>
      <c r="F20" s="459"/>
      <c r="G20" s="459" t="str">
        <f t="shared" si="1"/>
        <v/>
      </c>
      <c r="H20" s="459"/>
      <c r="I20" s="459" t="str">
        <f t="shared" si="1"/>
        <v/>
      </c>
      <c r="J20" s="459" t="str">
        <f t="shared" si="1"/>
        <v/>
      </c>
      <c r="K20" s="459" t="str">
        <f t="shared" si="1"/>
        <v/>
      </c>
      <c r="L20" s="459" t="str">
        <f t="shared" si="1"/>
        <v/>
      </c>
      <c r="M20" s="459" t="str">
        <f t="shared" si="1"/>
        <v/>
      </c>
      <c r="N20" s="459" t="str">
        <f t="shared" si="1"/>
        <v/>
      </c>
    </row>
    <row r="21" spans="1:14" x14ac:dyDescent="0.2">
      <c r="A21" s="23" t="s">
        <v>404</v>
      </c>
      <c r="B21" s="142"/>
      <c r="C21" s="331"/>
      <c r="D21" s="7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x14ac:dyDescent="0.2">
      <c r="A22" s="39" t="s">
        <v>62</v>
      </c>
      <c r="B22" s="142"/>
      <c r="C22" s="160">
        <f>SUM(D22:N22)</f>
        <v>1763</v>
      </c>
      <c r="D22" s="77"/>
      <c r="E22" s="67"/>
      <c r="F22" s="67"/>
      <c r="G22" s="67"/>
      <c r="H22" s="67"/>
      <c r="I22" s="67"/>
      <c r="J22" s="67">
        <v>1763</v>
      </c>
      <c r="K22" s="67"/>
      <c r="L22" s="67"/>
      <c r="M22" s="67"/>
      <c r="N22" s="67"/>
    </row>
    <row r="23" spans="1:14" x14ac:dyDescent="0.2">
      <c r="A23" s="11" t="s">
        <v>207</v>
      </c>
      <c r="B23" s="29" t="s">
        <v>129</v>
      </c>
      <c r="C23" s="160">
        <f>SUM(D23:N23)</f>
        <v>2863</v>
      </c>
      <c r="D23" s="77"/>
      <c r="E23" s="67"/>
      <c r="F23" s="67"/>
      <c r="G23" s="67"/>
      <c r="H23" s="67"/>
      <c r="I23" s="67"/>
      <c r="J23" s="67">
        <v>2863</v>
      </c>
      <c r="K23" s="67"/>
      <c r="L23" s="67"/>
      <c r="M23" s="67"/>
      <c r="N23" s="67"/>
    </row>
    <row r="24" spans="1:14" x14ac:dyDescent="0.2">
      <c r="A24" s="11" t="s">
        <v>214</v>
      </c>
      <c r="B24" s="67"/>
      <c r="C24" s="160">
        <f>SUM(D24:N24)</f>
        <v>2843</v>
      </c>
      <c r="D24" s="67"/>
      <c r="E24" s="67"/>
      <c r="F24" s="67"/>
      <c r="G24" s="67"/>
      <c r="H24" s="67"/>
      <c r="I24" s="67"/>
      <c r="J24" s="67">
        <v>2843</v>
      </c>
      <c r="K24" s="67"/>
      <c r="L24" s="67"/>
      <c r="M24" s="67"/>
      <c r="N24" s="67"/>
    </row>
    <row r="25" spans="1:14" x14ac:dyDescent="0.2">
      <c r="A25" s="15" t="s">
        <v>215</v>
      </c>
      <c r="B25" s="196"/>
      <c r="C25" s="459">
        <f t="shared" ref="C25:N25" si="2">IF(C23&lt;&gt;0,C24/C23,"")</f>
        <v>0.99301432064268247</v>
      </c>
      <c r="D25" s="459" t="str">
        <f t="shared" si="2"/>
        <v/>
      </c>
      <c r="E25" s="459" t="str">
        <f t="shared" si="2"/>
        <v/>
      </c>
      <c r="F25" s="459"/>
      <c r="G25" s="459" t="str">
        <f t="shared" si="2"/>
        <v/>
      </c>
      <c r="H25" s="459"/>
      <c r="I25" s="459" t="str">
        <f t="shared" si="2"/>
        <v/>
      </c>
      <c r="J25" s="459">
        <f t="shared" si="2"/>
        <v>0.99301432064268247</v>
      </c>
      <c r="K25" s="459" t="str">
        <f t="shared" si="2"/>
        <v/>
      </c>
      <c r="L25" s="459" t="str">
        <f t="shared" si="2"/>
        <v/>
      </c>
      <c r="M25" s="459" t="str">
        <f t="shared" si="2"/>
        <v/>
      </c>
      <c r="N25" s="459" t="str">
        <f t="shared" si="2"/>
        <v/>
      </c>
    </row>
    <row r="26" spans="1:14" x14ac:dyDescent="0.2">
      <c r="A26" s="23" t="s">
        <v>490</v>
      </c>
      <c r="B26" s="142"/>
      <c r="C26" s="334"/>
      <c r="D26" s="77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4" x14ac:dyDescent="0.2">
      <c r="A27" s="39" t="s">
        <v>62</v>
      </c>
      <c r="B27" s="142"/>
      <c r="C27" s="160">
        <f ca="1">SUM(D27:N27)</f>
        <v>0</v>
      </c>
      <c r="D27" s="77">
        <f ca="1">D27+D77+D127+D153+D158+D193+D198+D239</f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x14ac:dyDescent="0.2">
      <c r="A28" s="11" t="s">
        <v>207</v>
      </c>
      <c r="B28" s="29" t="s">
        <v>130</v>
      </c>
      <c r="C28" s="160">
        <f>SUM(D28:N28)</f>
        <v>0</v>
      </c>
      <c r="D28" s="7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11" t="s">
        <v>214</v>
      </c>
      <c r="B29" s="67"/>
      <c r="C29" s="160">
        <f>SUM(D29:N29)</f>
        <v>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15" t="s">
        <v>215</v>
      </c>
      <c r="B30" s="196"/>
      <c r="C30" s="459" t="str">
        <f t="shared" ref="C30:N30" si="3">IF(C28&lt;&gt;0,C29/C28,"")</f>
        <v/>
      </c>
      <c r="D30" s="459" t="str">
        <f t="shared" si="3"/>
        <v/>
      </c>
      <c r="E30" s="459" t="str">
        <f t="shared" si="3"/>
        <v/>
      </c>
      <c r="F30" s="459"/>
      <c r="G30" s="459" t="str">
        <f t="shared" si="3"/>
        <v/>
      </c>
      <c r="H30" s="459"/>
      <c r="I30" s="459" t="str">
        <f t="shared" si="3"/>
        <v/>
      </c>
      <c r="J30" s="459" t="str">
        <f t="shared" si="3"/>
        <v/>
      </c>
      <c r="K30" s="459" t="str">
        <f t="shared" si="3"/>
        <v/>
      </c>
      <c r="L30" s="459" t="str">
        <f t="shared" si="3"/>
        <v/>
      </c>
      <c r="M30" s="459" t="str">
        <f t="shared" si="3"/>
        <v/>
      </c>
      <c r="N30" s="459" t="str">
        <f t="shared" si="3"/>
        <v/>
      </c>
    </row>
    <row r="31" spans="1:14" x14ac:dyDescent="0.2">
      <c r="A31" s="23" t="s">
        <v>491</v>
      </c>
      <c r="B31" s="142"/>
      <c r="C31" s="334"/>
      <c r="D31" s="77"/>
      <c r="E31" s="80"/>
      <c r="F31" s="80"/>
      <c r="G31" s="80"/>
      <c r="H31" s="80"/>
      <c r="I31" s="80"/>
      <c r="J31" s="80"/>
      <c r="K31" s="80"/>
      <c r="L31" s="80"/>
      <c r="M31" s="80"/>
      <c r="N31" s="80"/>
    </row>
    <row r="32" spans="1:14" x14ac:dyDescent="0.2">
      <c r="A32" s="39" t="s">
        <v>62</v>
      </c>
      <c r="B32" s="142"/>
      <c r="C32" s="160">
        <f>SUM(D32:N32)</f>
        <v>133690</v>
      </c>
      <c r="D32" s="77"/>
      <c r="E32" s="67"/>
      <c r="F32" s="67"/>
      <c r="G32" s="67"/>
      <c r="H32" s="67"/>
      <c r="I32" s="67"/>
      <c r="J32" s="67">
        <v>117753</v>
      </c>
      <c r="K32" s="67">
        <v>15937</v>
      </c>
      <c r="L32" s="67"/>
      <c r="M32" s="67"/>
      <c r="N32" s="67"/>
    </row>
    <row r="33" spans="1:14" x14ac:dyDescent="0.2">
      <c r="A33" s="11" t="s">
        <v>207</v>
      </c>
      <c r="B33" s="29" t="s">
        <v>129</v>
      </c>
      <c r="C33" s="160">
        <f>SUM(D33:N33)</f>
        <v>126567</v>
      </c>
      <c r="D33" s="77"/>
      <c r="E33" s="67"/>
      <c r="F33" s="67"/>
      <c r="G33" s="67"/>
      <c r="H33" s="67"/>
      <c r="I33" s="67"/>
      <c r="J33" s="67">
        <v>112653</v>
      </c>
      <c r="K33" s="67">
        <v>13914</v>
      </c>
      <c r="L33" s="67"/>
      <c r="M33" s="67"/>
      <c r="N33" s="67"/>
    </row>
    <row r="34" spans="1:14" x14ac:dyDescent="0.2">
      <c r="A34" s="11" t="s">
        <v>214</v>
      </c>
      <c r="B34" s="67"/>
      <c r="C34" s="160">
        <f>SUM(D34:N34)</f>
        <v>122650</v>
      </c>
      <c r="D34" s="67"/>
      <c r="E34" s="67"/>
      <c r="F34" s="67"/>
      <c r="G34" s="67"/>
      <c r="H34" s="67"/>
      <c r="I34" s="67"/>
      <c r="J34" s="67">
        <v>109149</v>
      </c>
      <c r="K34" s="67">
        <v>13501</v>
      </c>
      <c r="L34" s="67"/>
      <c r="M34" s="67">
        <v>0</v>
      </c>
      <c r="N34" s="67"/>
    </row>
    <row r="35" spans="1:14" x14ac:dyDescent="0.2">
      <c r="A35" s="15" t="s">
        <v>215</v>
      </c>
      <c r="B35" s="196"/>
      <c r="C35" s="459">
        <f t="shared" ref="C35:N35" si="4">IF(C33&lt;&gt;0,C34/C33,"")</f>
        <v>0.96905196457212384</v>
      </c>
      <c r="D35" s="459" t="str">
        <f t="shared" si="4"/>
        <v/>
      </c>
      <c r="E35" s="459" t="str">
        <f t="shared" si="4"/>
        <v/>
      </c>
      <c r="F35" s="459" t="str">
        <f t="shared" si="4"/>
        <v/>
      </c>
      <c r="G35" s="459" t="str">
        <f t="shared" si="4"/>
        <v/>
      </c>
      <c r="H35" s="459" t="str">
        <f t="shared" si="4"/>
        <v/>
      </c>
      <c r="I35" s="459" t="str">
        <f t="shared" si="4"/>
        <v/>
      </c>
      <c r="J35" s="459">
        <f t="shared" si="4"/>
        <v>0.96889563526936695</v>
      </c>
      <c r="K35" s="459">
        <f t="shared" si="4"/>
        <v>0.97031766566048583</v>
      </c>
      <c r="L35" s="459" t="str">
        <f t="shared" si="4"/>
        <v/>
      </c>
      <c r="M35" s="459" t="str">
        <f t="shared" si="4"/>
        <v/>
      </c>
      <c r="N35" s="459" t="str">
        <f t="shared" si="4"/>
        <v/>
      </c>
    </row>
    <row r="36" spans="1:14" x14ac:dyDescent="0.2">
      <c r="A36" s="50" t="s">
        <v>492</v>
      </c>
      <c r="B36" s="349"/>
      <c r="C36" s="193"/>
      <c r="D36" s="205"/>
      <c r="E36" s="193"/>
      <c r="F36" s="193"/>
      <c r="G36" s="193"/>
      <c r="H36" s="193"/>
      <c r="I36" s="193"/>
      <c r="J36" s="193"/>
      <c r="K36" s="193"/>
      <c r="L36" s="193"/>
      <c r="M36" s="193"/>
      <c r="N36" s="67"/>
    </row>
    <row r="37" spans="1:14" x14ac:dyDescent="0.2">
      <c r="A37" s="39" t="s">
        <v>62</v>
      </c>
      <c r="B37" s="349"/>
      <c r="C37" s="344">
        <f>SUM(D37:N37)</f>
        <v>0</v>
      </c>
      <c r="D37" s="7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x14ac:dyDescent="0.2">
      <c r="A38" s="11" t="s">
        <v>207</v>
      </c>
      <c r="B38" s="350" t="s">
        <v>129</v>
      </c>
      <c r="C38" s="344">
        <f>SUM(D38:N38)</f>
        <v>0</v>
      </c>
      <c r="D38" s="7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1:14" x14ac:dyDescent="0.2">
      <c r="A39" s="11" t="s">
        <v>214</v>
      </c>
      <c r="B39" s="349"/>
      <c r="C39" s="344">
        <f>SUM(D39:N39)</f>
        <v>0</v>
      </c>
      <c r="D39" s="7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14" x14ac:dyDescent="0.2">
      <c r="A40" s="15" t="s">
        <v>215</v>
      </c>
      <c r="B40" s="349"/>
      <c r="C40" s="459" t="str">
        <f t="shared" ref="C40:N40" si="5">IF(C38&lt;&gt;0,C39/C38,"")</f>
        <v/>
      </c>
      <c r="D40" s="459" t="str">
        <f t="shared" si="5"/>
        <v/>
      </c>
      <c r="E40" s="459" t="str">
        <f t="shared" si="5"/>
        <v/>
      </c>
      <c r="F40" s="459"/>
      <c r="G40" s="459" t="str">
        <f t="shared" si="5"/>
        <v/>
      </c>
      <c r="H40" s="459"/>
      <c r="I40" s="459" t="str">
        <f t="shared" si="5"/>
        <v/>
      </c>
      <c r="J40" s="459" t="str">
        <f t="shared" si="5"/>
        <v/>
      </c>
      <c r="K40" s="459" t="str">
        <f t="shared" si="5"/>
        <v/>
      </c>
      <c r="L40" s="459" t="str">
        <f t="shared" si="5"/>
        <v/>
      </c>
      <c r="M40" s="459" t="str">
        <f t="shared" si="5"/>
        <v/>
      </c>
      <c r="N40" s="459" t="str">
        <f t="shared" si="5"/>
        <v/>
      </c>
    </row>
    <row r="41" spans="1:14" x14ac:dyDescent="0.2">
      <c r="A41" s="13" t="s">
        <v>493</v>
      </c>
      <c r="B41" s="24"/>
      <c r="C41" s="334"/>
      <c r="D41" s="82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 x14ac:dyDescent="0.2">
      <c r="A42" s="39" t="s">
        <v>62</v>
      </c>
      <c r="B42" s="19"/>
      <c r="C42" s="194">
        <f>SUM(D42:N42)</f>
        <v>705495</v>
      </c>
      <c r="D42" s="67"/>
      <c r="E42" s="67">
        <v>650108</v>
      </c>
      <c r="F42" s="67"/>
      <c r="G42" s="67"/>
      <c r="H42" s="67"/>
      <c r="I42" s="67"/>
      <c r="J42" s="67"/>
      <c r="K42" s="67"/>
      <c r="L42" s="67"/>
      <c r="M42" s="67"/>
      <c r="N42" s="67">
        <v>55387</v>
      </c>
    </row>
    <row r="43" spans="1:14" x14ac:dyDescent="0.2">
      <c r="A43" s="11" t="s">
        <v>207</v>
      </c>
      <c r="B43" s="154" t="s">
        <v>129</v>
      </c>
      <c r="C43" s="194">
        <f>SUM(D43:N43)</f>
        <v>825778</v>
      </c>
      <c r="D43" s="67"/>
      <c r="E43" s="67">
        <v>783837</v>
      </c>
      <c r="F43" s="67"/>
      <c r="G43" s="67"/>
      <c r="H43" s="67"/>
      <c r="I43" s="67"/>
      <c r="J43" s="67"/>
      <c r="K43" s="67"/>
      <c r="L43" s="67"/>
      <c r="M43" s="67"/>
      <c r="N43" s="67">
        <v>41941</v>
      </c>
    </row>
    <row r="44" spans="1:14" x14ac:dyDescent="0.2">
      <c r="A44" s="11" t="s">
        <v>214</v>
      </c>
      <c r="B44" s="67"/>
      <c r="C44" s="160">
        <f>SUM(D44:N44)</f>
        <v>828538</v>
      </c>
      <c r="D44" s="67"/>
      <c r="E44" s="67">
        <v>783837</v>
      </c>
      <c r="F44" s="67"/>
      <c r="G44" s="67">
        <v>2760</v>
      </c>
      <c r="H44" s="67"/>
      <c r="I44" s="67"/>
      <c r="J44" s="67"/>
      <c r="K44" s="67"/>
      <c r="L44" s="67"/>
      <c r="M44" s="67"/>
      <c r="N44" s="67">
        <v>41941</v>
      </c>
    </row>
    <row r="45" spans="1:14" x14ac:dyDescent="0.2">
      <c r="A45" s="15" t="s">
        <v>215</v>
      </c>
      <c r="B45" s="196"/>
      <c r="C45" s="459">
        <f t="shared" ref="C45:N45" si="6">IF(C43&lt;&gt;0,C44/C43,"")</f>
        <v>1.003342302652771</v>
      </c>
      <c r="D45" s="459" t="str">
        <f t="shared" si="6"/>
        <v/>
      </c>
      <c r="E45" s="459">
        <f t="shared" si="6"/>
        <v>1</v>
      </c>
      <c r="F45" s="459"/>
      <c r="G45" s="459" t="str">
        <f t="shared" si="6"/>
        <v/>
      </c>
      <c r="H45" s="459"/>
      <c r="I45" s="459" t="str">
        <f t="shared" si="6"/>
        <v/>
      </c>
      <c r="J45" s="459" t="str">
        <f t="shared" si="6"/>
        <v/>
      </c>
      <c r="K45" s="459" t="str">
        <f t="shared" si="6"/>
        <v/>
      </c>
      <c r="L45" s="459" t="str">
        <f t="shared" si="6"/>
        <v/>
      </c>
      <c r="M45" s="459" t="str">
        <f t="shared" si="6"/>
        <v/>
      </c>
      <c r="N45" s="459">
        <f t="shared" si="6"/>
        <v>1</v>
      </c>
    </row>
    <row r="46" spans="1:14" x14ac:dyDescent="0.2">
      <c r="A46" s="50" t="s">
        <v>494</v>
      </c>
      <c r="B46" s="349"/>
      <c r="C46" s="193"/>
      <c r="D46" s="351"/>
      <c r="E46" s="193"/>
      <c r="F46" s="680"/>
      <c r="G46" s="351"/>
      <c r="H46" s="351"/>
      <c r="I46" s="193"/>
      <c r="J46" s="351"/>
      <c r="K46" s="193"/>
      <c r="L46" s="351"/>
      <c r="M46" s="205"/>
      <c r="N46" s="67"/>
    </row>
    <row r="47" spans="1:14" x14ac:dyDescent="0.2">
      <c r="A47" s="39" t="s">
        <v>62</v>
      </c>
      <c r="B47" s="349"/>
      <c r="C47" s="344">
        <f>SUM(D47:N47)</f>
        <v>0</v>
      </c>
      <c r="D47" s="81"/>
      <c r="E47" s="67"/>
      <c r="F47" s="681"/>
      <c r="G47" s="81"/>
      <c r="H47" s="81"/>
      <c r="I47" s="67"/>
      <c r="J47" s="81"/>
      <c r="K47" s="67"/>
      <c r="L47" s="81"/>
      <c r="M47" s="77"/>
      <c r="N47" s="67"/>
    </row>
    <row r="48" spans="1:14" x14ac:dyDescent="0.2">
      <c r="A48" s="11" t="s">
        <v>207</v>
      </c>
      <c r="B48" s="350" t="s">
        <v>129</v>
      </c>
      <c r="C48" s="344">
        <f>SUM(D48:N48)</f>
        <v>0</v>
      </c>
      <c r="D48" s="81"/>
      <c r="E48" s="67"/>
      <c r="F48" s="681"/>
      <c r="G48" s="81"/>
      <c r="H48" s="81"/>
      <c r="I48" s="67"/>
      <c r="J48" s="81"/>
      <c r="K48" s="67"/>
      <c r="L48" s="81"/>
      <c r="M48" s="77"/>
      <c r="N48" s="67"/>
    </row>
    <row r="49" spans="1:14" x14ac:dyDescent="0.2">
      <c r="A49" s="11" t="s">
        <v>214</v>
      </c>
      <c r="B49" s="349"/>
      <c r="C49" s="344">
        <f>SUM(D49:N49)</f>
        <v>0</v>
      </c>
      <c r="D49" s="81"/>
      <c r="E49" s="67"/>
      <c r="F49" s="681"/>
      <c r="G49" s="81"/>
      <c r="H49" s="81"/>
      <c r="I49" s="67"/>
      <c r="J49" s="81"/>
      <c r="K49" s="67"/>
      <c r="L49" s="81"/>
      <c r="M49" s="77"/>
      <c r="N49" s="67"/>
    </row>
    <row r="50" spans="1:14" x14ac:dyDescent="0.2">
      <c r="A50" s="15" t="s">
        <v>215</v>
      </c>
      <c r="B50" s="349"/>
      <c r="C50" s="459" t="str">
        <f t="shared" ref="C50:N50" si="7">IF(C48&lt;&gt;0,C49/C48,"")</f>
        <v/>
      </c>
      <c r="D50" s="459" t="str">
        <f t="shared" si="7"/>
        <v/>
      </c>
      <c r="E50" s="459" t="str">
        <f t="shared" si="7"/>
        <v/>
      </c>
      <c r="F50" s="459"/>
      <c r="G50" s="459" t="str">
        <f t="shared" si="7"/>
        <v/>
      </c>
      <c r="H50" s="459"/>
      <c r="I50" s="459" t="str">
        <f t="shared" si="7"/>
        <v/>
      </c>
      <c r="J50" s="459" t="str">
        <f t="shared" si="7"/>
        <v/>
      </c>
      <c r="K50" s="459" t="str">
        <f t="shared" si="7"/>
        <v/>
      </c>
      <c r="L50" s="459" t="str">
        <f t="shared" si="7"/>
        <v/>
      </c>
      <c r="M50" s="459" t="str">
        <f t="shared" si="7"/>
        <v/>
      </c>
      <c r="N50" s="459" t="str">
        <f t="shared" si="7"/>
        <v/>
      </c>
    </row>
    <row r="51" spans="1:14" x14ac:dyDescent="0.2">
      <c r="A51" s="13" t="s">
        <v>495</v>
      </c>
      <c r="B51" s="24"/>
      <c r="C51" s="334"/>
      <c r="D51" s="84"/>
      <c r="E51" s="80"/>
      <c r="F51" s="84"/>
      <c r="G51" s="84"/>
      <c r="H51" s="84"/>
      <c r="I51" s="80"/>
      <c r="J51" s="84"/>
      <c r="K51" s="80"/>
      <c r="L51" s="84"/>
      <c r="M51" s="82"/>
      <c r="N51" s="80"/>
    </row>
    <row r="52" spans="1:14" x14ac:dyDescent="0.2">
      <c r="A52" s="39" t="s">
        <v>62</v>
      </c>
      <c r="B52" s="142"/>
      <c r="C52" s="160">
        <f>SUM(D52:N52)</f>
        <v>1206437</v>
      </c>
      <c r="D52" s="67"/>
      <c r="E52" s="67"/>
      <c r="F52" s="67"/>
      <c r="G52" s="67"/>
      <c r="H52" s="67"/>
      <c r="I52" s="67"/>
      <c r="J52" s="81"/>
      <c r="K52" s="67"/>
      <c r="L52" s="67"/>
      <c r="M52" s="67"/>
      <c r="N52" s="67">
        <v>1206437</v>
      </c>
    </row>
    <row r="53" spans="1:14" x14ac:dyDescent="0.2">
      <c r="A53" s="11" t="s">
        <v>207</v>
      </c>
      <c r="B53" s="154" t="s">
        <v>129</v>
      </c>
      <c r="C53" s="160">
        <f>SUM(D53:N53)</f>
        <v>1519373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>
        <v>1519373</v>
      </c>
    </row>
    <row r="54" spans="1:14" x14ac:dyDescent="0.2">
      <c r="A54" s="11" t="s">
        <v>214</v>
      </c>
      <c r="B54" s="77"/>
      <c r="C54" s="160">
        <f>SUM(D54:N54)</f>
        <v>1519375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>
        <v>1519375</v>
      </c>
    </row>
    <row r="55" spans="1:14" x14ac:dyDescent="0.2">
      <c r="A55" s="15" t="s">
        <v>215</v>
      </c>
      <c r="B55" s="195"/>
      <c r="C55" s="459">
        <f t="shared" ref="C55:N55" si="8">IF(C53&lt;&gt;0,C54/C53,"")</f>
        <v>1.0000013163324608</v>
      </c>
      <c r="D55" s="459" t="str">
        <f t="shared" si="8"/>
        <v/>
      </c>
      <c r="E55" s="459" t="str">
        <f t="shared" si="8"/>
        <v/>
      </c>
      <c r="F55" s="459"/>
      <c r="G55" s="459" t="str">
        <f t="shared" si="8"/>
        <v/>
      </c>
      <c r="H55" s="459"/>
      <c r="I55" s="459" t="str">
        <f t="shared" si="8"/>
        <v/>
      </c>
      <c r="J55" s="459" t="str">
        <f t="shared" si="8"/>
        <v/>
      </c>
      <c r="K55" s="459" t="str">
        <f t="shared" si="8"/>
        <v/>
      </c>
      <c r="L55" s="459" t="str">
        <f t="shared" si="8"/>
        <v/>
      </c>
      <c r="M55" s="459" t="str">
        <f t="shared" si="8"/>
        <v/>
      </c>
      <c r="N55" s="459">
        <f t="shared" si="8"/>
        <v>1.0000013163324608</v>
      </c>
    </row>
    <row r="56" spans="1:14" x14ac:dyDescent="0.2">
      <c r="A56" s="13" t="s">
        <v>496</v>
      </c>
      <c r="B56" s="171"/>
      <c r="C56" s="331"/>
      <c r="D56" s="80"/>
      <c r="E56" s="80"/>
      <c r="F56" s="84"/>
      <c r="G56" s="84"/>
      <c r="H56" s="84"/>
      <c r="I56" s="80"/>
      <c r="J56" s="82"/>
      <c r="K56" s="80"/>
      <c r="L56" s="80"/>
      <c r="M56" s="80"/>
      <c r="N56" s="80"/>
    </row>
    <row r="57" spans="1:14" x14ac:dyDescent="0.2">
      <c r="A57" s="39" t="s">
        <v>62</v>
      </c>
      <c r="B57" s="170"/>
      <c r="C57" s="160">
        <f>SUM(D57:N57)</f>
        <v>9518</v>
      </c>
      <c r="D57" s="67"/>
      <c r="E57" s="67">
        <v>9518</v>
      </c>
      <c r="F57" s="681"/>
      <c r="G57" s="81"/>
      <c r="H57" s="81"/>
      <c r="I57" s="67"/>
      <c r="J57" s="77"/>
      <c r="K57" s="67"/>
      <c r="L57" s="67"/>
      <c r="M57" s="67"/>
      <c r="N57" s="67"/>
    </row>
    <row r="58" spans="1:14" x14ac:dyDescent="0.2">
      <c r="A58" s="11" t="s">
        <v>207</v>
      </c>
      <c r="B58" s="154" t="s">
        <v>129</v>
      </c>
      <c r="C58" s="197">
        <f>SUM(D58:N58)</f>
        <v>8199</v>
      </c>
      <c r="D58" s="67"/>
      <c r="E58" s="67">
        <v>8199</v>
      </c>
      <c r="F58" s="67"/>
      <c r="G58" s="67"/>
      <c r="H58" s="77"/>
      <c r="I58" s="77"/>
      <c r="J58" s="77"/>
      <c r="K58" s="67"/>
      <c r="L58" s="67"/>
      <c r="M58" s="67"/>
      <c r="N58" s="67"/>
    </row>
    <row r="59" spans="1:14" x14ac:dyDescent="0.2">
      <c r="A59" s="11" t="s">
        <v>214</v>
      </c>
      <c r="B59" s="77"/>
      <c r="C59" s="160">
        <f>SUM(D59:N59)</f>
        <v>8199</v>
      </c>
      <c r="D59" s="67"/>
      <c r="E59" s="67">
        <v>8199</v>
      </c>
      <c r="F59" s="67"/>
      <c r="G59" s="67"/>
      <c r="H59" s="67"/>
      <c r="I59" s="67"/>
      <c r="J59" s="67"/>
      <c r="K59" s="67"/>
      <c r="L59" s="67"/>
      <c r="M59" s="67"/>
      <c r="N59" s="67"/>
    </row>
    <row r="60" spans="1:14" x14ac:dyDescent="0.2">
      <c r="A60" s="15" t="s">
        <v>215</v>
      </c>
      <c r="B60" s="195"/>
      <c r="C60" s="459">
        <f t="shared" ref="C60:N60" si="9">IF(C58&lt;&gt;0,C59/C58,"")</f>
        <v>1</v>
      </c>
      <c r="D60" s="459" t="str">
        <f t="shared" si="9"/>
        <v/>
      </c>
      <c r="E60" s="459">
        <f t="shared" si="9"/>
        <v>1</v>
      </c>
      <c r="F60" s="459"/>
      <c r="G60" s="459" t="str">
        <f t="shared" si="9"/>
        <v/>
      </c>
      <c r="H60" s="459"/>
      <c r="I60" s="459" t="str">
        <f t="shared" si="9"/>
        <v/>
      </c>
      <c r="J60" s="459" t="str">
        <f t="shared" si="9"/>
        <v/>
      </c>
      <c r="K60" s="459" t="str">
        <f t="shared" si="9"/>
        <v/>
      </c>
      <c r="L60" s="459" t="str">
        <f t="shared" si="9"/>
        <v/>
      </c>
      <c r="M60" s="459" t="str">
        <f t="shared" si="9"/>
        <v/>
      </c>
      <c r="N60" s="459" t="str">
        <f t="shared" si="9"/>
        <v/>
      </c>
    </row>
    <row r="61" spans="1:14" s="112" customFormat="1" x14ac:dyDescent="0.2">
      <c r="A61" s="13" t="s">
        <v>497</v>
      </c>
      <c r="B61" s="171"/>
      <c r="C61" s="334"/>
      <c r="D61" s="80"/>
      <c r="E61" s="80"/>
      <c r="F61" s="80"/>
      <c r="G61" s="80"/>
      <c r="H61" s="82"/>
      <c r="I61" s="82"/>
      <c r="J61" s="82"/>
      <c r="K61" s="80"/>
      <c r="L61" s="80"/>
      <c r="M61" s="80"/>
      <c r="N61" s="80"/>
    </row>
    <row r="62" spans="1:14" s="112" customFormat="1" x14ac:dyDescent="0.2">
      <c r="A62" s="39" t="s">
        <v>62</v>
      </c>
      <c r="B62" s="170"/>
      <c r="C62" s="160">
        <f>SUM(D62:N62)</f>
        <v>0</v>
      </c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s="112" customFormat="1" x14ac:dyDescent="0.2">
      <c r="A63" s="11" t="s">
        <v>207</v>
      </c>
      <c r="B63" s="154" t="s">
        <v>129</v>
      </c>
      <c r="C63" s="197">
        <f>SUM(D63:N63)</f>
        <v>0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s="112" customFormat="1" x14ac:dyDescent="0.2">
      <c r="A64" s="11" t="s">
        <v>214</v>
      </c>
      <c r="B64" s="77"/>
      <c r="C64" s="160">
        <f>SUM(D64:N64)</f>
        <v>0</v>
      </c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s="112" customFormat="1" x14ac:dyDescent="0.2">
      <c r="A65" s="15" t="s">
        <v>215</v>
      </c>
      <c r="B65" s="195"/>
      <c r="C65" s="459" t="str">
        <f t="shared" ref="C65:N65" si="10">IF(C63&lt;&gt;0,C64/C63,"")</f>
        <v/>
      </c>
      <c r="D65" s="459" t="str">
        <f t="shared" si="10"/>
        <v/>
      </c>
      <c r="E65" s="459" t="str">
        <f t="shared" si="10"/>
        <v/>
      </c>
      <c r="F65" s="459"/>
      <c r="G65" s="459" t="str">
        <f t="shared" si="10"/>
        <v/>
      </c>
      <c r="H65" s="459"/>
      <c r="I65" s="459" t="str">
        <f t="shared" si="10"/>
        <v/>
      </c>
      <c r="J65" s="459" t="str">
        <f t="shared" si="10"/>
        <v/>
      </c>
      <c r="K65" s="459" t="str">
        <f t="shared" si="10"/>
        <v/>
      </c>
      <c r="L65" s="459" t="str">
        <f t="shared" si="10"/>
        <v/>
      </c>
      <c r="M65" s="459" t="str">
        <f t="shared" si="10"/>
        <v/>
      </c>
      <c r="N65" s="459" t="str">
        <f t="shared" si="10"/>
        <v/>
      </c>
    </row>
    <row r="66" spans="1:14" s="112" customFormat="1" x14ac:dyDescent="0.2">
      <c r="A66" s="13" t="s">
        <v>498</v>
      </c>
      <c r="B66" s="171"/>
      <c r="C66" s="334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1:14" s="112" customFormat="1" x14ac:dyDescent="0.2">
      <c r="A67" s="39" t="s">
        <v>62</v>
      </c>
      <c r="B67" s="170"/>
      <c r="C67" s="160">
        <f>SUM(D67:N67)</f>
        <v>0</v>
      </c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1:14" s="112" customFormat="1" x14ac:dyDescent="0.2">
      <c r="A68" s="11" t="s">
        <v>207</v>
      </c>
      <c r="B68" s="154" t="s">
        <v>129</v>
      </c>
      <c r="C68" s="197">
        <f>SUM(D68:N68)</f>
        <v>0</v>
      </c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1:14" s="112" customFormat="1" x14ac:dyDescent="0.2">
      <c r="A69" s="11" t="s">
        <v>214</v>
      </c>
      <c r="B69" s="77"/>
      <c r="C69" s="160">
        <f>SUM(D69:N69)</f>
        <v>0</v>
      </c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4" s="112" customFormat="1" x14ac:dyDescent="0.2">
      <c r="A70" s="15" t="s">
        <v>215</v>
      </c>
      <c r="B70" s="196"/>
      <c r="C70" s="459" t="str">
        <f t="shared" ref="C70:N70" si="11">IF(C68&lt;&gt;0,C69/C68,"")</f>
        <v/>
      </c>
      <c r="D70" s="459" t="str">
        <f t="shared" si="11"/>
        <v/>
      </c>
      <c r="E70" s="459" t="str">
        <f t="shared" si="11"/>
        <v/>
      </c>
      <c r="F70" s="459"/>
      <c r="G70" s="459" t="str">
        <f t="shared" si="11"/>
        <v/>
      </c>
      <c r="H70" s="459"/>
      <c r="I70" s="459" t="str">
        <f t="shared" si="11"/>
        <v/>
      </c>
      <c r="J70" s="459" t="str">
        <f t="shared" si="11"/>
        <v/>
      </c>
      <c r="K70" s="459" t="str">
        <f t="shared" si="11"/>
        <v/>
      </c>
      <c r="L70" s="459" t="str">
        <f t="shared" si="11"/>
        <v/>
      </c>
      <c r="M70" s="459" t="str">
        <f t="shared" si="11"/>
        <v/>
      </c>
      <c r="N70" s="459" t="str">
        <f t="shared" si="11"/>
        <v/>
      </c>
    </row>
    <row r="71" spans="1:14" x14ac:dyDescent="0.2">
      <c r="A71" s="13" t="s">
        <v>499</v>
      </c>
      <c r="B71" s="7"/>
      <c r="C71" s="334"/>
      <c r="D71" s="84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1:14" x14ac:dyDescent="0.2">
      <c r="A72" s="39" t="s">
        <v>62</v>
      </c>
      <c r="B72" s="19"/>
      <c r="C72" s="197">
        <f>SUM(D72:N72)</f>
        <v>0</v>
      </c>
      <c r="D72" s="81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1:14" x14ac:dyDescent="0.2">
      <c r="A73" s="11" t="s">
        <v>207</v>
      </c>
      <c r="B73" s="154" t="s">
        <v>129</v>
      </c>
      <c r="C73" s="160">
        <f>SUM(D73:N73)</f>
        <v>0</v>
      </c>
      <c r="D73" s="7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14" x14ac:dyDescent="0.2">
      <c r="A74" s="11" t="s">
        <v>214</v>
      </c>
      <c r="B74" s="67"/>
      <c r="C74" s="197">
        <f>SUM(D74:N74)</f>
        <v>0</v>
      </c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1:14" x14ac:dyDescent="0.2">
      <c r="A75" s="15" t="s">
        <v>215</v>
      </c>
      <c r="B75" s="196"/>
      <c r="C75" s="459" t="str">
        <f t="shared" ref="C75:N75" si="12">IF(C73&lt;&gt;0,C74/C73,"")</f>
        <v/>
      </c>
      <c r="D75" s="459" t="str">
        <f t="shared" si="12"/>
        <v/>
      </c>
      <c r="E75" s="459" t="str">
        <f t="shared" si="12"/>
        <v/>
      </c>
      <c r="F75" s="459"/>
      <c r="G75" s="459" t="str">
        <f t="shared" si="12"/>
        <v/>
      </c>
      <c r="H75" s="459"/>
      <c r="I75" s="459" t="str">
        <f t="shared" si="12"/>
        <v/>
      </c>
      <c r="J75" s="459" t="str">
        <f t="shared" si="12"/>
        <v/>
      </c>
      <c r="K75" s="459" t="str">
        <f t="shared" si="12"/>
        <v/>
      </c>
      <c r="L75" s="459" t="str">
        <f t="shared" si="12"/>
        <v/>
      </c>
      <c r="M75" s="459" t="str">
        <f t="shared" si="12"/>
        <v/>
      </c>
      <c r="N75" s="459" t="str">
        <f t="shared" si="12"/>
        <v/>
      </c>
    </row>
    <row r="76" spans="1:14" x14ac:dyDescent="0.2">
      <c r="A76" s="13" t="s">
        <v>500</v>
      </c>
      <c r="B76" s="7"/>
      <c r="C76" s="334"/>
      <c r="D76" s="84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1:14" x14ac:dyDescent="0.2">
      <c r="A77" s="39" t="s">
        <v>62</v>
      </c>
      <c r="B77" s="19"/>
      <c r="C77" s="197">
        <f>SUM(D77:N77)</f>
        <v>0</v>
      </c>
      <c r="D77" s="81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 x14ac:dyDescent="0.2">
      <c r="A78" s="11" t="s">
        <v>207</v>
      </c>
      <c r="B78" s="154" t="s">
        <v>130</v>
      </c>
      <c r="C78" s="160">
        <f>SUM(D78:N78)</f>
        <v>0</v>
      </c>
      <c r="D78" s="7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1:14" x14ac:dyDescent="0.2">
      <c r="A79" s="11" t="s">
        <v>214</v>
      </c>
      <c r="B79" s="67"/>
      <c r="C79" s="197">
        <f>SUM(D79:N79)</f>
        <v>0</v>
      </c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4" x14ac:dyDescent="0.2">
      <c r="A80" s="15" t="s">
        <v>215</v>
      </c>
      <c r="B80" s="196"/>
      <c r="C80" s="459" t="str">
        <f t="shared" ref="C80:N80" si="13">IF(C78&lt;&gt;0,C79/C78,"")</f>
        <v/>
      </c>
      <c r="D80" s="459" t="str">
        <f t="shared" si="13"/>
        <v/>
      </c>
      <c r="E80" s="459" t="str">
        <f t="shared" si="13"/>
        <v/>
      </c>
      <c r="F80" s="459"/>
      <c r="G80" s="459" t="str">
        <f t="shared" si="13"/>
        <v/>
      </c>
      <c r="H80" s="459"/>
      <c r="I80" s="459" t="str">
        <f t="shared" si="13"/>
        <v/>
      </c>
      <c r="J80" s="459" t="str">
        <f t="shared" si="13"/>
        <v/>
      </c>
      <c r="K80" s="459" t="str">
        <f t="shared" si="13"/>
        <v/>
      </c>
      <c r="L80" s="459" t="str">
        <f t="shared" si="13"/>
        <v/>
      </c>
      <c r="M80" s="459" t="str">
        <f t="shared" si="13"/>
        <v/>
      </c>
      <c r="N80" s="459" t="str">
        <f t="shared" si="13"/>
        <v/>
      </c>
    </row>
    <row r="81" spans="1:14" x14ac:dyDescent="0.2">
      <c r="A81" s="47" t="s">
        <v>501</v>
      </c>
      <c r="B81" s="43"/>
      <c r="C81" s="335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1:14" x14ac:dyDescent="0.2">
      <c r="A82" s="39" t="s">
        <v>62</v>
      </c>
      <c r="B82" s="44"/>
      <c r="C82" s="197">
        <f>SUM(D82:N82)</f>
        <v>0</v>
      </c>
      <c r="D82" s="7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1:14" x14ac:dyDescent="0.2">
      <c r="A83" s="11" t="s">
        <v>207</v>
      </c>
      <c r="B83" s="154" t="s">
        <v>129</v>
      </c>
      <c r="C83" s="194">
        <f>SUM(D83:N83)</f>
        <v>0</v>
      </c>
      <c r="D83" s="7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1:14" x14ac:dyDescent="0.2">
      <c r="A84" s="11" t="s">
        <v>214</v>
      </c>
      <c r="B84" s="67"/>
      <c r="C84" s="197">
        <f>SUM(D84:N84)</f>
        <v>0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1:14" x14ac:dyDescent="0.2">
      <c r="A85" s="15" t="s">
        <v>215</v>
      </c>
      <c r="B85" s="196"/>
      <c r="C85" s="459" t="str">
        <f t="shared" ref="C85:N85" si="14">IF(C83&lt;&gt;0,C84/C83,"")</f>
        <v/>
      </c>
      <c r="D85" s="459" t="str">
        <f t="shared" si="14"/>
        <v/>
      </c>
      <c r="E85" s="459" t="str">
        <f t="shared" si="14"/>
        <v/>
      </c>
      <c r="F85" s="459"/>
      <c r="G85" s="459" t="str">
        <f t="shared" si="14"/>
        <v/>
      </c>
      <c r="H85" s="459"/>
      <c r="I85" s="459" t="str">
        <f t="shared" si="14"/>
        <v/>
      </c>
      <c r="J85" s="459" t="str">
        <f t="shared" si="14"/>
        <v/>
      </c>
      <c r="K85" s="459" t="str">
        <f t="shared" si="14"/>
        <v/>
      </c>
      <c r="L85" s="459" t="str">
        <f t="shared" si="14"/>
        <v/>
      </c>
      <c r="M85" s="459" t="str">
        <f t="shared" si="14"/>
        <v/>
      </c>
      <c r="N85" s="459" t="str">
        <f t="shared" si="14"/>
        <v/>
      </c>
    </row>
    <row r="86" spans="1:14" x14ac:dyDescent="0.2">
      <c r="A86" s="13" t="s">
        <v>502</v>
      </c>
      <c r="B86" s="7"/>
      <c r="C86" s="334"/>
      <c r="D86" s="84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1:14" x14ac:dyDescent="0.2">
      <c r="A87" s="39" t="s">
        <v>62</v>
      </c>
      <c r="B87" s="19"/>
      <c r="C87" s="197">
        <f>SUM(D87:N87)</f>
        <v>0</v>
      </c>
      <c r="D87" s="81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1:14" x14ac:dyDescent="0.2">
      <c r="A88" s="11" t="s">
        <v>207</v>
      </c>
      <c r="B88" s="154" t="s">
        <v>129</v>
      </c>
      <c r="C88" s="160">
        <f>SUM(D88:N88)</f>
        <v>0</v>
      </c>
      <c r="D88" s="7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1:14" x14ac:dyDescent="0.2">
      <c r="A89" s="11" t="s">
        <v>214</v>
      </c>
      <c r="B89" s="67"/>
      <c r="C89" s="197">
        <f>SUM(D89:N89)</f>
        <v>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1:14" x14ac:dyDescent="0.2">
      <c r="A90" s="15" t="s">
        <v>215</v>
      </c>
      <c r="B90" s="196"/>
      <c r="C90" s="459" t="str">
        <f t="shared" ref="C90:N90" si="15">IF(C88&lt;&gt;0,C89/C88,"")</f>
        <v/>
      </c>
      <c r="D90" s="459" t="str">
        <f t="shared" si="15"/>
        <v/>
      </c>
      <c r="E90" s="459" t="str">
        <f t="shared" si="15"/>
        <v/>
      </c>
      <c r="F90" s="459"/>
      <c r="G90" s="459" t="str">
        <f t="shared" si="15"/>
        <v/>
      </c>
      <c r="H90" s="459"/>
      <c r="I90" s="459" t="str">
        <f t="shared" si="15"/>
        <v/>
      </c>
      <c r="J90" s="459" t="str">
        <f t="shared" si="15"/>
        <v/>
      </c>
      <c r="K90" s="459" t="str">
        <f t="shared" si="15"/>
        <v/>
      </c>
      <c r="L90" s="459" t="str">
        <f t="shared" si="15"/>
        <v/>
      </c>
      <c r="M90" s="459" t="str">
        <f t="shared" si="15"/>
        <v/>
      </c>
      <c r="N90" s="459" t="str">
        <f t="shared" si="15"/>
        <v/>
      </c>
    </row>
    <row r="91" spans="1:14" x14ac:dyDescent="0.2">
      <c r="A91" s="47" t="s">
        <v>503</v>
      </c>
      <c r="B91" s="43"/>
      <c r="C91" s="335"/>
      <c r="D91" s="82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1:14" x14ac:dyDescent="0.2">
      <c r="A92" s="39" t="s">
        <v>62</v>
      </c>
      <c r="B92" s="44"/>
      <c r="C92" s="197">
        <f>SUM(D92:N92)</f>
        <v>0</v>
      </c>
      <c r="D92" s="7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1:14" x14ac:dyDescent="0.2">
      <c r="A93" s="11" t="s">
        <v>207</v>
      </c>
      <c r="B93" s="154" t="s">
        <v>129</v>
      </c>
      <c r="C93" s="194">
        <f>SUM(D93:N93)</f>
        <v>0</v>
      </c>
      <c r="D93" s="7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1:14" x14ac:dyDescent="0.2">
      <c r="A94" s="11" t="s">
        <v>214</v>
      </c>
      <c r="B94" s="67"/>
      <c r="C94" s="197">
        <f>SUM(D94:N94)</f>
        <v>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1:14" x14ac:dyDescent="0.2">
      <c r="A95" s="15" t="s">
        <v>215</v>
      </c>
      <c r="B95" s="196"/>
      <c r="C95" s="459" t="str">
        <f t="shared" ref="C95:N95" si="16">IF(C93&lt;&gt;0,C94/C93,"")</f>
        <v/>
      </c>
      <c r="D95" s="459" t="str">
        <f t="shared" si="16"/>
        <v/>
      </c>
      <c r="E95" s="459" t="str">
        <f t="shared" si="16"/>
        <v/>
      </c>
      <c r="F95" s="459"/>
      <c r="G95" s="459" t="str">
        <f t="shared" si="16"/>
        <v/>
      </c>
      <c r="H95" s="459"/>
      <c r="I95" s="459" t="str">
        <f t="shared" si="16"/>
        <v/>
      </c>
      <c r="J95" s="459" t="str">
        <f t="shared" si="16"/>
        <v/>
      </c>
      <c r="K95" s="459" t="str">
        <f t="shared" si="16"/>
        <v/>
      </c>
      <c r="L95" s="459" t="str">
        <f t="shared" si="16"/>
        <v/>
      </c>
      <c r="M95" s="459" t="str">
        <f t="shared" si="16"/>
        <v/>
      </c>
      <c r="N95" s="459" t="str">
        <f t="shared" si="16"/>
        <v/>
      </c>
    </row>
    <row r="96" spans="1:14" x14ac:dyDescent="0.2">
      <c r="A96" s="47" t="s">
        <v>504</v>
      </c>
      <c r="B96" s="43"/>
      <c r="C96" s="335"/>
      <c r="D96" s="82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1:15" x14ac:dyDescent="0.2">
      <c r="A97" s="39" t="s">
        <v>62</v>
      </c>
      <c r="B97" s="44"/>
      <c r="C97" s="197">
        <f>SUM(D97:N97)</f>
        <v>0</v>
      </c>
      <c r="D97" s="7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1:15" x14ac:dyDescent="0.2">
      <c r="A98" s="11" t="s">
        <v>207</v>
      </c>
      <c r="B98" s="154" t="s">
        <v>129</v>
      </c>
      <c r="C98" s="194">
        <f>SUM(D98:N98)</f>
        <v>0</v>
      </c>
      <c r="D98" s="7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5" x14ac:dyDescent="0.2">
      <c r="A99" s="11" t="s">
        <v>214</v>
      </c>
      <c r="B99" s="67"/>
      <c r="C99" s="197">
        <f>SUM(D99:N99)</f>
        <v>0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1:15" x14ac:dyDescent="0.2">
      <c r="A100" s="15" t="s">
        <v>215</v>
      </c>
      <c r="B100" s="196"/>
      <c r="C100" s="459" t="str">
        <f t="shared" ref="C100:N100" si="17">IF(C98&lt;&gt;0,C99/C98,"")</f>
        <v/>
      </c>
      <c r="D100" s="459" t="str">
        <f t="shared" si="17"/>
        <v/>
      </c>
      <c r="E100" s="459" t="str">
        <f t="shared" si="17"/>
        <v/>
      </c>
      <c r="F100" s="459"/>
      <c r="G100" s="459" t="str">
        <f t="shared" si="17"/>
        <v/>
      </c>
      <c r="H100" s="459"/>
      <c r="I100" s="459" t="str">
        <f t="shared" si="17"/>
        <v/>
      </c>
      <c r="J100" s="459" t="str">
        <f t="shared" si="17"/>
        <v/>
      </c>
      <c r="K100" s="459" t="str">
        <f t="shared" si="17"/>
        <v/>
      </c>
      <c r="L100" s="459" t="str">
        <f t="shared" si="17"/>
        <v/>
      </c>
      <c r="M100" s="459" t="str">
        <f t="shared" si="17"/>
        <v/>
      </c>
      <c r="N100" s="459" t="str">
        <f t="shared" si="17"/>
        <v/>
      </c>
    </row>
    <row r="101" spans="1:15" ht="14.25" customHeight="1" x14ac:dyDescent="0.2">
      <c r="A101" s="50" t="s">
        <v>505</v>
      </c>
      <c r="B101" s="44"/>
      <c r="C101" s="336"/>
      <c r="D101" s="7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1:15" x14ac:dyDescent="0.2">
      <c r="A102" s="39" t="s">
        <v>62</v>
      </c>
      <c r="B102" s="44"/>
      <c r="C102" s="197">
        <f>SUM(D102:N102)</f>
        <v>21150</v>
      </c>
      <c r="D102" s="77"/>
      <c r="E102" s="67"/>
      <c r="F102" s="67"/>
      <c r="G102" s="67"/>
      <c r="H102" s="67"/>
      <c r="I102" s="67"/>
      <c r="J102" s="67"/>
      <c r="K102" s="67"/>
      <c r="L102" s="67">
        <v>21150</v>
      </c>
      <c r="M102" s="67"/>
      <c r="N102" s="67"/>
    </row>
    <row r="103" spans="1:15" x14ac:dyDescent="0.2">
      <c r="A103" s="11" t="s">
        <v>207</v>
      </c>
      <c r="B103" s="154" t="s">
        <v>129</v>
      </c>
      <c r="C103" s="160">
        <f>SUM(D103:N103)</f>
        <v>21500</v>
      </c>
      <c r="D103" s="77"/>
      <c r="E103" s="67"/>
      <c r="F103" s="67"/>
      <c r="G103" s="67"/>
      <c r="H103" s="67"/>
      <c r="I103" s="128"/>
      <c r="J103" s="67"/>
      <c r="K103" s="67"/>
      <c r="L103" s="67">
        <v>21500</v>
      </c>
      <c r="M103" s="67"/>
      <c r="N103" s="67"/>
    </row>
    <row r="104" spans="1:15" x14ac:dyDescent="0.2">
      <c r="A104" s="11" t="s">
        <v>214</v>
      </c>
      <c r="B104" s="67"/>
      <c r="C104" s="197">
        <f>SUM(D104:N104)</f>
        <v>21500</v>
      </c>
      <c r="D104" s="67"/>
      <c r="E104" s="67"/>
      <c r="F104" s="67"/>
      <c r="G104" s="67"/>
      <c r="H104" s="67"/>
      <c r="I104" s="67"/>
      <c r="J104" s="67"/>
      <c r="K104" s="67"/>
      <c r="L104" s="67">
        <v>21500</v>
      </c>
      <c r="M104" s="67"/>
      <c r="N104" s="67"/>
    </row>
    <row r="105" spans="1:15" x14ac:dyDescent="0.2">
      <c r="A105" s="15" t="s">
        <v>215</v>
      </c>
      <c r="B105" s="196"/>
      <c r="C105" s="459">
        <f t="shared" ref="C105:N105" si="18">IF(C103&lt;&gt;0,C104/C103,"")</f>
        <v>1</v>
      </c>
      <c r="D105" s="459" t="str">
        <f t="shared" si="18"/>
        <v/>
      </c>
      <c r="E105" s="459" t="str">
        <f t="shared" si="18"/>
        <v/>
      </c>
      <c r="F105" s="459"/>
      <c r="G105" s="459" t="str">
        <f t="shared" si="18"/>
        <v/>
      </c>
      <c r="H105" s="459"/>
      <c r="I105" s="459" t="str">
        <f t="shared" si="18"/>
        <v/>
      </c>
      <c r="J105" s="459" t="str">
        <f t="shared" si="18"/>
        <v/>
      </c>
      <c r="K105" s="459" t="str">
        <f t="shared" si="18"/>
        <v/>
      </c>
      <c r="L105" s="459">
        <f t="shared" si="18"/>
        <v>1</v>
      </c>
      <c r="M105" s="459" t="str">
        <f t="shared" si="18"/>
        <v/>
      </c>
      <c r="N105" s="459" t="str">
        <f t="shared" si="18"/>
        <v/>
      </c>
    </row>
    <row r="106" spans="1:15" x14ac:dyDescent="0.2">
      <c r="A106" s="47" t="s">
        <v>506</v>
      </c>
      <c r="B106" s="43"/>
      <c r="C106" s="335"/>
      <c r="D106" s="82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1:15" x14ac:dyDescent="0.2">
      <c r="A107" s="39" t="s">
        <v>62</v>
      </c>
      <c r="B107" s="44"/>
      <c r="C107" s="679">
        <f>SUM(D107:N107)</f>
        <v>77097</v>
      </c>
      <c r="D107" s="77"/>
      <c r="E107" s="67">
        <v>910</v>
      </c>
      <c r="F107" s="67"/>
      <c r="G107" s="67"/>
      <c r="H107" s="67"/>
      <c r="I107" s="67"/>
      <c r="J107" s="67">
        <v>489</v>
      </c>
      <c r="K107" s="67">
        <v>6850</v>
      </c>
      <c r="L107" s="67">
        <v>68488</v>
      </c>
      <c r="M107" s="67">
        <v>360</v>
      </c>
      <c r="N107" s="67"/>
    </row>
    <row r="108" spans="1:15" x14ac:dyDescent="0.2">
      <c r="A108" s="11" t="s">
        <v>207</v>
      </c>
      <c r="B108" s="154" t="s">
        <v>129</v>
      </c>
      <c r="C108" s="194">
        <f>SUM(D108:N108)</f>
        <v>19528</v>
      </c>
      <c r="D108" s="67"/>
      <c r="E108" s="67">
        <v>691</v>
      </c>
      <c r="F108" s="67"/>
      <c r="G108" s="67"/>
      <c r="H108" s="67"/>
      <c r="I108" s="67">
        <v>50</v>
      </c>
      <c r="J108" s="67">
        <v>5743</v>
      </c>
      <c r="K108" s="67">
        <v>6850</v>
      </c>
      <c r="L108" s="67">
        <v>6134</v>
      </c>
      <c r="M108" s="67">
        <v>60</v>
      </c>
      <c r="N108" s="67"/>
      <c r="O108" s="182"/>
    </row>
    <row r="109" spans="1:15" x14ac:dyDescent="0.2">
      <c r="A109" s="11" t="s">
        <v>214</v>
      </c>
      <c r="B109" s="67"/>
      <c r="C109" s="197">
        <f>SUM(D109:N109)</f>
        <v>14127</v>
      </c>
      <c r="D109" s="67"/>
      <c r="E109" s="67">
        <v>691</v>
      </c>
      <c r="F109" s="67"/>
      <c r="G109" s="67"/>
      <c r="H109" s="67"/>
      <c r="I109" s="67">
        <v>50</v>
      </c>
      <c r="J109" s="67">
        <v>7517</v>
      </c>
      <c r="K109" s="67"/>
      <c r="L109" s="67">
        <v>5841</v>
      </c>
      <c r="M109" s="67">
        <v>28</v>
      </c>
      <c r="N109" s="67"/>
    </row>
    <row r="110" spans="1:15" x14ac:dyDescent="0.2">
      <c r="A110" s="15" t="s">
        <v>215</v>
      </c>
      <c r="B110" s="196"/>
      <c r="C110" s="459">
        <f t="shared" ref="C110:M110" si="19">IF(C108&lt;&gt;0,C109/C108,"")</f>
        <v>0.72342277755018436</v>
      </c>
      <c r="D110" s="459" t="str">
        <f t="shared" si="19"/>
        <v/>
      </c>
      <c r="E110" s="459">
        <f t="shared" si="19"/>
        <v>1</v>
      </c>
      <c r="F110" s="459"/>
      <c r="G110" s="459" t="str">
        <f t="shared" si="19"/>
        <v/>
      </c>
      <c r="H110" s="459"/>
      <c r="I110" s="459">
        <f t="shared" si="19"/>
        <v>1</v>
      </c>
      <c r="J110" s="459">
        <f t="shared" si="19"/>
        <v>1.3088977886122235</v>
      </c>
      <c r="K110" s="459">
        <f t="shared" si="19"/>
        <v>0</v>
      </c>
      <c r="L110" s="459">
        <f t="shared" si="19"/>
        <v>0.95223345288555594</v>
      </c>
      <c r="M110" s="459">
        <f t="shared" si="19"/>
        <v>0.46666666666666667</v>
      </c>
      <c r="N110" s="459"/>
    </row>
    <row r="111" spans="1:15" x14ac:dyDescent="0.2">
      <c r="A111" s="13" t="s">
        <v>507</v>
      </c>
      <c r="B111" s="19"/>
      <c r="C111" s="337"/>
      <c r="D111" s="77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1:15" x14ac:dyDescent="0.2">
      <c r="A112" s="39" t="s">
        <v>62</v>
      </c>
      <c r="B112" s="19"/>
      <c r="C112" s="197">
        <f>SUM(D112:N112)</f>
        <v>2000</v>
      </c>
      <c r="D112" s="77"/>
      <c r="E112" s="67">
        <v>2000</v>
      </c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1:15" x14ac:dyDescent="0.2">
      <c r="A113" s="11" t="s">
        <v>207</v>
      </c>
      <c r="B113" s="154" t="s">
        <v>129</v>
      </c>
      <c r="C113" s="194">
        <f>SUM(D113:N113)</f>
        <v>6611</v>
      </c>
      <c r="D113" s="67"/>
      <c r="E113" s="67">
        <v>5411</v>
      </c>
      <c r="F113" s="67"/>
      <c r="G113" s="67"/>
      <c r="H113" s="67"/>
      <c r="I113" s="67"/>
      <c r="J113" s="67">
        <v>1200</v>
      </c>
      <c r="K113" s="67"/>
      <c r="L113" s="67"/>
      <c r="M113" s="67"/>
      <c r="N113" s="67"/>
      <c r="O113" s="182"/>
    </row>
    <row r="114" spans="1:15" x14ac:dyDescent="0.2">
      <c r="A114" s="11" t="s">
        <v>214</v>
      </c>
      <c r="B114" s="67"/>
      <c r="C114" s="197">
        <f>SUM(D114:N114)</f>
        <v>6550</v>
      </c>
      <c r="D114" s="67"/>
      <c r="E114" s="67">
        <v>5411</v>
      </c>
      <c r="F114" s="67"/>
      <c r="G114" s="67"/>
      <c r="H114" s="67"/>
      <c r="I114" s="67"/>
      <c r="J114" s="67">
        <v>1139</v>
      </c>
      <c r="K114" s="67"/>
      <c r="L114" s="67"/>
      <c r="M114" s="67"/>
      <c r="N114" s="67"/>
    </row>
    <row r="115" spans="1:15" x14ac:dyDescent="0.2">
      <c r="A115" s="15" t="s">
        <v>215</v>
      </c>
      <c r="B115" s="196"/>
      <c r="C115" s="459">
        <f t="shared" ref="C115:N115" si="20">IF(C113&lt;&gt;0,C114/C113,"")</f>
        <v>0.99077295416729694</v>
      </c>
      <c r="D115" s="459" t="str">
        <f t="shared" si="20"/>
        <v/>
      </c>
      <c r="E115" s="459">
        <f t="shared" si="20"/>
        <v>1</v>
      </c>
      <c r="F115" s="459"/>
      <c r="G115" s="459" t="str">
        <f t="shared" si="20"/>
        <v/>
      </c>
      <c r="H115" s="459"/>
      <c r="I115" s="459" t="str">
        <f t="shared" si="20"/>
        <v/>
      </c>
      <c r="J115" s="459">
        <f t="shared" si="20"/>
        <v>0.94916666666666671</v>
      </c>
      <c r="K115" s="459" t="str">
        <f t="shared" si="20"/>
        <v/>
      </c>
      <c r="L115" s="459" t="str">
        <f t="shared" si="20"/>
        <v/>
      </c>
      <c r="M115" s="459" t="str">
        <f t="shared" si="20"/>
        <v/>
      </c>
      <c r="N115" s="459" t="str">
        <f t="shared" si="20"/>
        <v/>
      </c>
    </row>
    <row r="116" spans="1:15" x14ac:dyDescent="0.2">
      <c r="A116" s="13" t="s">
        <v>683</v>
      </c>
      <c r="B116" s="19"/>
      <c r="C116" s="337"/>
      <c r="D116" s="77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1:15" x14ac:dyDescent="0.2">
      <c r="A117" s="39" t="s">
        <v>62</v>
      </c>
      <c r="B117" s="19"/>
      <c r="C117" s="197">
        <f>SUM(D117:N117)</f>
        <v>0</v>
      </c>
      <c r="D117" s="77"/>
      <c r="E117" s="67"/>
      <c r="F117" s="67"/>
      <c r="G117" s="67"/>
      <c r="H117" s="67"/>
      <c r="I117" s="67"/>
      <c r="J117" s="67"/>
      <c r="K117" s="67"/>
      <c r="L117" s="67"/>
      <c r="M117" s="67"/>
      <c r="N117" s="67"/>
    </row>
    <row r="118" spans="1:15" x14ac:dyDescent="0.2">
      <c r="A118" s="11" t="s">
        <v>207</v>
      </c>
      <c r="B118" s="154" t="s">
        <v>129</v>
      </c>
      <c r="C118" s="194">
        <f>SUM(D118:N118)</f>
        <v>713</v>
      </c>
      <c r="D118" s="67"/>
      <c r="E118" s="67"/>
      <c r="F118" s="67"/>
      <c r="G118" s="67"/>
      <c r="H118" s="67"/>
      <c r="I118" s="67"/>
      <c r="J118" s="67"/>
      <c r="K118" s="67"/>
      <c r="L118" s="67">
        <v>713</v>
      </c>
      <c r="M118" s="67"/>
      <c r="N118" s="67"/>
    </row>
    <row r="119" spans="1:15" x14ac:dyDescent="0.2">
      <c r="A119" s="11" t="s">
        <v>214</v>
      </c>
      <c r="B119" s="67"/>
      <c r="C119" s="197">
        <f>SUM(D119:N119)</f>
        <v>713</v>
      </c>
      <c r="D119" s="67"/>
      <c r="E119" s="67"/>
      <c r="F119" s="67"/>
      <c r="G119" s="67"/>
      <c r="H119" s="67"/>
      <c r="I119" s="67"/>
      <c r="J119" s="67"/>
      <c r="K119" s="67"/>
      <c r="L119" s="67">
        <v>713</v>
      </c>
      <c r="M119" s="67"/>
      <c r="N119" s="67"/>
    </row>
    <row r="120" spans="1:15" x14ac:dyDescent="0.2">
      <c r="A120" s="15" t="s">
        <v>215</v>
      </c>
      <c r="B120" s="196"/>
      <c r="C120" s="459">
        <f t="shared" ref="C120:N120" si="21">IF(C118&lt;&gt;0,C119/C118,"")</f>
        <v>1</v>
      </c>
      <c r="D120" s="459" t="str">
        <f t="shared" si="21"/>
        <v/>
      </c>
      <c r="E120" s="459" t="str">
        <f t="shared" si="21"/>
        <v/>
      </c>
      <c r="F120" s="459"/>
      <c r="G120" s="459" t="str">
        <f t="shared" si="21"/>
        <v/>
      </c>
      <c r="H120" s="459"/>
      <c r="I120" s="459" t="str">
        <f t="shared" si="21"/>
        <v/>
      </c>
      <c r="J120" s="459" t="str">
        <f t="shared" si="21"/>
        <v/>
      </c>
      <c r="K120" s="459" t="str">
        <f t="shared" si="21"/>
        <v/>
      </c>
      <c r="L120" s="459">
        <f t="shared" si="21"/>
        <v>1</v>
      </c>
      <c r="M120" s="459" t="str">
        <f t="shared" si="21"/>
        <v/>
      </c>
      <c r="N120" s="459" t="str">
        <f t="shared" si="21"/>
        <v/>
      </c>
    </row>
    <row r="121" spans="1:15" x14ac:dyDescent="0.2">
      <c r="A121" s="13" t="s">
        <v>684</v>
      </c>
      <c r="B121" s="7"/>
      <c r="C121" s="338"/>
      <c r="D121" s="82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1:15" x14ac:dyDescent="0.2">
      <c r="A122" s="39" t="s">
        <v>62</v>
      </c>
      <c r="B122" s="19"/>
      <c r="C122" s="194">
        <f>SUM(D122:N122)</f>
        <v>0</v>
      </c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</row>
    <row r="123" spans="1:15" x14ac:dyDescent="0.2">
      <c r="A123" s="11" t="s">
        <v>207</v>
      </c>
      <c r="B123" s="154" t="s">
        <v>129</v>
      </c>
      <c r="C123" s="194">
        <f>SUM(D123:N123)</f>
        <v>106872</v>
      </c>
      <c r="D123" s="67"/>
      <c r="E123" s="67"/>
      <c r="F123" s="67"/>
      <c r="G123" s="67"/>
      <c r="H123" s="67"/>
      <c r="I123" s="67"/>
      <c r="J123" s="67">
        <v>106872</v>
      </c>
      <c r="K123" s="67"/>
      <c r="L123" s="67"/>
      <c r="M123" s="67"/>
      <c r="N123" s="67"/>
    </row>
    <row r="124" spans="1:15" x14ac:dyDescent="0.2">
      <c r="A124" s="11" t="s">
        <v>214</v>
      </c>
      <c r="B124" s="67"/>
      <c r="C124" s="197">
        <f>SUM(D124:N124)</f>
        <v>106870</v>
      </c>
      <c r="D124" s="67"/>
      <c r="E124" s="67"/>
      <c r="F124" s="67"/>
      <c r="G124" s="67"/>
      <c r="H124" s="67"/>
      <c r="I124" s="67"/>
      <c r="J124" s="67">
        <v>106870</v>
      </c>
      <c r="K124" s="67"/>
      <c r="L124" s="67"/>
      <c r="M124" s="67"/>
      <c r="N124" s="67"/>
    </row>
    <row r="125" spans="1:15" x14ac:dyDescent="0.2">
      <c r="A125" s="15" t="s">
        <v>215</v>
      </c>
      <c r="B125" s="196"/>
      <c r="C125" s="459">
        <f t="shared" ref="C125:N125" si="22">IF(C123&lt;&gt;0,C124/C123,"")</f>
        <v>0.99998128602440306</v>
      </c>
      <c r="D125" s="459" t="str">
        <f t="shared" si="22"/>
        <v/>
      </c>
      <c r="E125" s="459" t="str">
        <f t="shared" si="22"/>
        <v/>
      </c>
      <c r="F125" s="459"/>
      <c r="G125" s="459" t="str">
        <f t="shared" si="22"/>
        <v/>
      </c>
      <c r="H125" s="459"/>
      <c r="I125" s="459" t="str">
        <f t="shared" si="22"/>
        <v/>
      </c>
      <c r="J125" s="459">
        <f t="shared" si="22"/>
        <v>0.99998128602440306</v>
      </c>
      <c r="K125" s="459" t="str">
        <f t="shared" si="22"/>
        <v/>
      </c>
      <c r="L125" s="459" t="str">
        <f t="shared" si="22"/>
        <v/>
      </c>
      <c r="M125" s="459" t="str">
        <f t="shared" si="22"/>
        <v/>
      </c>
      <c r="N125" s="459" t="str">
        <f t="shared" si="22"/>
        <v/>
      </c>
    </row>
    <row r="126" spans="1:15" x14ac:dyDescent="0.2">
      <c r="A126" s="13" t="s">
        <v>685</v>
      </c>
      <c r="B126" s="7"/>
      <c r="C126" s="338"/>
      <c r="D126" s="82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1:15" x14ac:dyDescent="0.2">
      <c r="A127" s="39" t="s">
        <v>62</v>
      </c>
      <c r="B127" s="19"/>
      <c r="C127" s="197">
        <f>SUM(D127:N127)</f>
        <v>0</v>
      </c>
      <c r="D127" s="77"/>
      <c r="E127" s="67"/>
      <c r="F127" s="67"/>
      <c r="G127" s="67"/>
      <c r="H127" s="67"/>
      <c r="I127" s="67"/>
      <c r="J127" s="67"/>
      <c r="K127" s="67"/>
      <c r="L127" s="67"/>
      <c r="M127" s="67"/>
      <c r="N127" s="67"/>
    </row>
    <row r="128" spans="1:15" x14ac:dyDescent="0.2">
      <c r="A128" s="11" t="s">
        <v>207</v>
      </c>
      <c r="B128" s="154" t="s">
        <v>130</v>
      </c>
      <c r="C128" s="197">
        <f>SUM(D128:N128)</f>
        <v>0</v>
      </c>
      <c r="D128" s="77"/>
      <c r="E128" s="67"/>
      <c r="F128" s="67"/>
      <c r="G128" s="67"/>
      <c r="H128" s="67"/>
      <c r="I128" s="67"/>
      <c r="J128" s="67"/>
      <c r="K128" s="67"/>
      <c r="L128" s="67"/>
      <c r="M128" s="67"/>
      <c r="N128" s="67"/>
    </row>
    <row r="129" spans="1:15" x14ac:dyDescent="0.2">
      <c r="A129" s="11" t="s">
        <v>214</v>
      </c>
      <c r="B129" s="67"/>
      <c r="C129" s="160">
        <f>SUM(D129:N129)</f>
        <v>0</v>
      </c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</row>
    <row r="130" spans="1:15" x14ac:dyDescent="0.2">
      <c r="A130" s="15" t="s">
        <v>215</v>
      </c>
      <c r="B130" s="196"/>
      <c r="C130" s="459" t="str">
        <f t="shared" ref="C130:N130" si="23">IF(C128&lt;&gt;0,C129/C128,"")</f>
        <v/>
      </c>
      <c r="D130" s="459" t="str">
        <f t="shared" si="23"/>
        <v/>
      </c>
      <c r="E130" s="459" t="str">
        <f t="shared" si="23"/>
        <v/>
      </c>
      <c r="F130" s="459"/>
      <c r="G130" s="459" t="str">
        <f t="shared" si="23"/>
        <v/>
      </c>
      <c r="H130" s="459"/>
      <c r="I130" s="459" t="str">
        <f t="shared" si="23"/>
        <v/>
      </c>
      <c r="J130" s="459" t="str">
        <f t="shared" si="23"/>
        <v/>
      </c>
      <c r="K130" s="459" t="str">
        <f t="shared" si="23"/>
        <v/>
      </c>
      <c r="L130" s="459" t="str">
        <f t="shared" si="23"/>
        <v/>
      </c>
      <c r="M130" s="459" t="str">
        <f t="shared" si="23"/>
        <v/>
      </c>
      <c r="N130" s="459" t="str">
        <f t="shared" si="23"/>
        <v/>
      </c>
    </row>
    <row r="131" spans="1:15" x14ac:dyDescent="0.2">
      <c r="A131" s="13" t="s">
        <v>686</v>
      </c>
      <c r="B131" s="19"/>
      <c r="C131" s="337"/>
      <c r="D131" s="77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1:15" x14ac:dyDescent="0.2">
      <c r="A132" s="39" t="s">
        <v>62</v>
      </c>
      <c r="B132" s="19"/>
      <c r="C132" s="197">
        <f>SUM(D132:N132)</f>
        <v>0</v>
      </c>
      <c r="D132" s="77"/>
      <c r="E132" s="67"/>
      <c r="F132" s="67"/>
      <c r="G132" s="67"/>
      <c r="H132" s="67"/>
      <c r="I132" s="67"/>
      <c r="J132" s="67"/>
      <c r="K132" s="67"/>
      <c r="L132" s="67"/>
      <c r="M132" s="67"/>
      <c r="N132" s="67"/>
    </row>
    <row r="133" spans="1:15" x14ac:dyDescent="0.2">
      <c r="A133" s="11" t="s">
        <v>207</v>
      </c>
      <c r="B133" s="154" t="s">
        <v>129</v>
      </c>
      <c r="C133" s="194">
        <f>SUM(D133:N133)</f>
        <v>0</v>
      </c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182"/>
    </row>
    <row r="134" spans="1:15" x14ac:dyDescent="0.2">
      <c r="A134" s="11" t="s">
        <v>214</v>
      </c>
      <c r="B134" s="67"/>
      <c r="C134" s="197">
        <f>SUM(D134:N134)</f>
        <v>0</v>
      </c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</row>
    <row r="135" spans="1:15" x14ac:dyDescent="0.2">
      <c r="A135" s="15" t="s">
        <v>215</v>
      </c>
      <c r="B135" s="196"/>
      <c r="C135" s="459" t="str">
        <f t="shared" ref="C135:N135" si="24">IF(C133&lt;&gt;0,C134/C133,"")</f>
        <v/>
      </c>
      <c r="D135" s="459" t="str">
        <f t="shared" si="24"/>
        <v/>
      </c>
      <c r="E135" s="459" t="str">
        <f t="shared" si="24"/>
        <v/>
      </c>
      <c r="F135" s="459"/>
      <c r="G135" s="459" t="str">
        <f t="shared" si="24"/>
        <v/>
      </c>
      <c r="H135" s="459"/>
      <c r="I135" s="459" t="str">
        <f t="shared" si="24"/>
        <v/>
      </c>
      <c r="J135" s="459" t="str">
        <f t="shared" si="24"/>
        <v/>
      </c>
      <c r="K135" s="459" t="str">
        <f t="shared" si="24"/>
        <v/>
      </c>
      <c r="L135" s="459" t="str">
        <f t="shared" si="24"/>
        <v/>
      </c>
      <c r="M135" s="459" t="str">
        <f t="shared" si="24"/>
        <v/>
      </c>
      <c r="N135" s="459" t="str">
        <f t="shared" si="24"/>
        <v/>
      </c>
    </row>
    <row r="136" spans="1:15" x14ac:dyDescent="0.2">
      <c r="A136" s="13" t="s">
        <v>687</v>
      </c>
      <c r="B136" s="7"/>
      <c r="C136" s="7"/>
      <c r="D136" s="84"/>
      <c r="E136" s="80"/>
      <c r="F136" s="84"/>
      <c r="G136" s="84"/>
      <c r="H136" s="84"/>
      <c r="I136" s="80"/>
      <c r="J136" s="84"/>
      <c r="K136" s="80"/>
      <c r="L136" s="84"/>
      <c r="M136" s="80"/>
      <c r="N136" s="80"/>
    </row>
    <row r="137" spans="1:15" x14ac:dyDescent="0.2">
      <c r="A137" s="39" t="s">
        <v>62</v>
      </c>
      <c r="C137" s="160">
        <f>SUM(D137:N137)</f>
        <v>0</v>
      </c>
      <c r="D137" s="81"/>
      <c r="E137" s="67"/>
      <c r="F137" s="681"/>
      <c r="G137" s="81"/>
      <c r="H137" s="81"/>
      <c r="I137" s="67"/>
      <c r="J137" s="81"/>
      <c r="K137" s="67"/>
      <c r="L137" s="81"/>
      <c r="M137" s="67"/>
      <c r="N137" s="67"/>
    </row>
    <row r="138" spans="1:15" x14ac:dyDescent="0.2">
      <c r="A138" s="67" t="s">
        <v>508</v>
      </c>
      <c r="B138" s="154" t="s">
        <v>130</v>
      </c>
      <c r="C138" s="160">
        <f>SUM(D138:N138)</f>
        <v>0</v>
      </c>
      <c r="D138" s="81"/>
      <c r="E138" s="67"/>
      <c r="F138" s="681"/>
      <c r="G138" s="81"/>
      <c r="H138" s="81"/>
      <c r="I138" s="67"/>
      <c r="J138" s="81"/>
      <c r="K138" s="67"/>
      <c r="L138" s="81"/>
      <c r="M138" s="67"/>
      <c r="N138" s="67"/>
      <c r="O138" s="182"/>
    </row>
    <row r="139" spans="1:15" x14ac:dyDescent="0.2">
      <c r="A139" s="11" t="s">
        <v>207</v>
      </c>
      <c r="B139" s="154"/>
      <c r="C139" s="160"/>
      <c r="D139" s="81"/>
      <c r="E139" s="67"/>
      <c r="F139" s="681"/>
      <c r="G139" s="81"/>
      <c r="H139" s="81"/>
      <c r="I139" s="67"/>
      <c r="J139" s="81"/>
      <c r="K139" s="67"/>
      <c r="L139" s="81"/>
      <c r="M139" s="67"/>
      <c r="N139" s="67"/>
    </row>
    <row r="140" spans="1:15" x14ac:dyDescent="0.2">
      <c r="A140" s="11" t="s">
        <v>214</v>
      </c>
      <c r="B140" s="67"/>
      <c r="C140" s="160">
        <f>SUM(D140:N140)</f>
        <v>0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</row>
    <row r="141" spans="1:15" x14ac:dyDescent="0.2">
      <c r="A141" s="15" t="s">
        <v>215</v>
      </c>
      <c r="B141" s="196"/>
      <c r="C141" s="459" t="str">
        <f t="shared" ref="C141:N141" si="25">IF(C139&lt;&gt;0,C140/C139,"")</f>
        <v/>
      </c>
      <c r="D141" s="459" t="str">
        <f t="shared" si="25"/>
        <v/>
      </c>
      <c r="E141" s="459" t="str">
        <f t="shared" si="25"/>
        <v/>
      </c>
      <c r="F141" s="459"/>
      <c r="G141" s="459" t="str">
        <f t="shared" si="25"/>
        <v/>
      </c>
      <c r="H141" s="459"/>
      <c r="I141" s="459" t="str">
        <f t="shared" si="25"/>
        <v/>
      </c>
      <c r="J141" s="459" t="str">
        <f t="shared" si="25"/>
        <v/>
      </c>
      <c r="K141" s="459" t="str">
        <f t="shared" si="25"/>
        <v/>
      </c>
      <c r="L141" s="459" t="str">
        <f t="shared" si="25"/>
        <v/>
      </c>
      <c r="M141" s="459" t="str">
        <f t="shared" si="25"/>
        <v/>
      </c>
      <c r="N141" s="459" t="str">
        <f t="shared" si="25"/>
        <v/>
      </c>
    </row>
    <row r="142" spans="1:15" x14ac:dyDescent="0.2">
      <c r="A142" s="50" t="s">
        <v>688</v>
      </c>
      <c r="B142" s="44"/>
      <c r="C142" s="336"/>
      <c r="D142" s="77"/>
      <c r="E142" s="67"/>
      <c r="F142" s="67"/>
      <c r="G142" s="67"/>
      <c r="H142" s="67"/>
      <c r="I142" s="67"/>
      <c r="J142" s="67"/>
      <c r="K142" s="67"/>
      <c r="L142" s="67"/>
      <c r="M142" s="67"/>
      <c r="N142" s="67"/>
    </row>
    <row r="143" spans="1:15" x14ac:dyDescent="0.2">
      <c r="A143" s="39" t="s">
        <v>62</v>
      </c>
      <c r="B143" s="44"/>
      <c r="C143" s="197">
        <f>SUM(D143:N143)</f>
        <v>75156</v>
      </c>
      <c r="D143" s="77"/>
      <c r="E143" s="67"/>
      <c r="F143" s="67"/>
      <c r="G143" s="67"/>
      <c r="H143" s="67">
        <v>75000</v>
      </c>
      <c r="I143" s="67"/>
      <c r="J143" s="67">
        <v>156</v>
      </c>
      <c r="K143" s="67"/>
      <c r="L143" s="67"/>
      <c r="M143" s="67"/>
      <c r="N143" s="67"/>
    </row>
    <row r="144" spans="1:15" x14ac:dyDescent="0.2">
      <c r="A144" s="11" t="s">
        <v>207</v>
      </c>
      <c r="B144" s="154" t="s">
        <v>129</v>
      </c>
      <c r="C144" s="194">
        <f>SUM(D144:N144)</f>
        <v>2760</v>
      </c>
      <c r="D144" s="67"/>
      <c r="E144" s="67"/>
      <c r="F144" s="67"/>
      <c r="G144" s="67">
        <v>2760</v>
      </c>
      <c r="H144" s="67">
        <v>0</v>
      </c>
      <c r="I144" s="67"/>
      <c r="J144" s="67">
        <v>0</v>
      </c>
      <c r="K144" s="67"/>
      <c r="L144" s="67"/>
      <c r="M144" s="67"/>
      <c r="N144" s="67"/>
    </row>
    <row r="145" spans="1:14" x14ac:dyDescent="0.2">
      <c r="A145" s="11" t="s">
        <v>214</v>
      </c>
      <c r="B145" s="67"/>
      <c r="C145" s="197">
        <f>SUM(D145:N145)</f>
        <v>0</v>
      </c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</row>
    <row r="146" spans="1:14" x14ac:dyDescent="0.2">
      <c r="A146" s="15" t="s">
        <v>215</v>
      </c>
      <c r="B146" s="196"/>
      <c r="C146" s="459">
        <f t="shared" ref="C146:N146" si="26">IF(C144&lt;&gt;0,C145/C144,"")</f>
        <v>0</v>
      </c>
      <c r="D146" s="459" t="str">
        <f t="shared" si="26"/>
        <v/>
      </c>
      <c r="E146" s="459" t="str">
        <f t="shared" si="26"/>
        <v/>
      </c>
      <c r="F146" s="459"/>
      <c r="G146" s="459">
        <f t="shared" si="26"/>
        <v>0</v>
      </c>
      <c r="H146" s="459"/>
      <c r="I146" s="459" t="str">
        <f t="shared" si="26"/>
        <v/>
      </c>
      <c r="J146" s="459" t="str">
        <f t="shared" si="26"/>
        <v/>
      </c>
      <c r="K146" s="459" t="str">
        <f t="shared" si="26"/>
        <v/>
      </c>
      <c r="L146" s="459" t="str">
        <f t="shared" si="26"/>
        <v/>
      </c>
      <c r="M146" s="459" t="str">
        <f t="shared" si="26"/>
        <v/>
      </c>
      <c r="N146" s="459" t="str">
        <f t="shared" si="26"/>
        <v/>
      </c>
    </row>
    <row r="147" spans="1:14" x14ac:dyDescent="0.2">
      <c r="A147" s="50" t="s">
        <v>691</v>
      </c>
      <c r="B147" s="43"/>
      <c r="C147" s="43"/>
      <c r="D147" s="82"/>
      <c r="E147" s="80"/>
      <c r="F147" s="84"/>
      <c r="G147" s="84"/>
      <c r="H147" s="84"/>
      <c r="I147" s="80"/>
      <c r="J147" s="84"/>
      <c r="K147" s="80"/>
      <c r="L147" s="84"/>
      <c r="M147" s="80"/>
      <c r="N147" s="80"/>
    </row>
    <row r="148" spans="1:14" x14ac:dyDescent="0.2">
      <c r="A148" s="39" t="s">
        <v>62</v>
      </c>
      <c r="C148" s="160">
        <f>SUM(D148:N148)</f>
        <v>12700</v>
      </c>
      <c r="D148" s="77"/>
      <c r="E148" s="67"/>
      <c r="F148" s="681">
        <v>5700</v>
      </c>
      <c r="G148" s="81"/>
      <c r="H148" s="81"/>
      <c r="I148" s="67"/>
      <c r="J148" s="81"/>
      <c r="K148" s="67"/>
      <c r="L148" s="81">
        <v>7000</v>
      </c>
      <c r="M148" s="67"/>
      <c r="N148" s="67"/>
    </row>
    <row r="149" spans="1:14" x14ac:dyDescent="0.2">
      <c r="A149" s="11" t="s">
        <v>207</v>
      </c>
      <c r="B149" s="154" t="s">
        <v>130</v>
      </c>
      <c r="C149" s="160">
        <f>SUM(D149:N149)</f>
        <v>3600</v>
      </c>
      <c r="D149" s="77"/>
      <c r="E149" s="67"/>
      <c r="F149" s="681">
        <v>0</v>
      </c>
      <c r="G149" s="81"/>
      <c r="H149" s="81"/>
      <c r="I149" s="67"/>
      <c r="J149" s="81"/>
      <c r="K149" s="67"/>
      <c r="L149" s="81">
        <v>3600</v>
      </c>
      <c r="M149" s="67"/>
      <c r="N149" s="67"/>
    </row>
    <row r="150" spans="1:14" x14ac:dyDescent="0.2">
      <c r="A150" s="11" t="s">
        <v>214</v>
      </c>
      <c r="B150" s="67"/>
      <c r="C150" s="160">
        <f>SUM(D150:N150)</f>
        <v>3600</v>
      </c>
      <c r="D150" s="67"/>
      <c r="E150" s="67"/>
      <c r="F150" s="67"/>
      <c r="G150" s="67"/>
      <c r="H150" s="67"/>
      <c r="I150" s="67"/>
      <c r="J150" s="67"/>
      <c r="K150" s="67"/>
      <c r="L150" s="67">
        <v>3600</v>
      </c>
      <c r="M150" s="67"/>
      <c r="N150" s="67"/>
    </row>
    <row r="151" spans="1:14" x14ac:dyDescent="0.2">
      <c r="A151" s="15" t="s">
        <v>215</v>
      </c>
      <c r="B151" s="196"/>
      <c r="C151" s="459">
        <f t="shared" ref="C151:N151" si="27">IF(C149&lt;&gt;0,C150/C149,"")</f>
        <v>1</v>
      </c>
      <c r="D151" s="459" t="str">
        <f t="shared" si="27"/>
        <v/>
      </c>
      <c r="E151" s="459" t="str">
        <f t="shared" si="27"/>
        <v/>
      </c>
      <c r="F151" s="459"/>
      <c r="G151" s="459" t="str">
        <f t="shared" si="27"/>
        <v/>
      </c>
      <c r="H151" s="459"/>
      <c r="I151" s="459" t="str">
        <f t="shared" si="27"/>
        <v/>
      </c>
      <c r="J151" s="459" t="str">
        <f t="shared" si="27"/>
        <v/>
      </c>
      <c r="K151" s="459" t="str">
        <f t="shared" si="27"/>
        <v/>
      </c>
      <c r="L151" s="459">
        <f t="shared" si="27"/>
        <v>1</v>
      </c>
      <c r="M151" s="459" t="str">
        <f t="shared" si="27"/>
        <v/>
      </c>
      <c r="N151" s="459" t="str">
        <f t="shared" si="27"/>
        <v/>
      </c>
    </row>
    <row r="152" spans="1:14" x14ac:dyDescent="0.2">
      <c r="A152" s="50" t="s">
        <v>692</v>
      </c>
      <c r="B152" s="44"/>
      <c r="C152" s="336"/>
      <c r="D152" s="77"/>
      <c r="E152" s="67"/>
      <c r="F152" s="67"/>
      <c r="G152" s="67"/>
      <c r="H152" s="67"/>
      <c r="I152" s="67"/>
      <c r="J152" s="67"/>
      <c r="K152" s="67"/>
      <c r="L152" s="67"/>
      <c r="M152" s="67"/>
      <c r="N152" s="67"/>
    </row>
    <row r="153" spans="1:14" x14ac:dyDescent="0.2">
      <c r="A153" s="39" t="s">
        <v>62</v>
      </c>
      <c r="B153" s="44"/>
      <c r="C153" s="197">
        <f>SUM(D153:N153)</f>
        <v>0</v>
      </c>
      <c r="D153" s="77"/>
      <c r="E153" s="67"/>
      <c r="F153" s="67"/>
      <c r="G153" s="67"/>
      <c r="H153" s="67"/>
      <c r="I153" s="67"/>
      <c r="J153" s="67"/>
      <c r="K153" s="67"/>
      <c r="L153" s="67"/>
      <c r="M153" s="67"/>
      <c r="N153" s="67"/>
    </row>
    <row r="154" spans="1:14" x14ac:dyDescent="0.2">
      <c r="A154" s="11" t="s">
        <v>207</v>
      </c>
      <c r="B154" s="154" t="s">
        <v>130</v>
      </c>
      <c r="C154" s="197">
        <f>SUM(D154:N154)</f>
        <v>0</v>
      </c>
      <c r="D154" s="77"/>
      <c r="E154" s="67"/>
      <c r="F154" s="67"/>
      <c r="G154" s="67"/>
      <c r="H154" s="67"/>
      <c r="I154" s="67"/>
      <c r="J154" s="67"/>
      <c r="K154" s="67"/>
      <c r="L154" s="67"/>
      <c r="M154" s="67"/>
      <c r="N154" s="67"/>
    </row>
    <row r="155" spans="1:14" x14ac:dyDescent="0.2">
      <c r="A155" s="11" t="s">
        <v>214</v>
      </c>
      <c r="B155" s="67"/>
      <c r="C155" s="160">
        <f>SUM(D155:N155)</f>
        <v>0</v>
      </c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</row>
    <row r="156" spans="1:14" x14ac:dyDescent="0.2">
      <c r="A156" s="15" t="s">
        <v>215</v>
      </c>
      <c r="B156" s="196"/>
      <c r="C156" s="459" t="str">
        <f t="shared" ref="C156:N156" si="28">IF(C154&lt;&gt;0,C155/C154,"")</f>
        <v/>
      </c>
      <c r="D156" s="459" t="str">
        <f t="shared" si="28"/>
        <v/>
      </c>
      <c r="E156" s="459" t="str">
        <f t="shared" si="28"/>
        <v/>
      </c>
      <c r="F156" s="459"/>
      <c r="G156" s="459" t="str">
        <f t="shared" si="28"/>
        <v/>
      </c>
      <c r="H156" s="459"/>
      <c r="I156" s="459" t="str">
        <f t="shared" si="28"/>
        <v/>
      </c>
      <c r="J156" s="459" t="str">
        <f t="shared" si="28"/>
        <v/>
      </c>
      <c r="K156" s="459" t="str">
        <f t="shared" si="28"/>
        <v/>
      </c>
      <c r="L156" s="459" t="str">
        <f t="shared" si="28"/>
        <v/>
      </c>
      <c r="M156" s="459" t="str">
        <f t="shared" si="28"/>
        <v/>
      </c>
      <c r="N156" s="459" t="str">
        <f t="shared" si="28"/>
        <v/>
      </c>
    </row>
    <row r="157" spans="1:14" x14ac:dyDescent="0.2">
      <c r="A157" s="50" t="s">
        <v>693</v>
      </c>
      <c r="B157" s="44"/>
      <c r="C157" s="336"/>
      <c r="D157" s="77"/>
      <c r="E157" s="67"/>
      <c r="F157" s="67"/>
      <c r="G157" s="67"/>
      <c r="H157" s="67"/>
      <c r="I157" s="67"/>
      <c r="J157" s="67"/>
      <c r="K157" s="67"/>
      <c r="L157" s="67"/>
      <c r="M157" s="67"/>
      <c r="N157" s="67"/>
    </row>
    <row r="158" spans="1:14" x14ac:dyDescent="0.2">
      <c r="A158" s="39" t="s">
        <v>62</v>
      </c>
      <c r="B158" s="44"/>
      <c r="C158" s="197">
        <f>SUM(D158:N158)</f>
        <v>0</v>
      </c>
      <c r="D158" s="77"/>
      <c r="E158" s="67"/>
      <c r="F158" s="67"/>
      <c r="G158" s="67"/>
      <c r="H158" s="67"/>
      <c r="I158" s="67"/>
      <c r="J158" s="67"/>
      <c r="K158" s="67"/>
      <c r="L158" s="67"/>
      <c r="M158" s="67"/>
      <c r="N158" s="67"/>
    </row>
    <row r="159" spans="1:14" x14ac:dyDescent="0.2">
      <c r="A159" s="11" t="s">
        <v>207</v>
      </c>
      <c r="B159" s="154" t="s">
        <v>130</v>
      </c>
      <c r="C159" s="197">
        <f>SUM(D159:N159)</f>
        <v>0</v>
      </c>
      <c r="D159" s="77"/>
      <c r="E159" s="67"/>
      <c r="F159" s="67"/>
      <c r="G159" s="67"/>
      <c r="H159" s="67"/>
      <c r="I159" s="67"/>
      <c r="J159" s="67"/>
      <c r="K159" s="67"/>
      <c r="L159" s="67"/>
      <c r="M159" s="67"/>
      <c r="N159" s="67"/>
    </row>
    <row r="160" spans="1:14" x14ac:dyDescent="0.2">
      <c r="A160" s="11" t="s">
        <v>214</v>
      </c>
      <c r="B160" s="67"/>
      <c r="C160" s="160">
        <f>SUM(D160:N160)</f>
        <v>0</v>
      </c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</row>
    <row r="161" spans="1:14" x14ac:dyDescent="0.2">
      <c r="A161" s="15" t="s">
        <v>215</v>
      </c>
      <c r="B161" s="196"/>
      <c r="C161" s="459" t="str">
        <f>IF(C159&lt;&gt;0,C160/C159,"")</f>
        <v/>
      </c>
      <c r="D161" s="459" t="str">
        <f>IF(D159&lt;&gt;0,D160/D159,"")</f>
        <v/>
      </c>
      <c r="E161" s="459" t="str">
        <f>IF(E159&lt;&gt;0,E160/E159,"")</f>
        <v/>
      </c>
      <c r="F161" s="459"/>
      <c r="G161" s="459" t="str">
        <f>IF(G159&lt;&gt;0,G160/G159,"")</f>
        <v/>
      </c>
      <c r="H161" s="459"/>
      <c r="I161" s="459" t="str">
        <f t="shared" ref="I161:N161" si="29">IF(I159&lt;&gt;0,I160/I159,"")</f>
        <v/>
      </c>
      <c r="J161" s="459" t="str">
        <f t="shared" si="29"/>
        <v/>
      </c>
      <c r="K161" s="459" t="str">
        <f t="shared" si="29"/>
        <v/>
      </c>
      <c r="L161" s="459" t="str">
        <f t="shared" si="29"/>
        <v/>
      </c>
      <c r="M161" s="459" t="str">
        <f t="shared" si="29"/>
        <v/>
      </c>
      <c r="N161" s="459" t="str">
        <f t="shared" si="29"/>
        <v/>
      </c>
    </row>
    <row r="162" spans="1:14" x14ac:dyDescent="0.2">
      <c r="A162" s="47" t="s">
        <v>694</v>
      </c>
      <c r="B162" s="191"/>
      <c r="C162" s="339"/>
      <c r="D162" s="82"/>
      <c r="E162" s="67"/>
      <c r="F162" s="67"/>
      <c r="G162" s="67"/>
      <c r="H162" s="67"/>
      <c r="I162" s="67"/>
      <c r="J162" s="67"/>
      <c r="K162" s="67"/>
      <c r="L162" s="67"/>
      <c r="M162" s="67"/>
      <c r="N162" s="67"/>
    </row>
    <row r="163" spans="1:14" x14ac:dyDescent="0.2">
      <c r="A163" s="39" t="s">
        <v>62</v>
      </c>
      <c r="B163" s="199"/>
      <c r="C163" s="197">
        <f>SUM(D163:N163)</f>
        <v>0</v>
      </c>
      <c r="D163" s="77"/>
      <c r="E163" s="67"/>
      <c r="F163" s="67"/>
      <c r="G163" s="67"/>
      <c r="H163" s="67"/>
      <c r="I163" s="67"/>
      <c r="J163" s="67"/>
      <c r="K163" s="67"/>
      <c r="L163" s="67"/>
      <c r="M163" s="67"/>
      <c r="N163" s="67"/>
    </row>
    <row r="164" spans="1:14" x14ac:dyDescent="0.2">
      <c r="A164" s="11" t="s">
        <v>207</v>
      </c>
      <c r="B164" s="154" t="s">
        <v>129</v>
      </c>
      <c r="C164" s="197">
        <f>SUM(D164:N164)</f>
        <v>0</v>
      </c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</row>
    <row r="165" spans="1:14" x14ac:dyDescent="0.2">
      <c r="A165" s="11" t="s">
        <v>214</v>
      </c>
      <c r="B165" s="67"/>
      <c r="C165" s="160">
        <f>SUM(D165:N165)</f>
        <v>0</v>
      </c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</row>
    <row r="166" spans="1:14" x14ac:dyDescent="0.2">
      <c r="A166" s="15" t="s">
        <v>215</v>
      </c>
      <c r="B166" s="196"/>
      <c r="C166" s="459" t="str">
        <f t="shared" ref="C166:N166" si="30">IF(C164&lt;&gt;0,C165/C164,"")</f>
        <v/>
      </c>
      <c r="D166" s="459" t="str">
        <f t="shared" si="30"/>
        <v/>
      </c>
      <c r="E166" s="459" t="str">
        <f t="shared" si="30"/>
        <v/>
      </c>
      <c r="F166" s="459"/>
      <c r="G166" s="459" t="str">
        <f t="shared" si="30"/>
        <v/>
      </c>
      <c r="H166" s="459"/>
      <c r="I166" s="459" t="str">
        <f t="shared" si="30"/>
        <v/>
      </c>
      <c r="J166" s="459" t="str">
        <f t="shared" si="30"/>
        <v/>
      </c>
      <c r="K166" s="459" t="str">
        <f t="shared" si="30"/>
        <v/>
      </c>
      <c r="L166" s="459" t="str">
        <f t="shared" si="30"/>
        <v/>
      </c>
      <c r="M166" s="459" t="str">
        <f t="shared" si="30"/>
        <v/>
      </c>
      <c r="N166" s="459" t="str">
        <f t="shared" si="30"/>
        <v/>
      </c>
    </row>
    <row r="167" spans="1:14" x14ac:dyDescent="0.2">
      <c r="A167" s="47" t="s">
        <v>695</v>
      </c>
      <c r="B167" s="191"/>
      <c r="C167" s="339"/>
      <c r="D167" s="82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1:14" x14ac:dyDescent="0.2">
      <c r="A168" s="39" t="s">
        <v>62</v>
      </c>
      <c r="B168" s="199"/>
      <c r="C168" s="197">
        <f>SUM(D168:N168)</f>
        <v>0</v>
      </c>
      <c r="D168" s="77"/>
      <c r="E168" s="67"/>
      <c r="F168" s="67"/>
      <c r="G168" s="67"/>
      <c r="H168" s="67"/>
      <c r="I168" s="67"/>
      <c r="J168" s="67"/>
      <c r="K168" s="67"/>
      <c r="L168" s="67"/>
      <c r="M168" s="67"/>
      <c r="N168" s="67"/>
    </row>
    <row r="169" spans="1:14" x14ac:dyDescent="0.2">
      <c r="A169" s="11" t="s">
        <v>207</v>
      </c>
      <c r="B169" s="154" t="s">
        <v>129</v>
      </c>
      <c r="C169" s="197">
        <f>SUM(D169:N169)</f>
        <v>0</v>
      </c>
      <c r="D169" s="77"/>
      <c r="E169" s="95"/>
      <c r="F169" s="95"/>
      <c r="G169" s="95"/>
      <c r="H169" s="95"/>
      <c r="I169" s="67"/>
      <c r="J169" s="67"/>
      <c r="K169" s="67"/>
      <c r="L169" s="67"/>
      <c r="M169" s="67"/>
      <c r="N169" s="67"/>
    </row>
    <row r="170" spans="1:14" x14ac:dyDescent="0.2">
      <c r="A170" s="11" t="s">
        <v>214</v>
      </c>
      <c r="B170" s="67"/>
      <c r="C170" s="160">
        <f>SUM(D170:N170)</f>
        <v>0</v>
      </c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</row>
    <row r="171" spans="1:14" x14ac:dyDescent="0.2">
      <c r="A171" s="15" t="s">
        <v>215</v>
      </c>
      <c r="B171" s="196"/>
      <c r="C171" s="459" t="str">
        <f t="shared" ref="C171:N171" si="31">IF(C169&lt;&gt;0,C170/C169,"")</f>
        <v/>
      </c>
      <c r="D171" s="459" t="str">
        <f t="shared" si="31"/>
        <v/>
      </c>
      <c r="E171" s="459" t="str">
        <f t="shared" si="31"/>
        <v/>
      </c>
      <c r="F171" s="459"/>
      <c r="G171" s="459" t="str">
        <f t="shared" si="31"/>
        <v/>
      </c>
      <c r="H171" s="459"/>
      <c r="I171" s="459" t="str">
        <f t="shared" si="31"/>
        <v/>
      </c>
      <c r="J171" s="459" t="str">
        <f t="shared" si="31"/>
        <v/>
      </c>
      <c r="K171" s="459" t="str">
        <f t="shared" si="31"/>
        <v/>
      </c>
      <c r="L171" s="459" t="str">
        <f t="shared" si="31"/>
        <v/>
      </c>
      <c r="M171" s="459" t="str">
        <f t="shared" si="31"/>
        <v/>
      </c>
      <c r="N171" s="459" t="str">
        <f t="shared" si="31"/>
        <v/>
      </c>
    </row>
    <row r="172" spans="1:14" x14ac:dyDescent="0.2">
      <c r="A172" s="47" t="s">
        <v>696</v>
      </c>
      <c r="B172" s="191"/>
      <c r="C172" s="339"/>
      <c r="D172" s="82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1:14" x14ac:dyDescent="0.2">
      <c r="A173" s="39" t="s">
        <v>62</v>
      </c>
      <c r="B173" s="199"/>
      <c r="C173" s="197">
        <f>SUM(D173:N173)</f>
        <v>0</v>
      </c>
      <c r="D173" s="77"/>
      <c r="E173" s="67"/>
      <c r="F173" s="67"/>
      <c r="G173" s="67"/>
      <c r="H173" s="67"/>
      <c r="I173" s="67"/>
      <c r="J173" s="67"/>
      <c r="K173" s="67"/>
      <c r="L173" s="67"/>
      <c r="M173" s="67"/>
      <c r="N173" s="67"/>
    </row>
    <row r="174" spans="1:14" x14ac:dyDescent="0.2">
      <c r="A174" s="11" t="s">
        <v>207</v>
      </c>
      <c r="B174" s="154" t="s">
        <v>129</v>
      </c>
      <c r="C174" s="197">
        <f>SUM(D174:N174)</f>
        <v>0</v>
      </c>
      <c r="D174" s="77"/>
      <c r="E174" s="95"/>
      <c r="F174" s="95"/>
      <c r="G174" s="95"/>
      <c r="H174" s="95"/>
      <c r="I174" s="67"/>
      <c r="J174" s="67"/>
      <c r="K174" s="67"/>
      <c r="L174" s="67"/>
      <c r="M174" s="67"/>
      <c r="N174" s="67"/>
    </row>
    <row r="175" spans="1:14" x14ac:dyDescent="0.2">
      <c r="A175" s="11" t="s">
        <v>214</v>
      </c>
      <c r="B175" s="67"/>
      <c r="C175" s="160">
        <f>SUM(D175:N175)</f>
        <v>0</v>
      </c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</row>
    <row r="176" spans="1:14" x14ac:dyDescent="0.2">
      <c r="A176" s="15" t="s">
        <v>215</v>
      </c>
      <c r="B176" s="196"/>
      <c r="C176" s="459" t="str">
        <f t="shared" ref="C176:N176" si="32">IF(C174&lt;&gt;0,C175/C174,"")</f>
        <v/>
      </c>
      <c r="D176" s="459" t="str">
        <f t="shared" si="32"/>
        <v/>
      </c>
      <c r="E176" s="459" t="str">
        <f t="shared" si="32"/>
        <v/>
      </c>
      <c r="F176" s="459"/>
      <c r="G176" s="459" t="str">
        <f t="shared" si="32"/>
        <v/>
      </c>
      <c r="H176" s="459"/>
      <c r="I176" s="459" t="str">
        <f t="shared" si="32"/>
        <v/>
      </c>
      <c r="J176" s="459" t="str">
        <f t="shared" si="32"/>
        <v/>
      </c>
      <c r="K176" s="459" t="str">
        <f t="shared" si="32"/>
        <v/>
      </c>
      <c r="L176" s="459" t="str">
        <f t="shared" si="32"/>
        <v/>
      </c>
      <c r="M176" s="459" t="str">
        <f t="shared" si="32"/>
        <v/>
      </c>
      <c r="N176" s="459" t="str">
        <f t="shared" si="32"/>
        <v/>
      </c>
    </row>
    <row r="177" spans="1:14" x14ac:dyDescent="0.2">
      <c r="A177" s="47" t="s">
        <v>697</v>
      </c>
      <c r="B177" s="191"/>
      <c r="C177" s="339"/>
      <c r="D177" s="82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1:14" x14ac:dyDescent="0.2">
      <c r="A178" s="39" t="s">
        <v>62</v>
      </c>
      <c r="B178" s="199"/>
      <c r="C178" s="197">
        <f>SUM(D178:N178)</f>
        <v>0</v>
      </c>
      <c r="D178" s="77"/>
      <c r="E178" s="67"/>
      <c r="F178" s="67"/>
      <c r="G178" s="67"/>
      <c r="H178" s="67"/>
      <c r="I178" s="67"/>
      <c r="J178" s="67"/>
      <c r="K178" s="67"/>
      <c r="L178" s="67"/>
      <c r="M178" s="67"/>
      <c r="N178" s="67"/>
    </row>
    <row r="179" spans="1:14" x14ac:dyDescent="0.2">
      <c r="A179" s="11" t="s">
        <v>207</v>
      </c>
      <c r="B179" s="154" t="s">
        <v>129</v>
      </c>
      <c r="C179" s="197">
        <f>SUM(D179:N179)</f>
        <v>0</v>
      </c>
      <c r="D179" s="77"/>
      <c r="E179" s="95"/>
      <c r="F179" s="95"/>
      <c r="G179" s="95"/>
      <c r="H179" s="95"/>
      <c r="I179" s="67"/>
      <c r="J179" s="67"/>
      <c r="K179" s="67"/>
      <c r="L179" s="67"/>
      <c r="M179" s="67"/>
      <c r="N179" s="67"/>
    </row>
    <row r="180" spans="1:14" x14ac:dyDescent="0.2">
      <c r="A180" s="11" t="s">
        <v>214</v>
      </c>
      <c r="B180" s="67"/>
      <c r="C180" s="160">
        <f>SUM(D180:N180)</f>
        <v>0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</row>
    <row r="181" spans="1:14" x14ac:dyDescent="0.2">
      <c r="A181" s="15" t="s">
        <v>215</v>
      </c>
      <c r="B181" s="196"/>
      <c r="C181" s="459" t="str">
        <f>IF(C179&lt;&gt;0,C180/C179,"")</f>
        <v/>
      </c>
      <c r="D181" s="459" t="str">
        <f>IF(D179&lt;&gt;0,D180/D179,"")</f>
        <v/>
      </c>
      <c r="E181" s="459" t="str">
        <f>IF(E179&lt;&gt;0,E180/E179,"")</f>
        <v/>
      </c>
      <c r="F181" s="459"/>
      <c r="G181" s="459" t="str">
        <f>IF(G179&lt;&gt;0,G180/G179,"")</f>
        <v/>
      </c>
      <c r="H181" s="459"/>
      <c r="I181" s="459" t="str">
        <f t="shared" ref="I181:N181" si="33">IF(I179&lt;&gt;0,I180/I179,"")</f>
        <v/>
      </c>
      <c r="J181" s="459" t="str">
        <f t="shared" si="33"/>
        <v/>
      </c>
      <c r="K181" s="459" t="str">
        <f t="shared" si="33"/>
        <v/>
      </c>
      <c r="L181" s="459" t="str">
        <f t="shared" si="33"/>
        <v/>
      </c>
      <c r="M181" s="459" t="str">
        <f t="shared" si="33"/>
        <v/>
      </c>
      <c r="N181" s="459" t="str">
        <f t="shared" si="33"/>
        <v/>
      </c>
    </row>
    <row r="182" spans="1:14" x14ac:dyDescent="0.2">
      <c r="A182" s="50" t="s">
        <v>698</v>
      </c>
      <c r="B182" s="154"/>
      <c r="C182" s="197"/>
      <c r="D182" s="77"/>
      <c r="E182" s="67"/>
      <c r="F182" s="67"/>
      <c r="G182" s="67"/>
      <c r="H182" s="67"/>
      <c r="I182" s="67"/>
      <c r="J182" s="67"/>
      <c r="K182" s="67"/>
      <c r="L182" s="67"/>
      <c r="M182" s="67"/>
      <c r="N182" s="67"/>
    </row>
    <row r="183" spans="1:14" x14ac:dyDescent="0.2">
      <c r="A183" s="39" t="s">
        <v>62</v>
      </c>
      <c r="B183" s="154"/>
      <c r="C183" s="197">
        <v>0</v>
      </c>
      <c r="D183" s="77"/>
      <c r="E183" s="67"/>
      <c r="F183" s="67"/>
      <c r="G183" s="67"/>
      <c r="H183" s="67"/>
      <c r="I183" s="67"/>
      <c r="J183" s="67"/>
      <c r="K183" s="67"/>
      <c r="L183" s="67"/>
      <c r="M183" s="67"/>
      <c r="N183" s="67"/>
    </row>
    <row r="184" spans="1:14" x14ac:dyDescent="0.2">
      <c r="A184" s="11" t="s">
        <v>207</v>
      </c>
      <c r="B184" s="154" t="s">
        <v>129</v>
      </c>
      <c r="C184" s="197">
        <v>0</v>
      </c>
      <c r="D184" s="77"/>
      <c r="E184" s="67"/>
      <c r="F184" s="67"/>
      <c r="G184" s="67"/>
      <c r="H184" s="67"/>
      <c r="I184" s="67"/>
      <c r="J184" s="67"/>
      <c r="K184" s="67"/>
      <c r="L184" s="67"/>
      <c r="M184" s="67"/>
      <c r="N184" s="67"/>
    </row>
    <row r="185" spans="1:14" x14ac:dyDescent="0.2">
      <c r="A185" s="11" t="s">
        <v>214</v>
      </c>
      <c r="B185" s="67"/>
      <c r="C185" s="160">
        <f>SUM(D185:N185)</f>
        <v>0</v>
      </c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</row>
    <row r="186" spans="1:14" x14ac:dyDescent="0.2">
      <c r="A186" s="15" t="s">
        <v>215</v>
      </c>
      <c r="B186" s="196"/>
      <c r="C186" s="459" t="str">
        <f t="shared" ref="C186:N186" si="34">IF(C184&lt;&gt;0,C185/C184,"")</f>
        <v/>
      </c>
      <c r="D186" s="459" t="str">
        <f t="shared" si="34"/>
        <v/>
      </c>
      <c r="E186" s="459" t="str">
        <f t="shared" si="34"/>
        <v/>
      </c>
      <c r="F186" s="459"/>
      <c r="G186" s="459" t="str">
        <f t="shared" si="34"/>
        <v/>
      </c>
      <c r="H186" s="459"/>
      <c r="I186" s="459" t="str">
        <f t="shared" si="34"/>
        <v/>
      </c>
      <c r="J186" s="459" t="str">
        <f t="shared" si="34"/>
        <v/>
      </c>
      <c r="K186" s="459" t="str">
        <f t="shared" si="34"/>
        <v/>
      </c>
      <c r="L186" s="459" t="str">
        <f t="shared" si="34"/>
        <v/>
      </c>
      <c r="M186" s="459" t="str">
        <f t="shared" si="34"/>
        <v/>
      </c>
      <c r="N186" s="459" t="str">
        <f t="shared" si="34"/>
        <v/>
      </c>
    </row>
    <row r="187" spans="1:14" x14ac:dyDescent="0.2">
      <c r="A187" s="50" t="s">
        <v>699</v>
      </c>
      <c r="B187" s="154"/>
      <c r="C187" s="197"/>
      <c r="D187" s="77"/>
      <c r="E187" s="67"/>
      <c r="F187" s="67"/>
      <c r="G187" s="67"/>
      <c r="H187" s="67"/>
      <c r="I187" s="67"/>
      <c r="J187" s="67"/>
      <c r="K187" s="67"/>
      <c r="L187" s="67"/>
      <c r="M187" s="67"/>
      <c r="N187" s="67"/>
    </row>
    <row r="188" spans="1:14" x14ac:dyDescent="0.2">
      <c r="A188" s="39" t="s">
        <v>62</v>
      </c>
      <c r="B188" s="154"/>
      <c r="C188" s="197">
        <v>0</v>
      </c>
      <c r="D188" s="77"/>
      <c r="E188" s="67"/>
      <c r="F188" s="67"/>
      <c r="G188" s="67"/>
      <c r="H188" s="67"/>
      <c r="I188" s="67"/>
      <c r="J188" s="67"/>
      <c r="K188" s="67"/>
      <c r="L188" s="67"/>
      <c r="M188" s="67"/>
      <c r="N188" s="67"/>
    </row>
    <row r="189" spans="1:14" x14ac:dyDescent="0.2">
      <c r="A189" s="11" t="s">
        <v>207</v>
      </c>
      <c r="B189" s="154" t="s">
        <v>129</v>
      </c>
      <c r="C189" s="197">
        <v>0</v>
      </c>
      <c r="D189" s="77"/>
      <c r="E189" s="67"/>
      <c r="F189" s="67"/>
      <c r="G189" s="67"/>
      <c r="H189" s="67"/>
      <c r="I189" s="67"/>
      <c r="J189" s="67"/>
      <c r="K189" s="67"/>
      <c r="L189" s="67"/>
      <c r="M189" s="67"/>
      <c r="N189" s="67"/>
    </row>
    <row r="190" spans="1:14" x14ac:dyDescent="0.2">
      <c r="A190" s="11" t="s">
        <v>214</v>
      </c>
      <c r="B190" s="67"/>
      <c r="C190" s="160">
        <f>SUM(D190:N190)</f>
        <v>0</v>
      </c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</row>
    <row r="191" spans="1:14" x14ac:dyDescent="0.2">
      <c r="A191" s="15" t="s">
        <v>215</v>
      </c>
      <c r="B191" s="196"/>
      <c r="C191" s="459" t="str">
        <f t="shared" ref="C191:N191" si="35">IF(C189&lt;&gt;0,C190/C189,"")</f>
        <v/>
      </c>
      <c r="D191" s="459" t="str">
        <f t="shared" si="35"/>
        <v/>
      </c>
      <c r="E191" s="459" t="str">
        <f t="shared" si="35"/>
        <v/>
      </c>
      <c r="F191" s="459"/>
      <c r="G191" s="459" t="str">
        <f t="shared" si="35"/>
        <v/>
      </c>
      <c r="H191" s="459"/>
      <c r="I191" s="459" t="str">
        <f t="shared" si="35"/>
        <v/>
      </c>
      <c r="J191" s="459" t="str">
        <f t="shared" si="35"/>
        <v/>
      </c>
      <c r="K191" s="459" t="str">
        <f t="shared" si="35"/>
        <v/>
      </c>
      <c r="L191" s="459" t="str">
        <f t="shared" si="35"/>
        <v/>
      </c>
      <c r="M191" s="459" t="str">
        <f t="shared" si="35"/>
        <v/>
      </c>
      <c r="N191" s="459" t="str">
        <f t="shared" si="35"/>
        <v/>
      </c>
    </row>
    <row r="192" spans="1:14" x14ac:dyDescent="0.2">
      <c r="A192" s="47" t="s">
        <v>700</v>
      </c>
      <c r="B192" s="44"/>
      <c r="C192" s="336"/>
      <c r="D192" s="77"/>
      <c r="E192" s="67"/>
      <c r="F192" s="67"/>
      <c r="G192" s="67"/>
      <c r="H192" s="67"/>
      <c r="I192" s="67"/>
      <c r="J192" s="67"/>
      <c r="K192" s="67"/>
      <c r="L192" s="67"/>
      <c r="M192" s="67"/>
      <c r="N192" s="67"/>
    </row>
    <row r="193" spans="1:14" x14ac:dyDescent="0.2">
      <c r="A193" s="39" t="s">
        <v>62</v>
      </c>
      <c r="B193" s="44"/>
      <c r="C193" s="197">
        <f>SUM(D193:N193)</f>
        <v>0</v>
      </c>
      <c r="D193" s="77"/>
      <c r="E193" s="67"/>
      <c r="F193" s="67"/>
      <c r="G193" s="67"/>
      <c r="H193" s="67"/>
      <c r="I193" s="67"/>
      <c r="J193" s="67"/>
      <c r="K193" s="67"/>
      <c r="L193" s="67"/>
      <c r="M193" s="67"/>
      <c r="N193" s="67"/>
    </row>
    <row r="194" spans="1:14" x14ac:dyDescent="0.2">
      <c r="A194" s="11" t="s">
        <v>207</v>
      </c>
      <c r="B194" s="154" t="s">
        <v>130</v>
      </c>
      <c r="C194" s="160">
        <f>SUM(D194:N194)</f>
        <v>0</v>
      </c>
      <c r="D194" s="77"/>
      <c r="E194" s="67"/>
      <c r="F194" s="67"/>
      <c r="G194" s="67"/>
      <c r="H194" s="67"/>
      <c r="I194" s="67"/>
      <c r="J194" s="67"/>
      <c r="K194" s="67"/>
      <c r="L194" s="67"/>
      <c r="M194" s="67"/>
      <c r="N194" s="67"/>
    </row>
    <row r="195" spans="1:14" x14ac:dyDescent="0.2">
      <c r="A195" s="11" t="s">
        <v>214</v>
      </c>
      <c r="B195" s="67"/>
      <c r="C195" s="197">
        <f>SUM(D195:N195)</f>
        <v>0</v>
      </c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</row>
    <row r="196" spans="1:14" x14ac:dyDescent="0.2">
      <c r="A196" s="15" t="s">
        <v>215</v>
      </c>
      <c r="B196" s="196"/>
      <c r="C196" s="459" t="str">
        <f t="shared" ref="C196:N196" si="36">IF(C194&lt;&gt;0,C195/C194,"")</f>
        <v/>
      </c>
      <c r="D196" s="459" t="str">
        <f t="shared" si="36"/>
        <v/>
      </c>
      <c r="E196" s="459" t="str">
        <f t="shared" si="36"/>
        <v/>
      </c>
      <c r="F196" s="459"/>
      <c r="G196" s="459" t="str">
        <f t="shared" si="36"/>
        <v/>
      </c>
      <c r="H196" s="459"/>
      <c r="I196" s="459" t="str">
        <f t="shared" si="36"/>
        <v/>
      </c>
      <c r="J196" s="459" t="str">
        <f t="shared" si="36"/>
        <v/>
      </c>
      <c r="K196" s="459" t="str">
        <f t="shared" si="36"/>
        <v/>
      </c>
      <c r="L196" s="459" t="str">
        <f t="shared" si="36"/>
        <v/>
      </c>
      <c r="M196" s="459" t="str">
        <f t="shared" si="36"/>
        <v/>
      </c>
      <c r="N196" s="459" t="str">
        <f t="shared" si="36"/>
        <v/>
      </c>
    </row>
    <row r="197" spans="1:14" x14ac:dyDescent="0.2">
      <c r="A197" s="47" t="s">
        <v>701</v>
      </c>
      <c r="B197" s="43"/>
      <c r="C197" s="335"/>
      <c r="D197" s="82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1:14" x14ac:dyDescent="0.2">
      <c r="A198" s="39" t="s">
        <v>62</v>
      </c>
      <c r="B198" s="44"/>
      <c r="C198" s="197">
        <f>SUM(D198:N198)</f>
        <v>0</v>
      </c>
      <c r="D198" s="77"/>
      <c r="E198" s="67"/>
      <c r="F198" s="67"/>
      <c r="G198" s="67"/>
      <c r="H198" s="67"/>
      <c r="I198" s="67"/>
      <c r="J198" s="67"/>
      <c r="K198" s="67"/>
      <c r="L198" s="67"/>
      <c r="M198" s="67"/>
      <c r="N198" s="67"/>
    </row>
    <row r="199" spans="1:14" x14ac:dyDescent="0.2">
      <c r="A199" s="11" t="s">
        <v>207</v>
      </c>
      <c r="B199" s="154" t="s">
        <v>130</v>
      </c>
      <c r="C199" s="197">
        <f>SUM(D199:N199)</f>
        <v>0</v>
      </c>
      <c r="D199" s="77"/>
      <c r="E199" s="67"/>
      <c r="F199" s="67"/>
      <c r="G199" s="67"/>
      <c r="H199" s="67"/>
      <c r="I199" s="67"/>
      <c r="J199" s="67"/>
      <c r="K199" s="67"/>
      <c r="L199" s="67"/>
      <c r="M199" s="67"/>
      <c r="N199" s="67"/>
    </row>
    <row r="200" spans="1:14" x14ac:dyDescent="0.2">
      <c r="A200" s="11" t="s">
        <v>214</v>
      </c>
      <c r="B200" s="67"/>
      <c r="C200" s="160">
        <f>SUM(D200:N200)</f>
        <v>0</v>
      </c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</row>
    <row r="201" spans="1:14" x14ac:dyDescent="0.2">
      <c r="A201" s="15" t="s">
        <v>215</v>
      </c>
      <c r="B201" s="196"/>
      <c r="C201" s="459" t="str">
        <f t="shared" ref="C201:N201" si="37">IF(C199&lt;&gt;0,C200/C199,"")</f>
        <v/>
      </c>
      <c r="D201" s="459" t="str">
        <f t="shared" si="37"/>
        <v/>
      </c>
      <c r="E201" s="459" t="str">
        <f t="shared" si="37"/>
        <v/>
      </c>
      <c r="F201" s="459"/>
      <c r="G201" s="459" t="str">
        <f t="shared" si="37"/>
        <v/>
      </c>
      <c r="H201" s="459"/>
      <c r="I201" s="459" t="str">
        <f t="shared" si="37"/>
        <v/>
      </c>
      <c r="J201" s="459" t="str">
        <f t="shared" si="37"/>
        <v/>
      </c>
      <c r="K201" s="459" t="str">
        <f t="shared" si="37"/>
        <v/>
      </c>
      <c r="L201" s="459" t="str">
        <f t="shared" si="37"/>
        <v/>
      </c>
      <c r="M201" s="459" t="str">
        <f t="shared" si="37"/>
        <v/>
      </c>
      <c r="N201" s="459" t="str">
        <f t="shared" si="37"/>
        <v/>
      </c>
    </row>
    <row r="202" spans="1:14" x14ac:dyDescent="0.2">
      <c r="A202" s="23" t="s">
        <v>702</v>
      </c>
      <c r="B202" s="19"/>
      <c r="C202" s="337"/>
      <c r="D202" s="82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1:14" x14ac:dyDescent="0.2">
      <c r="A203" s="39" t="s">
        <v>62</v>
      </c>
      <c r="B203" s="19"/>
      <c r="C203" s="197">
        <f>SUM(D203:N203)</f>
        <v>0</v>
      </c>
      <c r="D203" s="77"/>
      <c r="E203" s="67"/>
      <c r="F203" s="67"/>
      <c r="G203" s="67"/>
      <c r="H203" s="67"/>
      <c r="I203" s="67"/>
      <c r="J203" s="67"/>
      <c r="K203" s="67"/>
      <c r="L203" s="67"/>
      <c r="M203" s="67"/>
      <c r="N203" s="67"/>
    </row>
    <row r="204" spans="1:14" x14ac:dyDescent="0.2">
      <c r="A204" s="11" t="s">
        <v>207</v>
      </c>
      <c r="B204" s="181" t="s">
        <v>129</v>
      </c>
      <c r="C204" s="197">
        <f>SUM(D204:N204)</f>
        <v>0</v>
      </c>
      <c r="D204" s="77"/>
      <c r="E204" s="67"/>
      <c r="F204" s="67"/>
      <c r="G204" s="67"/>
      <c r="H204" s="67"/>
      <c r="I204" s="67"/>
      <c r="J204" s="67"/>
      <c r="K204" s="67"/>
      <c r="L204" s="67"/>
      <c r="M204" s="67"/>
      <c r="N204" s="67"/>
    </row>
    <row r="205" spans="1:14" x14ac:dyDescent="0.2">
      <c r="A205" s="11" t="s">
        <v>214</v>
      </c>
      <c r="B205" s="67"/>
      <c r="C205" s="197">
        <f>SUM(D205:N205)</f>
        <v>0</v>
      </c>
      <c r="D205" s="77"/>
      <c r="E205" s="67"/>
      <c r="F205" s="67"/>
      <c r="G205" s="67"/>
      <c r="H205" s="67"/>
      <c r="I205" s="67"/>
      <c r="J205" s="67"/>
      <c r="K205" s="67"/>
      <c r="L205" s="67"/>
      <c r="M205" s="67"/>
      <c r="N205" s="67"/>
    </row>
    <row r="206" spans="1:14" x14ac:dyDescent="0.2">
      <c r="A206" s="15" t="s">
        <v>215</v>
      </c>
      <c r="B206" s="196"/>
      <c r="C206" s="459" t="str">
        <f t="shared" ref="C206:N206" si="38">IF(C204&lt;&gt;0,C205/C204,"")</f>
        <v/>
      </c>
      <c r="D206" s="459" t="str">
        <f t="shared" si="38"/>
        <v/>
      </c>
      <c r="E206" s="459" t="str">
        <f t="shared" si="38"/>
        <v/>
      </c>
      <c r="F206" s="459"/>
      <c r="G206" s="459" t="str">
        <f t="shared" si="38"/>
        <v/>
      </c>
      <c r="H206" s="459"/>
      <c r="I206" s="459" t="str">
        <f t="shared" si="38"/>
        <v/>
      </c>
      <c r="J206" s="459" t="str">
        <f t="shared" si="38"/>
        <v/>
      </c>
      <c r="K206" s="459" t="str">
        <f t="shared" si="38"/>
        <v/>
      </c>
      <c r="L206" s="459" t="str">
        <f t="shared" si="38"/>
        <v/>
      </c>
      <c r="M206" s="459" t="str">
        <f t="shared" si="38"/>
        <v/>
      </c>
      <c r="N206" s="459" t="str">
        <f t="shared" si="38"/>
        <v/>
      </c>
    </row>
    <row r="207" spans="1:14" x14ac:dyDescent="0.2">
      <c r="A207" s="47" t="s">
        <v>703</v>
      </c>
      <c r="B207" s="43"/>
      <c r="C207" s="335"/>
      <c r="D207" s="82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1:14" x14ac:dyDescent="0.2">
      <c r="A208" s="39" t="s">
        <v>62</v>
      </c>
      <c r="B208" s="44"/>
      <c r="C208" s="197">
        <f>SUM(D208:N208)</f>
        <v>0</v>
      </c>
      <c r="D208" s="77"/>
      <c r="E208" s="67"/>
      <c r="F208" s="67"/>
      <c r="G208" s="67"/>
      <c r="H208" s="67"/>
      <c r="I208" s="67"/>
      <c r="J208" s="67"/>
      <c r="K208" s="67"/>
      <c r="L208" s="67"/>
      <c r="M208" s="67"/>
      <c r="N208" s="67"/>
    </row>
    <row r="209" spans="1:14" x14ac:dyDescent="0.2">
      <c r="A209" s="11" t="s">
        <v>207</v>
      </c>
      <c r="B209" s="154" t="s">
        <v>129</v>
      </c>
      <c r="C209" s="197">
        <f>SUM(D209:N209)</f>
        <v>0</v>
      </c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</row>
    <row r="210" spans="1:14" x14ac:dyDescent="0.2">
      <c r="A210" s="11" t="s">
        <v>214</v>
      </c>
      <c r="B210" s="67"/>
      <c r="C210" s="160">
        <f>SUM(D210:N210)</f>
        <v>0</v>
      </c>
      <c r="D210" s="77"/>
      <c r="E210" s="67"/>
      <c r="F210" s="67"/>
      <c r="G210" s="67"/>
      <c r="H210" s="67"/>
      <c r="I210" s="67"/>
      <c r="J210" s="67"/>
      <c r="K210" s="67"/>
      <c r="L210" s="67"/>
      <c r="M210" s="67"/>
      <c r="N210" s="67"/>
    </row>
    <row r="211" spans="1:14" x14ac:dyDescent="0.2">
      <c r="A211" s="15" t="s">
        <v>215</v>
      </c>
      <c r="B211" s="196"/>
      <c r="C211" s="459" t="str">
        <f t="shared" ref="C211:N211" si="39">IF(C209&lt;&gt;0,C210/C209,"")</f>
        <v/>
      </c>
      <c r="D211" s="459" t="str">
        <f t="shared" si="39"/>
        <v/>
      </c>
      <c r="E211" s="459" t="str">
        <f t="shared" si="39"/>
        <v/>
      </c>
      <c r="F211" s="459"/>
      <c r="G211" s="459" t="str">
        <f t="shared" si="39"/>
        <v/>
      </c>
      <c r="H211" s="459"/>
      <c r="I211" s="459" t="str">
        <f t="shared" si="39"/>
        <v/>
      </c>
      <c r="J211" s="459" t="str">
        <f t="shared" si="39"/>
        <v/>
      </c>
      <c r="K211" s="459" t="str">
        <f t="shared" si="39"/>
        <v/>
      </c>
      <c r="L211" s="459" t="str">
        <f t="shared" si="39"/>
        <v/>
      </c>
      <c r="M211" s="459" t="str">
        <f t="shared" si="39"/>
        <v/>
      </c>
      <c r="N211" s="459" t="str">
        <f t="shared" si="39"/>
        <v/>
      </c>
    </row>
    <row r="212" spans="1:14" x14ac:dyDescent="0.2">
      <c r="A212" s="23" t="s">
        <v>704</v>
      </c>
      <c r="B212" s="7"/>
      <c r="C212" s="7"/>
      <c r="D212" s="84"/>
      <c r="E212" s="80"/>
      <c r="F212" s="84"/>
      <c r="G212" s="84"/>
      <c r="H212" s="84"/>
      <c r="I212" s="80"/>
      <c r="J212" s="84"/>
      <c r="K212" s="80"/>
      <c r="L212" s="84"/>
      <c r="M212" s="80"/>
      <c r="N212" s="80"/>
    </row>
    <row r="213" spans="1:14" x14ac:dyDescent="0.2">
      <c r="A213" s="39" t="s">
        <v>62</v>
      </c>
      <c r="C213" s="160">
        <f>SUM(D213:N213)</f>
        <v>0</v>
      </c>
      <c r="D213" s="81"/>
      <c r="E213" s="67"/>
      <c r="F213" s="681"/>
      <c r="G213" s="81"/>
      <c r="H213" s="81"/>
      <c r="I213" s="67"/>
      <c r="J213" s="81"/>
      <c r="K213" s="67"/>
      <c r="L213" s="81"/>
      <c r="M213" s="67"/>
      <c r="N213" s="67"/>
    </row>
    <row r="214" spans="1:14" x14ac:dyDescent="0.2">
      <c r="A214" s="11" t="s">
        <v>508</v>
      </c>
      <c r="B214" s="154" t="s">
        <v>129</v>
      </c>
      <c r="C214" s="160">
        <f>SUM(D214:N214)</f>
        <v>0</v>
      </c>
      <c r="D214" s="81"/>
      <c r="E214" s="67"/>
      <c r="F214" s="681"/>
      <c r="G214" s="81"/>
      <c r="H214" s="81"/>
      <c r="I214" s="67"/>
      <c r="J214" s="81"/>
      <c r="K214" s="67"/>
      <c r="L214" s="81"/>
      <c r="M214" s="67"/>
      <c r="N214" s="67"/>
    </row>
    <row r="215" spans="1:14" x14ac:dyDescent="0.2">
      <c r="A215" s="11" t="s">
        <v>207</v>
      </c>
      <c r="B215" s="154"/>
      <c r="C215" s="160">
        <f>SUM(D215:N215)</f>
        <v>0</v>
      </c>
      <c r="D215" s="81"/>
      <c r="E215" s="67"/>
      <c r="F215" s="681"/>
      <c r="G215" s="81"/>
      <c r="H215" s="81"/>
      <c r="I215" s="67"/>
      <c r="J215" s="81"/>
      <c r="K215" s="67"/>
      <c r="L215" s="81"/>
      <c r="M215" s="67"/>
      <c r="N215" s="67"/>
    </row>
    <row r="216" spans="1:14" x14ac:dyDescent="0.2">
      <c r="A216" s="11" t="s">
        <v>214</v>
      </c>
      <c r="B216" s="67"/>
      <c r="C216" s="160">
        <f>SUM(D216:N216)</f>
        <v>0</v>
      </c>
      <c r="D216" s="77"/>
      <c r="E216" s="67"/>
      <c r="F216" s="67"/>
      <c r="G216" s="67"/>
      <c r="H216" s="67"/>
      <c r="I216" s="67"/>
      <c r="J216" s="67"/>
      <c r="K216" s="67"/>
      <c r="L216" s="67"/>
      <c r="M216" s="67"/>
      <c r="N216" s="67"/>
    </row>
    <row r="217" spans="1:14" ht="12.6" customHeight="1" x14ac:dyDescent="0.2">
      <c r="A217" s="15" t="s">
        <v>215</v>
      </c>
      <c r="B217" s="196"/>
      <c r="C217" s="459" t="str">
        <f t="shared" ref="C217:N217" si="40">IF(C215&lt;&gt;0,C216/C215,"")</f>
        <v/>
      </c>
      <c r="D217" s="459" t="str">
        <f t="shared" si="40"/>
        <v/>
      </c>
      <c r="E217" s="459" t="str">
        <f t="shared" si="40"/>
        <v/>
      </c>
      <c r="F217" s="459"/>
      <c r="G217" s="459" t="str">
        <f t="shared" si="40"/>
        <v/>
      </c>
      <c r="H217" s="459"/>
      <c r="I217" s="459" t="str">
        <f t="shared" si="40"/>
        <v/>
      </c>
      <c r="J217" s="459" t="str">
        <f t="shared" si="40"/>
        <v/>
      </c>
      <c r="K217" s="459" t="str">
        <f t="shared" si="40"/>
        <v/>
      </c>
      <c r="L217" s="459" t="str">
        <f t="shared" si="40"/>
        <v/>
      </c>
      <c r="M217" s="459" t="str">
        <f t="shared" si="40"/>
        <v/>
      </c>
      <c r="N217" s="459" t="str">
        <f t="shared" si="40"/>
        <v/>
      </c>
    </row>
    <row r="218" spans="1:14" x14ac:dyDescent="0.2">
      <c r="A218" s="13" t="s">
        <v>0</v>
      </c>
      <c r="B218" s="7"/>
      <c r="C218" s="338"/>
      <c r="D218" s="82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1:14" x14ac:dyDescent="0.2">
      <c r="A219" s="39" t="s">
        <v>62</v>
      </c>
      <c r="B219" s="19"/>
      <c r="C219" s="197">
        <f>SUM(D219:N219)</f>
        <v>8347</v>
      </c>
      <c r="D219" s="77"/>
      <c r="E219" s="67"/>
      <c r="F219" s="67"/>
      <c r="G219" s="67"/>
      <c r="H219" s="67"/>
      <c r="I219" s="67"/>
      <c r="J219" s="67">
        <v>8347</v>
      </c>
      <c r="K219" s="67"/>
      <c r="L219" s="67"/>
      <c r="M219" s="67"/>
      <c r="N219" s="67"/>
    </row>
    <row r="220" spans="1:14" x14ac:dyDescent="0.2">
      <c r="A220" s="11" t="s">
        <v>207</v>
      </c>
      <c r="B220" s="154" t="s">
        <v>129</v>
      </c>
      <c r="C220" s="197">
        <f>SUM(D220:N220)</f>
        <v>8407</v>
      </c>
      <c r="D220" s="77"/>
      <c r="E220" s="67"/>
      <c r="F220" s="67"/>
      <c r="G220" s="67"/>
      <c r="H220" s="67"/>
      <c r="I220" s="67"/>
      <c r="J220" s="67">
        <v>8407</v>
      </c>
      <c r="K220" s="67"/>
      <c r="L220" s="67"/>
      <c r="M220" s="67"/>
      <c r="N220" s="67"/>
    </row>
    <row r="221" spans="1:14" x14ac:dyDescent="0.2">
      <c r="A221" s="11" t="s">
        <v>214</v>
      </c>
      <c r="B221" s="67"/>
      <c r="C221" s="160">
        <f>SUM(D221:N221)</f>
        <v>8430</v>
      </c>
      <c r="D221" s="77"/>
      <c r="E221" s="67"/>
      <c r="F221" s="67"/>
      <c r="G221" s="67"/>
      <c r="H221" s="67"/>
      <c r="I221" s="67"/>
      <c r="J221" s="67">
        <v>8430</v>
      </c>
      <c r="K221" s="67"/>
      <c r="L221" s="67"/>
      <c r="M221" s="67"/>
      <c r="N221" s="67"/>
    </row>
    <row r="222" spans="1:14" x14ac:dyDescent="0.2">
      <c r="A222" s="15" t="s">
        <v>215</v>
      </c>
      <c r="B222" s="196"/>
      <c r="C222" s="459">
        <f t="shared" ref="C222:N222" si="41">IF(C220&lt;&gt;0,C221/C220,"")</f>
        <v>1.0027358153919352</v>
      </c>
      <c r="D222" s="459" t="str">
        <f t="shared" si="41"/>
        <v/>
      </c>
      <c r="E222" s="459" t="str">
        <f t="shared" si="41"/>
        <v/>
      </c>
      <c r="F222" s="459"/>
      <c r="G222" s="459" t="str">
        <f t="shared" si="41"/>
        <v/>
      </c>
      <c r="H222" s="459"/>
      <c r="I222" s="459" t="str">
        <f t="shared" si="41"/>
        <v/>
      </c>
      <c r="J222" s="459">
        <f t="shared" si="41"/>
        <v>1.0027358153919352</v>
      </c>
      <c r="K222" s="459" t="str">
        <f t="shared" si="41"/>
        <v/>
      </c>
      <c r="L222" s="459" t="str">
        <f t="shared" si="41"/>
        <v/>
      </c>
      <c r="M222" s="459" t="str">
        <f t="shared" si="41"/>
        <v/>
      </c>
      <c r="N222" s="459" t="str">
        <f t="shared" si="41"/>
        <v/>
      </c>
    </row>
    <row r="223" spans="1:14" x14ac:dyDescent="0.2">
      <c r="A223" s="13" t="s">
        <v>640</v>
      </c>
      <c r="B223" s="7"/>
      <c r="C223" s="338"/>
      <c r="D223" s="82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1:14" x14ac:dyDescent="0.2">
      <c r="A224" s="39" t="s">
        <v>62</v>
      </c>
      <c r="B224" s="19"/>
      <c r="C224" s="197">
        <f>SUM(D224:N224)</f>
        <v>0</v>
      </c>
      <c r="D224" s="77"/>
      <c r="E224" s="67"/>
      <c r="F224" s="67"/>
      <c r="G224" s="67"/>
      <c r="H224" s="67"/>
      <c r="I224" s="67"/>
      <c r="J224" s="67"/>
      <c r="K224" s="67"/>
      <c r="L224" s="67"/>
      <c r="M224" s="67"/>
      <c r="N224" s="67"/>
    </row>
    <row r="225" spans="1:23" x14ac:dyDescent="0.2">
      <c r="A225" s="11" t="s">
        <v>207</v>
      </c>
      <c r="B225" s="154" t="s">
        <v>129</v>
      </c>
      <c r="C225" s="160">
        <f>SUM(D225:N225)</f>
        <v>0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</row>
    <row r="226" spans="1:23" x14ac:dyDescent="0.2">
      <c r="A226" s="11" t="s">
        <v>214</v>
      </c>
      <c r="B226" s="67"/>
      <c r="C226" s="197">
        <f>SUM(D226:N226)</f>
        <v>0</v>
      </c>
      <c r="D226" s="77"/>
      <c r="E226" s="67"/>
      <c r="F226" s="67"/>
      <c r="G226" s="67"/>
      <c r="H226" s="67"/>
      <c r="I226" s="67"/>
      <c r="J226" s="67"/>
      <c r="K226" s="67"/>
      <c r="L226" s="67"/>
      <c r="M226" s="67"/>
      <c r="N226" s="67"/>
    </row>
    <row r="227" spans="1:23" x14ac:dyDescent="0.2">
      <c r="A227" s="15" t="s">
        <v>215</v>
      </c>
      <c r="B227" s="196"/>
      <c r="C227" s="459" t="str">
        <f t="shared" ref="C227:N227" si="42">IF(C225&lt;&gt;0,C226/C225,"")</f>
        <v/>
      </c>
      <c r="D227" s="459" t="str">
        <f t="shared" si="42"/>
        <v/>
      </c>
      <c r="E227" s="459" t="str">
        <f t="shared" si="42"/>
        <v/>
      </c>
      <c r="F227" s="459"/>
      <c r="G227" s="459" t="str">
        <f t="shared" si="42"/>
        <v/>
      </c>
      <c r="H227" s="459"/>
      <c r="I227" s="459" t="str">
        <f t="shared" si="42"/>
        <v/>
      </c>
      <c r="J227" s="459" t="str">
        <f t="shared" si="42"/>
        <v/>
      </c>
      <c r="K227" s="459" t="str">
        <f t="shared" si="42"/>
        <v/>
      </c>
      <c r="L227" s="459" t="str">
        <f t="shared" si="42"/>
        <v/>
      </c>
      <c r="M227" s="459" t="str">
        <f t="shared" si="42"/>
        <v/>
      </c>
      <c r="N227" s="459" t="str">
        <f t="shared" si="42"/>
        <v/>
      </c>
    </row>
    <row r="228" spans="1:23" x14ac:dyDescent="0.2">
      <c r="A228" s="13" t="s">
        <v>782</v>
      </c>
      <c r="B228" s="7"/>
      <c r="C228" s="338"/>
      <c r="D228" s="82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1:23" x14ac:dyDescent="0.2">
      <c r="A229" s="39" t="s">
        <v>62</v>
      </c>
      <c r="B229" s="19"/>
      <c r="C229" s="197">
        <f>SUM(D229:N229)</f>
        <v>410</v>
      </c>
      <c r="D229" s="77"/>
      <c r="E229" s="67"/>
      <c r="F229" s="67"/>
      <c r="G229" s="67"/>
      <c r="H229" s="67"/>
      <c r="I229" s="67"/>
      <c r="J229" s="67">
        <v>410</v>
      </c>
      <c r="K229" s="67"/>
      <c r="L229" s="67"/>
      <c r="M229" s="67"/>
      <c r="N229" s="67"/>
    </row>
    <row r="230" spans="1:23" x14ac:dyDescent="0.2">
      <c r="A230" s="11" t="s">
        <v>207</v>
      </c>
      <c r="B230" s="154" t="s">
        <v>129</v>
      </c>
      <c r="C230" s="160">
        <f>SUM(D230:N230)</f>
        <v>980</v>
      </c>
      <c r="D230" s="77"/>
      <c r="E230" s="67"/>
      <c r="F230" s="67"/>
      <c r="G230" s="67"/>
      <c r="H230" s="67"/>
      <c r="I230" s="67"/>
      <c r="J230" s="67">
        <v>980</v>
      </c>
      <c r="K230" s="67"/>
      <c r="L230" s="67"/>
      <c r="M230" s="67"/>
      <c r="N230" s="67"/>
    </row>
    <row r="231" spans="1:23" x14ac:dyDescent="0.2">
      <c r="A231" s="11" t="s">
        <v>214</v>
      </c>
      <c r="B231" s="67"/>
      <c r="C231" s="197">
        <f>SUM(D231:N231)</f>
        <v>978</v>
      </c>
      <c r="D231" s="77"/>
      <c r="E231" s="67"/>
      <c r="F231" s="67"/>
      <c r="G231" s="67"/>
      <c r="H231" s="67"/>
      <c r="I231" s="67"/>
      <c r="J231" s="67">
        <v>978</v>
      </c>
      <c r="K231" s="67"/>
      <c r="L231" s="67"/>
      <c r="M231" s="67"/>
      <c r="N231" s="67"/>
    </row>
    <row r="232" spans="1:23" ht="13.9" customHeight="1" x14ac:dyDescent="0.2">
      <c r="A232" s="15" t="s">
        <v>215</v>
      </c>
      <c r="B232" s="196"/>
      <c r="C232" s="459">
        <f t="shared" ref="C232:N232" si="43">IF(C230&lt;&gt;0,C231/C230,"")</f>
        <v>0.99795918367346936</v>
      </c>
      <c r="D232" s="459" t="str">
        <f t="shared" si="43"/>
        <v/>
      </c>
      <c r="E232" s="459" t="str">
        <f t="shared" si="43"/>
        <v/>
      </c>
      <c r="F232" s="459"/>
      <c r="G232" s="459" t="str">
        <f t="shared" si="43"/>
        <v/>
      </c>
      <c r="H232" s="459"/>
      <c r="I232" s="459" t="str">
        <f t="shared" si="43"/>
        <v/>
      </c>
      <c r="J232" s="459">
        <f t="shared" si="43"/>
        <v>0.99795918367346936</v>
      </c>
      <c r="K232" s="459" t="str">
        <f t="shared" si="43"/>
        <v/>
      </c>
      <c r="L232" s="459" t="str">
        <f t="shared" si="43"/>
        <v/>
      </c>
      <c r="M232" s="459" t="str">
        <f t="shared" si="43"/>
        <v/>
      </c>
      <c r="N232" s="459" t="str">
        <f t="shared" si="43"/>
        <v/>
      </c>
    </row>
    <row r="233" spans="1:23" x14ac:dyDescent="0.2">
      <c r="A233" s="47" t="s">
        <v>783</v>
      </c>
      <c r="B233" s="47"/>
      <c r="C233" s="338"/>
      <c r="D233" s="82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1"/>
      <c r="P233" s="81"/>
      <c r="Q233" s="5"/>
      <c r="R233" s="5"/>
      <c r="S233" s="5"/>
      <c r="T233" s="5"/>
      <c r="U233" s="5"/>
      <c r="V233" s="5"/>
      <c r="W233" s="5"/>
    </row>
    <row r="234" spans="1:23" x14ac:dyDescent="0.2">
      <c r="A234" s="39" t="s">
        <v>62</v>
      </c>
      <c r="B234" s="50"/>
      <c r="C234" s="197">
        <f>SUM(D234:N234)</f>
        <v>2252642</v>
      </c>
      <c r="D234" s="77"/>
      <c r="E234" s="67"/>
      <c r="F234" s="67"/>
      <c r="G234" s="67"/>
      <c r="H234" s="67"/>
      <c r="I234" s="67">
        <v>2252642</v>
      </c>
      <c r="J234" s="67"/>
      <c r="K234" s="67"/>
      <c r="L234" s="67"/>
      <c r="M234" s="67"/>
      <c r="N234" s="67"/>
      <c r="O234" s="81"/>
      <c r="P234" s="81"/>
      <c r="Q234" s="5"/>
      <c r="R234" s="5"/>
      <c r="S234" s="5"/>
      <c r="T234" s="5"/>
      <c r="U234" s="5"/>
      <c r="V234" s="5"/>
      <c r="W234" s="5"/>
    </row>
    <row r="235" spans="1:23" x14ac:dyDescent="0.2">
      <c r="A235" s="11" t="s">
        <v>207</v>
      </c>
      <c r="B235" s="154" t="s">
        <v>129</v>
      </c>
      <c r="C235" s="197">
        <f>SUM(D235:N235)</f>
        <v>1879722</v>
      </c>
      <c r="D235" s="77"/>
      <c r="E235" s="67"/>
      <c r="F235" s="67"/>
      <c r="G235" s="67"/>
      <c r="H235" s="67"/>
      <c r="I235" s="67">
        <v>1879722</v>
      </c>
      <c r="J235" s="67"/>
      <c r="K235" s="67"/>
      <c r="L235" s="67"/>
      <c r="M235" s="67"/>
      <c r="N235" s="67"/>
      <c r="O235" s="81"/>
      <c r="P235" s="81"/>
      <c r="Q235" s="5"/>
      <c r="R235" s="5"/>
      <c r="S235" s="5"/>
      <c r="T235" s="5"/>
      <c r="U235" s="5"/>
      <c r="V235" s="5"/>
      <c r="W235" s="5"/>
    </row>
    <row r="236" spans="1:23" x14ac:dyDescent="0.2">
      <c r="A236" s="11" t="s">
        <v>214</v>
      </c>
      <c r="B236" s="67"/>
      <c r="C236" s="160">
        <f>SUM(D236:N236)</f>
        <v>1879720</v>
      </c>
      <c r="D236" s="77"/>
      <c r="E236" s="67"/>
      <c r="F236" s="67"/>
      <c r="G236" s="67"/>
      <c r="H236" s="67"/>
      <c r="I236" s="67">
        <v>1879720</v>
      </c>
      <c r="J236" s="67"/>
      <c r="K236" s="67"/>
      <c r="L236" s="67"/>
      <c r="M236" s="67"/>
      <c r="N236" s="67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">
      <c r="A237" s="15" t="s">
        <v>215</v>
      </c>
      <c r="B237" s="196"/>
      <c r="C237" s="459">
        <f t="shared" ref="C237:N237" si="44">IF(C235&lt;&gt;0,C236/C235,"")</f>
        <v>0.99999893601287848</v>
      </c>
      <c r="D237" s="459" t="str">
        <f t="shared" si="44"/>
        <v/>
      </c>
      <c r="E237" s="459" t="str">
        <f t="shared" si="44"/>
        <v/>
      </c>
      <c r="F237" s="459"/>
      <c r="G237" s="459" t="str">
        <f t="shared" si="44"/>
        <v/>
      </c>
      <c r="H237" s="459"/>
      <c r="I237" s="459">
        <f t="shared" si="44"/>
        <v>0.99999893601287848</v>
      </c>
      <c r="J237" s="459" t="str">
        <f t="shared" si="44"/>
        <v/>
      </c>
      <c r="K237" s="459" t="str">
        <f t="shared" si="44"/>
        <v/>
      </c>
      <c r="L237" s="459" t="str">
        <f t="shared" si="44"/>
        <v/>
      </c>
      <c r="M237" s="459" t="str">
        <f t="shared" si="44"/>
        <v/>
      </c>
      <c r="N237" s="459" t="str">
        <f t="shared" si="44"/>
        <v/>
      </c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">
      <c r="A238" s="50" t="s">
        <v>784</v>
      </c>
      <c r="B238" s="193"/>
      <c r="C238" s="81"/>
      <c r="D238" s="193"/>
      <c r="E238" s="205"/>
      <c r="F238" s="205"/>
      <c r="G238" s="193"/>
      <c r="H238" s="205"/>
      <c r="I238" s="205"/>
      <c r="J238" s="193"/>
      <c r="K238" s="205"/>
      <c r="L238" s="193"/>
      <c r="M238" s="193"/>
      <c r="N238" s="67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">
      <c r="A239" s="39" t="s">
        <v>62</v>
      </c>
      <c r="B239" s="193"/>
      <c r="C239" s="81">
        <f>SUM(D239:N239)</f>
        <v>305000</v>
      </c>
      <c r="D239" s="193"/>
      <c r="E239" s="205"/>
      <c r="F239" s="205"/>
      <c r="G239" s="193"/>
      <c r="H239" s="205"/>
      <c r="I239" s="205"/>
      <c r="J239" s="67">
        <v>5000</v>
      </c>
      <c r="K239" s="205"/>
      <c r="L239" s="193"/>
      <c r="M239" s="193"/>
      <c r="N239" s="67">
        <v>300000</v>
      </c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">
      <c r="A240" s="39" t="s">
        <v>207</v>
      </c>
      <c r="B240" s="352" t="s">
        <v>130</v>
      </c>
      <c r="C240" s="81">
        <f>SUM(D240:N240)</f>
        <v>6221</v>
      </c>
      <c r="D240" s="193"/>
      <c r="E240" s="205"/>
      <c r="F240" s="205"/>
      <c r="G240" s="193"/>
      <c r="H240" s="205"/>
      <c r="I240" s="205"/>
      <c r="J240" s="67">
        <v>6221</v>
      </c>
      <c r="K240" s="205"/>
      <c r="L240" s="193"/>
      <c r="M240" s="193"/>
      <c r="N240" s="67">
        <v>0</v>
      </c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">
      <c r="A241" s="39" t="s">
        <v>214</v>
      </c>
      <c r="B241" s="193"/>
      <c r="C241" s="344">
        <f>SUM(D241:N241)</f>
        <v>6220</v>
      </c>
      <c r="D241" s="77"/>
      <c r="E241" s="67"/>
      <c r="F241" s="67"/>
      <c r="G241" s="67"/>
      <c r="H241" s="67"/>
      <c r="I241" s="67"/>
      <c r="J241" s="67">
        <v>6220</v>
      </c>
      <c r="K241" s="67"/>
      <c r="L241" s="67"/>
      <c r="M241" s="67"/>
      <c r="N241" s="67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">
      <c r="A242" s="15" t="s">
        <v>215</v>
      </c>
      <c r="B242" s="196"/>
      <c r="C242" s="459">
        <f t="shared" ref="C242:N242" si="45">IF(C240&lt;&gt;0,C241/C240,"")</f>
        <v>0.99983925413920594</v>
      </c>
      <c r="D242" s="459" t="str">
        <f t="shared" si="45"/>
        <v/>
      </c>
      <c r="E242" s="459" t="str">
        <f t="shared" si="45"/>
        <v/>
      </c>
      <c r="F242" s="459"/>
      <c r="G242" s="459" t="str">
        <f t="shared" si="45"/>
        <v/>
      </c>
      <c r="H242" s="459"/>
      <c r="I242" s="459" t="str">
        <f t="shared" si="45"/>
        <v/>
      </c>
      <c r="J242" s="459">
        <f t="shared" si="45"/>
        <v>0.99983925413920594</v>
      </c>
      <c r="K242" s="459" t="str">
        <f t="shared" si="45"/>
        <v/>
      </c>
      <c r="L242" s="459" t="str">
        <f t="shared" si="45"/>
        <v/>
      </c>
      <c r="M242" s="459" t="str">
        <f t="shared" si="45"/>
        <v/>
      </c>
      <c r="N242" s="459" t="str">
        <f t="shared" si="45"/>
        <v/>
      </c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">
      <c r="A243" s="23" t="s">
        <v>113</v>
      </c>
      <c r="B243" s="23"/>
      <c r="C243" s="194"/>
      <c r="D243" s="94"/>
      <c r="E243" s="98"/>
      <c r="F243" s="98"/>
      <c r="G243" s="94"/>
      <c r="H243" s="98"/>
      <c r="I243" s="98"/>
      <c r="J243" s="94"/>
      <c r="K243" s="98"/>
      <c r="L243" s="94"/>
      <c r="M243" s="94"/>
      <c r="N243" s="94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">
      <c r="A244" s="50" t="s">
        <v>62</v>
      </c>
      <c r="B244" s="23"/>
      <c r="C244" s="160">
        <f t="shared" ref="C244:N244" ca="1" si="46">SUMIF($A11:$A242,$A12,C11:C242)</f>
        <v>4811405</v>
      </c>
      <c r="D244" s="160">
        <f t="shared" ca="1" si="46"/>
        <v>0</v>
      </c>
      <c r="E244" s="160">
        <f t="shared" si="46"/>
        <v>662536</v>
      </c>
      <c r="F244" s="160">
        <f t="shared" si="46"/>
        <v>5700</v>
      </c>
      <c r="G244" s="160">
        <f t="shared" si="46"/>
        <v>0</v>
      </c>
      <c r="H244" s="160">
        <f t="shared" si="46"/>
        <v>75000</v>
      </c>
      <c r="I244" s="160">
        <f t="shared" si="46"/>
        <v>2252642</v>
      </c>
      <c r="J244" s="160">
        <f t="shared" si="46"/>
        <v>133918</v>
      </c>
      <c r="K244" s="160">
        <f t="shared" si="46"/>
        <v>22787</v>
      </c>
      <c r="L244" s="160">
        <f t="shared" si="46"/>
        <v>96638</v>
      </c>
      <c r="M244" s="160">
        <f t="shared" si="46"/>
        <v>360</v>
      </c>
      <c r="N244" s="160">
        <f t="shared" si="46"/>
        <v>1561824</v>
      </c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">
      <c r="A245" s="50" t="s">
        <v>207</v>
      </c>
      <c r="B245" s="23"/>
      <c r="C245" s="160">
        <f>SUMIF($A11:$A242,$A13,C11:C242)</f>
        <v>4539697</v>
      </c>
      <c r="D245" s="160">
        <f>SUMIF($A11:$A242,$A13,D11:D242)</f>
        <v>0</v>
      </c>
      <c r="E245" s="160">
        <f>SUMIF($A11:$A242,$A13,E11:E242)</f>
        <v>798138</v>
      </c>
      <c r="F245" s="160"/>
      <c r="G245" s="160">
        <f>SUMIF($A11:$A242,$A13,G11:G242)</f>
        <v>2760</v>
      </c>
      <c r="H245" s="160"/>
      <c r="I245" s="160">
        <f t="shared" ref="I245:N245" si="47">SUMIF($A11:$A242,$A13,I11:I242)</f>
        <v>1879772</v>
      </c>
      <c r="J245" s="160">
        <f t="shared" si="47"/>
        <v>244942</v>
      </c>
      <c r="K245" s="160">
        <f t="shared" si="47"/>
        <v>20764</v>
      </c>
      <c r="L245" s="160">
        <f t="shared" si="47"/>
        <v>31947</v>
      </c>
      <c r="M245" s="160">
        <f t="shared" si="47"/>
        <v>60</v>
      </c>
      <c r="N245" s="160">
        <f t="shared" si="47"/>
        <v>1561314</v>
      </c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">
      <c r="A246" s="50" t="s">
        <v>214</v>
      </c>
      <c r="B246" s="67"/>
      <c r="C246" s="160">
        <f>SUMIF($A11:$A242,$A14,C11:C242)</f>
        <v>4530316</v>
      </c>
      <c r="D246" s="160">
        <f>SUMIF($A11:$A242,$A14,D11:D242)</f>
        <v>0</v>
      </c>
      <c r="E246" s="654">
        <f>SUMIF($A11:$A242,$A14,E11:E242)</f>
        <v>798138</v>
      </c>
      <c r="F246" s="654"/>
      <c r="G246" s="654">
        <f>SUMIF($A11:$A242,$A14,G11:G242)</f>
        <v>2760</v>
      </c>
      <c r="H246" s="654"/>
      <c r="I246" s="654">
        <f t="shared" ref="I246:N246" si="48">SUMIF($A11:$A242,$A14,I11:I242)</f>
        <v>1879770</v>
      </c>
      <c r="J246" s="654">
        <f t="shared" si="48"/>
        <v>243149</v>
      </c>
      <c r="K246" s="654">
        <f t="shared" si="48"/>
        <v>13501</v>
      </c>
      <c r="L246" s="654">
        <f t="shared" si="48"/>
        <v>31654</v>
      </c>
      <c r="M246" s="654">
        <f t="shared" si="48"/>
        <v>28</v>
      </c>
      <c r="N246" s="654">
        <f t="shared" si="48"/>
        <v>1561316</v>
      </c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">
      <c r="A247" s="15" t="s">
        <v>215</v>
      </c>
      <c r="B247" s="196"/>
      <c r="C247" s="459">
        <f t="shared" ref="C247:N247" si="49">IF(C245&lt;&gt;0,C246/C245,"")</f>
        <v>0.9979335625263096</v>
      </c>
      <c r="D247" s="459" t="str">
        <f t="shared" si="49"/>
        <v/>
      </c>
      <c r="E247" s="459">
        <f t="shared" si="49"/>
        <v>1</v>
      </c>
      <c r="F247" s="459"/>
      <c r="G247" s="459">
        <f t="shared" si="49"/>
        <v>1</v>
      </c>
      <c r="H247" s="459"/>
      <c r="I247" s="459">
        <f t="shared" si="49"/>
        <v>0.99999893604117951</v>
      </c>
      <c r="J247" s="459">
        <f t="shared" si="49"/>
        <v>0.99267989973136495</v>
      </c>
      <c r="K247" s="459">
        <f t="shared" si="49"/>
        <v>0.65021190522057404</v>
      </c>
      <c r="L247" s="459">
        <f t="shared" si="49"/>
        <v>0.99082855980217233</v>
      </c>
      <c r="M247" s="459">
        <f t="shared" si="49"/>
        <v>0.46666666666666667</v>
      </c>
      <c r="N247" s="459">
        <f t="shared" si="49"/>
        <v>1.0000012809723091</v>
      </c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">
      <c r="A248" s="47" t="s">
        <v>114</v>
      </c>
      <c r="B248" s="10"/>
      <c r="C248" s="338"/>
      <c r="D248" s="77"/>
      <c r="E248" s="67"/>
      <c r="F248" s="67"/>
      <c r="G248" s="67"/>
      <c r="H248" s="681"/>
      <c r="I248" s="81"/>
      <c r="J248" s="67"/>
      <c r="K248" s="77"/>
      <c r="L248" s="67"/>
      <c r="M248" s="67"/>
      <c r="N248" s="77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">
      <c r="A249" s="50" t="s">
        <v>62</v>
      </c>
      <c r="B249" s="11"/>
      <c r="C249" s="197">
        <f>SUM(D249:N249)</f>
        <v>-287430</v>
      </c>
      <c r="D249" s="81"/>
      <c r="E249" s="67"/>
      <c r="F249" s="67"/>
      <c r="G249" s="67"/>
      <c r="H249" s="681"/>
      <c r="I249" s="81">
        <v>-287430</v>
      </c>
      <c r="J249" s="67"/>
      <c r="K249" s="77"/>
      <c r="L249" s="67"/>
      <c r="M249" s="67"/>
      <c r="N249" s="77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">
      <c r="A250" s="50" t="s">
        <v>207</v>
      </c>
      <c r="B250" s="67"/>
      <c r="C250" s="197">
        <f>SUM(D250:N250)</f>
        <v>-294764</v>
      </c>
      <c r="D250" s="81"/>
      <c r="E250" s="67"/>
      <c r="F250" s="67"/>
      <c r="G250" s="67"/>
      <c r="H250" s="681"/>
      <c r="I250" s="81">
        <v>-294764</v>
      </c>
      <c r="J250" s="67"/>
      <c r="K250" s="67"/>
      <c r="L250" s="67"/>
      <c r="M250" s="67"/>
      <c r="N250" s="77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">
      <c r="A251" s="50" t="s">
        <v>214</v>
      </c>
      <c r="B251" s="67"/>
      <c r="C251" s="160">
        <f>SUM(D251:N251)</f>
        <v>0</v>
      </c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">
      <c r="A252" s="15" t="s">
        <v>215</v>
      </c>
      <c r="B252" s="196"/>
      <c r="C252" s="459">
        <f t="shared" ref="C252:N252" si="50">IF(C250&lt;&gt;0,C251/C250,"")</f>
        <v>0</v>
      </c>
      <c r="D252" s="459" t="str">
        <f t="shared" si="50"/>
        <v/>
      </c>
      <c r="E252" s="459" t="str">
        <f t="shared" si="50"/>
        <v/>
      </c>
      <c r="F252" s="459"/>
      <c r="G252" s="459" t="str">
        <f t="shared" si="50"/>
        <v/>
      </c>
      <c r="H252" s="459"/>
      <c r="I252" s="459">
        <f t="shared" si="50"/>
        <v>0</v>
      </c>
      <c r="J252" s="459" t="str">
        <f t="shared" si="50"/>
        <v/>
      </c>
      <c r="K252" s="459" t="str">
        <f t="shared" si="50"/>
        <v/>
      </c>
      <c r="L252" s="459" t="str">
        <f t="shared" si="50"/>
        <v/>
      </c>
      <c r="M252" s="459" t="str">
        <f t="shared" si="50"/>
        <v/>
      </c>
      <c r="N252" s="459" t="str">
        <f t="shared" si="50"/>
        <v/>
      </c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">
      <c r="A253" s="50" t="s">
        <v>198</v>
      </c>
      <c r="B253" s="11"/>
      <c r="C253" s="337"/>
      <c r="D253" s="81"/>
      <c r="E253" s="67"/>
      <c r="F253" s="67"/>
      <c r="G253" s="67"/>
      <c r="H253" s="681"/>
      <c r="I253" s="81"/>
      <c r="J253" s="67"/>
      <c r="K253" s="67"/>
      <c r="L253" s="67"/>
      <c r="M253" s="67"/>
      <c r="N253" s="77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">
      <c r="A254" s="50" t="s">
        <v>62</v>
      </c>
      <c r="B254" s="11"/>
      <c r="C254" s="197">
        <f>SUM(D254:N254)</f>
        <v>-1223718</v>
      </c>
      <c r="D254" s="81"/>
      <c r="E254" s="67">
        <v>-511787</v>
      </c>
      <c r="F254" s="67"/>
      <c r="G254" s="67"/>
      <c r="H254" s="681"/>
      <c r="I254" s="81">
        <v>-711931</v>
      </c>
      <c r="J254" s="67"/>
      <c r="K254" s="67"/>
      <c r="L254" s="67"/>
      <c r="M254" s="67"/>
      <c r="N254" s="77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">
      <c r="A255" s="50" t="s">
        <v>207</v>
      </c>
      <c r="B255" s="67"/>
      <c r="C255" s="197">
        <f>SUM(D255:N255)</f>
        <v>-1267139</v>
      </c>
      <c r="D255" s="81"/>
      <c r="E255" s="67">
        <v>-563935</v>
      </c>
      <c r="F255" s="67"/>
      <c r="G255" s="67"/>
      <c r="H255" s="67"/>
      <c r="I255" s="67">
        <v>-703204</v>
      </c>
      <c r="J255" s="67"/>
      <c r="K255" s="67"/>
      <c r="L255" s="67"/>
      <c r="M255" s="67"/>
      <c r="N255" s="67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">
      <c r="A256" s="50" t="s">
        <v>214</v>
      </c>
      <c r="B256" s="67"/>
      <c r="C256" s="160">
        <f>SUM(D256:N256)</f>
        <v>0</v>
      </c>
      <c r="D256" s="7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">
      <c r="A257" s="15" t="s">
        <v>215</v>
      </c>
      <c r="B257" s="196"/>
      <c r="C257" s="459">
        <f t="shared" ref="C257:N257" si="51">IF(C255&lt;&gt;0,C256/C255,"")</f>
        <v>0</v>
      </c>
      <c r="D257" s="459" t="str">
        <f t="shared" si="51"/>
        <v/>
      </c>
      <c r="E257" s="459">
        <f t="shared" si="51"/>
        <v>0</v>
      </c>
      <c r="F257" s="459"/>
      <c r="G257" s="459" t="str">
        <f t="shared" si="51"/>
        <v/>
      </c>
      <c r="H257" s="459"/>
      <c r="I257" s="459">
        <f t="shared" si="51"/>
        <v>0</v>
      </c>
      <c r="J257" s="459" t="str">
        <f t="shared" si="51"/>
        <v/>
      </c>
      <c r="K257" s="459" t="str">
        <f t="shared" si="51"/>
        <v/>
      </c>
      <c r="L257" s="459" t="str">
        <f t="shared" si="51"/>
        <v/>
      </c>
      <c r="M257" s="459" t="str">
        <f t="shared" si="51"/>
        <v/>
      </c>
      <c r="N257" s="459" t="str">
        <f t="shared" si="51"/>
        <v/>
      </c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">
      <c r="A258" s="458" t="s">
        <v>63</v>
      </c>
      <c r="B258" s="47"/>
      <c r="C258" s="335"/>
      <c r="D258" s="98"/>
      <c r="E258" s="94"/>
      <c r="F258" s="94"/>
      <c r="G258" s="94"/>
      <c r="H258" s="96"/>
      <c r="I258" s="96"/>
      <c r="J258" s="94"/>
      <c r="K258" s="94"/>
      <c r="L258" s="94"/>
      <c r="M258" s="98"/>
      <c r="N258" s="98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">
      <c r="A259" s="39" t="s">
        <v>62</v>
      </c>
      <c r="B259" s="50"/>
      <c r="C259" s="197">
        <f ca="1">SUM(D259:N259)</f>
        <v>3219557</v>
      </c>
      <c r="D259" s="89">
        <f ca="1">D244+D249+D254</f>
        <v>0</v>
      </c>
      <c r="E259" s="89">
        <f>E244+E249+E254</f>
        <v>150749</v>
      </c>
      <c r="F259" s="89"/>
      <c r="G259" s="89">
        <f t="shared" ref="G259:N259" si="52">G244+G249+G254</f>
        <v>0</v>
      </c>
      <c r="H259" s="89"/>
      <c r="I259" s="89">
        <f t="shared" si="52"/>
        <v>1253281</v>
      </c>
      <c r="J259" s="89">
        <f t="shared" si="52"/>
        <v>133918</v>
      </c>
      <c r="K259" s="89">
        <f t="shared" si="52"/>
        <v>22787</v>
      </c>
      <c r="L259" s="89">
        <f t="shared" si="52"/>
        <v>96638</v>
      </c>
      <c r="M259" s="89">
        <f t="shared" si="52"/>
        <v>360</v>
      </c>
      <c r="N259" s="89">
        <f t="shared" si="52"/>
        <v>1561824</v>
      </c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">
      <c r="A260" s="39" t="s">
        <v>207</v>
      </c>
      <c r="B260" s="50"/>
      <c r="C260" s="197">
        <f>SUM(D260:N260)</f>
        <v>2977794</v>
      </c>
      <c r="D260" s="148">
        <f>D245+D250+D255</f>
        <v>0</v>
      </c>
      <c r="E260" s="148">
        <f t="shared" ref="E260:N260" si="53">E245+E250+E255</f>
        <v>234203</v>
      </c>
      <c r="F260" s="148"/>
      <c r="G260" s="148">
        <f t="shared" si="53"/>
        <v>2760</v>
      </c>
      <c r="H260" s="148"/>
      <c r="I260" s="148">
        <f t="shared" si="53"/>
        <v>881804</v>
      </c>
      <c r="J260" s="148">
        <f t="shared" si="53"/>
        <v>244942</v>
      </c>
      <c r="K260" s="148">
        <f t="shared" si="53"/>
        <v>20764</v>
      </c>
      <c r="L260" s="148">
        <f t="shared" si="53"/>
        <v>31947</v>
      </c>
      <c r="M260" s="148">
        <f t="shared" si="53"/>
        <v>60</v>
      </c>
      <c r="N260" s="148">
        <f t="shared" si="53"/>
        <v>1561314</v>
      </c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">
      <c r="A261" s="39" t="s">
        <v>214</v>
      </c>
      <c r="B261" s="67"/>
      <c r="C261" s="160">
        <f>SUM(D261:N261)</f>
        <v>4530316</v>
      </c>
      <c r="D261" s="77">
        <f>D246+D251+D256</f>
        <v>0</v>
      </c>
      <c r="E261" s="638">
        <f t="shared" ref="E261:N261" si="54">E246+E251+E256</f>
        <v>798138</v>
      </c>
      <c r="F261" s="638"/>
      <c r="G261" s="638">
        <f t="shared" si="54"/>
        <v>2760</v>
      </c>
      <c r="H261" s="638"/>
      <c r="I261" s="638">
        <f t="shared" si="54"/>
        <v>1879770</v>
      </c>
      <c r="J261" s="638">
        <f t="shared" si="54"/>
        <v>243149</v>
      </c>
      <c r="K261" s="638">
        <f t="shared" si="54"/>
        <v>13501</v>
      </c>
      <c r="L261" s="638">
        <f t="shared" si="54"/>
        <v>31654</v>
      </c>
      <c r="M261" s="638">
        <f t="shared" si="54"/>
        <v>28</v>
      </c>
      <c r="N261" s="638">
        <f t="shared" si="54"/>
        <v>1561316</v>
      </c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">
      <c r="A262" s="15" t="s">
        <v>215</v>
      </c>
      <c r="B262" s="196"/>
      <c r="C262" s="459">
        <f t="shared" ref="C262:N262" si="55">IF(C260&lt;&gt;0,C261/C260,"")</f>
        <v>1.5213664880780873</v>
      </c>
      <c r="D262" s="459" t="str">
        <f t="shared" si="55"/>
        <v/>
      </c>
      <c r="E262" s="459">
        <f t="shared" si="55"/>
        <v>3.407889736681426</v>
      </c>
      <c r="F262" s="459"/>
      <c r="G262" s="459">
        <f t="shared" si="55"/>
        <v>1</v>
      </c>
      <c r="H262" s="459"/>
      <c r="I262" s="459">
        <f t="shared" si="55"/>
        <v>2.1317322216728436</v>
      </c>
      <c r="J262" s="459">
        <f t="shared" si="55"/>
        <v>0.99267989973136495</v>
      </c>
      <c r="K262" s="459">
        <f t="shared" si="55"/>
        <v>0.65021190522057404</v>
      </c>
      <c r="L262" s="459">
        <f t="shared" si="55"/>
        <v>0.99082855980217233</v>
      </c>
      <c r="M262" s="459">
        <f t="shared" si="55"/>
        <v>0.46666666666666667</v>
      </c>
      <c r="N262" s="459">
        <f t="shared" si="55"/>
        <v>1.0000012809723091</v>
      </c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">
      <c r="A263" s="47" t="s">
        <v>189</v>
      </c>
      <c r="B263" s="126"/>
      <c r="C263" s="161">
        <f ca="1">C244-C267-C271</f>
        <v>4506405</v>
      </c>
      <c r="D263" s="161">
        <f ca="1">(D259-D267-D271)</f>
        <v>0</v>
      </c>
      <c r="E263" s="161">
        <f t="shared" ref="E263:N263" si="56">(E259-E267-E271)</f>
        <v>150749</v>
      </c>
      <c r="F263" s="161">
        <f t="shared" si="56"/>
        <v>-5700</v>
      </c>
      <c r="G263" s="161">
        <f t="shared" si="56"/>
        <v>0</v>
      </c>
      <c r="H263" s="161">
        <f t="shared" si="56"/>
        <v>0</v>
      </c>
      <c r="I263" s="161">
        <f t="shared" si="56"/>
        <v>1253281</v>
      </c>
      <c r="J263" s="161">
        <f t="shared" si="56"/>
        <v>128918</v>
      </c>
      <c r="K263" s="161">
        <f t="shared" si="56"/>
        <v>22787</v>
      </c>
      <c r="L263" s="161">
        <f t="shared" si="56"/>
        <v>89638</v>
      </c>
      <c r="M263" s="161">
        <f t="shared" si="56"/>
        <v>360</v>
      </c>
      <c r="N263" s="161">
        <f t="shared" si="56"/>
        <v>1261824</v>
      </c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">
      <c r="A264" s="50" t="s">
        <v>225</v>
      </c>
      <c r="B264" s="144"/>
      <c r="C264" s="161">
        <f>C245-C268-C272</f>
        <v>4529873</v>
      </c>
      <c r="D264" s="148">
        <f>(D260-D268-D272)</f>
        <v>0</v>
      </c>
      <c r="E264" s="148">
        <f t="shared" ref="E264:N264" si="57">(E260-E268-E272)</f>
        <v>234203</v>
      </c>
      <c r="F264" s="148">
        <f t="shared" si="57"/>
        <v>0</v>
      </c>
      <c r="G264" s="148">
        <f t="shared" si="57"/>
        <v>2760</v>
      </c>
      <c r="H264" s="148">
        <f t="shared" si="57"/>
        <v>0</v>
      </c>
      <c r="I264" s="148">
        <f t="shared" si="57"/>
        <v>881804</v>
      </c>
      <c r="J264" s="148">
        <f t="shared" si="57"/>
        <v>238718</v>
      </c>
      <c r="K264" s="148">
        <f t="shared" si="57"/>
        <v>20764</v>
      </c>
      <c r="L264" s="148">
        <f t="shared" si="57"/>
        <v>28347</v>
      </c>
      <c r="M264" s="148">
        <f t="shared" si="57"/>
        <v>60</v>
      </c>
      <c r="N264" s="148">
        <f t="shared" si="57"/>
        <v>1561314</v>
      </c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">
      <c r="A265" s="50" t="s">
        <v>220</v>
      </c>
      <c r="B265" s="50"/>
      <c r="C265" s="161">
        <f>C246-C269-C273</f>
        <v>4520493</v>
      </c>
      <c r="D265" s="148">
        <f>(D261-D269-D273)</f>
        <v>0</v>
      </c>
      <c r="E265" s="148">
        <f t="shared" ref="E265:N265" si="58">(E261-E269-E273)</f>
        <v>798138</v>
      </c>
      <c r="F265" s="148"/>
      <c r="G265" s="148">
        <f t="shared" si="58"/>
        <v>2760</v>
      </c>
      <c r="H265" s="148"/>
      <c r="I265" s="148">
        <f t="shared" si="58"/>
        <v>1879770</v>
      </c>
      <c r="J265" s="148">
        <f t="shared" si="58"/>
        <v>236926</v>
      </c>
      <c r="K265" s="148">
        <f t="shared" si="58"/>
        <v>13501</v>
      </c>
      <c r="L265" s="148">
        <f t="shared" si="58"/>
        <v>28054</v>
      </c>
      <c r="M265" s="148">
        <f t="shared" si="58"/>
        <v>28</v>
      </c>
      <c r="N265" s="148">
        <f t="shared" si="58"/>
        <v>1561316</v>
      </c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">
      <c r="A266" s="42" t="s">
        <v>224</v>
      </c>
      <c r="B266" s="42"/>
      <c r="C266" s="459">
        <f t="shared" ref="C266:N266" si="59">IF(C264&lt;&gt;0,C265/C264,"")</f>
        <v>0.99792930177071193</v>
      </c>
      <c r="D266" s="459" t="str">
        <f t="shared" si="59"/>
        <v/>
      </c>
      <c r="E266" s="459">
        <f t="shared" si="59"/>
        <v>3.407889736681426</v>
      </c>
      <c r="F266" s="459"/>
      <c r="G266" s="459">
        <f t="shared" si="59"/>
        <v>1</v>
      </c>
      <c r="H266" s="459"/>
      <c r="I266" s="459">
        <f t="shared" si="59"/>
        <v>2.1317322216728436</v>
      </c>
      <c r="J266" s="459">
        <f t="shared" si="59"/>
        <v>0.99249323469533091</v>
      </c>
      <c r="K266" s="459">
        <f t="shared" si="59"/>
        <v>0.65021190522057404</v>
      </c>
      <c r="L266" s="459">
        <f t="shared" si="59"/>
        <v>0.98966380922143438</v>
      </c>
      <c r="M266" s="459">
        <f t="shared" si="59"/>
        <v>0.46666666666666667</v>
      </c>
      <c r="N266" s="459">
        <f t="shared" si="59"/>
        <v>1.0000012809723091</v>
      </c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">
      <c r="A267" s="50" t="s">
        <v>190</v>
      </c>
      <c r="B267" s="47"/>
      <c r="C267" s="148">
        <f>C77+C127+C137+C148+C153+C158+C198+C239</f>
        <v>317700</v>
      </c>
      <c r="D267" s="148">
        <f t="shared" ref="D267:N267" si="60">D77+D127+D137+D148+D153+D158+D193+D198+D239</f>
        <v>0</v>
      </c>
      <c r="E267" s="148">
        <f t="shared" si="60"/>
        <v>0</v>
      </c>
      <c r="F267" s="148">
        <f t="shared" si="60"/>
        <v>5700</v>
      </c>
      <c r="G267" s="148">
        <f t="shared" si="60"/>
        <v>0</v>
      </c>
      <c r="H267" s="148">
        <f t="shared" si="60"/>
        <v>0</v>
      </c>
      <c r="I267" s="148">
        <f t="shared" si="60"/>
        <v>0</v>
      </c>
      <c r="J267" s="148">
        <f t="shared" si="60"/>
        <v>5000</v>
      </c>
      <c r="K267" s="148">
        <f t="shared" si="60"/>
        <v>0</v>
      </c>
      <c r="L267" s="148">
        <f t="shared" si="60"/>
        <v>7000</v>
      </c>
      <c r="M267" s="148">
        <f t="shared" si="60"/>
        <v>0</v>
      </c>
      <c r="N267" s="148">
        <f t="shared" si="60"/>
        <v>300000</v>
      </c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">
      <c r="A268" s="50" t="s">
        <v>226</v>
      </c>
      <c r="B268" s="50"/>
      <c r="C268" s="148">
        <f>C78+C128+C138+C149+C154+C159+C199+C240</f>
        <v>9821</v>
      </c>
      <c r="D268" s="148">
        <f t="shared" ref="D268:N268" si="61">D78+D128+D138+D149+D154+D159+D194+D199+D240</f>
        <v>0</v>
      </c>
      <c r="E268" s="148">
        <f t="shared" si="61"/>
        <v>0</v>
      </c>
      <c r="F268" s="148">
        <f t="shared" si="61"/>
        <v>0</v>
      </c>
      <c r="G268" s="148">
        <f t="shared" si="61"/>
        <v>0</v>
      </c>
      <c r="H268" s="148">
        <f t="shared" si="61"/>
        <v>0</v>
      </c>
      <c r="I268" s="148">
        <f t="shared" si="61"/>
        <v>0</v>
      </c>
      <c r="J268" s="148">
        <f t="shared" si="61"/>
        <v>6221</v>
      </c>
      <c r="K268" s="148">
        <f t="shared" si="61"/>
        <v>0</v>
      </c>
      <c r="L268" s="148">
        <f t="shared" si="61"/>
        <v>3600</v>
      </c>
      <c r="M268" s="148">
        <f t="shared" si="61"/>
        <v>0</v>
      </c>
      <c r="N268" s="148">
        <f t="shared" si="61"/>
        <v>0</v>
      </c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">
      <c r="A269" s="50" t="s">
        <v>218</v>
      </c>
      <c r="B269" s="50"/>
      <c r="C269" s="148">
        <f>C79+C129+C139+C150+C155+C160+C200+C241</f>
        <v>9820</v>
      </c>
      <c r="D269" s="148">
        <f t="shared" ref="D269:N269" si="62">D79+D129+D139+D150+D155+D160+D195+D200+D241</f>
        <v>0</v>
      </c>
      <c r="E269" s="148">
        <f t="shared" si="62"/>
        <v>0</v>
      </c>
      <c r="F269" s="148">
        <f t="shared" si="62"/>
        <v>0</v>
      </c>
      <c r="G269" s="148">
        <f t="shared" si="62"/>
        <v>0</v>
      </c>
      <c r="H269" s="148">
        <f t="shared" si="62"/>
        <v>0</v>
      </c>
      <c r="I269" s="148">
        <f t="shared" si="62"/>
        <v>0</v>
      </c>
      <c r="J269" s="148">
        <f t="shared" si="62"/>
        <v>6220</v>
      </c>
      <c r="K269" s="148">
        <f t="shared" si="62"/>
        <v>0</v>
      </c>
      <c r="L269" s="148">
        <f t="shared" si="62"/>
        <v>3600</v>
      </c>
      <c r="M269" s="148">
        <f t="shared" si="62"/>
        <v>0</v>
      </c>
      <c r="N269" s="148">
        <f t="shared" si="62"/>
        <v>0</v>
      </c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">
      <c r="A270" s="42" t="s">
        <v>224</v>
      </c>
      <c r="B270" s="42"/>
      <c r="C270" s="459">
        <f t="shared" ref="C270:N270" si="63">IF(C268&lt;&gt;0,C269/C268,"")</f>
        <v>0.99989817737501274</v>
      </c>
      <c r="D270" s="459" t="str">
        <f t="shared" si="63"/>
        <v/>
      </c>
      <c r="E270" s="459" t="str">
        <f t="shared" si="63"/>
        <v/>
      </c>
      <c r="F270" s="459" t="str">
        <f t="shared" si="63"/>
        <v/>
      </c>
      <c r="G270" s="459" t="str">
        <f t="shared" si="63"/>
        <v/>
      </c>
      <c r="H270" s="459" t="str">
        <f t="shared" si="63"/>
        <v/>
      </c>
      <c r="I270" s="459" t="str">
        <f t="shared" si="63"/>
        <v/>
      </c>
      <c r="J270" s="459">
        <f t="shared" si="63"/>
        <v>0.99983925413920594</v>
      </c>
      <c r="K270" s="459" t="str">
        <f t="shared" si="63"/>
        <v/>
      </c>
      <c r="L270" s="459">
        <f t="shared" si="63"/>
        <v>1</v>
      </c>
      <c r="M270" s="459" t="str">
        <f t="shared" si="63"/>
        <v/>
      </c>
      <c r="N270" s="459" t="str">
        <f t="shared" si="63"/>
        <v/>
      </c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">
      <c r="A271" s="50" t="s">
        <v>191</v>
      </c>
      <c r="B271" s="50"/>
      <c r="C271" s="148">
        <f t="shared" ref="C271:E273" si="64">C12</f>
        <v>0</v>
      </c>
      <c r="D271" s="148">
        <f t="shared" si="64"/>
        <v>0</v>
      </c>
      <c r="E271" s="148">
        <f t="shared" si="64"/>
        <v>0</v>
      </c>
      <c r="F271" s="148"/>
      <c r="G271" s="148">
        <f>G12</f>
        <v>0</v>
      </c>
      <c r="H271" s="148"/>
      <c r="I271" s="148">
        <f t="shared" ref="I271:N273" si="65">I12</f>
        <v>0</v>
      </c>
      <c r="J271" s="148">
        <f t="shared" si="65"/>
        <v>0</v>
      </c>
      <c r="K271" s="148">
        <f t="shared" si="65"/>
        <v>0</v>
      </c>
      <c r="L271" s="148">
        <f t="shared" si="65"/>
        <v>0</v>
      </c>
      <c r="M271" s="148">
        <f t="shared" si="65"/>
        <v>0</v>
      </c>
      <c r="N271" s="148">
        <f t="shared" si="65"/>
        <v>0</v>
      </c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">
      <c r="A272" s="50" t="s">
        <v>227</v>
      </c>
      <c r="B272" s="50"/>
      <c r="C272" s="148">
        <f t="shared" si="64"/>
        <v>3</v>
      </c>
      <c r="D272" s="148">
        <f t="shared" si="64"/>
        <v>0</v>
      </c>
      <c r="E272" s="148">
        <f t="shared" si="64"/>
        <v>0</v>
      </c>
      <c r="F272" s="148"/>
      <c r="G272" s="148">
        <f>G13</f>
        <v>0</v>
      </c>
      <c r="H272" s="148"/>
      <c r="I272" s="148">
        <f t="shared" si="65"/>
        <v>0</v>
      </c>
      <c r="J272" s="148">
        <f t="shared" si="65"/>
        <v>3</v>
      </c>
      <c r="K272" s="148">
        <f t="shared" si="65"/>
        <v>0</v>
      </c>
      <c r="L272" s="148">
        <f t="shared" si="65"/>
        <v>0</v>
      </c>
      <c r="M272" s="148">
        <f t="shared" si="65"/>
        <v>0</v>
      </c>
      <c r="N272" s="148">
        <f t="shared" si="65"/>
        <v>0</v>
      </c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">
      <c r="A273" s="201" t="s">
        <v>219</v>
      </c>
      <c r="B273" s="50"/>
      <c r="C273" s="148">
        <f t="shared" si="64"/>
        <v>3</v>
      </c>
      <c r="D273" s="148">
        <f t="shared" si="64"/>
        <v>0</v>
      </c>
      <c r="E273" s="148">
        <f t="shared" si="64"/>
        <v>0</v>
      </c>
      <c r="F273" s="148"/>
      <c r="G273" s="148">
        <f>G14</f>
        <v>0</v>
      </c>
      <c r="H273" s="148"/>
      <c r="I273" s="148">
        <f t="shared" si="65"/>
        <v>0</v>
      </c>
      <c r="J273" s="148">
        <f t="shared" si="65"/>
        <v>3</v>
      </c>
      <c r="K273" s="148">
        <f t="shared" si="65"/>
        <v>0</v>
      </c>
      <c r="L273" s="148">
        <f t="shared" si="65"/>
        <v>0</v>
      </c>
      <c r="M273" s="148">
        <f t="shared" si="65"/>
        <v>0</v>
      </c>
      <c r="N273" s="148">
        <f t="shared" si="65"/>
        <v>0</v>
      </c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">
      <c r="A274" s="42" t="s">
        <v>224</v>
      </c>
      <c r="B274" s="201"/>
      <c r="C274" s="459">
        <f t="shared" ref="C274:N274" si="66">IF(C272&lt;&gt;0,C273/C272,"")</f>
        <v>1</v>
      </c>
      <c r="D274" s="459" t="str">
        <f t="shared" si="66"/>
        <v/>
      </c>
      <c r="E274" s="459" t="str">
        <f t="shared" si="66"/>
        <v/>
      </c>
      <c r="F274" s="459"/>
      <c r="G274" s="459" t="str">
        <f t="shared" si="66"/>
        <v/>
      </c>
      <c r="H274" s="459"/>
      <c r="I274" s="459" t="str">
        <f t="shared" si="66"/>
        <v/>
      </c>
      <c r="J274" s="459">
        <f t="shared" si="66"/>
        <v>1</v>
      </c>
      <c r="K274" s="459" t="str">
        <f t="shared" si="66"/>
        <v/>
      </c>
      <c r="L274" s="459" t="str">
        <f t="shared" si="66"/>
        <v/>
      </c>
      <c r="M274" s="459" t="str">
        <f t="shared" si="66"/>
        <v/>
      </c>
      <c r="N274" s="459" t="str">
        <f t="shared" si="66"/>
        <v/>
      </c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">
      <c r="A275" s="54"/>
      <c r="B275" s="54"/>
      <c r="C275" s="34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">
      <c r="A276" s="5"/>
      <c r="B276" s="5"/>
      <c r="C276" s="333"/>
      <c r="D276" s="90"/>
      <c r="E276" s="5"/>
      <c r="F276" s="5"/>
      <c r="G276" s="5"/>
      <c r="H276" s="5"/>
      <c r="I276" s="5"/>
      <c r="J276" s="5"/>
      <c r="K276" s="5"/>
      <c r="L276" s="5"/>
      <c r="M276" s="5"/>
      <c r="N276" s="81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">
      <c r="A277" s="1"/>
      <c r="B277" s="1"/>
      <c r="C277" s="34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10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">
      <c r="A278" s="119"/>
      <c r="B278" s="119"/>
      <c r="C278" s="341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">
      <c r="A279" s="1"/>
      <c r="B279" s="1"/>
      <c r="C279" s="341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">
      <c r="A280" s="1"/>
      <c r="B280" s="1"/>
      <c r="C280" s="341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">
      <c r="A281" s="1"/>
      <c r="B281" s="1"/>
      <c r="C281" s="341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">
      <c r="A282" s="5"/>
      <c r="B282" s="5"/>
      <c r="C282" s="333"/>
      <c r="D282" s="81"/>
      <c r="E282" s="5"/>
      <c r="F282" s="5"/>
      <c r="G282" s="5"/>
      <c r="H282" s="5"/>
      <c r="I282" s="5"/>
      <c r="J282" s="5"/>
      <c r="K282" s="5"/>
      <c r="L282" s="5"/>
      <c r="M282" s="5"/>
      <c r="N282" s="81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">
      <c r="A283" s="5"/>
      <c r="B283" s="5"/>
      <c r="C283" s="333"/>
      <c r="D283" s="81"/>
      <c r="E283" s="5"/>
      <c r="F283" s="5"/>
      <c r="G283" s="5"/>
      <c r="H283" s="5"/>
      <c r="I283" s="5"/>
      <c r="J283" s="5"/>
      <c r="K283" s="5"/>
      <c r="L283" s="5"/>
      <c r="M283" s="5"/>
      <c r="N283" s="81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">
      <c r="A284" s="5"/>
      <c r="B284" s="5"/>
      <c r="C284" s="333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81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">
      <c r="A285" s="5"/>
      <c r="B285" s="5"/>
      <c r="C285" s="333"/>
      <c r="D285" s="81"/>
      <c r="E285" s="5"/>
      <c r="F285" s="5"/>
      <c r="G285" s="5"/>
      <c r="H285" s="5"/>
      <c r="I285" s="5"/>
      <c r="J285" s="5"/>
      <c r="K285" s="5"/>
      <c r="L285" s="5"/>
      <c r="M285" s="5"/>
      <c r="N285" s="81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">
      <c r="A286" s="5"/>
      <c r="B286" s="5"/>
      <c r="C286" s="333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81"/>
    </row>
    <row r="287" spans="1:23" x14ac:dyDescent="0.2">
      <c r="A287" s="5"/>
      <c r="B287" s="5"/>
      <c r="C287" s="333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81"/>
    </row>
    <row r="288" spans="1:23" x14ac:dyDescent="0.2">
      <c r="A288" s="5"/>
      <c r="B288" s="5"/>
      <c r="C288" s="333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81"/>
    </row>
    <row r="289" spans="1:14" x14ac:dyDescent="0.2">
      <c r="A289" s="5"/>
      <c r="B289" s="5"/>
      <c r="C289" s="333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81"/>
    </row>
    <row r="290" spans="1:14" x14ac:dyDescent="0.2">
      <c r="A290" s="5"/>
      <c r="B290" s="5"/>
      <c r="C290" s="333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81"/>
    </row>
    <row r="291" spans="1:14" x14ac:dyDescent="0.2">
      <c r="A291" s="5"/>
      <c r="B291" s="5"/>
      <c r="C291" s="333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81"/>
    </row>
    <row r="292" spans="1:14" x14ac:dyDescent="0.2">
      <c r="A292" s="5"/>
      <c r="B292" s="5"/>
      <c r="C292" s="333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81"/>
    </row>
    <row r="293" spans="1:14" x14ac:dyDescent="0.2">
      <c r="A293" s="5"/>
      <c r="B293" s="5"/>
      <c r="C293" s="333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81"/>
    </row>
    <row r="294" spans="1:14" x14ac:dyDescent="0.2">
      <c r="A294" s="5"/>
      <c r="B294" s="5"/>
      <c r="C294" s="333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81"/>
    </row>
    <row r="295" spans="1:14" x14ac:dyDescent="0.2">
      <c r="A295" s="5"/>
      <c r="B295" s="5"/>
      <c r="C295" s="333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81"/>
    </row>
    <row r="296" spans="1:14" x14ac:dyDescent="0.2">
      <c r="A296" s="5"/>
      <c r="B296" s="5"/>
      <c r="C296" s="333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81"/>
    </row>
    <row r="297" spans="1:14" x14ac:dyDescent="0.2">
      <c r="A297" s="5"/>
      <c r="B297" s="5"/>
      <c r="C297" s="333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81"/>
    </row>
    <row r="298" spans="1:14" x14ac:dyDescent="0.2">
      <c r="A298" s="5"/>
      <c r="B298" s="5"/>
      <c r="C298" s="333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81"/>
    </row>
    <row r="299" spans="1:14" x14ac:dyDescent="0.2">
      <c r="A299" s="5"/>
      <c r="B299" s="5"/>
      <c r="C299" s="333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81"/>
    </row>
    <row r="300" spans="1:14" x14ac:dyDescent="0.2">
      <c r="A300" s="5"/>
      <c r="B300" s="5"/>
      <c r="C300" s="333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81"/>
    </row>
    <row r="301" spans="1:14" x14ac:dyDescent="0.2">
      <c r="A301" s="5"/>
      <c r="B301" s="5"/>
      <c r="C301" s="333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81"/>
    </row>
    <row r="302" spans="1:14" x14ac:dyDescent="0.2">
      <c r="A302" s="5"/>
      <c r="B302" s="5"/>
      <c r="C302" s="333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81"/>
    </row>
    <row r="303" spans="1:14" x14ac:dyDescent="0.2">
      <c r="A303" s="5"/>
      <c r="B303" s="5"/>
      <c r="C303" s="3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81"/>
    </row>
    <row r="304" spans="1:14" x14ac:dyDescent="0.2">
      <c r="A304" s="5"/>
      <c r="B304" s="5"/>
      <c r="C304" s="333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81"/>
    </row>
    <row r="305" spans="1:14" x14ac:dyDescent="0.2">
      <c r="A305" s="5"/>
      <c r="B305" s="5"/>
      <c r="C305" s="3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81"/>
    </row>
    <row r="306" spans="1:14" x14ac:dyDescent="0.2">
      <c r="A306" s="5"/>
      <c r="B306" s="5"/>
      <c r="C306" s="333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81"/>
    </row>
    <row r="307" spans="1:14" x14ac:dyDescent="0.2">
      <c r="A307" s="5"/>
      <c r="B307" s="5"/>
      <c r="C307" s="3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81"/>
    </row>
    <row r="308" spans="1:14" x14ac:dyDescent="0.2">
      <c r="A308" s="1"/>
      <c r="B308" s="1"/>
      <c r="C308" s="34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10"/>
    </row>
    <row r="309" spans="1:14" x14ac:dyDescent="0.2">
      <c r="A309" s="1"/>
      <c r="B309" s="1"/>
      <c r="C309" s="34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10"/>
    </row>
    <row r="310" spans="1:14" x14ac:dyDescent="0.2">
      <c r="A310" s="1"/>
      <c r="B310" s="1"/>
      <c r="C310" s="34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10"/>
    </row>
    <row r="311" spans="1:14" x14ac:dyDescent="0.2">
      <c r="A311" s="1"/>
      <c r="B311" s="1"/>
      <c r="C311" s="34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10"/>
    </row>
    <row r="312" spans="1:14" x14ac:dyDescent="0.2">
      <c r="A312" s="1"/>
      <c r="B312" s="1"/>
      <c r="C312" s="34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10"/>
    </row>
    <row r="313" spans="1:14" x14ac:dyDescent="0.2">
      <c r="A313" s="1"/>
      <c r="B313" s="1"/>
      <c r="C313" s="34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10"/>
    </row>
    <row r="314" spans="1:14" x14ac:dyDescent="0.2">
      <c r="A314" s="1"/>
      <c r="B314" s="1"/>
      <c r="C314" s="34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10"/>
    </row>
    <row r="315" spans="1:14" x14ac:dyDescent="0.2">
      <c r="A315" s="1"/>
      <c r="B315" s="1"/>
      <c r="C315" s="34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10"/>
    </row>
    <row r="316" spans="1:14" x14ac:dyDescent="0.2">
      <c r="A316" s="1"/>
      <c r="B316" s="1"/>
      <c r="C316" s="34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10"/>
    </row>
    <row r="317" spans="1:14" x14ac:dyDescent="0.2">
      <c r="A317" s="1"/>
      <c r="B317" s="1"/>
      <c r="C317" s="34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10"/>
    </row>
    <row r="318" spans="1:14" x14ac:dyDescent="0.2">
      <c r="A318" s="1"/>
      <c r="B318" s="1"/>
      <c r="C318" s="34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10"/>
    </row>
    <row r="319" spans="1:14" x14ac:dyDescent="0.2">
      <c r="A319" s="1"/>
      <c r="B319" s="1"/>
      <c r="C319" s="34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10"/>
    </row>
  </sheetData>
  <mergeCells count="14">
    <mergeCell ref="G7:H8"/>
    <mergeCell ref="D7:D9"/>
    <mergeCell ref="I7:I9"/>
    <mergeCell ref="J7:J9"/>
    <mergeCell ref="E10:F10"/>
    <mergeCell ref="G10:H10"/>
    <mergeCell ref="L7:L9"/>
    <mergeCell ref="M7:M9"/>
    <mergeCell ref="N7:N9"/>
    <mergeCell ref="A7:A9"/>
    <mergeCell ref="C7:C9"/>
    <mergeCell ref="B7:B9"/>
    <mergeCell ref="K7:K9"/>
    <mergeCell ref="E7:F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4" firstPageNumber="4" fitToHeight="10" orientation="landscape" r:id="rId1"/>
  <headerFooter alignWithMargins="0">
    <oddFooter>&amp;P. oldal</oddFooter>
  </headerFooter>
  <rowBreaks count="5" manualBreakCount="5">
    <brk id="55" max="13" man="1"/>
    <brk id="105" max="13" man="1"/>
    <brk id="156" max="13" man="1"/>
    <brk id="206" max="13" man="1"/>
    <brk id="25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98"/>
  <sheetViews>
    <sheetView view="pageBreakPreview" zoomScaleNormal="100" zoomScaleSheetLayoutView="100" workbookViewId="0"/>
  </sheetViews>
  <sheetFormatPr defaultRowHeight="12.75" x14ac:dyDescent="0.2"/>
  <cols>
    <col min="1" max="1" width="42.42578125" customWidth="1"/>
    <col min="2" max="2" width="7.5703125" customWidth="1"/>
    <col min="3" max="3" width="10.7109375" style="130" customWidth="1"/>
    <col min="4" max="4" width="10.7109375" customWidth="1"/>
    <col min="5" max="5" width="11.140625" customWidth="1"/>
    <col min="6" max="14" width="10.7109375" customWidth="1"/>
    <col min="15" max="15" width="9.85546875" bestFit="1" customWidth="1"/>
  </cols>
  <sheetData>
    <row r="1" spans="1:14" ht="15.75" x14ac:dyDescent="0.25">
      <c r="A1" s="4" t="s">
        <v>964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 x14ac:dyDescent="0.2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 x14ac:dyDescent="0.25">
      <c r="A3" s="4"/>
      <c r="B3" s="4"/>
      <c r="C3" s="6"/>
      <c r="D3" s="4"/>
      <c r="E3" s="4"/>
      <c r="F3" s="6"/>
      <c r="G3" s="6"/>
      <c r="H3" s="6" t="s">
        <v>55</v>
      </c>
      <c r="I3" s="5"/>
      <c r="J3" s="5"/>
      <c r="K3" s="5"/>
      <c r="L3" s="5"/>
      <c r="M3" s="5"/>
      <c r="N3" s="5"/>
    </row>
    <row r="4" spans="1:14" ht="15.75" x14ac:dyDescent="0.25">
      <c r="A4" s="4"/>
      <c r="B4" s="4"/>
      <c r="C4" s="6"/>
      <c r="D4" s="4"/>
      <c r="E4" s="4"/>
      <c r="F4" s="6"/>
      <c r="G4" s="6"/>
      <c r="H4" s="6" t="s">
        <v>705</v>
      </c>
      <c r="I4" s="5"/>
      <c r="J4" s="5"/>
      <c r="K4" s="5"/>
      <c r="L4" s="5"/>
      <c r="M4" s="5"/>
      <c r="N4" s="5"/>
    </row>
    <row r="5" spans="1:14" ht="15.75" x14ac:dyDescent="0.25">
      <c r="A5" s="6"/>
      <c r="B5" s="6"/>
      <c r="C5" s="6"/>
      <c r="D5" s="4"/>
      <c r="E5" s="4"/>
      <c r="F5" s="6"/>
      <c r="G5" s="6"/>
      <c r="H5" s="6" t="s">
        <v>24</v>
      </c>
      <c r="I5" s="5"/>
      <c r="J5" s="5"/>
      <c r="K5" s="5"/>
      <c r="L5" s="5"/>
      <c r="M5" s="5"/>
      <c r="N5" s="5"/>
    </row>
    <row r="6" spans="1:14" x14ac:dyDescent="0.2">
      <c r="A6" s="5"/>
      <c r="B6" s="5"/>
      <c r="C6" s="20"/>
      <c r="D6" s="5"/>
      <c r="E6" s="5"/>
      <c r="F6" s="5"/>
      <c r="G6" s="5"/>
      <c r="H6" s="5"/>
      <c r="I6" s="5"/>
      <c r="J6" s="5"/>
      <c r="K6" s="5"/>
      <c r="L6" s="5"/>
      <c r="M6" s="5" t="s">
        <v>50</v>
      </c>
      <c r="N6" s="5"/>
    </row>
    <row r="7" spans="1:14" ht="12.75" customHeight="1" x14ac:dyDescent="0.2">
      <c r="A7" s="767" t="s">
        <v>192</v>
      </c>
      <c r="B7" s="758" t="s">
        <v>177</v>
      </c>
      <c r="C7" s="7" t="s">
        <v>51</v>
      </c>
      <c r="D7" s="754" t="s">
        <v>166</v>
      </c>
      <c r="E7" s="754" t="s">
        <v>170</v>
      </c>
      <c r="F7" s="754" t="s">
        <v>162</v>
      </c>
      <c r="G7" s="754" t="s">
        <v>126</v>
      </c>
      <c r="H7" s="754" t="s">
        <v>139</v>
      </c>
      <c r="I7" s="754" t="s">
        <v>141</v>
      </c>
      <c r="J7" s="771" t="s">
        <v>163</v>
      </c>
      <c r="K7" s="772"/>
      <c r="L7" s="771" t="s">
        <v>164</v>
      </c>
      <c r="M7" s="772"/>
      <c r="N7" s="754" t="s">
        <v>165</v>
      </c>
    </row>
    <row r="8" spans="1:14" x14ac:dyDescent="0.2">
      <c r="A8" s="768"/>
      <c r="B8" s="777"/>
      <c r="C8" s="19" t="s">
        <v>52</v>
      </c>
      <c r="D8" s="770"/>
      <c r="E8" s="770"/>
      <c r="F8" s="770"/>
      <c r="G8" s="770"/>
      <c r="H8" s="770"/>
      <c r="I8" s="770"/>
      <c r="J8" s="773"/>
      <c r="K8" s="774"/>
      <c r="L8" s="773"/>
      <c r="M8" s="774"/>
      <c r="N8" s="770"/>
    </row>
    <row r="9" spans="1:14" x14ac:dyDescent="0.2">
      <c r="A9" s="769"/>
      <c r="B9" s="783"/>
      <c r="C9" s="8" t="s">
        <v>53</v>
      </c>
      <c r="D9" s="755"/>
      <c r="E9" s="755"/>
      <c r="F9" s="755"/>
      <c r="G9" s="755"/>
      <c r="H9" s="755"/>
      <c r="I9" s="755"/>
      <c r="J9" s="12" t="s">
        <v>128</v>
      </c>
      <c r="K9" s="12" t="s">
        <v>103</v>
      </c>
      <c r="L9" s="12" t="s">
        <v>128</v>
      </c>
      <c r="M9" s="12" t="s">
        <v>103</v>
      </c>
      <c r="N9" s="755"/>
    </row>
    <row r="10" spans="1:14" x14ac:dyDescent="0.2">
      <c r="A10" s="7" t="s">
        <v>30</v>
      </c>
      <c r="B10" s="7"/>
      <c r="C10" s="7" t="s">
        <v>31</v>
      </c>
      <c r="D10" s="7" t="s">
        <v>32</v>
      </c>
      <c r="E10" s="7" t="s">
        <v>33</v>
      </c>
      <c r="F10" s="7" t="s">
        <v>34</v>
      </c>
      <c r="G10" s="9" t="s">
        <v>35</v>
      </c>
      <c r="H10" s="7" t="s">
        <v>36</v>
      </c>
      <c r="I10" s="9" t="s">
        <v>37</v>
      </c>
      <c r="J10" s="778" t="s">
        <v>38</v>
      </c>
      <c r="K10" s="779"/>
      <c r="L10" s="778" t="s">
        <v>39</v>
      </c>
      <c r="M10" s="779"/>
      <c r="N10" s="19">
        <v>11</v>
      </c>
    </row>
    <row r="11" spans="1:14" x14ac:dyDescent="0.2">
      <c r="A11" s="13" t="s">
        <v>174</v>
      </c>
      <c r="B11" s="13"/>
      <c r="C11" s="7"/>
      <c r="D11" s="80"/>
      <c r="E11" s="80"/>
      <c r="F11" s="84"/>
      <c r="G11" s="80"/>
      <c r="H11" s="84"/>
      <c r="I11" s="80"/>
      <c r="J11" s="82"/>
      <c r="K11" s="83"/>
      <c r="L11" s="80"/>
      <c r="M11" s="84"/>
      <c r="N11" s="80"/>
    </row>
    <row r="12" spans="1:14" x14ac:dyDescent="0.2">
      <c r="A12" s="39" t="s">
        <v>62</v>
      </c>
      <c r="B12" s="23"/>
      <c r="C12" s="160">
        <f>SUM(D12:N12)</f>
        <v>3847</v>
      </c>
      <c r="D12" s="67"/>
      <c r="E12" s="67"/>
      <c r="F12" s="81"/>
      <c r="G12" s="67"/>
      <c r="H12" s="81">
        <v>3824</v>
      </c>
      <c r="I12" s="67">
        <v>23</v>
      </c>
      <c r="J12" s="77"/>
      <c r="K12" s="95"/>
      <c r="L12" s="67"/>
      <c r="M12" s="81"/>
      <c r="N12" s="67"/>
    </row>
    <row r="13" spans="1:14" x14ac:dyDescent="0.2">
      <c r="A13" s="11" t="s">
        <v>207</v>
      </c>
      <c r="B13" s="11" t="s">
        <v>131</v>
      </c>
      <c r="C13" s="160">
        <f>SUM(D13:N13)</f>
        <v>1997</v>
      </c>
      <c r="D13" s="67"/>
      <c r="E13" s="67"/>
      <c r="F13" s="81"/>
      <c r="G13" s="67"/>
      <c r="H13" s="81">
        <v>1824</v>
      </c>
      <c r="I13" s="67">
        <v>173</v>
      </c>
      <c r="J13" s="77"/>
      <c r="K13" s="95"/>
      <c r="L13" s="67"/>
      <c r="M13" s="81"/>
      <c r="N13" s="67"/>
    </row>
    <row r="14" spans="1:14" x14ac:dyDescent="0.2">
      <c r="A14" s="11" t="s">
        <v>214</v>
      </c>
      <c r="B14" s="11"/>
      <c r="C14" s="160">
        <f>SUM(D14:N14)</f>
        <v>1744</v>
      </c>
      <c r="D14" s="67"/>
      <c r="E14" s="67"/>
      <c r="F14" s="67"/>
      <c r="G14" s="67"/>
      <c r="H14" s="67">
        <v>1587</v>
      </c>
      <c r="I14" s="67">
        <v>150</v>
      </c>
      <c r="J14" s="67"/>
      <c r="K14" s="67"/>
      <c r="L14" s="67">
        <v>7</v>
      </c>
      <c r="M14" s="67"/>
      <c r="N14" s="67"/>
    </row>
    <row r="15" spans="1:14" x14ac:dyDescent="0.2">
      <c r="A15" s="15" t="s">
        <v>215</v>
      </c>
      <c r="B15" s="11"/>
      <c r="C15" s="459">
        <f t="shared" ref="C15:H15" si="0">IF(C13&lt;&gt;0,C14/C13,"")</f>
        <v>0.87330996494742108</v>
      </c>
      <c r="D15" s="459" t="str">
        <f t="shared" si="0"/>
        <v/>
      </c>
      <c r="E15" s="459" t="str">
        <f t="shared" si="0"/>
        <v/>
      </c>
      <c r="F15" s="459" t="str">
        <f t="shared" si="0"/>
        <v/>
      </c>
      <c r="G15" s="459" t="str">
        <f t="shared" si="0"/>
        <v/>
      </c>
      <c r="H15" s="459">
        <f t="shared" si="0"/>
        <v>0.87006578947368418</v>
      </c>
      <c r="I15" s="459">
        <f t="shared" ref="I15:N15" si="1">IF(I13&lt;&gt;0,I14/I13,"")</f>
        <v>0.86705202312138729</v>
      </c>
      <c r="J15" s="459" t="str">
        <f t="shared" si="1"/>
        <v/>
      </c>
      <c r="K15" s="459" t="str">
        <f t="shared" si="1"/>
        <v/>
      </c>
      <c r="L15" s="459" t="str">
        <f t="shared" si="1"/>
        <v/>
      </c>
      <c r="M15" s="459" t="str">
        <f t="shared" si="1"/>
        <v/>
      </c>
      <c r="N15" s="459" t="str">
        <f t="shared" si="1"/>
        <v/>
      </c>
    </row>
    <row r="16" spans="1:14" x14ac:dyDescent="0.2">
      <c r="A16" s="13" t="s">
        <v>175</v>
      </c>
      <c r="B16" s="13"/>
      <c r="C16" s="145"/>
      <c r="D16" s="80"/>
      <c r="E16" s="80"/>
      <c r="F16" s="84"/>
      <c r="G16" s="80"/>
      <c r="H16" s="84"/>
      <c r="I16" s="80"/>
      <c r="J16" s="84"/>
      <c r="K16" s="80"/>
      <c r="L16" s="80"/>
      <c r="M16" s="80"/>
      <c r="N16" s="80"/>
    </row>
    <row r="17" spans="1:14" x14ac:dyDescent="0.2">
      <c r="A17" s="39" t="s">
        <v>62</v>
      </c>
      <c r="B17" s="23"/>
      <c r="C17" s="146">
        <v>0</v>
      </c>
      <c r="D17" s="67"/>
      <c r="E17" s="67"/>
      <c r="F17" s="81"/>
      <c r="G17" s="67"/>
      <c r="H17" s="81"/>
      <c r="I17" s="67"/>
      <c r="J17" s="81"/>
      <c r="K17" s="67"/>
      <c r="L17" s="67"/>
      <c r="M17" s="67"/>
      <c r="N17" s="67"/>
    </row>
    <row r="18" spans="1:14" x14ac:dyDescent="0.2">
      <c r="A18" s="11" t="s">
        <v>207</v>
      </c>
      <c r="B18" s="11" t="s">
        <v>131</v>
      </c>
      <c r="C18" s="160">
        <f>SUM(D18:N18)</f>
        <v>0</v>
      </c>
      <c r="D18" s="67"/>
      <c r="E18" s="67"/>
      <c r="F18" s="81"/>
      <c r="G18" s="67"/>
      <c r="H18" s="81"/>
      <c r="I18" s="67"/>
      <c r="J18" s="81"/>
      <c r="K18" s="67"/>
      <c r="L18" s="67"/>
      <c r="M18" s="67"/>
      <c r="N18" s="67"/>
    </row>
    <row r="19" spans="1:14" x14ac:dyDescent="0.2">
      <c r="A19" s="11" t="s">
        <v>214</v>
      </c>
      <c r="B19" s="11"/>
      <c r="C19" s="160">
        <f>SUM(D19:N19)</f>
        <v>0</v>
      </c>
      <c r="D19" s="67"/>
      <c r="E19" s="67"/>
      <c r="F19" s="67"/>
      <c r="G19" s="67"/>
      <c r="H19" s="67"/>
      <c r="I19" s="67"/>
      <c r="J19" s="67"/>
      <c r="K19" s="95"/>
      <c r="L19" s="67"/>
      <c r="M19" s="67"/>
      <c r="N19" s="67"/>
    </row>
    <row r="20" spans="1:14" x14ac:dyDescent="0.2">
      <c r="A20" s="15" t="s">
        <v>215</v>
      </c>
      <c r="B20" s="11"/>
      <c r="C20" s="459" t="str">
        <f t="shared" ref="C20:N20" si="2">IF(C18&lt;&gt;0,C19/C18,"")</f>
        <v/>
      </c>
      <c r="D20" s="459" t="str">
        <f t="shared" si="2"/>
        <v/>
      </c>
      <c r="E20" s="459" t="str">
        <f t="shared" si="2"/>
        <v/>
      </c>
      <c r="F20" s="459" t="str">
        <f t="shared" si="2"/>
        <v/>
      </c>
      <c r="G20" s="459" t="str">
        <f t="shared" si="2"/>
        <v/>
      </c>
      <c r="H20" s="459" t="str">
        <f t="shared" si="2"/>
        <v/>
      </c>
      <c r="I20" s="459" t="str">
        <f t="shared" si="2"/>
        <v/>
      </c>
      <c r="J20" s="459" t="str">
        <f t="shared" si="2"/>
        <v/>
      </c>
      <c r="K20" s="459" t="str">
        <f t="shared" si="2"/>
        <v/>
      </c>
      <c r="L20" s="459" t="str">
        <f t="shared" si="2"/>
        <v/>
      </c>
      <c r="M20" s="459" t="str">
        <f t="shared" si="2"/>
        <v/>
      </c>
      <c r="N20" s="459" t="str">
        <f t="shared" si="2"/>
        <v/>
      </c>
    </row>
    <row r="21" spans="1:14" x14ac:dyDescent="0.2">
      <c r="A21" s="13" t="s">
        <v>405</v>
      </c>
      <c r="B21" s="13"/>
      <c r="C21" s="145"/>
      <c r="D21" s="80"/>
      <c r="E21" s="80"/>
      <c r="F21" s="84"/>
      <c r="G21" s="80"/>
      <c r="H21" s="84"/>
      <c r="I21" s="80"/>
      <c r="J21" s="84"/>
      <c r="K21" s="80"/>
      <c r="L21" s="80"/>
      <c r="M21" s="80"/>
      <c r="N21" s="80"/>
    </row>
    <row r="22" spans="1:14" x14ac:dyDescent="0.2">
      <c r="A22" s="39" t="s">
        <v>62</v>
      </c>
      <c r="B22" s="23"/>
      <c r="C22" s="146">
        <v>0</v>
      </c>
      <c r="D22" s="67"/>
      <c r="E22" s="67"/>
      <c r="F22" s="81"/>
      <c r="G22" s="67"/>
      <c r="H22" s="81"/>
      <c r="I22" s="67"/>
      <c r="J22" s="81"/>
      <c r="K22" s="67"/>
      <c r="L22" s="67"/>
      <c r="M22" s="67"/>
      <c r="N22" s="67"/>
    </row>
    <row r="23" spans="1:14" x14ac:dyDescent="0.2">
      <c r="A23" s="11" t="s">
        <v>207</v>
      </c>
      <c r="B23" s="11" t="s">
        <v>131</v>
      </c>
      <c r="C23" s="160">
        <f>SUM(D23:N23)</f>
        <v>0</v>
      </c>
      <c r="D23" s="67"/>
      <c r="E23" s="67"/>
      <c r="F23" s="81"/>
      <c r="G23" s="67"/>
      <c r="H23" s="81"/>
      <c r="I23" s="67"/>
      <c r="J23" s="81"/>
      <c r="K23" s="67"/>
      <c r="L23" s="67"/>
      <c r="M23" s="67"/>
      <c r="N23" s="67"/>
    </row>
    <row r="24" spans="1:14" x14ac:dyDescent="0.2">
      <c r="A24" s="11" t="s">
        <v>214</v>
      </c>
      <c r="B24" s="11"/>
      <c r="C24" s="160">
        <f>SUM(D24:N24)</f>
        <v>0</v>
      </c>
      <c r="D24" s="67"/>
      <c r="E24" s="67"/>
      <c r="F24" s="67"/>
      <c r="G24" s="67"/>
      <c r="H24" s="67"/>
      <c r="I24" s="67"/>
      <c r="J24" s="67"/>
      <c r="K24" s="95"/>
      <c r="L24" s="67"/>
      <c r="M24" s="67"/>
      <c r="N24" s="67"/>
    </row>
    <row r="25" spans="1:14" x14ac:dyDescent="0.2">
      <c r="A25" s="15" t="s">
        <v>215</v>
      </c>
      <c r="B25" s="11"/>
      <c r="C25" s="459" t="str">
        <f t="shared" ref="C25:N25" si="3">IF(C23&lt;&gt;0,C24/C23,"")</f>
        <v/>
      </c>
      <c r="D25" s="459" t="str">
        <f t="shared" si="3"/>
        <v/>
      </c>
      <c r="E25" s="459" t="str">
        <f t="shared" si="3"/>
        <v/>
      </c>
      <c r="F25" s="459" t="str">
        <f t="shared" si="3"/>
        <v/>
      </c>
      <c r="G25" s="459" t="str">
        <f t="shared" si="3"/>
        <v/>
      </c>
      <c r="H25" s="459" t="str">
        <f t="shared" si="3"/>
        <v/>
      </c>
      <c r="I25" s="459" t="str">
        <f t="shared" si="3"/>
        <v/>
      </c>
      <c r="J25" s="459" t="str">
        <f t="shared" si="3"/>
        <v/>
      </c>
      <c r="K25" s="459" t="str">
        <f t="shared" si="3"/>
        <v/>
      </c>
      <c r="L25" s="459" t="str">
        <f t="shared" si="3"/>
        <v/>
      </c>
      <c r="M25" s="459" t="str">
        <f t="shared" si="3"/>
        <v/>
      </c>
      <c r="N25" s="459" t="str">
        <f t="shared" si="3"/>
        <v/>
      </c>
    </row>
    <row r="26" spans="1:14" x14ac:dyDescent="0.2">
      <c r="A26" s="13" t="s">
        <v>406</v>
      </c>
      <c r="B26" s="13"/>
      <c r="C26" s="145"/>
      <c r="D26" s="80"/>
      <c r="E26" s="80"/>
      <c r="F26" s="84"/>
      <c r="G26" s="80"/>
      <c r="H26" s="84"/>
      <c r="I26" s="80"/>
      <c r="J26" s="82"/>
      <c r="K26" s="83"/>
      <c r="L26" s="80"/>
      <c r="M26" s="84"/>
      <c r="N26" s="80"/>
    </row>
    <row r="27" spans="1:14" x14ac:dyDescent="0.2">
      <c r="A27" s="39" t="s">
        <v>62</v>
      </c>
      <c r="B27" s="23"/>
      <c r="C27" s="160">
        <f>SUM(D27:N27)</f>
        <v>287430</v>
      </c>
      <c r="D27" s="67">
        <v>287430</v>
      </c>
      <c r="E27" s="67"/>
      <c r="F27" s="81"/>
      <c r="G27" s="67"/>
      <c r="H27" s="81"/>
      <c r="I27" s="67"/>
      <c r="J27" s="77"/>
      <c r="K27" s="95"/>
      <c r="L27" s="67"/>
      <c r="M27" s="81"/>
      <c r="N27" s="67"/>
    </row>
    <row r="28" spans="1:14" x14ac:dyDescent="0.2">
      <c r="A28" s="11" t="s">
        <v>210</v>
      </c>
      <c r="B28" s="11" t="s">
        <v>129</v>
      </c>
      <c r="C28" s="160">
        <f>SUM(D28:N28)</f>
        <v>298078</v>
      </c>
      <c r="D28" s="67">
        <v>294764</v>
      </c>
      <c r="E28" s="67"/>
      <c r="F28" s="81"/>
      <c r="G28" s="67"/>
      <c r="H28" s="81"/>
      <c r="I28" s="67"/>
      <c r="J28" s="77"/>
      <c r="K28" s="95"/>
      <c r="L28" s="67"/>
      <c r="M28" s="81"/>
      <c r="N28" s="67">
        <v>3314</v>
      </c>
    </row>
    <row r="29" spans="1:14" x14ac:dyDescent="0.2">
      <c r="A29" s="11" t="s">
        <v>214</v>
      </c>
      <c r="B29" s="11"/>
      <c r="C29" s="160">
        <f>SUM(D29:N29)</f>
        <v>271185</v>
      </c>
      <c r="D29" s="67">
        <v>267871</v>
      </c>
      <c r="E29" s="67"/>
      <c r="F29" s="67"/>
      <c r="G29" s="67"/>
      <c r="H29" s="67"/>
      <c r="I29" s="67"/>
      <c r="J29" s="67"/>
      <c r="K29" s="67"/>
      <c r="L29" s="67"/>
      <c r="M29" s="67"/>
      <c r="N29" s="67">
        <v>3314</v>
      </c>
    </row>
    <row r="30" spans="1:14" x14ac:dyDescent="0.2">
      <c r="A30" s="15" t="s">
        <v>215</v>
      </c>
      <c r="B30" s="11"/>
      <c r="C30" s="459">
        <f t="shared" ref="C30:N30" si="4">IF(C28&lt;&gt;0,C29/C28,"")</f>
        <v>0.90977864854165691</v>
      </c>
      <c r="D30" s="459">
        <f t="shared" si="4"/>
        <v>0.9087642995752534</v>
      </c>
      <c r="E30" s="459" t="str">
        <f t="shared" si="4"/>
        <v/>
      </c>
      <c r="F30" s="459" t="str">
        <f t="shared" si="4"/>
        <v/>
      </c>
      <c r="G30" s="459" t="str">
        <f t="shared" si="4"/>
        <v/>
      </c>
      <c r="H30" s="459" t="str">
        <f t="shared" si="4"/>
        <v/>
      </c>
      <c r="I30" s="459" t="str">
        <f t="shared" si="4"/>
        <v/>
      </c>
      <c r="J30" s="459" t="str">
        <f t="shared" si="4"/>
        <v/>
      </c>
      <c r="K30" s="459" t="str">
        <f t="shared" si="4"/>
        <v/>
      </c>
      <c r="L30" s="459" t="str">
        <f t="shared" si="4"/>
        <v/>
      </c>
      <c r="M30" s="459" t="str">
        <f t="shared" si="4"/>
        <v/>
      </c>
      <c r="N30" s="459">
        <f t="shared" si="4"/>
        <v>1</v>
      </c>
    </row>
    <row r="31" spans="1:14" x14ac:dyDescent="0.2">
      <c r="A31" s="13" t="s">
        <v>1</v>
      </c>
      <c r="B31" s="13"/>
      <c r="C31" s="145"/>
      <c r="D31" s="80"/>
      <c r="E31" s="80"/>
      <c r="F31" s="84"/>
      <c r="G31" s="80"/>
      <c r="H31" s="84"/>
      <c r="I31" s="80"/>
      <c r="J31" s="82"/>
      <c r="K31" s="83"/>
      <c r="L31" s="80"/>
      <c r="M31" s="84"/>
      <c r="N31" s="80"/>
    </row>
    <row r="32" spans="1:14" x14ac:dyDescent="0.2">
      <c r="A32" s="39" t="s">
        <v>62</v>
      </c>
      <c r="B32" s="23"/>
      <c r="C32" s="160">
        <f>SUM(D32:N32)</f>
        <v>0</v>
      </c>
      <c r="D32" s="67"/>
      <c r="E32" s="67"/>
      <c r="F32" s="81"/>
      <c r="G32" s="67"/>
      <c r="H32" s="81"/>
      <c r="I32" s="67"/>
      <c r="J32" s="77"/>
      <c r="K32" s="95"/>
      <c r="L32" s="67"/>
      <c r="M32" s="81"/>
      <c r="N32" s="67"/>
    </row>
    <row r="33" spans="1:23" x14ac:dyDescent="0.2">
      <c r="A33" s="11" t="s">
        <v>208</v>
      </c>
      <c r="B33" s="11" t="s">
        <v>129</v>
      </c>
      <c r="C33" s="160">
        <f>SUM(D33:N33)</f>
        <v>0</v>
      </c>
      <c r="D33" s="67"/>
      <c r="E33" s="67"/>
      <c r="F33" s="81"/>
      <c r="G33" s="67"/>
      <c r="H33" s="81"/>
      <c r="I33" s="67"/>
      <c r="J33" s="77"/>
      <c r="K33" s="95"/>
      <c r="L33" s="67"/>
      <c r="M33" s="81"/>
      <c r="N33" s="67"/>
    </row>
    <row r="34" spans="1:23" x14ac:dyDescent="0.2">
      <c r="A34" s="11" t="s">
        <v>214</v>
      </c>
      <c r="B34" s="11"/>
      <c r="C34" s="160">
        <f>SUM(D34:N34)</f>
        <v>0</v>
      </c>
      <c r="D34" s="67"/>
      <c r="E34" s="67"/>
      <c r="F34" s="67"/>
      <c r="G34" s="95"/>
      <c r="H34" s="77"/>
      <c r="I34" s="67"/>
      <c r="J34" s="67"/>
      <c r="K34" s="67"/>
      <c r="L34" s="67"/>
      <c r="M34" s="67"/>
      <c r="N34" s="67"/>
    </row>
    <row r="35" spans="1:23" x14ac:dyDescent="0.2">
      <c r="A35" s="15" t="s">
        <v>215</v>
      </c>
      <c r="B35" s="11"/>
      <c r="C35" s="459" t="str">
        <f t="shared" ref="C35:N35" si="5">IF(C33&lt;&gt;0,C34/C33,"")</f>
        <v/>
      </c>
      <c r="D35" s="459" t="str">
        <f t="shared" si="5"/>
        <v/>
      </c>
      <c r="E35" s="459" t="str">
        <f t="shared" si="5"/>
        <v/>
      </c>
      <c r="F35" s="459" t="str">
        <f t="shared" si="5"/>
        <v/>
      </c>
      <c r="G35" s="459" t="str">
        <f t="shared" si="5"/>
        <v/>
      </c>
      <c r="H35" s="459" t="str">
        <f t="shared" si="5"/>
        <v/>
      </c>
      <c r="I35" s="459" t="str">
        <f t="shared" si="5"/>
        <v/>
      </c>
      <c r="J35" s="459" t="str">
        <f t="shared" si="5"/>
        <v/>
      </c>
      <c r="K35" s="459" t="str">
        <f t="shared" si="5"/>
        <v/>
      </c>
      <c r="L35" s="459" t="str">
        <f t="shared" si="5"/>
        <v/>
      </c>
      <c r="M35" s="459" t="str">
        <f t="shared" si="5"/>
        <v/>
      </c>
      <c r="N35" s="459" t="str">
        <f t="shared" si="5"/>
        <v/>
      </c>
    </row>
    <row r="36" spans="1:23" x14ac:dyDescent="0.2">
      <c r="A36" s="47" t="s">
        <v>111</v>
      </c>
      <c r="B36" s="126"/>
      <c r="C36" s="52"/>
      <c r="D36" s="30"/>
      <c r="E36" s="10"/>
      <c r="F36" s="21"/>
      <c r="G36" s="10"/>
      <c r="H36" s="21"/>
      <c r="I36" s="10"/>
      <c r="J36" s="21"/>
      <c r="K36" s="10"/>
      <c r="L36" s="21"/>
      <c r="M36" s="10"/>
      <c r="N36" s="10"/>
      <c r="O36" s="671"/>
      <c r="P36" s="5"/>
      <c r="Q36" s="5"/>
      <c r="R36" s="5"/>
      <c r="S36" s="5"/>
      <c r="T36" s="5"/>
      <c r="U36" s="5"/>
      <c r="V36" s="5"/>
      <c r="W36" s="5"/>
    </row>
    <row r="37" spans="1:23" x14ac:dyDescent="0.2">
      <c r="A37" s="39" t="s">
        <v>62</v>
      </c>
      <c r="B37" s="144"/>
      <c r="C37" s="160">
        <f>SUM(D37:N37)</f>
        <v>291277</v>
      </c>
      <c r="D37" s="95">
        <f>SUM(D12,D17,D27,D32,D22,)</f>
        <v>287430</v>
      </c>
      <c r="E37" s="95">
        <f t="shared" ref="E37:N37" si="6">SUM(E12,E17,E27,E32,E22,)</f>
        <v>0</v>
      </c>
      <c r="F37" s="95">
        <f t="shared" si="6"/>
        <v>0</v>
      </c>
      <c r="G37" s="95">
        <f t="shared" si="6"/>
        <v>0</v>
      </c>
      <c r="H37" s="95">
        <f t="shared" si="6"/>
        <v>3824</v>
      </c>
      <c r="I37" s="95">
        <f t="shared" si="6"/>
        <v>23</v>
      </c>
      <c r="J37" s="95">
        <f t="shared" si="6"/>
        <v>0</v>
      </c>
      <c r="K37" s="95">
        <f t="shared" si="6"/>
        <v>0</v>
      </c>
      <c r="L37" s="95">
        <f t="shared" si="6"/>
        <v>0</v>
      </c>
      <c r="M37" s="95">
        <f t="shared" si="6"/>
        <v>0</v>
      </c>
      <c r="N37" s="67">
        <f t="shared" si="6"/>
        <v>0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s="111" customFormat="1" x14ac:dyDescent="0.2">
      <c r="A38" s="11" t="s">
        <v>211</v>
      </c>
      <c r="B38" s="144"/>
      <c r="C38" s="162">
        <f>SUM(D38:N38)</f>
        <v>300075</v>
      </c>
      <c r="D38" s="91">
        <f>SUM(D13+D18+D28+D33+D23)</f>
        <v>294764</v>
      </c>
      <c r="E38" s="91">
        <f t="shared" ref="E38:N38" si="7">SUM(E13+E18+E28+E33+E23)</f>
        <v>0</v>
      </c>
      <c r="F38" s="91">
        <f t="shared" si="7"/>
        <v>0</v>
      </c>
      <c r="G38" s="91">
        <f t="shared" si="7"/>
        <v>0</v>
      </c>
      <c r="H38" s="91">
        <f t="shared" si="7"/>
        <v>1824</v>
      </c>
      <c r="I38" s="91">
        <f t="shared" si="7"/>
        <v>173</v>
      </c>
      <c r="J38" s="91">
        <f t="shared" si="7"/>
        <v>0</v>
      </c>
      <c r="K38" s="91">
        <f t="shared" si="7"/>
        <v>0</v>
      </c>
      <c r="L38" s="91">
        <f t="shared" si="7"/>
        <v>0</v>
      </c>
      <c r="M38" s="91">
        <f t="shared" si="7"/>
        <v>0</v>
      </c>
      <c r="N38" s="89">
        <f t="shared" si="7"/>
        <v>3314</v>
      </c>
      <c r="O38" s="26"/>
      <c r="P38" s="26"/>
      <c r="Q38" s="26"/>
      <c r="R38" s="26"/>
      <c r="S38" s="26"/>
      <c r="T38" s="26"/>
      <c r="U38" s="26"/>
      <c r="V38" s="26"/>
      <c r="W38" s="26"/>
    </row>
    <row r="39" spans="1:23" s="111" customFormat="1" x14ac:dyDescent="0.2">
      <c r="A39" s="11" t="s">
        <v>214</v>
      </c>
      <c r="B39" s="11"/>
      <c r="C39" s="162">
        <f>SUM(D39:N39)</f>
        <v>272929</v>
      </c>
      <c r="D39" s="91">
        <f>SUM(D14+D19+D29+D34+D24)</f>
        <v>267871</v>
      </c>
      <c r="E39" s="91">
        <f t="shared" ref="E39:N39" si="8">SUM(E14+E19+E29+E34+E24)</f>
        <v>0</v>
      </c>
      <c r="F39" s="91">
        <f t="shared" si="8"/>
        <v>0</v>
      </c>
      <c r="G39" s="91">
        <f t="shared" si="8"/>
        <v>0</v>
      </c>
      <c r="H39" s="91">
        <f t="shared" si="8"/>
        <v>1587</v>
      </c>
      <c r="I39" s="91">
        <f t="shared" si="8"/>
        <v>150</v>
      </c>
      <c r="J39" s="91">
        <f t="shared" si="8"/>
        <v>0</v>
      </c>
      <c r="K39" s="91">
        <f t="shared" si="8"/>
        <v>0</v>
      </c>
      <c r="L39" s="91">
        <f t="shared" si="8"/>
        <v>7</v>
      </c>
      <c r="M39" s="91">
        <f t="shared" si="8"/>
        <v>0</v>
      </c>
      <c r="N39" s="89">
        <f t="shared" si="8"/>
        <v>3314</v>
      </c>
      <c r="O39" s="26"/>
      <c r="P39" s="26"/>
      <c r="Q39" s="26"/>
      <c r="R39" s="26"/>
      <c r="S39" s="26"/>
      <c r="T39" s="26"/>
      <c r="U39" s="26"/>
      <c r="V39" s="26"/>
      <c r="W39" s="26"/>
    </row>
    <row r="40" spans="1:23" s="111" customFormat="1" x14ac:dyDescent="0.2">
      <c r="A40" s="15" t="s">
        <v>215</v>
      </c>
      <c r="B40" s="11"/>
      <c r="C40" s="459">
        <f t="shared" ref="C40:N40" si="9">IF(C38&lt;&gt;0,C39/C38,"")</f>
        <v>0.9095359493459968</v>
      </c>
      <c r="D40" s="459">
        <f t="shared" si="9"/>
        <v>0.9087642995752534</v>
      </c>
      <c r="E40" s="459" t="str">
        <f t="shared" si="9"/>
        <v/>
      </c>
      <c r="F40" s="459" t="str">
        <f t="shared" si="9"/>
        <v/>
      </c>
      <c r="G40" s="459" t="str">
        <f t="shared" si="9"/>
        <v/>
      </c>
      <c r="H40" s="459">
        <f t="shared" si="9"/>
        <v>0.87006578947368418</v>
      </c>
      <c r="I40" s="459">
        <f t="shared" si="9"/>
        <v>0.86705202312138729</v>
      </c>
      <c r="J40" s="459" t="str">
        <f t="shared" si="9"/>
        <v/>
      </c>
      <c r="K40" s="459" t="str">
        <f t="shared" si="9"/>
        <v/>
      </c>
      <c r="L40" s="459" t="str">
        <f t="shared" si="9"/>
        <v/>
      </c>
      <c r="M40" s="459" t="str">
        <f t="shared" si="9"/>
        <v/>
      </c>
      <c r="N40" s="459">
        <f t="shared" si="9"/>
        <v>1</v>
      </c>
      <c r="O40" s="26"/>
      <c r="P40" s="26"/>
      <c r="Q40" s="26"/>
      <c r="R40" s="26"/>
      <c r="S40" s="26"/>
      <c r="T40" s="26"/>
      <c r="U40" s="26"/>
      <c r="V40" s="26"/>
      <c r="W40" s="26"/>
    </row>
    <row r="41" spans="1:23" x14ac:dyDescent="0.2">
      <c r="A41" s="47" t="s">
        <v>189</v>
      </c>
      <c r="B41" s="126"/>
      <c r="C41" s="161">
        <f t="shared" ref="C41:D43" si="10">(C27+C32)</f>
        <v>287430</v>
      </c>
      <c r="D41" s="161">
        <f t="shared" si="10"/>
        <v>287430</v>
      </c>
      <c r="E41" s="161">
        <f t="shared" ref="E41:N41" si="11">(E27+E32)</f>
        <v>0</v>
      </c>
      <c r="F41" s="161">
        <f t="shared" si="11"/>
        <v>0</v>
      </c>
      <c r="G41" s="161">
        <f t="shared" si="11"/>
        <v>0</v>
      </c>
      <c r="H41" s="161">
        <f t="shared" si="11"/>
        <v>0</v>
      </c>
      <c r="I41" s="161">
        <f t="shared" si="11"/>
        <v>0</v>
      </c>
      <c r="J41" s="161">
        <f t="shared" si="11"/>
        <v>0</v>
      </c>
      <c r="K41" s="161">
        <f t="shared" si="11"/>
        <v>0</v>
      </c>
      <c r="L41" s="161">
        <f t="shared" si="11"/>
        <v>0</v>
      </c>
      <c r="M41" s="161">
        <f t="shared" si="11"/>
        <v>0</v>
      </c>
      <c r="N41" s="161">
        <f t="shared" si="11"/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50" t="s">
        <v>228</v>
      </c>
      <c r="B42" s="50" t="s">
        <v>129</v>
      </c>
      <c r="C42" s="148">
        <f t="shared" si="10"/>
        <v>298078</v>
      </c>
      <c r="D42" s="148">
        <f t="shared" si="10"/>
        <v>294764</v>
      </c>
      <c r="E42" s="148">
        <f t="shared" ref="E42:N42" si="12">(E28+E33)</f>
        <v>0</v>
      </c>
      <c r="F42" s="148">
        <f t="shared" si="12"/>
        <v>0</v>
      </c>
      <c r="G42" s="148">
        <f t="shared" si="12"/>
        <v>0</v>
      </c>
      <c r="H42" s="148">
        <f t="shared" si="12"/>
        <v>0</v>
      </c>
      <c r="I42" s="148">
        <f t="shared" si="12"/>
        <v>0</v>
      </c>
      <c r="J42" s="148">
        <f t="shared" si="12"/>
        <v>0</v>
      </c>
      <c r="K42" s="148">
        <f t="shared" si="12"/>
        <v>0</v>
      </c>
      <c r="L42" s="148">
        <f t="shared" si="12"/>
        <v>0</v>
      </c>
      <c r="M42" s="148">
        <f t="shared" si="12"/>
        <v>0</v>
      </c>
      <c r="N42" s="148">
        <f t="shared" si="12"/>
        <v>3314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50" t="s">
        <v>216</v>
      </c>
      <c r="B43" s="144"/>
      <c r="C43" s="148">
        <f t="shared" si="10"/>
        <v>271185</v>
      </c>
      <c r="D43" s="148">
        <f t="shared" si="10"/>
        <v>267871</v>
      </c>
      <c r="E43" s="148">
        <f t="shared" ref="E43:N43" si="13">(E29+E34)</f>
        <v>0</v>
      </c>
      <c r="F43" s="148">
        <f t="shared" si="13"/>
        <v>0</v>
      </c>
      <c r="G43" s="148">
        <f t="shared" si="13"/>
        <v>0</v>
      </c>
      <c r="H43" s="148">
        <f t="shared" si="13"/>
        <v>0</v>
      </c>
      <c r="I43" s="148">
        <f t="shared" si="13"/>
        <v>0</v>
      </c>
      <c r="J43" s="148">
        <f t="shared" si="13"/>
        <v>0</v>
      </c>
      <c r="K43" s="148">
        <f t="shared" si="13"/>
        <v>0</v>
      </c>
      <c r="L43" s="148">
        <f t="shared" si="13"/>
        <v>0</v>
      </c>
      <c r="M43" s="148">
        <f t="shared" si="13"/>
        <v>0</v>
      </c>
      <c r="N43" s="148">
        <f t="shared" si="13"/>
        <v>3314</v>
      </c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42" t="s">
        <v>224</v>
      </c>
      <c r="B44" s="144"/>
      <c r="C44" s="460">
        <f t="shared" ref="C44:N44" si="14">IF(C42&lt;&gt;0,C43/C42,"")</f>
        <v>0.90977864854165691</v>
      </c>
      <c r="D44" s="460">
        <f t="shared" si="14"/>
        <v>0.9087642995752534</v>
      </c>
      <c r="E44" s="460" t="str">
        <f t="shared" si="14"/>
        <v/>
      </c>
      <c r="F44" s="460" t="str">
        <f t="shared" si="14"/>
        <v/>
      </c>
      <c r="G44" s="460" t="str">
        <f t="shared" si="14"/>
        <v/>
      </c>
      <c r="H44" s="460" t="str">
        <f t="shared" si="14"/>
        <v/>
      </c>
      <c r="I44" s="460" t="str">
        <f t="shared" si="14"/>
        <v/>
      </c>
      <c r="J44" s="460" t="str">
        <f t="shared" si="14"/>
        <v/>
      </c>
      <c r="K44" s="460" t="str">
        <f t="shared" si="14"/>
        <v/>
      </c>
      <c r="L44" s="460" t="str">
        <f t="shared" si="14"/>
        <v/>
      </c>
      <c r="M44" s="460" t="str">
        <f t="shared" si="14"/>
        <v/>
      </c>
      <c r="N44" s="460">
        <f t="shared" si="14"/>
        <v>1</v>
      </c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47" t="s">
        <v>190</v>
      </c>
      <c r="B45" s="47"/>
      <c r="C45" s="148">
        <v>0</v>
      </c>
      <c r="D45" s="5"/>
      <c r="E45" s="10"/>
      <c r="F45" s="21"/>
      <c r="G45" s="10"/>
      <c r="H45" s="21"/>
      <c r="I45" s="10"/>
      <c r="J45" s="21"/>
      <c r="K45" s="10"/>
      <c r="L45" s="21"/>
      <c r="M45" s="10"/>
      <c r="N45" s="10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50" t="s">
        <v>217</v>
      </c>
      <c r="B46" s="50" t="s">
        <v>130</v>
      </c>
      <c r="C46" s="148">
        <v>0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50" t="s">
        <v>218</v>
      </c>
      <c r="B47" s="50"/>
      <c r="C47" s="148">
        <v>0</v>
      </c>
      <c r="D47" s="11"/>
      <c r="E47" s="11"/>
      <c r="F47" s="11"/>
      <c r="G47" s="11"/>
      <c r="H47" s="11"/>
      <c r="I47" s="11"/>
      <c r="J47" s="11"/>
      <c r="K47" s="11"/>
      <c r="L47" s="5"/>
      <c r="M47" s="11"/>
      <c r="N47" s="11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42" t="s">
        <v>224</v>
      </c>
      <c r="B48" s="42"/>
      <c r="C48" s="459" t="str">
        <f t="shared" ref="C48:N48" si="15">IF(C46&lt;&gt;0,C47/C46,"")</f>
        <v/>
      </c>
      <c r="D48" s="459" t="str">
        <f t="shared" si="15"/>
        <v/>
      </c>
      <c r="E48" s="459" t="str">
        <f t="shared" si="15"/>
        <v/>
      </c>
      <c r="F48" s="459" t="str">
        <f t="shared" si="15"/>
        <v/>
      </c>
      <c r="G48" s="459" t="str">
        <f t="shared" si="15"/>
        <v/>
      </c>
      <c r="H48" s="459" t="str">
        <f t="shared" si="15"/>
        <v/>
      </c>
      <c r="I48" s="459" t="str">
        <f t="shared" si="15"/>
        <v/>
      </c>
      <c r="J48" s="459" t="str">
        <f t="shared" si="15"/>
        <v/>
      </c>
      <c r="K48" s="459" t="str">
        <f t="shared" si="15"/>
        <v/>
      </c>
      <c r="L48" s="459" t="str">
        <f t="shared" si="15"/>
        <v/>
      </c>
      <c r="M48" s="459" t="str">
        <f t="shared" si="15"/>
        <v/>
      </c>
      <c r="N48" s="459" t="str">
        <f t="shared" si="15"/>
        <v/>
      </c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50" t="s">
        <v>191</v>
      </c>
      <c r="B49" s="50"/>
      <c r="C49" s="162">
        <f>(C12+C17+C22)</f>
        <v>3847</v>
      </c>
      <c r="D49" s="161">
        <f>(D12+D17+D22)</f>
        <v>0</v>
      </c>
      <c r="E49" s="161">
        <f t="shared" ref="E49:N49" si="16">(E12+E17+E22)</f>
        <v>0</v>
      </c>
      <c r="F49" s="161">
        <f t="shared" si="16"/>
        <v>0</v>
      </c>
      <c r="G49" s="161">
        <f t="shared" si="16"/>
        <v>0</v>
      </c>
      <c r="H49" s="161">
        <f t="shared" si="16"/>
        <v>3824</v>
      </c>
      <c r="I49" s="161">
        <f t="shared" si="16"/>
        <v>23</v>
      </c>
      <c r="J49" s="161">
        <f t="shared" si="16"/>
        <v>0</v>
      </c>
      <c r="K49" s="161">
        <f t="shared" si="16"/>
        <v>0</v>
      </c>
      <c r="L49" s="161">
        <f t="shared" si="16"/>
        <v>0</v>
      </c>
      <c r="M49" s="161">
        <f t="shared" si="16"/>
        <v>0</v>
      </c>
      <c r="N49" s="161">
        <f t="shared" si="16"/>
        <v>0</v>
      </c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50" t="s">
        <v>229</v>
      </c>
      <c r="B50" s="50" t="s">
        <v>131</v>
      </c>
      <c r="C50" s="162">
        <f>(C13+C18+C23)</f>
        <v>1997</v>
      </c>
      <c r="D50" s="148">
        <f>(D13+D18+D23)</f>
        <v>0</v>
      </c>
      <c r="E50" s="148">
        <f t="shared" ref="E50:N50" si="17">(E13+E18+E23)</f>
        <v>0</v>
      </c>
      <c r="F50" s="148">
        <f t="shared" si="17"/>
        <v>0</v>
      </c>
      <c r="G50" s="148">
        <f t="shared" si="17"/>
        <v>0</v>
      </c>
      <c r="H50" s="148">
        <f t="shared" si="17"/>
        <v>1824</v>
      </c>
      <c r="I50" s="148">
        <f t="shared" si="17"/>
        <v>173</v>
      </c>
      <c r="J50" s="148">
        <f t="shared" si="17"/>
        <v>0</v>
      </c>
      <c r="K50" s="148">
        <f t="shared" si="17"/>
        <v>0</v>
      </c>
      <c r="L50" s="148">
        <f t="shared" si="17"/>
        <v>0</v>
      </c>
      <c r="M50" s="148">
        <f t="shared" si="17"/>
        <v>0</v>
      </c>
      <c r="N50" s="148">
        <f t="shared" si="17"/>
        <v>0</v>
      </c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201" t="s">
        <v>219</v>
      </c>
      <c r="B51" s="50"/>
      <c r="C51" s="162">
        <f t="shared" ref="C51:N51" si="18">(C14+C19+C24)</f>
        <v>1744</v>
      </c>
      <c r="D51" s="162">
        <f t="shared" si="18"/>
        <v>0</v>
      </c>
      <c r="E51" s="162">
        <f t="shared" si="18"/>
        <v>0</v>
      </c>
      <c r="F51" s="162">
        <f t="shared" si="18"/>
        <v>0</v>
      </c>
      <c r="G51" s="162">
        <f t="shared" si="18"/>
        <v>0</v>
      </c>
      <c r="H51" s="162">
        <f>(H14+H19+H24)</f>
        <v>1587</v>
      </c>
      <c r="I51" s="162">
        <f t="shared" si="18"/>
        <v>150</v>
      </c>
      <c r="J51" s="162">
        <f t="shared" si="18"/>
        <v>0</v>
      </c>
      <c r="K51" s="162">
        <f t="shared" si="18"/>
        <v>0</v>
      </c>
      <c r="L51" s="162">
        <f t="shared" si="18"/>
        <v>7</v>
      </c>
      <c r="M51" s="162">
        <f t="shared" si="18"/>
        <v>0</v>
      </c>
      <c r="N51" s="162">
        <f t="shared" si="18"/>
        <v>0</v>
      </c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42" t="s">
        <v>224</v>
      </c>
      <c r="B52" s="54"/>
      <c r="C52" s="460">
        <f t="shared" ref="C52:N52" si="19">IF(C50&lt;&gt;0,C51/C50,"")</f>
        <v>0.87330996494742108</v>
      </c>
      <c r="D52" s="460" t="str">
        <f t="shared" si="19"/>
        <v/>
      </c>
      <c r="E52" s="460" t="str">
        <f t="shared" si="19"/>
        <v/>
      </c>
      <c r="F52" s="460" t="str">
        <f t="shared" si="19"/>
        <v/>
      </c>
      <c r="G52" s="460" t="str">
        <f t="shared" si="19"/>
        <v/>
      </c>
      <c r="H52" s="460">
        <f t="shared" si="19"/>
        <v>0.87006578947368418</v>
      </c>
      <c r="I52" s="460">
        <f t="shared" si="19"/>
        <v>0.86705202312138729</v>
      </c>
      <c r="J52" s="460" t="str">
        <f t="shared" si="19"/>
        <v/>
      </c>
      <c r="K52" s="460" t="str">
        <f t="shared" si="19"/>
        <v/>
      </c>
      <c r="L52" s="460" t="str">
        <f t="shared" si="19"/>
        <v/>
      </c>
      <c r="M52" s="460" t="str">
        <f t="shared" si="19"/>
        <v/>
      </c>
      <c r="N52" s="460" t="str">
        <f t="shared" si="19"/>
        <v/>
      </c>
      <c r="O52" s="328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54"/>
      <c r="B53" s="54"/>
      <c r="C53" s="20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54"/>
      <c r="B54" s="54"/>
      <c r="C54" s="20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5"/>
      <c r="B55" s="5"/>
      <c r="C55" s="2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5"/>
      <c r="B56" s="5"/>
      <c r="C56" s="2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5"/>
      <c r="B57" s="5"/>
      <c r="C57" s="2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5"/>
      <c r="B58" s="5"/>
      <c r="C58" s="2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5"/>
      <c r="B59" s="5"/>
      <c r="C59" s="2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5"/>
      <c r="B60" s="5"/>
      <c r="C60" s="2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5"/>
      <c r="B61" s="5"/>
      <c r="C61" s="2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5"/>
      <c r="B62" s="5"/>
      <c r="C62" s="2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5"/>
      <c r="B63" s="5"/>
      <c r="C63" s="2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5"/>
      <c r="B64" s="5"/>
      <c r="C64" s="2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5"/>
      <c r="B65" s="5"/>
      <c r="C65" s="2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5"/>
      <c r="B66" s="5"/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5"/>
      <c r="B67" s="5"/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5"/>
      <c r="B68" s="5"/>
      <c r="C68" s="2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5"/>
      <c r="B69" s="5"/>
      <c r="C69" s="2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5"/>
      <c r="B70" s="5"/>
      <c r="C70" s="2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5"/>
      <c r="B71" s="5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5"/>
      <c r="B72" s="5"/>
      <c r="C72" s="2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5"/>
      <c r="B73" s="5"/>
      <c r="C73" s="2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5"/>
      <c r="B74" s="5"/>
      <c r="C74" s="2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">
      <c r="A75" s="5"/>
      <c r="B75" s="5"/>
      <c r="C75" s="2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">
      <c r="A76" s="5"/>
      <c r="B76" s="5"/>
      <c r="C76" s="2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">
      <c r="A77" s="5"/>
      <c r="B77" s="5"/>
      <c r="C77" s="2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">
      <c r="A78" s="5"/>
      <c r="B78" s="5"/>
      <c r="C78" s="2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">
      <c r="A79" s="5"/>
      <c r="B79" s="5"/>
      <c r="C79" s="2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">
      <c r="A80" s="5"/>
      <c r="B80" s="5"/>
      <c r="C80" s="2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">
      <c r="A81" s="5"/>
      <c r="B81" s="5"/>
      <c r="C81" s="2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5"/>
      <c r="B82" s="5"/>
      <c r="C82" s="2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5"/>
      <c r="B83" s="5"/>
      <c r="C83" s="2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">
      <c r="A84" s="5"/>
      <c r="B84" s="5"/>
      <c r="C84" s="2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">
      <c r="A85" s="5"/>
      <c r="B85" s="5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">
      <c r="A86" s="5"/>
      <c r="B86" s="5"/>
      <c r="C86" s="2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">
      <c r="A87" s="1"/>
      <c r="B87" s="1"/>
      <c r="C87" s="12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23" x14ac:dyDescent="0.2">
      <c r="A88" s="1"/>
      <c r="B88" s="1"/>
      <c r="C88" s="12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23" x14ac:dyDescent="0.2">
      <c r="A89" s="1"/>
      <c r="B89" s="1"/>
      <c r="C89" s="12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23" x14ac:dyDescent="0.2">
      <c r="A90" s="1"/>
      <c r="B90" s="1"/>
      <c r="C90" s="12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23" x14ac:dyDescent="0.2">
      <c r="A91" s="1"/>
      <c r="B91" s="1"/>
      <c r="C91" s="12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23" x14ac:dyDescent="0.2">
      <c r="A92" s="1"/>
      <c r="B92" s="1"/>
      <c r="C92" s="12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23" x14ac:dyDescent="0.2">
      <c r="A93" s="1"/>
      <c r="B93" s="1"/>
      <c r="C93" s="12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23" x14ac:dyDescent="0.2">
      <c r="A94" s="1"/>
      <c r="B94" s="1"/>
      <c r="C94" s="12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23" x14ac:dyDescent="0.2">
      <c r="A95" s="1"/>
      <c r="B95" s="1"/>
      <c r="C95" s="12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23" x14ac:dyDescent="0.2">
      <c r="A96" s="1"/>
      <c r="B96" s="1"/>
      <c r="C96" s="12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2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2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</sheetData>
  <mergeCells count="13">
    <mergeCell ref="F7:F9"/>
    <mergeCell ref="G7:G9"/>
    <mergeCell ref="H7:H9"/>
    <mergeCell ref="J7:K8"/>
    <mergeCell ref="L7:M8"/>
    <mergeCell ref="N7:N9"/>
    <mergeCell ref="J10:K10"/>
    <mergeCell ref="L10:M10"/>
    <mergeCell ref="A7:A9"/>
    <mergeCell ref="B7:B9"/>
    <mergeCell ref="I7:I9"/>
    <mergeCell ref="D7:D9"/>
    <mergeCell ref="E7:E9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79"/>
  <sheetViews>
    <sheetView view="pageBreakPreview" topLeftCell="A70" zoomScale="60" zoomScaleNormal="100" workbookViewId="0"/>
  </sheetViews>
  <sheetFormatPr defaultColWidth="9.28515625" defaultRowHeight="12.75" x14ac:dyDescent="0.2"/>
  <cols>
    <col min="1" max="1" width="32.42578125" style="695" customWidth="1"/>
    <col min="2" max="2" width="6.28515625" style="695" customWidth="1"/>
    <col min="3" max="3" width="13.42578125" style="695" customWidth="1"/>
    <col min="4" max="4" width="14.42578125" style="695" customWidth="1"/>
    <col min="5" max="6" width="11.42578125" style="695" customWidth="1"/>
    <col min="7" max="7" width="9.28515625" style="695" customWidth="1"/>
    <col min="8" max="8" width="10.28515625" style="695" customWidth="1"/>
    <col min="9" max="9" width="9.42578125" style="695" customWidth="1"/>
    <col min="10" max="10" width="11.5703125" style="695" customWidth="1"/>
    <col min="11" max="12" width="10.42578125" style="695" customWidth="1"/>
    <col min="13" max="13" width="10.28515625" style="695" customWidth="1"/>
    <col min="14" max="14" width="10.5703125" style="695" customWidth="1"/>
    <col min="15" max="16384" width="9.28515625" style="695"/>
  </cols>
  <sheetData>
    <row r="1" spans="1:17" x14ac:dyDescent="0.2">
      <c r="A1" s="692" t="s">
        <v>965</v>
      </c>
      <c r="B1" s="693"/>
      <c r="C1" s="692"/>
      <c r="D1" s="692"/>
      <c r="E1" s="692"/>
      <c r="F1" s="692"/>
      <c r="G1" s="692"/>
      <c r="H1" s="692"/>
      <c r="I1" s="692"/>
      <c r="J1" s="692"/>
      <c r="K1" s="694"/>
      <c r="L1" s="694"/>
      <c r="M1" s="694"/>
    </row>
    <row r="2" spans="1:17" x14ac:dyDescent="0.2">
      <c r="A2" s="692"/>
      <c r="B2" s="693"/>
      <c r="C2" s="692"/>
      <c r="D2" s="692"/>
      <c r="E2" s="692"/>
      <c r="F2" s="692"/>
      <c r="G2" s="692"/>
      <c r="H2" s="692"/>
      <c r="I2" s="692"/>
      <c r="J2" s="692"/>
      <c r="K2" s="694"/>
      <c r="L2" s="694"/>
      <c r="M2" s="694"/>
    </row>
    <row r="3" spans="1:17" x14ac:dyDescent="0.2">
      <c r="A3" s="784" t="s">
        <v>61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</row>
    <row r="4" spans="1:17" x14ac:dyDescent="0.2">
      <c r="A4" s="785" t="s">
        <v>706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</row>
    <row r="5" spans="1:17" x14ac:dyDescent="0.2">
      <c r="A5" s="784" t="s">
        <v>24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</row>
    <row r="6" spans="1:17" x14ac:dyDescent="0.2">
      <c r="A6" s="697"/>
      <c r="B6" s="694"/>
      <c r="C6" s="697"/>
      <c r="D6" s="697"/>
      <c r="E6" s="697"/>
      <c r="F6" s="697"/>
      <c r="G6" s="696"/>
      <c r="H6" s="696"/>
      <c r="I6" s="696"/>
      <c r="J6" s="697"/>
      <c r="K6" s="697"/>
      <c r="L6" s="697"/>
      <c r="M6" s="698"/>
    </row>
    <row r="7" spans="1:17" ht="15" customHeight="1" x14ac:dyDescent="0.2">
      <c r="A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786"/>
      <c r="N7" s="786"/>
    </row>
    <row r="8" spans="1:17" s="699" customFormat="1" ht="12.75" customHeight="1" x14ac:dyDescent="0.2">
      <c r="A8" s="787" t="s">
        <v>866</v>
      </c>
      <c r="B8" s="788" t="s">
        <v>177</v>
      </c>
      <c r="C8" s="788" t="s">
        <v>867</v>
      </c>
      <c r="D8" s="788" t="s">
        <v>166</v>
      </c>
      <c r="E8" s="788" t="s">
        <v>161</v>
      </c>
      <c r="F8" s="788"/>
      <c r="G8" s="788" t="s">
        <v>162</v>
      </c>
      <c r="H8" s="788"/>
      <c r="I8" s="788" t="s">
        <v>868</v>
      </c>
      <c r="J8" s="788" t="s">
        <v>139</v>
      </c>
      <c r="K8" s="788" t="s">
        <v>869</v>
      </c>
      <c r="L8" s="788" t="s">
        <v>870</v>
      </c>
      <c r="M8" s="788" t="s">
        <v>871</v>
      </c>
      <c r="N8" s="788" t="s">
        <v>872</v>
      </c>
    </row>
    <row r="9" spans="1:17" s="699" customFormat="1" x14ac:dyDescent="0.2">
      <c r="A9" s="787"/>
      <c r="B9" s="788"/>
      <c r="C9" s="789"/>
      <c r="D9" s="788"/>
      <c r="E9" s="788"/>
      <c r="F9" s="788"/>
      <c r="G9" s="788"/>
      <c r="H9" s="788"/>
      <c r="I9" s="789"/>
      <c r="J9" s="789"/>
      <c r="K9" s="789"/>
      <c r="L9" s="788"/>
      <c r="M9" s="788"/>
      <c r="N9" s="789"/>
    </row>
    <row r="10" spans="1:17" s="699" customFormat="1" ht="21.75" customHeight="1" x14ac:dyDescent="0.2">
      <c r="A10" s="787"/>
      <c r="B10" s="788"/>
      <c r="C10" s="789"/>
      <c r="D10" s="788"/>
      <c r="E10" s="700" t="s">
        <v>873</v>
      </c>
      <c r="F10" s="700" t="s">
        <v>874</v>
      </c>
      <c r="G10" s="700" t="s">
        <v>873</v>
      </c>
      <c r="H10" s="700" t="s">
        <v>874</v>
      </c>
      <c r="I10" s="789"/>
      <c r="J10" s="789"/>
      <c r="K10" s="789"/>
      <c r="L10" s="788"/>
      <c r="M10" s="788"/>
      <c r="N10" s="789"/>
    </row>
    <row r="11" spans="1:17" x14ac:dyDescent="0.2">
      <c r="A11" s="701" t="s">
        <v>30</v>
      </c>
      <c r="B11" s="701" t="s">
        <v>31</v>
      </c>
      <c r="C11" s="701" t="s">
        <v>32</v>
      </c>
      <c r="D11" s="701" t="s">
        <v>33</v>
      </c>
      <c r="E11" s="701" t="s">
        <v>34</v>
      </c>
      <c r="F11" s="701" t="s">
        <v>35</v>
      </c>
      <c r="G11" s="701" t="s">
        <v>36</v>
      </c>
      <c r="H11" s="701" t="s">
        <v>37</v>
      </c>
      <c r="I11" s="701" t="s">
        <v>38</v>
      </c>
      <c r="J11" s="701" t="s">
        <v>39</v>
      </c>
      <c r="K11" s="701" t="s">
        <v>40</v>
      </c>
      <c r="L11" s="701" t="s">
        <v>336</v>
      </c>
      <c r="M11" s="701" t="s">
        <v>308</v>
      </c>
      <c r="N11" s="701" t="s">
        <v>41</v>
      </c>
    </row>
    <row r="12" spans="1:17" x14ac:dyDescent="0.2">
      <c r="A12" s="702" t="s">
        <v>875</v>
      </c>
      <c r="B12" s="703" t="s">
        <v>876</v>
      </c>
      <c r="C12" s="704"/>
      <c r="D12" s="704"/>
      <c r="E12" s="704"/>
      <c r="F12" s="704"/>
      <c r="G12" s="704"/>
      <c r="H12" s="704"/>
      <c r="I12" s="704"/>
      <c r="J12" s="704"/>
      <c r="K12" s="704"/>
      <c r="L12" s="704"/>
      <c r="M12" s="704"/>
      <c r="N12" s="704"/>
      <c r="O12" s="705"/>
      <c r="P12" s="705"/>
      <c r="Q12" s="705"/>
    </row>
    <row r="13" spans="1:17" x14ac:dyDescent="0.2">
      <c r="A13" s="706" t="s">
        <v>877</v>
      </c>
      <c r="B13" s="706"/>
      <c r="C13" s="707">
        <f>SUM(D13:N13)</f>
        <v>173041</v>
      </c>
      <c r="D13" s="707">
        <f>'[1]5.3'!C13-'[1]4.3'!E13-'[1]4.3'!F13-'[1]4.3'!G13-'[1]4.3'!H13-'[1]4.3'!I13-'[1]4.3'!J13-'[1]4.3'!K13-'[1]4.3'!L13-'[1]4.3'!M13-'[1]4.3'!N13</f>
        <v>170408</v>
      </c>
      <c r="E13" s="707"/>
      <c r="F13" s="707"/>
      <c r="G13" s="707"/>
      <c r="H13" s="707"/>
      <c r="I13" s="707"/>
      <c r="J13" s="707">
        <v>2633</v>
      </c>
      <c r="K13" s="707"/>
      <c r="L13" s="707"/>
      <c r="M13" s="707"/>
      <c r="N13" s="707"/>
      <c r="O13" s="705">
        <f>SUM(D13:N13)</f>
        <v>173041</v>
      </c>
      <c r="P13" s="705">
        <f>O13-C13</f>
        <v>0</v>
      </c>
      <c r="Q13" s="705">
        <f>O13-'[1]5.3'!M13</f>
        <v>0</v>
      </c>
    </row>
    <row r="14" spans="1:17" x14ac:dyDescent="0.2">
      <c r="A14" s="706" t="s">
        <v>878</v>
      </c>
      <c r="B14" s="706"/>
      <c r="C14" s="707">
        <v>175723</v>
      </c>
      <c r="D14" s="707">
        <v>169633</v>
      </c>
      <c r="E14" s="707"/>
      <c r="F14" s="707"/>
      <c r="G14" s="707"/>
      <c r="H14" s="707"/>
      <c r="I14" s="707"/>
      <c r="J14" s="707">
        <v>4729</v>
      </c>
      <c r="K14" s="707"/>
      <c r="L14" s="707"/>
      <c r="M14" s="707"/>
      <c r="N14" s="707">
        <v>1361</v>
      </c>
      <c r="O14" s="705">
        <f t="shared" ref="O14:O77" si="0">SUM(D14:N14)</f>
        <v>175723</v>
      </c>
      <c r="P14" s="705">
        <f t="shared" ref="P14:P77" si="1">O14-C14</f>
        <v>0</v>
      </c>
      <c r="Q14" s="705">
        <f>O14-'[1]5.3'!M14</f>
        <v>0</v>
      </c>
    </row>
    <row r="15" spans="1:17" x14ac:dyDescent="0.2">
      <c r="A15" s="706" t="s">
        <v>223</v>
      </c>
      <c r="B15" s="706"/>
      <c r="C15" s="707">
        <v>147946</v>
      </c>
      <c r="D15" s="707">
        <v>141325</v>
      </c>
      <c r="E15" s="707"/>
      <c r="F15" s="707"/>
      <c r="G15" s="707"/>
      <c r="H15" s="707"/>
      <c r="I15" s="707"/>
      <c r="J15" s="707">
        <v>5261</v>
      </c>
      <c r="K15" s="707"/>
      <c r="L15" s="707"/>
      <c r="M15" s="707"/>
      <c r="N15" s="707">
        <v>1360</v>
      </c>
      <c r="O15" s="705">
        <f t="shared" si="0"/>
        <v>147946</v>
      </c>
      <c r="P15" s="705">
        <f t="shared" si="1"/>
        <v>0</v>
      </c>
      <c r="Q15" s="705">
        <f>O15-'[1]5.3'!M15</f>
        <v>2023</v>
      </c>
    </row>
    <row r="16" spans="1:17" s="710" customFormat="1" x14ac:dyDescent="0.2">
      <c r="A16" s="708" t="s">
        <v>224</v>
      </c>
      <c r="B16" s="708"/>
      <c r="C16" s="709">
        <f>C15/C14</f>
        <v>0.84192735157036924</v>
      </c>
      <c r="D16" s="709">
        <f>D15/D14</f>
        <v>0.8331220929889821</v>
      </c>
      <c r="E16" s="709"/>
      <c r="F16" s="709"/>
      <c r="G16" s="709"/>
      <c r="H16" s="709"/>
      <c r="I16" s="709"/>
      <c r="J16" s="709">
        <f>J15/J14</f>
        <v>1.1124973567350391</v>
      </c>
      <c r="K16" s="709"/>
      <c r="L16" s="709"/>
      <c r="M16" s="709"/>
      <c r="N16" s="709">
        <f>N15/N14</f>
        <v>0.9992652461425422</v>
      </c>
      <c r="O16" s="705">
        <f t="shared" si="0"/>
        <v>2.9448846958665635</v>
      </c>
      <c r="P16" s="705">
        <f t="shared" si="1"/>
        <v>2.1029573442961942</v>
      </c>
      <c r="Q16" s="705">
        <f>O16-'[1]5.3'!M16</f>
        <v>8.3981251936459334E-2</v>
      </c>
    </row>
    <row r="17" spans="1:17" x14ac:dyDescent="0.2">
      <c r="A17" s="711" t="s">
        <v>879</v>
      </c>
      <c r="B17" s="706" t="s">
        <v>876</v>
      </c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5">
        <f t="shared" si="0"/>
        <v>0</v>
      </c>
      <c r="P17" s="705">
        <f t="shared" si="1"/>
        <v>0</v>
      </c>
      <c r="Q17" s="705">
        <f>O17-'[1]5.3'!M17</f>
        <v>0</v>
      </c>
    </row>
    <row r="18" spans="1:17" x14ac:dyDescent="0.2">
      <c r="A18" s="706" t="s">
        <v>877</v>
      </c>
      <c r="B18" s="706"/>
      <c r="C18" s="707">
        <f>SUM(D18:N18)</f>
        <v>144271</v>
      </c>
      <c r="D18" s="707">
        <f>'[1]5.3'!C18-'[1]4.3'!E18-'[1]4.3'!F18-'[1]4.3'!G18-'[1]4.3'!H18-'[1]4.3'!I18-'[1]4.3'!J18-'[1]4.3'!K18-'[1]4.3'!L18-'[1]4.3'!M18-'[1]4.3'!N18</f>
        <v>142345</v>
      </c>
      <c r="E18" s="707"/>
      <c r="F18" s="707"/>
      <c r="G18" s="707"/>
      <c r="H18" s="707"/>
      <c r="I18" s="707"/>
      <c r="J18" s="707">
        <v>1926</v>
      </c>
      <c r="K18" s="707"/>
      <c r="L18" s="707"/>
      <c r="M18" s="707"/>
      <c r="N18" s="707"/>
      <c r="O18" s="705">
        <f t="shared" si="0"/>
        <v>144271</v>
      </c>
      <c r="P18" s="705">
        <f t="shared" si="1"/>
        <v>0</v>
      </c>
      <c r="Q18" s="705">
        <f>O18-'[1]5.3'!M18</f>
        <v>0</v>
      </c>
    </row>
    <row r="19" spans="1:17" x14ac:dyDescent="0.2">
      <c r="A19" s="706" t="s">
        <v>878</v>
      </c>
      <c r="B19" s="706"/>
      <c r="C19" s="707">
        <v>147601</v>
      </c>
      <c r="D19" s="707">
        <v>142365</v>
      </c>
      <c r="E19" s="707"/>
      <c r="F19" s="707"/>
      <c r="G19" s="707"/>
      <c r="H19" s="707"/>
      <c r="I19" s="707"/>
      <c r="J19" s="707">
        <v>3615</v>
      </c>
      <c r="K19" s="707"/>
      <c r="L19" s="707"/>
      <c r="M19" s="707"/>
      <c r="N19" s="707">
        <v>1621</v>
      </c>
      <c r="O19" s="705">
        <f t="shared" si="0"/>
        <v>147601</v>
      </c>
      <c r="P19" s="705">
        <f t="shared" si="1"/>
        <v>0</v>
      </c>
      <c r="Q19" s="705">
        <f>O19-'[1]5.3'!M19</f>
        <v>0</v>
      </c>
    </row>
    <row r="20" spans="1:17" x14ac:dyDescent="0.2">
      <c r="A20" s="706" t="s">
        <v>223</v>
      </c>
      <c r="B20" s="706"/>
      <c r="C20" s="707">
        <v>125263</v>
      </c>
      <c r="D20" s="707">
        <v>119473</v>
      </c>
      <c r="E20" s="707"/>
      <c r="F20" s="707"/>
      <c r="G20" s="707"/>
      <c r="H20" s="707"/>
      <c r="I20" s="707"/>
      <c r="J20" s="707">
        <v>4167</v>
      </c>
      <c r="K20" s="707"/>
      <c r="L20" s="707"/>
      <c r="M20" s="707"/>
      <c r="N20" s="707">
        <v>1623</v>
      </c>
      <c r="O20" s="705">
        <f t="shared" si="0"/>
        <v>125263</v>
      </c>
      <c r="P20" s="705">
        <f t="shared" si="1"/>
        <v>0</v>
      </c>
      <c r="Q20" s="705">
        <f>O20-'[1]5.3'!M20</f>
        <v>1477</v>
      </c>
    </row>
    <row r="21" spans="1:17" s="710" customFormat="1" x14ac:dyDescent="0.2">
      <c r="A21" s="708" t="s">
        <v>224</v>
      </c>
      <c r="B21" s="708"/>
      <c r="C21" s="709">
        <f>C20/C19</f>
        <v>0.84865956192708725</v>
      </c>
      <c r="D21" s="709">
        <f>D20/D19</f>
        <v>0.83920205106592205</v>
      </c>
      <c r="E21" s="709"/>
      <c r="F21" s="709"/>
      <c r="G21" s="709"/>
      <c r="H21" s="709"/>
      <c r="I21" s="709"/>
      <c r="J21" s="709">
        <f>J20/J19</f>
        <v>1.1526970954356845</v>
      </c>
      <c r="K21" s="709"/>
      <c r="L21" s="709"/>
      <c r="M21" s="709"/>
      <c r="N21" s="709">
        <f>N20/N19</f>
        <v>1.001233806292412</v>
      </c>
      <c r="O21" s="705">
        <f t="shared" si="0"/>
        <v>2.9931329527940185</v>
      </c>
      <c r="P21" s="705">
        <f t="shared" si="1"/>
        <v>2.1444733908669313</v>
      </c>
      <c r="Q21" s="705">
        <f>O21-'[1]5.3'!M21</f>
        <v>0.15300076804847196</v>
      </c>
    </row>
    <row r="22" spans="1:17" x14ac:dyDescent="0.2">
      <c r="A22" s="711" t="s">
        <v>880</v>
      </c>
      <c r="B22" s="706" t="s">
        <v>876</v>
      </c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5">
        <f t="shared" si="0"/>
        <v>0</v>
      </c>
      <c r="P22" s="705">
        <f t="shared" si="1"/>
        <v>0</v>
      </c>
      <c r="Q22" s="705">
        <f>O22-'[1]5.3'!M22</f>
        <v>0</v>
      </c>
    </row>
    <row r="23" spans="1:17" s="710" customFormat="1" x14ac:dyDescent="0.2">
      <c r="A23" s="706" t="s">
        <v>877</v>
      </c>
      <c r="B23" s="706"/>
      <c r="C23" s="707">
        <f>SUM(D23:M23)</f>
        <v>77785</v>
      </c>
      <c r="D23" s="707">
        <f>'[1]5.3'!C23-'[1]4.3'!E23-'[1]4.3'!F23-'[1]4.3'!G23-'[1]4.3'!H23-'[1]4.3'!I23-'[1]4.3'!J23-'[1]4.3'!K23-'[1]4.3'!L23-'[1]4.3'!M23-'[1]4.3'!N23</f>
        <v>76937</v>
      </c>
      <c r="E23" s="707"/>
      <c r="F23" s="707"/>
      <c r="G23" s="707"/>
      <c r="H23" s="707"/>
      <c r="I23" s="707"/>
      <c r="J23" s="707">
        <v>848</v>
      </c>
      <c r="K23" s="707"/>
      <c r="L23" s="707"/>
      <c r="M23" s="707"/>
      <c r="N23" s="707"/>
      <c r="O23" s="705">
        <f t="shared" si="0"/>
        <v>77785</v>
      </c>
      <c r="P23" s="705">
        <f t="shared" si="1"/>
        <v>0</v>
      </c>
      <c r="Q23" s="705">
        <f>O23-'[1]5.3'!M23</f>
        <v>0</v>
      </c>
    </row>
    <row r="24" spans="1:17" x14ac:dyDescent="0.2">
      <c r="A24" s="706" t="s">
        <v>878</v>
      </c>
      <c r="B24" s="706"/>
      <c r="C24" s="712">
        <v>82067</v>
      </c>
      <c r="D24" s="707">
        <v>78727</v>
      </c>
      <c r="E24" s="707"/>
      <c r="F24" s="707"/>
      <c r="G24" s="707"/>
      <c r="H24" s="707"/>
      <c r="I24" s="707"/>
      <c r="J24" s="707">
        <v>1680</v>
      </c>
      <c r="K24" s="707"/>
      <c r="L24" s="707"/>
      <c r="M24" s="707"/>
      <c r="N24" s="707">
        <v>1660</v>
      </c>
      <c r="O24" s="705">
        <f t="shared" si="0"/>
        <v>82067</v>
      </c>
      <c r="P24" s="705">
        <f t="shared" si="1"/>
        <v>0</v>
      </c>
      <c r="Q24" s="705">
        <f>O24-'[1]5.3'!M24</f>
        <v>0</v>
      </c>
    </row>
    <row r="25" spans="1:17" x14ac:dyDescent="0.2">
      <c r="A25" s="706" t="s">
        <v>223</v>
      </c>
      <c r="B25" s="706"/>
      <c r="C25" s="707">
        <v>71755</v>
      </c>
      <c r="D25" s="707">
        <v>68383</v>
      </c>
      <c r="E25" s="707"/>
      <c r="F25" s="707"/>
      <c r="G25" s="707"/>
      <c r="H25" s="707"/>
      <c r="I25" s="707"/>
      <c r="J25" s="707">
        <v>1980</v>
      </c>
      <c r="K25" s="707"/>
      <c r="L25" s="707"/>
      <c r="M25" s="707"/>
      <c r="N25" s="707">
        <v>1392</v>
      </c>
      <c r="O25" s="705">
        <f t="shared" si="0"/>
        <v>71755</v>
      </c>
      <c r="P25" s="705">
        <f t="shared" si="1"/>
        <v>0</v>
      </c>
      <c r="Q25" s="705">
        <f>O25-'[1]5.3'!M25</f>
        <v>272</v>
      </c>
    </row>
    <row r="26" spans="1:17" s="710" customFormat="1" x14ac:dyDescent="0.2">
      <c r="A26" s="708" t="s">
        <v>224</v>
      </c>
      <c r="B26" s="708"/>
      <c r="C26" s="709">
        <f>C25/C24</f>
        <v>0.87434657048509146</v>
      </c>
      <c r="D26" s="709">
        <f>D25/D24</f>
        <v>0.86860924460477351</v>
      </c>
      <c r="E26" s="709"/>
      <c r="F26" s="709"/>
      <c r="G26" s="709"/>
      <c r="H26" s="709"/>
      <c r="I26" s="709"/>
      <c r="J26" s="709">
        <f>J25/J24</f>
        <v>1.1785714285714286</v>
      </c>
      <c r="K26" s="709"/>
      <c r="L26" s="709"/>
      <c r="M26" s="709"/>
      <c r="N26" s="709">
        <f>N25/N24</f>
        <v>0.83855421686746989</v>
      </c>
      <c r="O26" s="705">
        <f t="shared" si="0"/>
        <v>2.8857348900436719</v>
      </c>
      <c r="P26" s="705">
        <f t="shared" si="1"/>
        <v>2.0113883195585807</v>
      </c>
      <c r="Q26" s="705">
        <f>O26-'[1]5.3'!M26</f>
        <v>-0.42014608010379817</v>
      </c>
    </row>
    <row r="27" spans="1:17" x14ac:dyDescent="0.2">
      <c r="A27" s="702" t="s">
        <v>881</v>
      </c>
      <c r="B27" s="713"/>
      <c r="C27" s="707"/>
      <c r="D27" s="707"/>
      <c r="E27" s="704"/>
      <c r="F27" s="704"/>
      <c r="G27" s="704"/>
      <c r="H27" s="704"/>
      <c r="I27" s="707"/>
      <c r="J27" s="707"/>
      <c r="K27" s="707"/>
      <c r="L27" s="707"/>
      <c r="M27" s="707"/>
      <c r="N27" s="707"/>
      <c r="O27" s="705">
        <f t="shared" si="0"/>
        <v>0</v>
      </c>
      <c r="P27" s="705">
        <f t="shared" si="1"/>
        <v>0</v>
      </c>
      <c r="Q27" s="705">
        <f>O27-'[1]5.3'!M27</f>
        <v>0</v>
      </c>
    </row>
    <row r="28" spans="1:17" x14ac:dyDescent="0.2">
      <c r="A28" s="706" t="s">
        <v>877</v>
      </c>
      <c r="B28" s="706" t="s">
        <v>876</v>
      </c>
      <c r="C28" s="707">
        <f t="shared" ref="C28:D30" si="2">C33+C38+C43</f>
        <v>78206</v>
      </c>
      <c r="D28" s="707">
        <f t="shared" si="2"/>
        <v>76436</v>
      </c>
      <c r="E28" s="707"/>
      <c r="F28" s="707"/>
      <c r="G28" s="707"/>
      <c r="H28" s="707"/>
      <c r="I28" s="707"/>
      <c r="J28" s="707">
        <f>J33+J38+J43</f>
        <v>1770</v>
      </c>
      <c r="K28" s="707"/>
      <c r="L28" s="707"/>
      <c r="M28" s="707"/>
      <c r="N28" s="707">
        <f>N33+N38+N43</f>
        <v>0</v>
      </c>
      <c r="O28" s="705">
        <f t="shared" si="0"/>
        <v>78206</v>
      </c>
      <c r="P28" s="705">
        <f t="shared" si="1"/>
        <v>0</v>
      </c>
      <c r="Q28" s="705">
        <f>O28-'[1]5.3'!M28</f>
        <v>0</v>
      </c>
    </row>
    <row r="29" spans="1:17" x14ac:dyDescent="0.2">
      <c r="A29" s="706" t="s">
        <v>878</v>
      </c>
      <c r="B29" s="706"/>
      <c r="C29" s="707">
        <f t="shared" si="2"/>
        <v>90824</v>
      </c>
      <c r="D29" s="707">
        <f t="shared" si="2"/>
        <v>87369</v>
      </c>
      <c r="E29" s="707"/>
      <c r="F29" s="707"/>
      <c r="G29" s="707"/>
      <c r="H29" s="707"/>
      <c r="I29" s="707"/>
      <c r="J29" s="707">
        <f>J34+J39+J44</f>
        <v>1770</v>
      </c>
      <c r="K29" s="707"/>
      <c r="L29" s="707"/>
      <c r="M29" s="707"/>
      <c r="N29" s="707">
        <f>N34+N39+N44</f>
        <v>1685</v>
      </c>
      <c r="O29" s="705">
        <f t="shared" si="0"/>
        <v>90824</v>
      </c>
      <c r="P29" s="705">
        <f t="shared" si="1"/>
        <v>0</v>
      </c>
      <c r="Q29" s="705">
        <f>O29-'[1]5.3'!M29</f>
        <v>0</v>
      </c>
    </row>
    <row r="30" spans="1:17" x14ac:dyDescent="0.2">
      <c r="A30" s="706" t="s">
        <v>223</v>
      </c>
      <c r="B30" s="706"/>
      <c r="C30" s="707">
        <f t="shared" si="2"/>
        <v>72428</v>
      </c>
      <c r="D30" s="707">
        <f t="shared" si="2"/>
        <v>68339</v>
      </c>
      <c r="E30" s="707">
        <f>E35+E40+E45</f>
        <v>1465</v>
      </c>
      <c r="F30" s="707"/>
      <c r="G30" s="707"/>
      <c r="H30" s="707"/>
      <c r="I30" s="707"/>
      <c r="J30" s="707">
        <f>J35+J40+J45</f>
        <v>937</v>
      </c>
      <c r="K30" s="707"/>
      <c r="L30" s="707"/>
      <c r="M30" s="707"/>
      <c r="N30" s="707">
        <f>N35+N40+N45</f>
        <v>1687</v>
      </c>
      <c r="O30" s="705">
        <f t="shared" si="0"/>
        <v>72428</v>
      </c>
      <c r="P30" s="705">
        <f t="shared" si="1"/>
        <v>0</v>
      </c>
      <c r="Q30" s="705">
        <f>O30-'[1]5.3'!M30</f>
        <v>2645</v>
      </c>
    </row>
    <row r="31" spans="1:17" x14ac:dyDescent="0.2">
      <c r="A31" s="706" t="s">
        <v>224</v>
      </c>
      <c r="B31" s="706"/>
      <c r="C31" s="714">
        <f>C30/C29</f>
        <v>0.79745441733462519</v>
      </c>
      <c r="D31" s="714">
        <f>D30/D29</f>
        <v>0.78218819031922082</v>
      </c>
      <c r="E31" s="714"/>
      <c r="F31" s="714"/>
      <c r="G31" s="714"/>
      <c r="H31" s="714"/>
      <c r="I31" s="714"/>
      <c r="J31" s="714">
        <f>J30/J29</f>
        <v>0.52937853107344635</v>
      </c>
      <c r="K31" s="714"/>
      <c r="L31" s="714"/>
      <c r="M31" s="714"/>
      <c r="N31" s="714">
        <f>N30/N29</f>
        <v>1.0011869436201781</v>
      </c>
      <c r="O31" s="705">
        <f t="shared" si="0"/>
        <v>2.3127536650128455</v>
      </c>
      <c r="P31" s="705">
        <f t="shared" si="1"/>
        <v>1.5152992476782203</v>
      </c>
      <c r="Q31" s="705">
        <f>O31-'[1]5.3'!M31</f>
        <v>-0.53135295457306331</v>
      </c>
    </row>
    <row r="32" spans="1:17" x14ac:dyDescent="0.2">
      <c r="A32" s="715" t="s">
        <v>859</v>
      </c>
      <c r="B32" s="706"/>
      <c r="C32" s="707"/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5">
        <f t="shared" si="0"/>
        <v>0</v>
      </c>
      <c r="P32" s="705">
        <f t="shared" si="1"/>
        <v>0</v>
      </c>
      <c r="Q32" s="705">
        <f>O32-'[1]5.3'!M32</f>
        <v>0</v>
      </c>
    </row>
    <row r="33" spans="1:17" x14ac:dyDescent="0.2">
      <c r="A33" s="706" t="s">
        <v>877</v>
      </c>
      <c r="B33" s="706"/>
      <c r="C33" s="707">
        <f>SUM(D33:N33)</f>
        <v>43985</v>
      </c>
      <c r="D33" s="707">
        <f>'[1]5.3'!C33-'[1]4.3'!E33-'[1]4.3'!F33-'[1]4.3'!G33-'[1]4.3'!H33-'[1]4.3'!I33-'[1]4.3'!J33-'[1]4.3'!K33-'[1]4.3'!L33-'[1]4.3'!M33-'[1]4.3'!N33</f>
        <v>43240</v>
      </c>
      <c r="E33" s="707"/>
      <c r="F33" s="707"/>
      <c r="G33" s="707"/>
      <c r="H33" s="707"/>
      <c r="I33" s="707"/>
      <c r="J33" s="707">
        <v>745</v>
      </c>
      <c r="K33" s="707"/>
      <c r="L33" s="707"/>
      <c r="M33" s="707"/>
      <c r="N33" s="707"/>
      <c r="O33" s="705">
        <f t="shared" si="0"/>
        <v>43985</v>
      </c>
      <c r="P33" s="705">
        <f t="shared" si="1"/>
        <v>0</v>
      </c>
      <c r="Q33" s="705">
        <f>O33-'[1]5.3'!M33</f>
        <v>0</v>
      </c>
    </row>
    <row r="34" spans="1:17" x14ac:dyDescent="0.2">
      <c r="A34" s="706" t="s">
        <v>878</v>
      </c>
      <c r="B34" s="706"/>
      <c r="C34" s="707">
        <v>44428</v>
      </c>
      <c r="D34" s="707">
        <v>41998</v>
      </c>
      <c r="E34" s="707"/>
      <c r="F34" s="707"/>
      <c r="G34" s="707"/>
      <c r="H34" s="707"/>
      <c r="I34" s="707"/>
      <c r="J34" s="707">
        <v>745</v>
      </c>
      <c r="K34" s="707"/>
      <c r="L34" s="707"/>
      <c r="M34" s="707"/>
      <c r="N34" s="707">
        <v>1685</v>
      </c>
      <c r="O34" s="705">
        <f t="shared" si="0"/>
        <v>44428</v>
      </c>
      <c r="P34" s="705">
        <f t="shared" si="1"/>
        <v>0</v>
      </c>
      <c r="Q34" s="705">
        <f>O34-'[1]5.3'!M34</f>
        <v>0</v>
      </c>
    </row>
    <row r="35" spans="1:17" x14ac:dyDescent="0.2">
      <c r="A35" s="706" t="s">
        <v>223</v>
      </c>
      <c r="B35" s="706"/>
      <c r="C35" s="707">
        <v>43045</v>
      </c>
      <c r="D35" s="707">
        <v>39382</v>
      </c>
      <c r="E35" s="707">
        <v>1465</v>
      </c>
      <c r="F35" s="707"/>
      <c r="G35" s="707"/>
      <c r="H35" s="707"/>
      <c r="I35" s="707"/>
      <c r="J35" s="707">
        <v>511</v>
      </c>
      <c r="K35" s="707"/>
      <c r="L35" s="707"/>
      <c r="M35" s="707"/>
      <c r="N35" s="707">
        <v>1687</v>
      </c>
      <c r="O35" s="705">
        <f t="shared" si="0"/>
        <v>43045</v>
      </c>
      <c r="P35" s="705">
        <f t="shared" si="1"/>
        <v>0</v>
      </c>
      <c r="Q35" s="705">
        <f>O35-'[1]5.3'!M35</f>
        <v>1552</v>
      </c>
    </row>
    <row r="36" spans="1:17" x14ac:dyDescent="0.2">
      <c r="A36" s="706" t="s">
        <v>224</v>
      </c>
      <c r="B36" s="706"/>
      <c r="C36" s="714">
        <f>C35/C34</f>
        <v>0.96887098226343749</v>
      </c>
      <c r="D36" s="714">
        <f>D35/D34</f>
        <v>0.937711319586647</v>
      </c>
      <c r="E36" s="714"/>
      <c r="F36" s="714"/>
      <c r="G36" s="714"/>
      <c r="H36" s="714"/>
      <c r="I36" s="714"/>
      <c r="J36" s="714">
        <f>J35/J34</f>
        <v>0.68590604026845636</v>
      </c>
      <c r="K36" s="714"/>
      <c r="L36" s="714"/>
      <c r="M36" s="714"/>
      <c r="N36" s="714">
        <f>N35/N34</f>
        <v>1.0011869436201781</v>
      </c>
      <c r="O36" s="705">
        <f t="shared" si="0"/>
        <v>2.6248043034752815</v>
      </c>
      <c r="P36" s="705">
        <f t="shared" si="1"/>
        <v>1.6559333212118439</v>
      </c>
      <c r="Q36" s="705">
        <f>O36-'[1]5.3'!M36</f>
        <v>-0.77304554313769014</v>
      </c>
    </row>
    <row r="37" spans="1:17" x14ac:dyDescent="0.2">
      <c r="A37" s="715" t="s">
        <v>882</v>
      </c>
      <c r="B37" s="706"/>
      <c r="C37" s="707"/>
      <c r="D37" s="707"/>
      <c r="E37" s="707"/>
      <c r="F37" s="707"/>
      <c r="G37" s="707"/>
      <c r="H37" s="707"/>
      <c r="I37" s="707"/>
      <c r="J37" s="707"/>
      <c r="K37" s="707"/>
      <c r="L37" s="707"/>
      <c r="M37" s="707"/>
      <c r="N37" s="707"/>
      <c r="O37" s="705">
        <f t="shared" si="0"/>
        <v>0</v>
      </c>
      <c r="P37" s="705">
        <f t="shared" si="1"/>
        <v>0</v>
      </c>
      <c r="Q37" s="705">
        <f>O37-'[1]5.3'!M37</f>
        <v>0</v>
      </c>
    </row>
    <row r="38" spans="1:17" x14ac:dyDescent="0.2">
      <c r="A38" s="706" t="s">
        <v>877</v>
      </c>
      <c r="B38" s="706"/>
      <c r="C38" s="707">
        <f>SUM(D38:N38)</f>
        <v>34221</v>
      </c>
      <c r="D38" s="707">
        <f>'[1]5.3'!C38-'[1]4.3'!E38-'[1]4.3'!F38-'[1]4.3'!G38-'[1]4.3'!H38-'[1]4.3'!I38-'[1]4.3'!J38-'[1]4.3'!K38-'[1]4.3'!L38-'[1]4.3'!M38-'[1]4.3'!N38</f>
        <v>33196</v>
      </c>
      <c r="E38" s="707"/>
      <c r="F38" s="707"/>
      <c r="G38" s="707"/>
      <c r="H38" s="707"/>
      <c r="I38" s="707"/>
      <c r="J38" s="707">
        <v>1025</v>
      </c>
      <c r="K38" s="707"/>
      <c r="L38" s="707"/>
      <c r="M38" s="707"/>
      <c r="N38" s="707"/>
      <c r="O38" s="705">
        <f t="shared" si="0"/>
        <v>34221</v>
      </c>
      <c r="P38" s="705">
        <f t="shared" si="1"/>
        <v>0</v>
      </c>
      <c r="Q38" s="705">
        <f>O38-'[1]5.3'!M38</f>
        <v>0</v>
      </c>
    </row>
    <row r="39" spans="1:17" x14ac:dyDescent="0.2">
      <c r="A39" s="706" t="s">
        <v>878</v>
      </c>
      <c r="B39" s="706"/>
      <c r="C39" s="707">
        <v>30421</v>
      </c>
      <c r="D39" s="707">
        <v>29396</v>
      </c>
      <c r="E39" s="707"/>
      <c r="F39" s="707"/>
      <c r="G39" s="707"/>
      <c r="H39" s="707"/>
      <c r="I39" s="707"/>
      <c r="J39" s="707">
        <v>1025</v>
      </c>
      <c r="K39" s="707"/>
      <c r="L39" s="707"/>
      <c r="M39" s="707"/>
      <c r="N39" s="707"/>
      <c r="O39" s="705">
        <f t="shared" si="0"/>
        <v>30421</v>
      </c>
      <c r="P39" s="705">
        <f t="shared" si="1"/>
        <v>0</v>
      </c>
      <c r="Q39" s="705">
        <f>O39-'[1]5.3'!M39</f>
        <v>0</v>
      </c>
    </row>
    <row r="40" spans="1:17" x14ac:dyDescent="0.2">
      <c r="A40" s="706" t="s">
        <v>223</v>
      </c>
      <c r="B40" s="706"/>
      <c r="C40" s="707">
        <v>20691</v>
      </c>
      <c r="D40" s="707">
        <v>20265</v>
      </c>
      <c r="E40" s="707"/>
      <c r="F40" s="707"/>
      <c r="G40" s="707"/>
      <c r="H40" s="707"/>
      <c r="I40" s="707"/>
      <c r="J40" s="707">
        <v>426</v>
      </c>
      <c r="K40" s="707"/>
      <c r="L40" s="707"/>
      <c r="M40" s="707"/>
      <c r="N40" s="707"/>
      <c r="O40" s="705">
        <f t="shared" si="0"/>
        <v>20691</v>
      </c>
      <c r="P40" s="705">
        <f t="shared" si="1"/>
        <v>0</v>
      </c>
      <c r="Q40" s="705">
        <f>O40-'[1]5.3'!M40</f>
        <v>20</v>
      </c>
    </row>
    <row r="41" spans="1:17" x14ac:dyDescent="0.2">
      <c r="A41" s="706" t="s">
        <v>224</v>
      </c>
      <c r="B41" s="706"/>
      <c r="C41" s="714">
        <f>C40/C39</f>
        <v>0.68015515597777854</v>
      </c>
      <c r="D41" s="714">
        <f>D40/D39</f>
        <v>0.68937950741597498</v>
      </c>
      <c r="E41" s="714"/>
      <c r="F41" s="714"/>
      <c r="G41" s="714"/>
      <c r="H41" s="714"/>
      <c r="I41" s="714"/>
      <c r="J41" s="714">
        <f>J40/J39</f>
        <v>0.41560975609756096</v>
      </c>
      <c r="K41" s="714"/>
      <c r="L41" s="714"/>
      <c r="M41" s="714"/>
      <c r="N41" s="714"/>
      <c r="O41" s="705">
        <f t="shared" si="0"/>
        <v>1.1049892635135359</v>
      </c>
      <c r="P41" s="705">
        <f t="shared" si="1"/>
        <v>0.42483410753575734</v>
      </c>
      <c r="Q41" s="705">
        <f>O41-'[1]5.3'!M41</f>
        <v>-1.2978709852783139</v>
      </c>
    </row>
    <row r="42" spans="1:17" x14ac:dyDescent="0.2">
      <c r="A42" s="715" t="s">
        <v>857</v>
      </c>
      <c r="B42" s="706"/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5">
        <f t="shared" si="0"/>
        <v>0</v>
      </c>
      <c r="P42" s="705">
        <f t="shared" si="1"/>
        <v>0</v>
      </c>
      <c r="Q42" s="705">
        <f>O42-'[1]5.3'!M42</f>
        <v>0</v>
      </c>
    </row>
    <row r="43" spans="1:17" x14ac:dyDescent="0.2">
      <c r="A43" s="706" t="s">
        <v>877</v>
      </c>
      <c r="B43" s="706"/>
      <c r="C43" s="707"/>
      <c r="D43" s="707"/>
      <c r="E43" s="707"/>
      <c r="F43" s="707"/>
      <c r="G43" s="707"/>
      <c r="H43" s="707"/>
      <c r="I43" s="707"/>
      <c r="J43" s="707"/>
      <c r="K43" s="707"/>
      <c r="L43" s="707"/>
      <c r="M43" s="707"/>
      <c r="N43" s="707"/>
      <c r="O43" s="705">
        <f t="shared" si="0"/>
        <v>0</v>
      </c>
      <c r="P43" s="705">
        <f t="shared" si="1"/>
        <v>0</v>
      </c>
      <c r="Q43" s="705">
        <f>O43-'[1]5.3'!M43</f>
        <v>0</v>
      </c>
    </row>
    <row r="44" spans="1:17" x14ac:dyDescent="0.2">
      <c r="A44" s="706" t="s">
        <v>878</v>
      </c>
      <c r="B44" s="706"/>
      <c r="C44" s="707">
        <v>15975</v>
      </c>
      <c r="D44" s="707">
        <v>15975</v>
      </c>
      <c r="E44" s="707"/>
      <c r="F44" s="707"/>
      <c r="G44" s="707"/>
      <c r="H44" s="707"/>
      <c r="I44" s="707"/>
      <c r="J44" s="707"/>
      <c r="K44" s="707"/>
      <c r="L44" s="707"/>
      <c r="M44" s="707"/>
      <c r="N44" s="707"/>
      <c r="O44" s="705">
        <f t="shared" si="0"/>
        <v>15975</v>
      </c>
      <c r="P44" s="705">
        <f t="shared" si="1"/>
        <v>0</v>
      </c>
      <c r="Q44" s="705">
        <f>O44-'[1]5.3'!M44</f>
        <v>0</v>
      </c>
    </row>
    <row r="45" spans="1:17" x14ac:dyDescent="0.2">
      <c r="A45" s="706" t="s">
        <v>223</v>
      </c>
      <c r="B45" s="706"/>
      <c r="C45" s="707">
        <v>8692</v>
      </c>
      <c r="D45" s="707">
        <v>8692</v>
      </c>
      <c r="E45" s="707"/>
      <c r="F45" s="707"/>
      <c r="G45" s="707"/>
      <c r="H45" s="707"/>
      <c r="I45" s="707"/>
      <c r="J45" s="707"/>
      <c r="K45" s="707"/>
      <c r="L45" s="707"/>
      <c r="M45" s="707"/>
      <c r="N45" s="707"/>
      <c r="O45" s="705">
        <f t="shared" si="0"/>
        <v>8692</v>
      </c>
      <c r="P45" s="705">
        <f t="shared" si="1"/>
        <v>0</v>
      </c>
      <c r="Q45" s="705">
        <f>O45-'[1]5.3'!M45</f>
        <v>1073</v>
      </c>
    </row>
    <row r="46" spans="1:17" s="710" customFormat="1" x14ac:dyDescent="0.2">
      <c r="A46" s="708" t="s">
        <v>224</v>
      </c>
      <c r="B46" s="708"/>
      <c r="C46" s="709">
        <f>C45/C44</f>
        <v>0.5441001564945227</v>
      </c>
      <c r="D46" s="709">
        <f>D45/D44</f>
        <v>0.5441001564945227</v>
      </c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05">
        <f t="shared" si="0"/>
        <v>0.5441001564945227</v>
      </c>
      <c r="P46" s="705">
        <f t="shared" si="1"/>
        <v>0</v>
      </c>
      <c r="Q46" s="705">
        <f>O46-'[1]5.3'!M46</f>
        <v>-1.7416287380979145</v>
      </c>
    </row>
    <row r="47" spans="1:17" x14ac:dyDescent="0.2">
      <c r="A47" s="711" t="s">
        <v>883</v>
      </c>
      <c r="B47" s="706"/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5">
        <f t="shared" si="0"/>
        <v>0</v>
      </c>
      <c r="P47" s="705">
        <f t="shared" si="1"/>
        <v>0</v>
      </c>
      <c r="Q47" s="705">
        <f>O47-'[1]5.3'!M47</f>
        <v>0</v>
      </c>
    </row>
    <row r="48" spans="1:17" x14ac:dyDescent="0.2">
      <c r="A48" s="706" t="s">
        <v>877</v>
      </c>
      <c r="B48" s="706"/>
      <c r="C48" s="707">
        <f t="shared" ref="C48:E50" si="3">C53+C58+C63</f>
        <v>242856</v>
      </c>
      <c r="D48" s="707">
        <f t="shared" si="3"/>
        <v>132418</v>
      </c>
      <c r="E48" s="707">
        <f t="shared" si="3"/>
        <v>0</v>
      </c>
      <c r="F48" s="707"/>
      <c r="G48" s="707"/>
      <c r="H48" s="707"/>
      <c r="I48" s="707"/>
      <c r="J48" s="707">
        <f>J53+J58+J63</f>
        <v>110438</v>
      </c>
      <c r="K48" s="707"/>
      <c r="L48" s="707"/>
      <c r="M48" s="707"/>
      <c r="N48" s="707">
        <f>N53+N58+N63</f>
        <v>0</v>
      </c>
      <c r="O48" s="705">
        <f t="shared" si="0"/>
        <v>242856</v>
      </c>
      <c r="P48" s="705">
        <f t="shared" si="1"/>
        <v>0</v>
      </c>
      <c r="Q48" s="705">
        <f>O48-'[1]5.3'!M48</f>
        <v>0</v>
      </c>
    </row>
    <row r="49" spans="1:17" x14ac:dyDescent="0.2">
      <c r="A49" s="706" t="s">
        <v>878</v>
      </c>
      <c r="B49" s="706"/>
      <c r="C49" s="707">
        <f t="shared" si="3"/>
        <v>301796</v>
      </c>
      <c r="D49" s="707">
        <f t="shared" si="3"/>
        <v>173328</v>
      </c>
      <c r="E49" s="707">
        <f t="shared" si="3"/>
        <v>10969</v>
      </c>
      <c r="F49" s="707"/>
      <c r="G49" s="707"/>
      <c r="H49" s="707"/>
      <c r="I49" s="707"/>
      <c r="J49" s="707">
        <f>J54+J59+J64</f>
        <v>110438</v>
      </c>
      <c r="K49" s="707"/>
      <c r="L49" s="707"/>
      <c r="M49" s="707"/>
      <c r="N49" s="707">
        <f>N54+N59+N64</f>
        <v>7061</v>
      </c>
      <c r="O49" s="705">
        <f t="shared" si="0"/>
        <v>301796</v>
      </c>
      <c r="P49" s="705">
        <f t="shared" si="1"/>
        <v>0</v>
      </c>
      <c r="Q49" s="705">
        <f>O49-'[1]5.3'!M49</f>
        <v>0</v>
      </c>
    </row>
    <row r="50" spans="1:17" x14ac:dyDescent="0.2">
      <c r="A50" s="706" t="s">
        <v>223</v>
      </c>
      <c r="B50" s="706"/>
      <c r="C50" s="707">
        <f t="shared" si="3"/>
        <v>301571</v>
      </c>
      <c r="D50" s="707">
        <f t="shared" si="3"/>
        <v>168990</v>
      </c>
      <c r="E50" s="707">
        <f t="shared" si="3"/>
        <v>12824</v>
      </c>
      <c r="F50" s="707"/>
      <c r="G50" s="707"/>
      <c r="H50" s="707"/>
      <c r="I50" s="707"/>
      <c r="J50" s="707">
        <f>J55+J60+J65</f>
        <v>108358</v>
      </c>
      <c r="K50" s="707"/>
      <c r="L50" s="707"/>
      <c r="M50" s="707"/>
      <c r="N50" s="707">
        <f>N55+N60+N65</f>
        <v>7061</v>
      </c>
      <c r="O50" s="705">
        <f t="shared" si="0"/>
        <v>297233</v>
      </c>
      <c r="P50" s="705">
        <f t="shared" si="1"/>
        <v>-4338</v>
      </c>
      <c r="Q50" s="705">
        <f>O50-'[1]5.3'!M50</f>
        <v>18990</v>
      </c>
    </row>
    <row r="51" spans="1:17" x14ac:dyDescent="0.2">
      <c r="A51" s="706" t="s">
        <v>224</v>
      </c>
      <c r="B51" s="706"/>
      <c r="C51" s="714">
        <f>C50/C49</f>
        <v>0.99925446327983136</v>
      </c>
      <c r="D51" s="714">
        <f>D50/D49</f>
        <v>0.97497230684021052</v>
      </c>
      <c r="E51" s="714">
        <f>E50/E49</f>
        <v>1.1691129546904915</v>
      </c>
      <c r="F51" s="714"/>
      <c r="G51" s="714"/>
      <c r="H51" s="714"/>
      <c r="I51" s="714"/>
      <c r="J51" s="714">
        <f>J50/J49</f>
        <v>0.98116590304062012</v>
      </c>
      <c r="K51" s="714"/>
      <c r="L51" s="714"/>
      <c r="M51" s="714"/>
      <c r="N51" s="714">
        <f>N50/N49</f>
        <v>1</v>
      </c>
      <c r="O51" s="705">
        <f t="shared" si="0"/>
        <v>4.1252511645713223</v>
      </c>
      <c r="P51" s="705">
        <f t="shared" si="1"/>
        <v>3.1259967012914909</v>
      </c>
      <c r="Q51" s="705">
        <f>O51-'[1]5.3'!M51</f>
        <v>-1.0003261659121945</v>
      </c>
    </row>
    <row r="52" spans="1:17" x14ac:dyDescent="0.2">
      <c r="A52" s="715" t="s">
        <v>884</v>
      </c>
      <c r="B52" s="706" t="s">
        <v>885</v>
      </c>
      <c r="C52" s="707"/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5">
        <f t="shared" si="0"/>
        <v>0</v>
      </c>
      <c r="P52" s="705">
        <f t="shared" si="1"/>
        <v>0</v>
      </c>
      <c r="Q52" s="705">
        <f>O52-'[1]5.3'!M52</f>
        <v>0</v>
      </c>
    </row>
    <row r="53" spans="1:17" x14ac:dyDescent="0.2">
      <c r="A53" s="706" t="s">
        <v>877</v>
      </c>
      <c r="B53" s="706"/>
      <c r="C53" s="707">
        <f>SUM(D53:N53)</f>
        <v>150934</v>
      </c>
      <c r="D53" s="707">
        <f>'[1]5.3'!C53-'[1]4.3'!E53-'[1]4.3'!F53-'[1]4.3'!G53-'[1]4.3'!H53-'[1]4.3'!I53-'[1]4.3'!J53-'[1]4.3'!K53-'[1]4.3'!L53-'[1]4.3'!M53-'[1]4.3'!N53</f>
        <v>79471</v>
      </c>
      <c r="E53" s="707"/>
      <c r="F53" s="707"/>
      <c r="G53" s="707"/>
      <c r="H53" s="707"/>
      <c r="I53" s="707"/>
      <c r="J53" s="707">
        <v>71463</v>
      </c>
      <c r="K53" s="707"/>
      <c r="L53" s="707"/>
      <c r="M53" s="707"/>
      <c r="N53" s="707"/>
      <c r="O53" s="705">
        <f t="shared" si="0"/>
        <v>150934</v>
      </c>
      <c r="P53" s="705">
        <f t="shared" si="1"/>
        <v>0</v>
      </c>
      <c r="Q53" s="705">
        <f>O53-'[1]5.3'!M53</f>
        <v>0</v>
      </c>
    </row>
    <row r="54" spans="1:17" x14ac:dyDescent="0.2">
      <c r="A54" s="706" t="s">
        <v>878</v>
      </c>
      <c r="B54" s="706"/>
      <c r="C54" s="707">
        <v>153726</v>
      </c>
      <c r="D54" s="707">
        <v>75202</v>
      </c>
      <c r="E54" s="707"/>
      <c r="F54" s="707"/>
      <c r="G54" s="707"/>
      <c r="H54" s="707"/>
      <c r="I54" s="707"/>
      <c r="J54" s="707">
        <v>71463</v>
      </c>
      <c r="K54" s="707"/>
      <c r="L54" s="707"/>
      <c r="M54" s="707"/>
      <c r="N54" s="707">
        <v>7061</v>
      </c>
      <c r="O54" s="705">
        <f t="shared" si="0"/>
        <v>153726</v>
      </c>
      <c r="P54" s="705">
        <f t="shared" si="1"/>
        <v>0</v>
      </c>
      <c r="Q54" s="705">
        <f>O54-'[1]5.3'!M54</f>
        <v>0</v>
      </c>
    </row>
    <row r="55" spans="1:17" x14ac:dyDescent="0.2">
      <c r="A55" s="706" t="s">
        <v>223</v>
      </c>
      <c r="B55" s="706"/>
      <c r="C55" s="707">
        <v>152427</v>
      </c>
      <c r="D55" s="707">
        <v>70864</v>
      </c>
      <c r="E55" s="707"/>
      <c r="F55" s="707"/>
      <c r="G55" s="707"/>
      <c r="H55" s="707"/>
      <c r="I55" s="707"/>
      <c r="J55" s="707">
        <v>70164</v>
      </c>
      <c r="K55" s="707"/>
      <c r="L55" s="707"/>
      <c r="M55" s="707"/>
      <c r="N55" s="707">
        <v>7061</v>
      </c>
      <c r="O55" s="705">
        <f t="shared" si="0"/>
        <v>148089</v>
      </c>
      <c r="P55" s="705">
        <f t="shared" si="1"/>
        <v>-4338</v>
      </c>
      <c r="Q55" s="705">
        <f>O55-'[1]5.3'!M55</f>
        <v>13473</v>
      </c>
    </row>
    <row r="56" spans="1:17" x14ac:dyDescent="0.2">
      <c r="A56" s="706" t="s">
        <v>224</v>
      </c>
      <c r="B56" s="706"/>
      <c r="C56" s="714">
        <f>C55/C54</f>
        <v>0.99154990047226887</v>
      </c>
      <c r="D56" s="714">
        <f>D55/D54</f>
        <v>0.94231536395308635</v>
      </c>
      <c r="E56" s="714"/>
      <c r="F56" s="714"/>
      <c r="G56" s="714"/>
      <c r="H56" s="714"/>
      <c r="I56" s="714"/>
      <c r="J56" s="714">
        <f>J55/J54</f>
        <v>0.98182276142899128</v>
      </c>
      <c r="K56" s="714"/>
      <c r="L56" s="714"/>
      <c r="M56" s="714"/>
      <c r="N56" s="714">
        <f>N55/N54</f>
        <v>1</v>
      </c>
      <c r="O56" s="705">
        <f t="shared" si="0"/>
        <v>2.9241381253820777</v>
      </c>
      <c r="P56" s="705">
        <f t="shared" si="1"/>
        <v>1.932588224909809</v>
      </c>
      <c r="Q56" s="705">
        <f>O56-'[1]5.3'!M56</f>
        <v>-1.0566758147404429</v>
      </c>
    </row>
    <row r="57" spans="1:17" x14ac:dyDescent="0.2">
      <c r="A57" s="715" t="s">
        <v>886</v>
      </c>
      <c r="B57" s="706" t="s">
        <v>885</v>
      </c>
      <c r="C57" s="707"/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5">
        <f t="shared" si="0"/>
        <v>0</v>
      </c>
      <c r="P57" s="705">
        <f t="shared" si="1"/>
        <v>0</v>
      </c>
      <c r="Q57" s="705">
        <f>O57-'[1]5.3'!M57</f>
        <v>0</v>
      </c>
    </row>
    <row r="58" spans="1:17" x14ac:dyDescent="0.2">
      <c r="A58" s="706" t="s">
        <v>877</v>
      </c>
      <c r="B58" s="706"/>
      <c r="C58" s="707">
        <f>SUM(D58:N58)</f>
        <v>91922</v>
      </c>
      <c r="D58" s="707">
        <f>'[1]5.3'!C58-'[1]4.3'!E58-'[1]4.3'!F58-'[1]4.3'!G58-'[1]4.3'!H58-'[1]4.3'!I58-'[1]4.3'!J58-'[1]4.3'!K58-'[1]4.3'!L58-'[1]4.3'!M58-'[1]4.3'!N58</f>
        <v>52947</v>
      </c>
      <c r="E58" s="707"/>
      <c r="F58" s="707"/>
      <c r="G58" s="707"/>
      <c r="H58" s="707"/>
      <c r="I58" s="707"/>
      <c r="J58" s="707">
        <v>38975</v>
      </c>
      <c r="K58" s="707"/>
      <c r="L58" s="707"/>
      <c r="M58" s="707"/>
      <c r="N58" s="707"/>
      <c r="O58" s="705">
        <f t="shared" si="0"/>
        <v>91922</v>
      </c>
      <c r="P58" s="705">
        <f t="shared" si="1"/>
        <v>0</v>
      </c>
      <c r="Q58" s="705">
        <f>O58-'[1]5.3'!M58</f>
        <v>0</v>
      </c>
    </row>
    <row r="59" spans="1:17" x14ac:dyDescent="0.2">
      <c r="A59" s="706" t="s">
        <v>878</v>
      </c>
      <c r="B59" s="706"/>
      <c r="C59" s="707">
        <v>93654</v>
      </c>
      <c r="D59" s="707">
        <v>54679</v>
      </c>
      <c r="E59" s="707"/>
      <c r="F59" s="707"/>
      <c r="G59" s="707"/>
      <c r="H59" s="707"/>
      <c r="I59" s="707"/>
      <c r="J59" s="707">
        <v>38975</v>
      </c>
      <c r="K59" s="707"/>
      <c r="L59" s="707"/>
      <c r="M59" s="707"/>
      <c r="N59" s="707"/>
      <c r="O59" s="705">
        <f t="shared" si="0"/>
        <v>93654</v>
      </c>
      <c r="P59" s="705">
        <f t="shared" si="1"/>
        <v>0</v>
      </c>
      <c r="Q59" s="705">
        <f>O59-'[1]5.3'!M59</f>
        <v>0</v>
      </c>
    </row>
    <row r="60" spans="1:17" x14ac:dyDescent="0.2">
      <c r="A60" s="706" t="s">
        <v>223</v>
      </c>
      <c r="B60" s="706"/>
      <c r="C60" s="707">
        <v>92779</v>
      </c>
      <c r="D60" s="707">
        <v>54679</v>
      </c>
      <c r="E60" s="707"/>
      <c r="F60" s="707"/>
      <c r="G60" s="707"/>
      <c r="H60" s="707"/>
      <c r="I60" s="707"/>
      <c r="J60" s="707">
        <v>38100</v>
      </c>
      <c r="K60" s="707"/>
      <c r="L60" s="707"/>
      <c r="M60" s="707"/>
      <c r="N60" s="707"/>
      <c r="O60" s="705">
        <f t="shared" si="0"/>
        <v>92779</v>
      </c>
      <c r="P60" s="705">
        <f t="shared" si="1"/>
        <v>0</v>
      </c>
      <c r="Q60" s="705">
        <f>O60-'[1]5.3'!M60</f>
        <v>2239</v>
      </c>
    </row>
    <row r="61" spans="1:17" x14ac:dyDescent="0.2">
      <c r="A61" s="706" t="s">
        <v>224</v>
      </c>
      <c r="B61" s="706"/>
      <c r="C61" s="714">
        <f>C60/C59</f>
        <v>0.99065709953659209</v>
      </c>
      <c r="D61" s="714">
        <f>D60/D59</f>
        <v>1</v>
      </c>
      <c r="E61" s="714"/>
      <c r="F61" s="714"/>
      <c r="G61" s="714"/>
      <c r="H61" s="714"/>
      <c r="I61" s="714"/>
      <c r="J61" s="714">
        <f>J60/J59</f>
        <v>0.97754971135343172</v>
      </c>
      <c r="K61" s="714"/>
      <c r="L61" s="714"/>
      <c r="M61" s="714"/>
      <c r="N61" s="714"/>
      <c r="O61" s="705">
        <f t="shared" si="0"/>
        <v>1.9775497113534317</v>
      </c>
      <c r="P61" s="705">
        <f t="shared" si="1"/>
        <v>0.98689261181683963</v>
      </c>
      <c r="Q61" s="705">
        <f>O61-'[1]5.3'!M61</f>
        <v>-1.5203500319757184</v>
      </c>
    </row>
    <row r="62" spans="1:17" x14ac:dyDescent="0.2">
      <c r="A62" s="715" t="s">
        <v>887</v>
      </c>
      <c r="B62" s="706" t="s">
        <v>876</v>
      </c>
      <c r="C62" s="707"/>
      <c r="D62" s="707"/>
      <c r="E62" s="707"/>
      <c r="F62" s="707"/>
      <c r="G62" s="707"/>
      <c r="H62" s="707"/>
      <c r="I62" s="707"/>
      <c r="J62" s="707"/>
      <c r="K62" s="707"/>
      <c r="L62" s="707"/>
      <c r="M62" s="707"/>
      <c r="N62" s="707"/>
      <c r="O62" s="705">
        <f t="shared" si="0"/>
        <v>0</v>
      </c>
      <c r="P62" s="705">
        <f t="shared" si="1"/>
        <v>0</v>
      </c>
      <c r="Q62" s="705">
        <f>O62-'[1]5.3'!M62</f>
        <v>0</v>
      </c>
    </row>
    <row r="63" spans="1:17" x14ac:dyDescent="0.2">
      <c r="A63" s="706" t="s">
        <v>877</v>
      </c>
      <c r="B63" s="706"/>
      <c r="C63" s="707">
        <v>0</v>
      </c>
      <c r="D63" s="707"/>
      <c r="E63" s="707"/>
      <c r="F63" s="707"/>
      <c r="G63" s="707"/>
      <c r="H63" s="707"/>
      <c r="I63" s="707"/>
      <c r="J63" s="707"/>
      <c r="K63" s="707"/>
      <c r="L63" s="707"/>
      <c r="M63" s="707"/>
      <c r="N63" s="707"/>
      <c r="O63" s="705">
        <f t="shared" si="0"/>
        <v>0</v>
      </c>
      <c r="P63" s="705">
        <f t="shared" si="1"/>
        <v>0</v>
      </c>
      <c r="Q63" s="705">
        <f>O63-'[1]5.3'!M63</f>
        <v>0</v>
      </c>
    </row>
    <row r="64" spans="1:17" x14ac:dyDescent="0.2">
      <c r="A64" s="706" t="s">
        <v>878</v>
      </c>
      <c r="B64" s="706"/>
      <c r="C64" s="707">
        <v>54416</v>
      </c>
      <c r="D64" s="707">
        <v>43447</v>
      </c>
      <c r="E64" s="707">
        <v>10969</v>
      </c>
      <c r="F64" s="707"/>
      <c r="G64" s="707"/>
      <c r="H64" s="707"/>
      <c r="I64" s="707"/>
      <c r="J64" s="707"/>
      <c r="K64" s="707"/>
      <c r="L64" s="707"/>
      <c r="M64" s="707"/>
      <c r="N64" s="707"/>
      <c r="O64" s="705">
        <f t="shared" si="0"/>
        <v>54416</v>
      </c>
      <c r="P64" s="705">
        <f t="shared" si="1"/>
        <v>0</v>
      </c>
      <c r="Q64" s="705">
        <f>O64-'[1]5.3'!M64</f>
        <v>0</v>
      </c>
    </row>
    <row r="65" spans="1:17" x14ac:dyDescent="0.2">
      <c r="A65" s="706" t="s">
        <v>223</v>
      </c>
      <c r="B65" s="706"/>
      <c r="C65" s="707">
        <v>56365</v>
      </c>
      <c r="D65" s="707">
        <v>43447</v>
      </c>
      <c r="E65" s="707">
        <v>12824</v>
      </c>
      <c r="F65" s="707"/>
      <c r="G65" s="707"/>
      <c r="H65" s="707"/>
      <c r="I65" s="707"/>
      <c r="J65" s="707">
        <v>94</v>
      </c>
      <c r="K65" s="707"/>
      <c r="L65" s="707"/>
      <c r="M65" s="707"/>
      <c r="N65" s="707"/>
      <c r="O65" s="705">
        <f t="shared" si="0"/>
        <v>56365</v>
      </c>
      <c r="P65" s="705">
        <f t="shared" si="1"/>
        <v>0</v>
      </c>
      <c r="Q65" s="705">
        <f>O65-'[1]5.3'!M65</f>
        <v>3278</v>
      </c>
    </row>
    <row r="66" spans="1:17" s="710" customFormat="1" x14ac:dyDescent="0.2">
      <c r="A66" s="708" t="s">
        <v>224</v>
      </c>
      <c r="B66" s="708"/>
      <c r="C66" s="709">
        <f>C65/C64</f>
        <v>1.0358166715671862</v>
      </c>
      <c r="D66" s="709">
        <f>D65/D64</f>
        <v>1</v>
      </c>
      <c r="E66" s="709">
        <f>E65/E64</f>
        <v>1.1691129546904915</v>
      </c>
      <c r="F66" s="709"/>
      <c r="G66" s="709"/>
      <c r="H66" s="709"/>
      <c r="I66" s="709"/>
      <c r="J66" s="709"/>
      <c r="K66" s="709"/>
      <c r="L66" s="709"/>
      <c r="M66" s="709"/>
      <c r="N66" s="709"/>
      <c r="O66" s="705">
        <f t="shared" si="0"/>
        <v>2.1691129546904913</v>
      </c>
      <c r="P66" s="705">
        <f t="shared" si="1"/>
        <v>1.1332962831233051</v>
      </c>
      <c r="Q66" s="705">
        <f>O66-'[1]5.3'!M66</f>
        <v>-2.088961888314123</v>
      </c>
    </row>
    <row r="67" spans="1:17" x14ac:dyDescent="0.2">
      <c r="A67" s="711" t="s">
        <v>888</v>
      </c>
      <c r="B67" s="706" t="s">
        <v>876</v>
      </c>
      <c r="C67" s="707"/>
      <c r="D67" s="707"/>
      <c r="E67" s="707"/>
      <c r="F67" s="707"/>
      <c r="G67" s="707"/>
      <c r="H67" s="707"/>
      <c r="I67" s="707"/>
      <c r="J67" s="707"/>
      <c r="K67" s="707"/>
      <c r="L67" s="707"/>
      <c r="M67" s="707"/>
      <c r="N67" s="707"/>
      <c r="O67" s="705">
        <f t="shared" si="0"/>
        <v>0</v>
      </c>
      <c r="P67" s="705">
        <f t="shared" si="1"/>
        <v>0</v>
      </c>
      <c r="Q67" s="705">
        <f>O67-'[1]5.3'!M67</f>
        <v>0</v>
      </c>
    </row>
    <row r="68" spans="1:17" x14ac:dyDescent="0.2">
      <c r="A68" s="706" t="s">
        <v>877</v>
      </c>
      <c r="B68" s="706"/>
      <c r="C68" s="707">
        <f>SUM(D68:N68)</f>
        <v>72615</v>
      </c>
      <c r="D68" s="707">
        <f>'[1]5.3'!C68-'[1]4.3'!E68-'[1]4.3'!F68-'[1]4.3'!G68-'[1]4.3'!H68-'[1]4.3'!I68-'[1]4.3'!J68-'[1]4.3'!K68-'[1]4.3'!L68-'[1]4.3'!M68-'[1]4.3'!N68</f>
        <v>69373</v>
      </c>
      <c r="E68" s="707"/>
      <c r="F68" s="707"/>
      <c r="G68" s="707"/>
      <c r="H68" s="707"/>
      <c r="I68" s="707"/>
      <c r="J68" s="707">
        <v>3242</v>
      </c>
      <c r="K68" s="707"/>
      <c r="L68" s="707"/>
      <c r="M68" s="707"/>
      <c r="N68" s="707"/>
      <c r="O68" s="705">
        <f t="shared" si="0"/>
        <v>72615</v>
      </c>
      <c r="P68" s="705">
        <f t="shared" si="1"/>
        <v>0</v>
      </c>
      <c r="Q68" s="705">
        <f>O68-'[1]5.3'!M68</f>
        <v>0</v>
      </c>
    </row>
    <row r="69" spans="1:17" x14ac:dyDescent="0.2">
      <c r="A69" s="706" t="s">
        <v>878</v>
      </c>
      <c r="B69" s="706"/>
      <c r="C69" s="707">
        <v>72713</v>
      </c>
      <c r="D69" s="707">
        <v>67876</v>
      </c>
      <c r="E69" s="707"/>
      <c r="F69" s="707"/>
      <c r="G69" s="707"/>
      <c r="H69" s="707"/>
      <c r="I69" s="707"/>
      <c r="J69" s="707">
        <v>3242</v>
      </c>
      <c r="K69" s="707"/>
      <c r="L69" s="707"/>
      <c r="M69" s="707"/>
      <c r="N69" s="707">
        <v>1595</v>
      </c>
      <c r="O69" s="705">
        <f t="shared" si="0"/>
        <v>72713</v>
      </c>
      <c r="P69" s="705">
        <f t="shared" si="1"/>
        <v>0</v>
      </c>
      <c r="Q69" s="705">
        <f>O69-'[1]5.3'!M69</f>
        <v>0</v>
      </c>
    </row>
    <row r="70" spans="1:17" x14ac:dyDescent="0.2">
      <c r="A70" s="706" t="s">
        <v>223</v>
      </c>
      <c r="B70" s="706"/>
      <c r="C70" s="707">
        <v>66542</v>
      </c>
      <c r="D70" s="707">
        <v>61247</v>
      </c>
      <c r="E70" s="707"/>
      <c r="F70" s="707"/>
      <c r="G70" s="707"/>
      <c r="H70" s="707"/>
      <c r="I70" s="707"/>
      <c r="J70" s="707">
        <v>3715</v>
      </c>
      <c r="K70" s="707"/>
      <c r="L70" s="707"/>
      <c r="M70" s="707"/>
      <c r="N70" s="707">
        <v>1580</v>
      </c>
      <c r="O70" s="705">
        <f t="shared" si="0"/>
        <v>66542</v>
      </c>
      <c r="P70" s="705">
        <f t="shared" si="1"/>
        <v>0</v>
      </c>
      <c r="Q70" s="705">
        <f>O70-'[1]5.3'!M70</f>
        <v>579</v>
      </c>
    </row>
    <row r="71" spans="1:17" s="710" customFormat="1" x14ac:dyDescent="0.2">
      <c r="A71" s="708" t="s">
        <v>224</v>
      </c>
      <c r="B71" s="708"/>
      <c r="C71" s="709">
        <f>C70/C69</f>
        <v>0.9151320946735797</v>
      </c>
      <c r="D71" s="709">
        <f>D70/D69</f>
        <v>0.90233661382521069</v>
      </c>
      <c r="E71" s="709"/>
      <c r="F71" s="709"/>
      <c r="G71" s="709"/>
      <c r="H71" s="709"/>
      <c r="I71" s="709"/>
      <c r="J71" s="709">
        <f>J70/J69</f>
        <v>1.1458975940777298</v>
      </c>
      <c r="K71" s="709"/>
      <c r="L71" s="709"/>
      <c r="M71" s="709"/>
      <c r="N71" s="709">
        <f>N70/N69</f>
        <v>0.99059561128526641</v>
      </c>
      <c r="O71" s="705">
        <f t="shared" si="0"/>
        <v>3.0388298191882068</v>
      </c>
      <c r="P71" s="705">
        <f t="shared" si="1"/>
        <v>2.1236977245146269</v>
      </c>
      <c r="Q71" s="705">
        <f>O71-'[1]5.3'!M71</f>
        <v>-0.17073414404927423</v>
      </c>
    </row>
    <row r="72" spans="1:17" x14ac:dyDescent="0.2">
      <c r="A72" s="716" t="s">
        <v>889</v>
      </c>
      <c r="B72" s="716"/>
      <c r="C72" s="707"/>
      <c r="D72" s="707"/>
      <c r="E72" s="707"/>
      <c r="F72" s="707"/>
      <c r="G72" s="717"/>
      <c r="H72" s="717"/>
      <c r="I72" s="717"/>
      <c r="J72" s="717"/>
      <c r="K72" s="717"/>
      <c r="L72" s="717"/>
      <c r="M72" s="717"/>
      <c r="N72" s="717"/>
      <c r="O72" s="705">
        <f t="shared" si="0"/>
        <v>0</v>
      </c>
      <c r="P72" s="705">
        <f t="shared" si="1"/>
        <v>0</v>
      </c>
      <c r="Q72" s="705">
        <f>O72-'[1]5.3'!M72</f>
        <v>0</v>
      </c>
    </row>
    <row r="73" spans="1:17" x14ac:dyDescent="0.2">
      <c r="A73" s="706" t="s">
        <v>877</v>
      </c>
      <c r="B73" s="718"/>
      <c r="C73" s="717">
        <f t="shared" ref="C73:N74" si="4">SUM(C78,C83,C88,C93+C98)</f>
        <v>175492</v>
      </c>
      <c r="D73" s="717">
        <f t="shared" si="4"/>
        <v>102807</v>
      </c>
      <c r="E73" s="717"/>
      <c r="F73" s="717">
        <f t="shared" si="4"/>
        <v>0</v>
      </c>
      <c r="G73" s="717">
        <f t="shared" si="4"/>
        <v>2100</v>
      </c>
      <c r="H73" s="717">
        <f t="shared" si="4"/>
        <v>0</v>
      </c>
      <c r="I73" s="717">
        <f t="shared" si="4"/>
        <v>0</v>
      </c>
      <c r="J73" s="717">
        <f t="shared" si="4"/>
        <v>63285</v>
      </c>
      <c r="K73" s="717"/>
      <c r="L73" s="717">
        <v>5200</v>
      </c>
      <c r="M73" s="717"/>
      <c r="N73" s="717">
        <f t="shared" si="4"/>
        <v>2100</v>
      </c>
      <c r="O73" s="705">
        <f t="shared" si="0"/>
        <v>175492</v>
      </c>
      <c r="P73" s="705">
        <f t="shared" si="1"/>
        <v>0</v>
      </c>
      <c r="Q73" s="705">
        <f>O73-'[1]5.3'!M73</f>
        <v>0</v>
      </c>
    </row>
    <row r="74" spans="1:17" x14ac:dyDescent="0.2">
      <c r="A74" s="706" t="s">
        <v>878</v>
      </c>
      <c r="B74" s="718"/>
      <c r="C74" s="717">
        <f t="shared" si="4"/>
        <v>177016</v>
      </c>
      <c r="D74" s="717">
        <f t="shared" si="4"/>
        <v>107021</v>
      </c>
      <c r="E74" s="717"/>
      <c r="F74" s="717"/>
      <c r="G74" s="717"/>
      <c r="H74" s="717"/>
      <c r="I74" s="717"/>
      <c r="J74" s="717">
        <f t="shared" si="4"/>
        <v>48044</v>
      </c>
      <c r="K74" s="717"/>
      <c r="L74" s="717">
        <v>5200</v>
      </c>
      <c r="M74" s="717"/>
      <c r="N74" s="717">
        <f t="shared" si="4"/>
        <v>16751</v>
      </c>
      <c r="O74" s="705">
        <f t="shared" si="0"/>
        <v>177016</v>
      </c>
      <c r="P74" s="705">
        <f t="shared" si="1"/>
        <v>0</v>
      </c>
      <c r="Q74" s="705">
        <f>O74-'[1]5.3'!M74</f>
        <v>0</v>
      </c>
    </row>
    <row r="75" spans="1:17" x14ac:dyDescent="0.2">
      <c r="A75" s="706" t="s">
        <v>223</v>
      </c>
      <c r="B75" s="706"/>
      <c r="C75" s="717">
        <f>SUM(C80,C85,C90,C95+C100+C105)</f>
        <v>171495</v>
      </c>
      <c r="D75" s="717">
        <f>SUM(D80,D85,D90,D95+D100+D105)</f>
        <v>107020</v>
      </c>
      <c r="E75" s="717">
        <v>850</v>
      </c>
      <c r="F75" s="717"/>
      <c r="G75" s="717"/>
      <c r="H75" s="717"/>
      <c r="I75" s="717"/>
      <c r="J75" s="717">
        <f>SUM(J80,J85,J90,J95+J100+J105)</f>
        <v>41673</v>
      </c>
      <c r="K75" s="717"/>
      <c r="L75" s="717">
        <v>5200</v>
      </c>
      <c r="M75" s="717"/>
      <c r="N75" s="717">
        <f>SUM(N80,N85,N90,N95+N100+N105)</f>
        <v>16752</v>
      </c>
      <c r="O75" s="705">
        <f t="shared" si="0"/>
        <v>171495</v>
      </c>
      <c r="P75" s="705">
        <f t="shared" si="1"/>
        <v>0</v>
      </c>
      <c r="Q75" s="705">
        <f>O75-'[1]5.3'!M75</f>
        <v>8525</v>
      </c>
    </row>
    <row r="76" spans="1:17" x14ac:dyDescent="0.2">
      <c r="A76" s="706" t="s">
        <v>224</v>
      </c>
      <c r="B76" s="706"/>
      <c r="C76" s="714">
        <f>C75/C74</f>
        <v>0.96881072897365206</v>
      </c>
      <c r="D76" s="714">
        <f>D75/D74</f>
        <v>0.99999065603946891</v>
      </c>
      <c r="E76" s="714" t="e">
        <f>E75/E74</f>
        <v>#DIV/0!</v>
      </c>
      <c r="F76" s="714"/>
      <c r="G76" s="714"/>
      <c r="H76" s="714"/>
      <c r="I76" s="714"/>
      <c r="J76" s="714">
        <f>J75/J74</f>
        <v>0.86739239030888349</v>
      </c>
      <c r="K76" s="714"/>
      <c r="L76" s="714"/>
      <c r="M76" s="714"/>
      <c r="N76" s="714">
        <f>N75/N74</f>
        <v>1.0000596979284819</v>
      </c>
      <c r="O76" s="705" t="e">
        <f t="shared" si="0"/>
        <v>#DIV/0!</v>
      </c>
      <c r="P76" s="705" t="e">
        <f t="shared" si="1"/>
        <v>#DIV/0!</v>
      </c>
      <c r="Q76" s="705" t="e">
        <f>O76-'[1]5.3'!M76</f>
        <v>#DIV/0!</v>
      </c>
    </row>
    <row r="77" spans="1:17" x14ac:dyDescent="0.2">
      <c r="A77" s="719" t="s">
        <v>890</v>
      </c>
      <c r="B77" s="706" t="s">
        <v>885</v>
      </c>
      <c r="C77" s="707"/>
      <c r="D77" s="707"/>
      <c r="E77" s="707"/>
      <c r="F77" s="707"/>
      <c r="G77" s="717"/>
      <c r="H77" s="717"/>
      <c r="I77" s="717"/>
      <c r="J77" s="717"/>
      <c r="K77" s="717"/>
      <c r="L77" s="717"/>
      <c r="M77" s="717"/>
      <c r="N77" s="717"/>
      <c r="O77" s="705">
        <f t="shared" si="0"/>
        <v>0</v>
      </c>
      <c r="P77" s="705">
        <f t="shared" si="1"/>
        <v>0</v>
      </c>
      <c r="Q77" s="705">
        <f>O77-'[1]5.3'!M77</f>
        <v>0</v>
      </c>
    </row>
    <row r="78" spans="1:17" x14ac:dyDescent="0.2">
      <c r="A78" s="706" t="s">
        <v>877</v>
      </c>
      <c r="B78" s="718"/>
      <c r="C78" s="707">
        <f>SUM(D78:N78)</f>
        <v>72434</v>
      </c>
      <c r="D78" s="707">
        <f>'[1]5.3'!C78-'[1]4.3'!E78-'[1]4.3'!F78-'[1]4.3'!G78-'[1]4.3'!H78-'[1]4.3'!I78-'[1]4.3'!J78-'[1]4.3'!K78-'[1]4.3'!L78-'[1]4.3'!M78-'[1]4.3'!N78</f>
        <v>16134</v>
      </c>
      <c r="E78" s="707"/>
      <c r="F78" s="707"/>
      <c r="G78" s="717">
        <v>2100</v>
      </c>
      <c r="H78" s="717"/>
      <c r="I78" s="717"/>
      <c r="J78" s="717">
        <v>52100</v>
      </c>
      <c r="K78" s="717"/>
      <c r="L78" s="717"/>
      <c r="M78" s="717"/>
      <c r="N78" s="717">
        <v>2100</v>
      </c>
      <c r="O78" s="705">
        <f t="shared" ref="O78:O146" si="5">SUM(D78:N78)</f>
        <v>72434</v>
      </c>
      <c r="P78" s="705">
        <f t="shared" ref="P78:P146" si="6">O78-C78</f>
        <v>0</v>
      </c>
      <c r="Q78" s="705">
        <f>O78-'[1]5.3'!M78</f>
        <v>0</v>
      </c>
    </row>
    <row r="79" spans="1:17" x14ac:dyDescent="0.2">
      <c r="A79" s="706" t="s">
        <v>878</v>
      </c>
      <c r="B79" s="718"/>
      <c r="C79" s="707">
        <v>72434</v>
      </c>
      <c r="D79" s="707">
        <v>33475</v>
      </c>
      <c r="E79" s="707"/>
      <c r="F79" s="707"/>
      <c r="G79" s="717"/>
      <c r="H79" s="717"/>
      <c r="I79" s="717"/>
      <c r="J79" s="717">
        <v>36859</v>
      </c>
      <c r="K79" s="717"/>
      <c r="L79" s="717"/>
      <c r="M79" s="717"/>
      <c r="N79" s="717">
        <v>2100</v>
      </c>
      <c r="O79" s="705">
        <f t="shared" si="5"/>
        <v>72434</v>
      </c>
      <c r="P79" s="705">
        <f t="shared" si="6"/>
        <v>0</v>
      </c>
      <c r="Q79" s="705">
        <f>O79-'[1]5.3'!M79</f>
        <v>0</v>
      </c>
    </row>
    <row r="80" spans="1:17" x14ac:dyDescent="0.2">
      <c r="A80" s="706" t="s">
        <v>223</v>
      </c>
      <c r="B80" s="706"/>
      <c r="C80" s="707">
        <v>64638</v>
      </c>
      <c r="D80" s="707">
        <v>33474</v>
      </c>
      <c r="E80" s="707"/>
      <c r="F80" s="707"/>
      <c r="G80" s="707"/>
      <c r="H80" s="707"/>
      <c r="I80" s="707"/>
      <c r="J80" s="707">
        <v>29064</v>
      </c>
      <c r="K80" s="707"/>
      <c r="L80" s="707"/>
      <c r="M80" s="707"/>
      <c r="N80" s="707">
        <v>2100</v>
      </c>
      <c r="O80" s="705">
        <f t="shared" si="5"/>
        <v>64638</v>
      </c>
      <c r="P80" s="705">
        <f t="shared" si="6"/>
        <v>0</v>
      </c>
      <c r="Q80" s="705">
        <f>O80-'[1]5.3'!M80</f>
        <v>1420</v>
      </c>
    </row>
    <row r="81" spans="1:17" x14ac:dyDescent="0.2">
      <c r="A81" s="706" t="s">
        <v>224</v>
      </c>
      <c r="B81" s="706"/>
      <c r="C81" s="714">
        <f>C80/C79</f>
        <v>0.89237098600104925</v>
      </c>
      <c r="D81" s="714">
        <f>D80/D79</f>
        <v>0.9999701269604182</v>
      </c>
      <c r="E81" s="714"/>
      <c r="F81" s="714"/>
      <c r="G81" s="714"/>
      <c r="H81" s="714"/>
      <c r="I81" s="714"/>
      <c r="J81" s="714">
        <f>J80/J79</f>
        <v>0.78851840798719441</v>
      </c>
      <c r="K81" s="714"/>
      <c r="L81" s="714"/>
      <c r="M81" s="714"/>
      <c r="N81" s="714">
        <f>N80/N79</f>
        <v>1</v>
      </c>
      <c r="O81" s="705">
        <f t="shared" si="5"/>
        <v>2.7884885349476125</v>
      </c>
      <c r="P81" s="705">
        <f t="shared" si="6"/>
        <v>1.8961175489465631</v>
      </c>
      <c r="Q81" s="705">
        <f>O81-'[1]5.3'!M81</f>
        <v>-0.68796621277106373</v>
      </c>
    </row>
    <row r="82" spans="1:17" x14ac:dyDescent="0.2">
      <c r="A82" s="719" t="s">
        <v>891</v>
      </c>
      <c r="B82" s="706" t="s">
        <v>876</v>
      </c>
      <c r="C82" s="707"/>
      <c r="D82" s="707"/>
      <c r="E82" s="707"/>
      <c r="F82" s="707"/>
      <c r="G82" s="717"/>
      <c r="H82" s="717"/>
      <c r="I82" s="717"/>
      <c r="J82" s="717"/>
      <c r="K82" s="717"/>
      <c r="L82" s="717"/>
      <c r="M82" s="717"/>
      <c r="N82" s="717"/>
      <c r="O82" s="705">
        <f t="shared" si="5"/>
        <v>0</v>
      </c>
      <c r="P82" s="705">
        <f t="shared" si="6"/>
        <v>0</v>
      </c>
      <c r="Q82" s="705">
        <f>O82-'[1]5.3'!M82</f>
        <v>0</v>
      </c>
    </row>
    <row r="83" spans="1:17" x14ac:dyDescent="0.2">
      <c r="A83" s="706" t="s">
        <v>877</v>
      </c>
      <c r="B83" s="718"/>
      <c r="C83" s="707">
        <f>SUM(D83:N83)</f>
        <v>13520</v>
      </c>
      <c r="D83" s="707">
        <f>'[1]5.3'!C83-'[1]4.3'!E83-'[1]4.3'!F83-'[1]4.3'!G83-'[1]4.3'!H83-'[1]4.3'!I83-'[1]4.3'!J83-'[1]4.3'!K83-'[1]4.3'!L83-'[1]4.3'!M83-'[1]4.3'!N83</f>
        <v>5265</v>
      </c>
      <c r="E83" s="707"/>
      <c r="F83" s="707"/>
      <c r="G83" s="717"/>
      <c r="H83" s="717"/>
      <c r="I83" s="717"/>
      <c r="J83" s="717">
        <v>8255</v>
      </c>
      <c r="K83" s="717"/>
      <c r="L83" s="717"/>
      <c r="M83" s="717"/>
      <c r="N83" s="717"/>
      <c r="O83" s="705">
        <f t="shared" si="5"/>
        <v>13520</v>
      </c>
      <c r="P83" s="705">
        <f t="shared" si="6"/>
        <v>0</v>
      </c>
      <c r="Q83" s="705">
        <f>O83-'[1]5.3'!M83</f>
        <v>0</v>
      </c>
    </row>
    <row r="84" spans="1:17" x14ac:dyDescent="0.2">
      <c r="A84" s="706" t="s">
        <v>878</v>
      </c>
      <c r="B84" s="718"/>
      <c r="C84" s="707">
        <v>13520</v>
      </c>
      <c r="D84" s="707">
        <v>5265</v>
      </c>
      <c r="E84" s="707"/>
      <c r="F84" s="707"/>
      <c r="G84" s="707"/>
      <c r="H84" s="707"/>
      <c r="I84" s="707"/>
      <c r="J84" s="707">
        <v>8255</v>
      </c>
      <c r="K84" s="707"/>
      <c r="L84" s="707"/>
      <c r="M84" s="707"/>
      <c r="N84" s="707"/>
      <c r="O84" s="705">
        <f t="shared" si="5"/>
        <v>13520</v>
      </c>
      <c r="P84" s="705">
        <f t="shared" si="6"/>
        <v>0</v>
      </c>
      <c r="Q84" s="705">
        <f>O84-'[1]5.3'!M84</f>
        <v>0</v>
      </c>
    </row>
    <row r="85" spans="1:17" x14ac:dyDescent="0.2">
      <c r="A85" s="706" t="s">
        <v>223</v>
      </c>
      <c r="B85" s="706"/>
      <c r="C85" s="707">
        <v>13185</v>
      </c>
      <c r="D85" s="707">
        <v>2184</v>
      </c>
      <c r="E85" s="707"/>
      <c r="F85" s="707"/>
      <c r="G85" s="707"/>
      <c r="H85" s="707"/>
      <c r="I85" s="707"/>
      <c r="J85" s="707">
        <v>11001</v>
      </c>
      <c r="K85" s="707"/>
      <c r="L85" s="707"/>
      <c r="M85" s="707"/>
      <c r="N85" s="707"/>
      <c r="O85" s="705">
        <f t="shared" si="5"/>
        <v>13185</v>
      </c>
      <c r="P85" s="705">
        <f t="shared" si="6"/>
        <v>0</v>
      </c>
      <c r="Q85" s="705">
        <f>O85-'[1]5.3'!M85</f>
        <v>3835</v>
      </c>
    </row>
    <row r="86" spans="1:17" x14ac:dyDescent="0.2">
      <c r="A86" s="706" t="s">
        <v>224</v>
      </c>
      <c r="B86" s="706"/>
      <c r="C86" s="714">
        <f>C85/C84</f>
        <v>0.97522189349112431</v>
      </c>
      <c r="D86" s="714">
        <f>D85/D84</f>
        <v>0.4148148148148148</v>
      </c>
      <c r="E86" s="714"/>
      <c r="F86" s="714"/>
      <c r="G86" s="714"/>
      <c r="H86" s="714"/>
      <c r="I86" s="714"/>
      <c r="J86" s="714">
        <f>J85/J84</f>
        <v>1.3326468806783767</v>
      </c>
      <c r="K86" s="714"/>
      <c r="L86" s="714"/>
      <c r="M86" s="714"/>
      <c r="N86" s="714"/>
      <c r="O86" s="705">
        <f t="shared" si="5"/>
        <v>1.7474616954931914</v>
      </c>
      <c r="P86" s="705">
        <f t="shared" si="6"/>
        <v>0.7722398020020671</v>
      </c>
      <c r="Q86" s="705">
        <f>O86-'[1]5.3'!M86</f>
        <v>-0.893933163633434</v>
      </c>
    </row>
    <row r="87" spans="1:17" x14ac:dyDescent="0.2">
      <c r="A87" s="719" t="s">
        <v>892</v>
      </c>
      <c r="B87" s="706" t="s">
        <v>876</v>
      </c>
      <c r="C87" s="707"/>
      <c r="D87" s="707"/>
      <c r="E87" s="707"/>
      <c r="F87" s="707"/>
      <c r="G87" s="717"/>
      <c r="H87" s="717"/>
      <c r="I87" s="717"/>
      <c r="J87" s="717"/>
      <c r="K87" s="717"/>
      <c r="L87" s="717"/>
      <c r="M87" s="717"/>
      <c r="N87" s="717"/>
      <c r="O87" s="705">
        <f t="shared" si="5"/>
        <v>0</v>
      </c>
      <c r="P87" s="705">
        <f t="shared" si="6"/>
        <v>0</v>
      </c>
      <c r="Q87" s="705">
        <f>O87-'[1]5.3'!M87</f>
        <v>0</v>
      </c>
    </row>
    <row r="88" spans="1:17" x14ac:dyDescent="0.2">
      <c r="A88" s="706" t="s">
        <v>877</v>
      </c>
      <c r="B88" s="718"/>
      <c r="C88" s="707">
        <f>SUM(D88:N88)</f>
        <v>12607</v>
      </c>
      <c r="D88" s="707">
        <f>'[1]5.3'!C88-'[1]4.3'!E88-'[1]4.3'!F88-'[1]4.3'!G88-'[1]4.3'!H88-'[1]4.3'!I88-'[1]4.3'!J88-'[1]4.3'!K88-'[1]4.3'!L88-'[1]4.3'!M88-'[1]4.3'!N88</f>
        <v>6137</v>
      </c>
      <c r="E88" s="707">
        <v>5200</v>
      </c>
      <c r="F88" s="707"/>
      <c r="G88" s="717"/>
      <c r="H88" s="717"/>
      <c r="I88" s="717"/>
      <c r="J88" s="717">
        <v>1270</v>
      </c>
      <c r="K88" s="717"/>
      <c r="L88" s="717"/>
      <c r="M88" s="717"/>
      <c r="N88" s="717"/>
      <c r="O88" s="705">
        <f t="shared" si="5"/>
        <v>12607</v>
      </c>
      <c r="P88" s="705">
        <f t="shared" si="6"/>
        <v>0</v>
      </c>
      <c r="Q88" s="705">
        <f>O88-'[1]5.3'!M88</f>
        <v>0</v>
      </c>
    </row>
    <row r="89" spans="1:17" x14ac:dyDescent="0.2">
      <c r="A89" s="706" t="s">
        <v>878</v>
      </c>
      <c r="B89" s="718"/>
      <c r="C89" s="707">
        <v>12607</v>
      </c>
      <c r="D89" s="707">
        <v>6137</v>
      </c>
      <c r="E89" s="707">
        <v>5200</v>
      </c>
      <c r="F89" s="707"/>
      <c r="G89" s="717"/>
      <c r="H89" s="717"/>
      <c r="I89" s="717"/>
      <c r="J89" s="717">
        <v>1270</v>
      </c>
      <c r="K89" s="717"/>
      <c r="L89" s="717"/>
      <c r="M89" s="717"/>
      <c r="N89" s="717"/>
      <c r="O89" s="705">
        <f t="shared" si="5"/>
        <v>12607</v>
      </c>
      <c r="P89" s="705">
        <f t="shared" si="6"/>
        <v>0</v>
      </c>
      <c r="Q89" s="705">
        <f>O89-'[1]5.3'!M89</f>
        <v>0</v>
      </c>
    </row>
    <row r="90" spans="1:17" x14ac:dyDescent="0.2">
      <c r="A90" s="706" t="s">
        <v>223</v>
      </c>
      <c r="B90" s="706"/>
      <c r="C90" s="707">
        <v>8186</v>
      </c>
      <c r="D90" s="707">
        <v>1578</v>
      </c>
      <c r="E90" s="707">
        <v>5200</v>
      </c>
      <c r="F90" s="707"/>
      <c r="G90" s="707"/>
      <c r="H90" s="707"/>
      <c r="I90" s="707"/>
      <c r="J90" s="707">
        <v>1408</v>
      </c>
      <c r="K90" s="707"/>
      <c r="L90" s="707"/>
      <c r="M90" s="707"/>
      <c r="N90" s="707"/>
      <c r="O90" s="705">
        <f t="shared" si="5"/>
        <v>8186</v>
      </c>
      <c r="P90" s="705">
        <f t="shared" si="6"/>
        <v>0</v>
      </c>
      <c r="Q90" s="705">
        <f>O90-'[1]5.3'!M90</f>
        <v>793</v>
      </c>
    </row>
    <row r="91" spans="1:17" x14ac:dyDescent="0.2">
      <c r="A91" s="706" t="s">
        <v>224</v>
      </c>
      <c r="B91" s="706"/>
      <c r="C91" s="714">
        <f>C90/C89</f>
        <v>0.64932180534623618</v>
      </c>
      <c r="D91" s="714">
        <f>D90/D89</f>
        <v>0.25712889033729835</v>
      </c>
      <c r="E91" s="714">
        <f>E90/E89</f>
        <v>1</v>
      </c>
      <c r="F91" s="714"/>
      <c r="G91" s="714"/>
      <c r="H91" s="714"/>
      <c r="I91" s="714"/>
      <c r="J91" s="714">
        <f>J90/J89</f>
        <v>1.1086614173228346</v>
      </c>
      <c r="K91" s="714"/>
      <c r="L91" s="714"/>
      <c r="M91" s="714"/>
      <c r="N91" s="714"/>
      <c r="O91" s="705">
        <f t="shared" si="5"/>
        <v>2.365790307660133</v>
      </c>
      <c r="P91" s="705">
        <f t="shared" si="6"/>
        <v>1.7164685023138968</v>
      </c>
      <c r="Q91" s="705">
        <f>O91-'[1]5.3'!M91</f>
        <v>0.27889423466589447</v>
      </c>
    </row>
    <row r="92" spans="1:17" x14ac:dyDescent="0.2">
      <c r="A92" s="719" t="s">
        <v>893</v>
      </c>
      <c r="B92" s="706" t="s">
        <v>876</v>
      </c>
      <c r="C92" s="707"/>
      <c r="D92" s="707"/>
      <c r="E92" s="707"/>
      <c r="F92" s="707"/>
      <c r="G92" s="717"/>
      <c r="H92" s="717"/>
      <c r="I92" s="717"/>
      <c r="J92" s="717"/>
      <c r="K92" s="717"/>
      <c r="L92" s="717"/>
      <c r="M92" s="717"/>
      <c r="N92" s="717"/>
      <c r="O92" s="705">
        <f t="shared" si="5"/>
        <v>0</v>
      </c>
      <c r="P92" s="705">
        <f t="shared" si="6"/>
        <v>0</v>
      </c>
      <c r="Q92" s="705">
        <f>O92-'[1]5.3'!M92</f>
        <v>0</v>
      </c>
    </row>
    <row r="93" spans="1:17" x14ac:dyDescent="0.2">
      <c r="A93" s="706" t="s">
        <v>877</v>
      </c>
      <c r="B93" s="718"/>
      <c r="C93" s="707">
        <f>SUM(D93:N93)</f>
        <v>73829</v>
      </c>
      <c r="D93" s="707">
        <f>'[1]5.3'!C93-'[1]4.3'!E93-'[1]4.3'!F93-'[1]4.3'!G93-'[1]4.3'!H93-'[1]4.3'!I93-'[1]4.3'!J93-'[1]4.3'!K93-'[1]4.3'!L93-'[1]4.3'!M93-'[1]4.3'!N93</f>
        <v>73019</v>
      </c>
      <c r="E93" s="707"/>
      <c r="F93" s="707"/>
      <c r="G93" s="717"/>
      <c r="H93" s="717"/>
      <c r="I93" s="717"/>
      <c r="J93" s="717">
        <v>810</v>
      </c>
      <c r="K93" s="717"/>
      <c r="L93" s="717"/>
      <c r="M93" s="717"/>
      <c r="N93" s="717"/>
      <c r="O93" s="705">
        <f t="shared" si="5"/>
        <v>73829</v>
      </c>
      <c r="P93" s="705">
        <f t="shared" si="6"/>
        <v>0</v>
      </c>
      <c r="Q93" s="705">
        <f>O93-'[1]5.3'!M93</f>
        <v>0</v>
      </c>
    </row>
    <row r="94" spans="1:17" x14ac:dyDescent="0.2">
      <c r="A94" s="706" t="s">
        <v>878</v>
      </c>
      <c r="B94" s="718"/>
      <c r="C94" s="707">
        <v>75353</v>
      </c>
      <c r="D94" s="707">
        <v>59892</v>
      </c>
      <c r="E94" s="707"/>
      <c r="F94" s="707"/>
      <c r="G94" s="717"/>
      <c r="H94" s="717"/>
      <c r="I94" s="717"/>
      <c r="J94" s="717">
        <v>810</v>
      </c>
      <c r="K94" s="717"/>
      <c r="L94" s="717"/>
      <c r="M94" s="717"/>
      <c r="N94" s="717">
        <v>14651</v>
      </c>
      <c r="O94" s="705">
        <f t="shared" si="5"/>
        <v>75353</v>
      </c>
      <c r="P94" s="705">
        <f t="shared" si="6"/>
        <v>0</v>
      </c>
      <c r="Q94" s="705">
        <f>O94-'[1]5.3'!M94</f>
        <v>0</v>
      </c>
    </row>
    <row r="95" spans="1:17" x14ac:dyDescent="0.2">
      <c r="A95" s="706" t="s">
        <v>223</v>
      </c>
      <c r="B95" s="706"/>
      <c r="C95" s="707">
        <v>79142</v>
      </c>
      <c r="D95" s="707">
        <v>64451</v>
      </c>
      <c r="E95" s="707"/>
      <c r="F95" s="707"/>
      <c r="G95" s="707"/>
      <c r="H95" s="707"/>
      <c r="I95" s="707"/>
      <c r="J95" s="707">
        <v>39</v>
      </c>
      <c r="K95" s="707"/>
      <c r="L95" s="707"/>
      <c r="M95" s="707"/>
      <c r="N95" s="707">
        <v>14652</v>
      </c>
      <c r="O95" s="705">
        <f t="shared" si="5"/>
        <v>79142</v>
      </c>
      <c r="P95" s="705">
        <f t="shared" si="6"/>
        <v>0</v>
      </c>
      <c r="Q95" s="705">
        <f>O95-'[1]5.3'!M95</f>
        <v>1</v>
      </c>
    </row>
    <row r="96" spans="1:17" x14ac:dyDescent="0.2">
      <c r="A96" s="706" t="s">
        <v>224</v>
      </c>
      <c r="B96" s="706"/>
      <c r="C96" s="714">
        <f>C95/C94</f>
        <v>1.0502833331121522</v>
      </c>
      <c r="D96" s="714">
        <f>D95/D94</f>
        <v>1.0761203499632672</v>
      </c>
      <c r="E96" s="714"/>
      <c r="F96" s="714"/>
      <c r="G96" s="714"/>
      <c r="H96" s="714"/>
      <c r="I96" s="714"/>
      <c r="J96" s="714">
        <f>J95/J94</f>
        <v>4.8148148148148148E-2</v>
      </c>
      <c r="K96" s="714"/>
      <c r="L96" s="714"/>
      <c r="M96" s="714"/>
      <c r="N96" s="714">
        <f>N95/N94</f>
        <v>1.0000682547266397</v>
      </c>
      <c r="O96" s="705">
        <f t="shared" si="5"/>
        <v>2.124336752838055</v>
      </c>
      <c r="P96" s="705">
        <f t="shared" si="6"/>
        <v>1.0740534197259028</v>
      </c>
      <c r="Q96" s="705">
        <f>O96-'[1]5.3'!M96</f>
        <v>-5.1592042764313035</v>
      </c>
    </row>
    <row r="97" spans="1:17" x14ac:dyDescent="0.2">
      <c r="A97" s="719" t="s">
        <v>894</v>
      </c>
      <c r="B97" s="706" t="s">
        <v>876</v>
      </c>
      <c r="C97" s="707"/>
      <c r="D97" s="707"/>
      <c r="E97" s="707"/>
      <c r="F97" s="707"/>
      <c r="G97" s="717"/>
      <c r="H97" s="717"/>
      <c r="I97" s="717"/>
      <c r="J97" s="717"/>
      <c r="K97" s="717"/>
      <c r="L97" s="717"/>
      <c r="M97" s="717"/>
      <c r="N97" s="717"/>
      <c r="O97" s="705">
        <f t="shared" si="5"/>
        <v>0</v>
      </c>
      <c r="P97" s="705">
        <f t="shared" si="6"/>
        <v>0</v>
      </c>
      <c r="Q97" s="705">
        <f>O97-'[1]5.3'!M97</f>
        <v>0</v>
      </c>
    </row>
    <row r="98" spans="1:17" x14ac:dyDescent="0.2">
      <c r="A98" s="706" t="s">
        <v>877</v>
      </c>
      <c r="B98" s="718"/>
      <c r="C98" s="707">
        <f>SUM(D98:N98)</f>
        <v>3102</v>
      </c>
      <c r="D98" s="707">
        <f>'[1]5.3'!C98-'[1]4.3'!E98-'[1]4.3'!F98-'[1]4.3'!G98-'[1]4.3'!H98-'[1]4.3'!I98-'[1]4.3'!J98-'[1]4.3'!K98-'[1]4.3'!L98-'[1]4.3'!M98-'[1]4.3'!N98</f>
        <v>2252</v>
      </c>
      <c r="E98" s="707"/>
      <c r="F98" s="707"/>
      <c r="G98" s="717"/>
      <c r="H98" s="717"/>
      <c r="I98" s="717"/>
      <c r="J98" s="717">
        <v>850</v>
      </c>
      <c r="K98" s="717"/>
      <c r="L98" s="717"/>
      <c r="M98" s="717"/>
      <c r="N98" s="717"/>
      <c r="O98" s="705">
        <f t="shared" si="5"/>
        <v>3102</v>
      </c>
      <c r="P98" s="705">
        <f t="shared" si="6"/>
        <v>0</v>
      </c>
      <c r="Q98" s="705">
        <f>O98-'[1]5.3'!M98</f>
        <v>0</v>
      </c>
    </row>
    <row r="99" spans="1:17" x14ac:dyDescent="0.2">
      <c r="A99" s="706" t="s">
        <v>878</v>
      </c>
      <c r="B99" s="718"/>
      <c r="C99" s="707">
        <v>3102</v>
      </c>
      <c r="D99" s="707">
        <v>2252</v>
      </c>
      <c r="E99" s="707"/>
      <c r="F99" s="707"/>
      <c r="G99" s="717"/>
      <c r="H99" s="717"/>
      <c r="I99" s="717"/>
      <c r="J99" s="717">
        <v>850</v>
      </c>
      <c r="K99" s="717"/>
      <c r="L99" s="717"/>
      <c r="M99" s="717"/>
      <c r="N99" s="717"/>
      <c r="O99" s="705">
        <f t="shared" si="5"/>
        <v>3102</v>
      </c>
      <c r="P99" s="705">
        <f t="shared" si="6"/>
        <v>0</v>
      </c>
      <c r="Q99" s="705">
        <f>O99-'[1]5.3'!M99</f>
        <v>0</v>
      </c>
    </row>
    <row r="100" spans="1:17" x14ac:dyDescent="0.2">
      <c r="A100" s="706" t="s">
        <v>223</v>
      </c>
      <c r="B100" s="706"/>
      <c r="C100" s="707">
        <v>3102</v>
      </c>
      <c r="D100" s="707">
        <v>2252</v>
      </c>
      <c r="E100" s="707">
        <v>850</v>
      </c>
      <c r="F100" s="707"/>
      <c r="G100" s="707"/>
      <c r="H100" s="707"/>
      <c r="I100" s="707"/>
      <c r="J100" s="707">
        <v>0</v>
      </c>
      <c r="K100" s="707"/>
      <c r="L100" s="707"/>
      <c r="M100" s="707"/>
      <c r="N100" s="707"/>
      <c r="O100" s="705">
        <f t="shared" si="5"/>
        <v>3102</v>
      </c>
      <c r="P100" s="705">
        <f t="shared" si="6"/>
        <v>0</v>
      </c>
      <c r="Q100" s="705">
        <f>O100-'[1]5.3'!M100</f>
        <v>2476</v>
      </c>
    </row>
    <row r="101" spans="1:17" x14ac:dyDescent="0.2">
      <c r="A101" s="706" t="s">
        <v>224</v>
      </c>
      <c r="B101" s="706"/>
      <c r="C101" s="714">
        <f>C100/C99</f>
        <v>1</v>
      </c>
      <c r="D101" s="714">
        <f>D100/D99</f>
        <v>1</v>
      </c>
      <c r="E101" s="714"/>
      <c r="F101" s="714"/>
      <c r="G101" s="714"/>
      <c r="H101" s="714"/>
      <c r="I101" s="714"/>
      <c r="J101" s="714">
        <f>J100/J99</f>
        <v>0</v>
      </c>
      <c r="K101" s="714"/>
      <c r="L101" s="714"/>
      <c r="M101" s="714"/>
      <c r="N101" s="714"/>
      <c r="O101" s="705">
        <f t="shared" si="5"/>
        <v>1</v>
      </c>
      <c r="P101" s="705">
        <f t="shared" si="6"/>
        <v>0</v>
      </c>
      <c r="Q101" s="705">
        <f>O101-'[1]5.3'!M101</f>
        <v>0.61643205532039358</v>
      </c>
    </row>
    <row r="102" spans="1:17" x14ac:dyDescent="0.2">
      <c r="A102" s="719" t="s">
        <v>895</v>
      </c>
      <c r="B102" s="706"/>
      <c r="C102" s="714"/>
      <c r="D102" s="714"/>
      <c r="E102" s="714"/>
      <c r="F102" s="714"/>
      <c r="G102" s="714"/>
      <c r="H102" s="714"/>
      <c r="I102" s="714"/>
      <c r="J102" s="714"/>
      <c r="K102" s="714"/>
      <c r="L102" s="714"/>
      <c r="M102" s="714"/>
      <c r="N102" s="714"/>
      <c r="O102" s="705">
        <f t="shared" si="5"/>
        <v>0</v>
      </c>
      <c r="P102" s="705">
        <f t="shared" si="6"/>
        <v>0</v>
      </c>
      <c r="Q102" s="705">
        <f>O102-'[1]5.3'!M102</f>
        <v>0</v>
      </c>
    </row>
    <row r="103" spans="1:17" x14ac:dyDescent="0.2">
      <c r="A103" s="706" t="s">
        <v>877</v>
      </c>
      <c r="B103" s="706"/>
      <c r="C103" s="714"/>
      <c r="D103" s="714"/>
      <c r="E103" s="714"/>
      <c r="F103" s="714"/>
      <c r="G103" s="714"/>
      <c r="H103" s="714"/>
      <c r="I103" s="714"/>
      <c r="J103" s="714"/>
      <c r="K103" s="714"/>
      <c r="L103" s="714"/>
      <c r="M103" s="714"/>
      <c r="N103" s="714"/>
      <c r="O103" s="705">
        <f t="shared" si="5"/>
        <v>0</v>
      </c>
      <c r="P103" s="705">
        <f t="shared" si="6"/>
        <v>0</v>
      </c>
      <c r="Q103" s="705">
        <f>O103-'[1]5.3'!M103</f>
        <v>0</v>
      </c>
    </row>
    <row r="104" spans="1:17" x14ac:dyDescent="0.2">
      <c r="A104" s="706" t="s">
        <v>878</v>
      </c>
      <c r="B104" s="706"/>
      <c r="C104" s="714"/>
      <c r="D104" s="714"/>
      <c r="E104" s="714"/>
      <c r="F104" s="714"/>
      <c r="G104" s="714"/>
      <c r="H104" s="714"/>
      <c r="I104" s="714"/>
      <c r="J104" s="714"/>
      <c r="K104" s="714"/>
      <c r="L104" s="714"/>
      <c r="M104" s="714"/>
      <c r="N104" s="714"/>
      <c r="O104" s="705">
        <f t="shared" si="5"/>
        <v>0</v>
      </c>
      <c r="P104" s="705">
        <f t="shared" si="6"/>
        <v>0</v>
      </c>
      <c r="Q104" s="705">
        <f>O104-'[1]5.3'!M104</f>
        <v>0</v>
      </c>
    </row>
    <row r="105" spans="1:17" s="705" customFormat="1" x14ac:dyDescent="0.2">
      <c r="A105" s="720" t="s">
        <v>223</v>
      </c>
      <c r="B105" s="720"/>
      <c r="C105" s="721">
        <v>3242</v>
      </c>
      <c r="D105" s="721">
        <v>3081</v>
      </c>
      <c r="E105" s="721"/>
      <c r="F105" s="721"/>
      <c r="G105" s="721"/>
      <c r="H105" s="721"/>
      <c r="I105" s="721"/>
      <c r="J105" s="721">
        <v>161</v>
      </c>
      <c r="K105" s="721"/>
      <c r="L105" s="721"/>
      <c r="M105" s="721"/>
      <c r="N105" s="721"/>
      <c r="O105" s="705">
        <f t="shared" si="5"/>
        <v>3242</v>
      </c>
      <c r="P105" s="705">
        <f t="shared" si="6"/>
        <v>0</v>
      </c>
      <c r="Q105" s="705">
        <f>O105-'[1]5.3'!M105</f>
        <v>0</v>
      </c>
    </row>
    <row r="106" spans="1:17" x14ac:dyDescent="0.2">
      <c r="A106" s="708" t="s">
        <v>224</v>
      </c>
      <c r="B106" s="706"/>
      <c r="C106" s="714"/>
      <c r="D106" s="714"/>
      <c r="E106" s="714"/>
      <c r="F106" s="714"/>
      <c r="G106" s="714"/>
      <c r="H106" s="714"/>
      <c r="I106" s="714"/>
      <c r="J106" s="714"/>
      <c r="K106" s="714"/>
      <c r="L106" s="714"/>
      <c r="M106" s="714"/>
      <c r="N106" s="714"/>
      <c r="O106" s="705">
        <f t="shared" si="5"/>
        <v>0</v>
      </c>
      <c r="P106" s="705">
        <f t="shared" si="6"/>
        <v>0</v>
      </c>
      <c r="Q106" s="705">
        <f>O106-'[1]5.3'!M106</f>
        <v>0</v>
      </c>
    </row>
    <row r="107" spans="1:17" x14ac:dyDescent="0.2">
      <c r="A107" s="722" t="s">
        <v>176</v>
      </c>
      <c r="B107" s="706" t="s">
        <v>876</v>
      </c>
      <c r="C107" s="707"/>
      <c r="D107" s="707"/>
      <c r="E107" s="707"/>
      <c r="F107" s="707"/>
      <c r="G107" s="717"/>
      <c r="H107" s="717"/>
      <c r="I107" s="717"/>
      <c r="J107" s="717"/>
      <c r="K107" s="717"/>
      <c r="L107" s="717"/>
      <c r="M107" s="717"/>
      <c r="N107" s="717"/>
      <c r="O107" s="705">
        <f t="shared" si="5"/>
        <v>0</v>
      </c>
      <c r="P107" s="705">
        <f t="shared" si="6"/>
        <v>0</v>
      </c>
      <c r="Q107" s="705">
        <f>O107-'[1]5.3'!M107</f>
        <v>0</v>
      </c>
    </row>
    <row r="108" spans="1:17" s="710" customFormat="1" x14ac:dyDescent="0.2">
      <c r="A108" s="706" t="s">
        <v>877</v>
      </c>
      <c r="B108" s="718"/>
      <c r="C108" s="707">
        <f>SUM(D108:N108)</f>
        <v>52157</v>
      </c>
      <c r="D108" s="707">
        <f>'[1]5.3'!C108-'[1]4.3'!E108-'[1]4.3'!F108-'[1]4.3'!G108-'[1]4.3'!H108-'[1]4.3'!I108-'[1]4.3'!J108-'[1]4.3'!K108-'[1]4.3'!L108-'[1]4.3'!M108-'[1]4.3'!N108</f>
        <v>48157</v>
      </c>
      <c r="E108" s="707"/>
      <c r="F108" s="707"/>
      <c r="G108" s="717"/>
      <c r="H108" s="717"/>
      <c r="I108" s="717"/>
      <c r="J108" s="717">
        <v>4000</v>
      </c>
      <c r="K108" s="717"/>
      <c r="L108" s="717"/>
      <c r="M108" s="717"/>
      <c r="N108" s="717"/>
      <c r="O108" s="705">
        <f t="shared" si="5"/>
        <v>52157</v>
      </c>
      <c r="P108" s="705">
        <f t="shared" si="6"/>
        <v>0</v>
      </c>
      <c r="Q108" s="705">
        <f>O108-'[1]5.3'!M108</f>
        <v>0</v>
      </c>
    </row>
    <row r="109" spans="1:17" x14ac:dyDescent="0.2">
      <c r="A109" s="706" t="s">
        <v>878</v>
      </c>
      <c r="B109" s="718"/>
      <c r="C109" s="707">
        <v>32067</v>
      </c>
      <c r="D109" s="707">
        <v>26338</v>
      </c>
      <c r="E109" s="707"/>
      <c r="F109" s="707"/>
      <c r="G109" s="717"/>
      <c r="H109" s="717"/>
      <c r="I109" s="717"/>
      <c r="J109" s="717">
        <v>4000</v>
      </c>
      <c r="K109" s="717"/>
      <c r="L109" s="717"/>
      <c r="M109" s="717"/>
      <c r="N109" s="717">
        <v>1729</v>
      </c>
      <c r="O109" s="705">
        <f t="shared" si="5"/>
        <v>32067</v>
      </c>
      <c r="P109" s="705">
        <f t="shared" si="6"/>
        <v>0</v>
      </c>
      <c r="Q109" s="705">
        <f>O109-'[1]5.3'!M109</f>
        <v>0</v>
      </c>
    </row>
    <row r="110" spans="1:17" x14ac:dyDescent="0.2">
      <c r="A110" s="706" t="s">
        <v>223</v>
      </c>
      <c r="B110" s="706"/>
      <c r="C110" s="707">
        <v>29601</v>
      </c>
      <c r="D110" s="707">
        <v>26338</v>
      </c>
      <c r="E110" s="707"/>
      <c r="F110" s="707"/>
      <c r="G110" s="707"/>
      <c r="H110" s="707"/>
      <c r="I110" s="707"/>
      <c r="J110" s="707">
        <v>1534</v>
      </c>
      <c r="K110" s="707"/>
      <c r="L110" s="707"/>
      <c r="M110" s="707"/>
      <c r="N110" s="707">
        <v>1729</v>
      </c>
      <c r="O110" s="705">
        <f t="shared" si="5"/>
        <v>29601</v>
      </c>
      <c r="P110" s="705">
        <f t="shared" si="6"/>
        <v>0</v>
      </c>
      <c r="Q110" s="705">
        <f>O110-'[1]5.3'!M110</f>
        <v>8</v>
      </c>
    </row>
    <row r="111" spans="1:17" s="710" customFormat="1" x14ac:dyDescent="0.2">
      <c r="A111" s="708" t="s">
        <v>224</v>
      </c>
      <c r="B111" s="708"/>
      <c r="C111" s="709">
        <f>C110/C109</f>
        <v>0.92309851248947516</v>
      </c>
      <c r="D111" s="709">
        <f>D110/D109</f>
        <v>1</v>
      </c>
      <c r="E111" s="709"/>
      <c r="F111" s="709"/>
      <c r="G111" s="709"/>
      <c r="H111" s="709"/>
      <c r="I111" s="709"/>
      <c r="J111" s="709">
        <f>J110/J109</f>
        <v>0.38350000000000001</v>
      </c>
      <c r="K111" s="709"/>
      <c r="L111" s="709"/>
      <c r="M111" s="709"/>
      <c r="N111" s="709">
        <f>N110/N109</f>
        <v>1</v>
      </c>
      <c r="O111" s="705">
        <f t="shared" si="5"/>
        <v>2.3834999999999997</v>
      </c>
      <c r="P111" s="705">
        <f t="shared" si="6"/>
        <v>1.4604014875105245</v>
      </c>
      <c r="Q111" s="705">
        <f>O111-'[1]5.3'!M111</f>
        <v>-1.3605205096998629</v>
      </c>
    </row>
    <row r="112" spans="1:17" x14ac:dyDescent="0.2">
      <c r="A112" s="711" t="s">
        <v>896</v>
      </c>
      <c r="B112" s="713"/>
      <c r="C112" s="707"/>
      <c r="D112" s="707"/>
      <c r="E112" s="707"/>
      <c r="F112" s="707"/>
      <c r="G112" s="707"/>
      <c r="H112" s="707"/>
      <c r="I112" s="707"/>
      <c r="J112" s="707"/>
      <c r="K112" s="707"/>
      <c r="L112" s="707"/>
      <c r="M112" s="707"/>
      <c r="N112" s="707"/>
      <c r="O112" s="705">
        <f t="shared" si="5"/>
        <v>0</v>
      </c>
      <c r="P112" s="705">
        <f t="shared" si="6"/>
        <v>0</v>
      </c>
      <c r="Q112" s="705">
        <f>O112-'[1]5.3'!M112</f>
        <v>0</v>
      </c>
    </row>
    <row r="113" spans="1:17" x14ac:dyDescent="0.2">
      <c r="A113" s="706" t="s">
        <v>877</v>
      </c>
      <c r="B113" s="706"/>
      <c r="C113" s="707">
        <f t="shared" ref="C113:E115" si="7">C118+C123+C128</f>
        <v>497820</v>
      </c>
      <c r="D113" s="707">
        <f t="shared" si="7"/>
        <v>404837</v>
      </c>
      <c r="E113" s="707">
        <f t="shared" si="7"/>
        <v>41016</v>
      </c>
      <c r="F113" s="707"/>
      <c r="G113" s="707"/>
      <c r="H113" s="707"/>
      <c r="I113" s="707"/>
      <c r="J113" s="707">
        <f>J118+J123+J128</f>
        <v>51967</v>
      </c>
      <c r="K113" s="707"/>
      <c r="L113" s="707"/>
      <c r="M113" s="707"/>
      <c r="N113" s="707">
        <f>N118+N123+N128</f>
        <v>0</v>
      </c>
      <c r="O113" s="705">
        <f t="shared" si="5"/>
        <v>497820</v>
      </c>
      <c r="P113" s="705">
        <f t="shared" si="6"/>
        <v>0</v>
      </c>
      <c r="Q113" s="705">
        <f>O113-'[1]5.3'!M113</f>
        <v>0</v>
      </c>
    </row>
    <row r="114" spans="1:17" x14ac:dyDescent="0.2">
      <c r="A114" s="706" t="s">
        <v>878</v>
      </c>
      <c r="B114" s="706"/>
      <c r="C114" s="707">
        <f t="shared" si="7"/>
        <v>518112</v>
      </c>
      <c r="D114" s="707">
        <f t="shared" si="7"/>
        <v>414482</v>
      </c>
      <c r="E114" s="707">
        <f t="shared" si="7"/>
        <v>45575</v>
      </c>
      <c r="F114" s="707"/>
      <c r="G114" s="707"/>
      <c r="H114" s="707"/>
      <c r="I114" s="707"/>
      <c r="J114" s="707">
        <f>J119+J124+J129</f>
        <v>52127</v>
      </c>
      <c r="K114" s="707"/>
      <c r="L114" s="707"/>
      <c r="M114" s="707"/>
      <c r="N114" s="707">
        <f>N119+N124+N129</f>
        <v>5928</v>
      </c>
      <c r="O114" s="705">
        <f t="shared" si="5"/>
        <v>518112</v>
      </c>
      <c r="P114" s="705">
        <f t="shared" si="6"/>
        <v>0</v>
      </c>
      <c r="Q114" s="705">
        <f>O114-'[1]5.3'!M114</f>
        <v>0</v>
      </c>
    </row>
    <row r="115" spans="1:17" x14ac:dyDescent="0.2">
      <c r="A115" s="706" t="s">
        <v>223</v>
      </c>
      <c r="B115" s="706"/>
      <c r="C115" s="707">
        <f t="shared" si="7"/>
        <v>443939</v>
      </c>
      <c r="D115" s="707">
        <f t="shared" si="7"/>
        <v>349264</v>
      </c>
      <c r="E115" s="707">
        <f t="shared" si="7"/>
        <v>49580</v>
      </c>
      <c r="F115" s="707"/>
      <c r="G115" s="707"/>
      <c r="H115" s="707"/>
      <c r="I115" s="707"/>
      <c r="J115" s="707">
        <f>J120+J125+J130</f>
        <v>39762</v>
      </c>
      <c r="K115" s="707"/>
      <c r="L115" s="707"/>
      <c r="M115" s="707"/>
      <c r="N115" s="707">
        <f>N120+N125+N130</f>
        <v>5333</v>
      </c>
      <c r="O115" s="705">
        <f t="shared" si="5"/>
        <v>443939</v>
      </c>
      <c r="P115" s="705">
        <f t="shared" si="6"/>
        <v>0</v>
      </c>
      <c r="Q115" s="705">
        <f>O115-'[1]5.3'!M115</f>
        <v>11527</v>
      </c>
    </row>
    <row r="116" spans="1:17" x14ac:dyDescent="0.2">
      <c r="A116" s="706" t="s">
        <v>224</v>
      </c>
      <c r="B116" s="706"/>
      <c r="C116" s="714">
        <f>C115/C114</f>
        <v>0.8568398338583163</v>
      </c>
      <c r="D116" s="714">
        <f>D115/D114</f>
        <v>0.84265179187515982</v>
      </c>
      <c r="E116" s="714">
        <f>E115/E114</f>
        <v>1.0878771256171147</v>
      </c>
      <c r="F116" s="714"/>
      <c r="G116" s="714"/>
      <c r="H116" s="714"/>
      <c r="I116" s="714"/>
      <c r="J116" s="714">
        <f>J115/J114</f>
        <v>0.76279087612945307</v>
      </c>
      <c r="K116" s="714"/>
      <c r="L116" s="714"/>
      <c r="M116" s="714"/>
      <c r="N116" s="714">
        <f>N115/N114</f>
        <v>0.89962887989203777</v>
      </c>
      <c r="O116" s="705">
        <f t="shared" si="5"/>
        <v>3.592948673513765</v>
      </c>
      <c r="P116" s="705">
        <f t="shared" si="6"/>
        <v>2.7361088396554489</v>
      </c>
      <c r="Q116" s="705">
        <f>O116-'[1]5.3'!M116</f>
        <v>-0.53601517290205658</v>
      </c>
    </row>
    <row r="117" spans="1:17" x14ac:dyDescent="0.2">
      <c r="A117" s="715" t="s">
        <v>897</v>
      </c>
      <c r="B117" s="706" t="s">
        <v>876</v>
      </c>
      <c r="C117" s="707"/>
      <c r="D117" s="707"/>
      <c r="E117" s="707"/>
      <c r="F117" s="707"/>
      <c r="G117" s="707"/>
      <c r="H117" s="707"/>
      <c r="I117" s="707"/>
      <c r="J117" s="707"/>
      <c r="K117" s="707"/>
      <c r="L117" s="707"/>
      <c r="M117" s="707"/>
      <c r="N117" s="707"/>
      <c r="O117" s="705">
        <f t="shared" si="5"/>
        <v>0</v>
      </c>
      <c r="P117" s="705">
        <f t="shared" si="6"/>
        <v>0</v>
      </c>
      <c r="Q117" s="705">
        <f>O117-'[1]5.3'!M117</f>
        <v>0</v>
      </c>
    </row>
    <row r="118" spans="1:17" x14ac:dyDescent="0.2">
      <c r="A118" s="706" t="s">
        <v>877</v>
      </c>
      <c r="B118" s="706"/>
      <c r="C118" s="707">
        <f>SUM(D118:N118)</f>
        <v>47280</v>
      </c>
      <c r="D118" s="707">
        <f>'[1]5.3'!C118-'[1]4.3'!E118-'[1]4.3'!F118-'[1]4.3'!G118-'[1]4.3'!H118-'[1]4.3'!I118-'[1]4.3'!J118-'[1]4.3'!K118-'[1]4.3'!L118-'[1]4.3'!M118-'[1]4.3'!N118</f>
        <v>45100</v>
      </c>
      <c r="E118" s="707">
        <v>2150</v>
      </c>
      <c r="F118" s="707"/>
      <c r="G118" s="707"/>
      <c r="H118" s="707"/>
      <c r="I118" s="707"/>
      <c r="J118" s="707">
        <v>30</v>
      </c>
      <c r="K118" s="707"/>
      <c r="L118" s="707"/>
      <c r="M118" s="707"/>
      <c r="N118" s="707"/>
      <c r="O118" s="705">
        <f t="shared" si="5"/>
        <v>47280</v>
      </c>
      <c r="P118" s="705">
        <f t="shared" si="6"/>
        <v>0</v>
      </c>
      <c r="Q118" s="705">
        <f>O118-'[1]5.3'!M118</f>
        <v>0</v>
      </c>
    </row>
    <row r="119" spans="1:17" x14ac:dyDescent="0.2">
      <c r="A119" s="706" t="s">
        <v>878</v>
      </c>
      <c r="B119" s="706"/>
      <c r="C119" s="707">
        <v>48567</v>
      </c>
      <c r="D119" s="707">
        <v>45200</v>
      </c>
      <c r="E119" s="707">
        <v>2837</v>
      </c>
      <c r="F119" s="707"/>
      <c r="G119" s="707"/>
      <c r="H119" s="707"/>
      <c r="I119" s="707"/>
      <c r="J119" s="707">
        <v>30</v>
      </c>
      <c r="K119" s="707"/>
      <c r="L119" s="707"/>
      <c r="M119" s="707"/>
      <c r="N119" s="707">
        <v>500</v>
      </c>
      <c r="O119" s="705">
        <f t="shared" si="5"/>
        <v>48567</v>
      </c>
      <c r="P119" s="705">
        <f t="shared" si="6"/>
        <v>0</v>
      </c>
      <c r="Q119" s="705">
        <f>O119-'[1]5.3'!M119</f>
        <v>0</v>
      </c>
    </row>
    <row r="120" spans="1:17" x14ac:dyDescent="0.2">
      <c r="A120" s="706" t="s">
        <v>223</v>
      </c>
      <c r="B120" s="706"/>
      <c r="C120" s="707">
        <v>48707</v>
      </c>
      <c r="D120" s="707">
        <v>41876</v>
      </c>
      <c r="E120" s="707">
        <v>6303</v>
      </c>
      <c r="F120" s="707"/>
      <c r="G120" s="707"/>
      <c r="H120" s="707"/>
      <c r="I120" s="707"/>
      <c r="J120" s="707">
        <v>28</v>
      </c>
      <c r="K120" s="707"/>
      <c r="L120" s="707"/>
      <c r="M120" s="707"/>
      <c r="N120" s="707">
        <v>500</v>
      </c>
      <c r="O120" s="705">
        <f t="shared" si="5"/>
        <v>48707</v>
      </c>
      <c r="P120" s="705">
        <f t="shared" si="6"/>
        <v>0</v>
      </c>
      <c r="Q120" s="705">
        <f>O120-'[1]5.3'!M120</f>
        <v>0</v>
      </c>
    </row>
    <row r="121" spans="1:17" x14ac:dyDescent="0.2">
      <c r="A121" s="706" t="s">
        <v>224</v>
      </c>
      <c r="B121" s="706"/>
      <c r="C121" s="714">
        <f>C120/C119</f>
        <v>1.0028826157679083</v>
      </c>
      <c r="D121" s="714">
        <f>D120/D119</f>
        <v>0.92646017699115046</v>
      </c>
      <c r="E121" s="714">
        <f>E120/E119</f>
        <v>2.2217130771942193</v>
      </c>
      <c r="F121" s="714"/>
      <c r="G121" s="714"/>
      <c r="H121" s="714"/>
      <c r="I121" s="714"/>
      <c r="J121" s="714">
        <f>J120/J119</f>
        <v>0.93333333333333335</v>
      </c>
      <c r="K121" s="714"/>
      <c r="L121" s="714"/>
      <c r="M121" s="714"/>
      <c r="N121" s="714">
        <f>N120/N119</f>
        <v>1</v>
      </c>
      <c r="O121" s="705">
        <f t="shared" si="5"/>
        <v>5.0815065875187031</v>
      </c>
      <c r="P121" s="705">
        <f t="shared" si="6"/>
        <v>4.0786239717507948</v>
      </c>
      <c r="Q121" s="705">
        <f>O121-'[1]5.3'!M121</f>
        <v>1.3045308718133777</v>
      </c>
    </row>
    <row r="122" spans="1:17" x14ac:dyDescent="0.2">
      <c r="A122" s="715" t="s">
        <v>898</v>
      </c>
      <c r="B122" s="706" t="s">
        <v>876</v>
      </c>
      <c r="C122" s="707"/>
      <c r="D122" s="707"/>
      <c r="E122" s="707"/>
      <c r="F122" s="707"/>
      <c r="G122" s="707"/>
      <c r="H122" s="707"/>
      <c r="I122" s="707"/>
      <c r="J122" s="707"/>
      <c r="K122" s="707"/>
      <c r="L122" s="707"/>
      <c r="M122" s="707"/>
      <c r="N122" s="707"/>
      <c r="O122" s="705">
        <f t="shared" si="5"/>
        <v>0</v>
      </c>
      <c r="P122" s="705">
        <f t="shared" si="6"/>
        <v>0</v>
      </c>
      <c r="Q122" s="705">
        <f>O122-'[1]5.3'!M122</f>
        <v>0</v>
      </c>
    </row>
    <row r="123" spans="1:17" x14ac:dyDescent="0.2">
      <c r="A123" s="706" t="s">
        <v>877</v>
      </c>
      <c r="B123" s="706"/>
      <c r="C123" s="707">
        <f>SUM(D123:N123)</f>
        <v>38876</v>
      </c>
      <c r="D123" s="707">
        <f>'[1]5.3'!C123-'[1]4.3'!E123-'[1]4.3'!F123-'[1]4.3'!G123-'[1]4.3'!H123-'[1]4.3'!I123-'[1]4.3'!J123-'[1]4.3'!K123-'[1]4.3'!L123-'[1]4.3'!M123-'[1]4.3'!N123</f>
        <v>0</v>
      </c>
      <c r="E123" s="707">
        <v>38866</v>
      </c>
      <c r="F123" s="707"/>
      <c r="G123" s="707"/>
      <c r="H123" s="707"/>
      <c r="I123" s="707"/>
      <c r="J123" s="707">
        <v>10</v>
      </c>
      <c r="K123" s="707"/>
      <c r="L123" s="707"/>
      <c r="M123" s="707"/>
      <c r="N123" s="707"/>
      <c r="O123" s="705">
        <f t="shared" si="5"/>
        <v>38876</v>
      </c>
      <c r="P123" s="705">
        <f t="shared" si="6"/>
        <v>0</v>
      </c>
      <c r="Q123" s="705">
        <f>O123-'[1]5.3'!M123</f>
        <v>0</v>
      </c>
    </row>
    <row r="124" spans="1:17" x14ac:dyDescent="0.2">
      <c r="A124" s="706" t="s">
        <v>878</v>
      </c>
      <c r="B124" s="706"/>
      <c r="C124" s="707">
        <v>42748</v>
      </c>
      <c r="D124" s="707">
        <v>0</v>
      </c>
      <c r="E124" s="707">
        <v>42738</v>
      </c>
      <c r="F124" s="707"/>
      <c r="G124" s="707"/>
      <c r="H124" s="707"/>
      <c r="I124" s="707"/>
      <c r="J124" s="707">
        <v>10</v>
      </c>
      <c r="K124" s="707"/>
      <c r="L124" s="707"/>
      <c r="M124" s="707"/>
      <c r="N124" s="707"/>
      <c r="O124" s="705">
        <f t="shared" si="5"/>
        <v>42748</v>
      </c>
      <c r="P124" s="705">
        <f t="shared" si="6"/>
        <v>0</v>
      </c>
      <c r="Q124" s="705">
        <f>O124-'[1]5.3'!M124</f>
        <v>0</v>
      </c>
    </row>
    <row r="125" spans="1:17" x14ac:dyDescent="0.2">
      <c r="A125" s="706" t="s">
        <v>223</v>
      </c>
      <c r="B125" s="706"/>
      <c r="C125" s="707">
        <v>43332</v>
      </c>
      <c r="D125" s="707"/>
      <c r="E125" s="707">
        <v>43277</v>
      </c>
      <c r="F125" s="707"/>
      <c r="G125" s="707"/>
      <c r="H125" s="707"/>
      <c r="I125" s="707"/>
      <c r="J125" s="707">
        <v>55</v>
      </c>
      <c r="K125" s="707"/>
      <c r="L125" s="707"/>
      <c r="M125" s="707"/>
      <c r="N125" s="707"/>
      <c r="O125" s="705">
        <f t="shared" si="5"/>
        <v>43332</v>
      </c>
      <c r="P125" s="705">
        <f t="shared" si="6"/>
        <v>0</v>
      </c>
      <c r="Q125" s="705">
        <f>O125-'[1]5.3'!M125</f>
        <v>1453</v>
      </c>
    </row>
    <row r="126" spans="1:17" x14ac:dyDescent="0.2">
      <c r="A126" s="706" t="s">
        <v>224</v>
      </c>
      <c r="B126" s="706"/>
      <c r="C126" s="714">
        <f>C125/C124</f>
        <v>1.0136614578459811</v>
      </c>
      <c r="D126" s="714"/>
      <c r="E126" s="714">
        <f>E125/E124</f>
        <v>1.0126117272684729</v>
      </c>
      <c r="F126" s="714"/>
      <c r="G126" s="714"/>
      <c r="H126" s="714"/>
      <c r="I126" s="714"/>
      <c r="J126" s="714">
        <f>J125/J124</f>
        <v>5.5</v>
      </c>
      <c r="K126" s="714"/>
      <c r="L126" s="714"/>
      <c r="M126" s="714"/>
      <c r="N126" s="714"/>
      <c r="O126" s="705">
        <f t="shared" si="5"/>
        <v>6.5126117272684727</v>
      </c>
      <c r="P126" s="705">
        <f t="shared" si="6"/>
        <v>5.4989502694224921</v>
      </c>
      <c r="Q126" s="705">
        <f>O126-'[1]5.3'!M126</f>
        <v>-0.49767857216145206</v>
      </c>
    </row>
    <row r="127" spans="1:17" x14ac:dyDescent="0.2">
      <c r="A127" s="713" t="s">
        <v>899</v>
      </c>
      <c r="B127" s="713"/>
      <c r="C127" s="707"/>
      <c r="D127" s="707"/>
      <c r="E127" s="707"/>
      <c r="F127" s="707"/>
      <c r="G127" s="720"/>
      <c r="H127" s="720"/>
      <c r="I127" s="720"/>
      <c r="J127" s="720"/>
      <c r="K127" s="720"/>
      <c r="L127" s="720"/>
      <c r="M127" s="720"/>
      <c r="N127" s="720"/>
      <c r="O127" s="705">
        <f t="shared" si="5"/>
        <v>0</v>
      </c>
      <c r="P127" s="705">
        <f t="shared" si="6"/>
        <v>0</v>
      </c>
      <c r="Q127" s="705">
        <f>O127-'[1]5.3'!M127</f>
        <v>0</v>
      </c>
    </row>
    <row r="128" spans="1:17" x14ac:dyDescent="0.2">
      <c r="A128" s="706" t="s">
        <v>877</v>
      </c>
      <c r="B128" s="706"/>
      <c r="C128" s="707">
        <f>C133+C138+C143+C148+C153+C158+C163+C168+C173+C183+C188+C193+C203+C213+C218+C223+C233+C238+C243+C248+C208+C228+C178</f>
        <v>411664</v>
      </c>
      <c r="D128" s="707">
        <f>D133+D138+D143+D148+D153+D158+D163+D168+D173+D183+D188+D193+D203+D213+D218+D223+D233+D238+D243+D248+D208+D228+D178</f>
        <v>359737</v>
      </c>
      <c r="E128" s="707"/>
      <c r="F128" s="707"/>
      <c r="G128" s="707"/>
      <c r="H128" s="707"/>
      <c r="I128" s="707"/>
      <c r="J128" s="707">
        <f>J133+J138+J143+J148+J153+J158+J163+J168+J173+J183+J188+J193+J203+J213+J218+J223+J233+J238+J243+J248+J208+J228+J178</f>
        <v>51927</v>
      </c>
      <c r="K128" s="707"/>
      <c r="L128" s="707"/>
      <c r="M128" s="707"/>
      <c r="N128" s="707">
        <f>N133+N138+N143+N148+N153+N158+N163+N168+N173+N183+N188+N193+N203+N213+N218+N223+N233+N238+N243+N248+N208+N228+N178</f>
        <v>0</v>
      </c>
      <c r="O128" s="705">
        <f t="shared" si="5"/>
        <v>411664</v>
      </c>
      <c r="P128" s="705">
        <f t="shared" si="6"/>
        <v>0</v>
      </c>
      <c r="Q128" s="705">
        <f>O128-'[1]5.3'!M128</f>
        <v>0</v>
      </c>
    </row>
    <row r="129" spans="1:17" x14ac:dyDescent="0.2">
      <c r="A129" s="706" t="s">
        <v>878</v>
      </c>
      <c r="B129" s="706"/>
      <c r="C129" s="707">
        <f>C134+C139+C144+C149+C154+C159+C164+C169+C174+C184+C189+C194+C204+C214+C219+C224+C234+C239+C244+C249+C209+C229+C179+C199</f>
        <v>426797</v>
      </c>
      <c r="D129" s="707">
        <f>D134+D139+D144+D149+D154+D159+D164+D169+D174+D184+D189+D194+D204+D214+D219+D224+D234+D239+D244+D249+D209+D229+D179+D199</f>
        <v>369282</v>
      </c>
      <c r="E129" s="707"/>
      <c r="F129" s="707"/>
      <c r="G129" s="707"/>
      <c r="H129" s="707"/>
      <c r="I129" s="707"/>
      <c r="J129" s="707">
        <f>J134+J139+J144+J149+J154+J159+J164+J169+J174+J184+J189+J194+J204+J214+J219+J224+J234+J239+J244+J249+J209+J229+J179+J199</f>
        <v>52087</v>
      </c>
      <c r="K129" s="707"/>
      <c r="L129" s="707"/>
      <c r="M129" s="707"/>
      <c r="N129" s="707">
        <f>N134+N139+N144+N149+N154+N159+N164+N169+N174+N184+N189+N194+N204+N214+N219+N224+N234+N239+N244+N249+N209+N229+N179+N199</f>
        <v>5428</v>
      </c>
      <c r="O129" s="705">
        <f t="shared" si="5"/>
        <v>426797</v>
      </c>
      <c r="P129" s="705">
        <f t="shared" si="6"/>
        <v>0</v>
      </c>
      <c r="Q129" s="705">
        <f>O129-'[1]5.3'!M129</f>
        <v>0</v>
      </c>
    </row>
    <row r="130" spans="1:17" x14ac:dyDescent="0.2">
      <c r="A130" s="706" t="s">
        <v>223</v>
      </c>
      <c r="B130" s="706"/>
      <c r="C130" s="707">
        <f>C135+C140+C145+C150+C155+C160+C165+C170+C175+C185+C190+C195+C205+C215+C220+C225+C235+C240+C245+C250+C210+C230+C180+C200</f>
        <v>351900</v>
      </c>
      <c r="D130" s="707">
        <f>D135+D140+D145+D150+D155+D160+D165+D170+D175+D185+D190+D195+D205+D215+D220+D225+D235+D240+D245+D250+D210+D230+D180+D200</f>
        <v>307388</v>
      </c>
      <c r="E130" s="707"/>
      <c r="F130" s="707"/>
      <c r="G130" s="707"/>
      <c r="H130" s="707"/>
      <c r="I130" s="707"/>
      <c r="J130" s="707">
        <f>J135+J140+J145+J150+J155+J160+J165+J170+J175+J185+J190+J195+J205+J215+J220+J225+J235+J240+J245+J250+J210+J230+J180+J200</f>
        <v>39679</v>
      </c>
      <c r="K130" s="707"/>
      <c r="L130" s="707"/>
      <c r="M130" s="707"/>
      <c r="N130" s="707">
        <f>N135+N140+N145+N150+N155+N160+N165+N170+N175+N185+N190+N195+N205+N215+N220+N225+N235+N240+N245+N250+N210+N230+N180+N200</f>
        <v>4833</v>
      </c>
      <c r="O130" s="705">
        <f t="shared" si="5"/>
        <v>351900</v>
      </c>
      <c r="P130" s="705">
        <f t="shared" si="6"/>
        <v>0</v>
      </c>
      <c r="Q130" s="705">
        <f>O130-'[1]5.3'!M130</f>
        <v>10074</v>
      </c>
    </row>
    <row r="131" spans="1:17" x14ac:dyDescent="0.2">
      <c r="A131" s="706" t="s">
        <v>224</v>
      </c>
      <c r="B131" s="706"/>
      <c r="C131" s="714">
        <f>C130/C129</f>
        <v>0.82451376181182157</v>
      </c>
      <c r="D131" s="714">
        <f>D130/D129</f>
        <v>0.83239367204467052</v>
      </c>
      <c r="E131" s="714"/>
      <c r="F131" s="714"/>
      <c r="G131" s="714"/>
      <c r="H131" s="714"/>
      <c r="I131" s="714"/>
      <c r="J131" s="714">
        <f>J130/J129</f>
        <v>0.76178317046479926</v>
      </c>
      <c r="K131" s="714"/>
      <c r="L131" s="714"/>
      <c r="M131" s="714"/>
      <c r="N131" s="714">
        <f>N130/N129</f>
        <v>0.89038319823139278</v>
      </c>
      <c r="O131" s="705">
        <f t="shared" si="5"/>
        <v>2.4845600407408623</v>
      </c>
      <c r="P131" s="705">
        <f t="shared" si="6"/>
        <v>1.6600462789290407</v>
      </c>
      <c r="Q131" s="705">
        <f>O131-'[1]5.3'!M131</f>
        <v>-2.180318953744198E-2</v>
      </c>
    </row>
    <row r="132" spans="1:17" x14ac:dyDescent="0.2">
      <c r="A132" s="723" t="s">
        <v>900</v>
      </c>
      <c r="B132" s="706" t="s">
        <v>876</v>
      </c>
      <c r="C132" s="707"/>
      <c r="D132" s="707"/>
      <c r="E132" s="720"/>
      <c r="F132" s="720"/>
      <c r="G132" s="720"/>
      <c r="H132" s="720"/>
      <c r="I132" s="720"/>
      <c r="J132" s="720"/>
      <c r="K132" s="720"/>
      <c r="L132" s="720"/>
      <c r="M132" s="720"/>
      <c r="N132" s="720"/>
      <c r="O132" s="705">
        <f t="shared" si="5"/>
        <v>0</v>
      </c>
      <c r="P132" s="705">
        <f t="shared" si="6"/>
        <v>0</v>
      </c>
      <c r="Q132" s="705">
        <f>O132-'[1]5.3'!M132</f>
        <v>0</v>
      </c>
    </row>
    <row r="133" spans="1:17" x14ac:dyDescent="0.2">
      <c r="A133" s="706" t="s">
        <v>877</v>
      </c>
      <c r="B133" s="706"/>
      <c r="C133" s="707">
        <f>SUM(D133:N133)</f>
        <v>39897</v>
      </c>
      <c r="D133" s="707">
        <f>'[1]5.3'!C133-'[1]4.3'!E133-'[1]4.3'!F133-'[1]4.3'!G133-'[1]4.3'!H133-'[1]4.3'!I133-'[1]4.3'!J133-'[1]4.3'!K133-'[1]4.3'!L133-'[1]4.3'!M133-'[1]4.3'!N133</f>
        <v>39897</v>
      </c>
      <c r="E133" s="707"/>
      <c r="F133" s="707"/>
      <c r="G133" s="720"/>
      <c r="H133" s="720"/>
      <c r="I133" s="720"/>
      <c r="J133" s="720"/>
      <c r="K133" s="720"/>
      <c r="L133" s="720"/>
      <c r="M133" s="720"/>
      <c r="N133" s="720"/>
      <c r="O133" s="705">
        <f t="shared" si="5"/>
        <v>39897</v>
      </c>
      <c r="P133" s="705">
        <f t="shared" si="6"/>
        <v>0</v>
      </c>
      <c r="Q133" s="705">
        <f>O133-'[1]5.3'!M133</f>
        <v>0</v>
      </c>
    </row>
    <row r="134" spans="1:17" x14ac:dyDescent="0.2">
      <c r="A134" s="706" t="s">
        <v>878</v>
      </c>
      <c r="B134" s="706"/>
      <c r="C134" s="707">
        <v>41097</v>
      </c>
      <c r="D134" s="707">
        <v>40397</v>
      </c>
      <c r="E134" s="707"/>
      <c r="F134" s="707"/>
      <c r="G134" s="720"/>
      <c r="H134" s="720"/>
      <c r="I134" s="720"/>
      <c r="J134" s="720"/>
      <c r="K134" s="720"/>
      <c r="L134" s="720"/>
      <c r="M134" s="720"/>
      <c r="N134" s="720">
        <v>700</v>
      </c>
      <c r="O134" s="705">
        <f t="shared" si="5"/>
        <v>41097</v>
      </c>
      <c r="P134" s="705">
        <f t="shared" si="6"/>
        <v>0</v>
      </c>
      <c r="Q134" s="705">
        <f>O134-'[1]5.3'!M134</f>
        <v>0</v>
      </c>
    </row>
    <row r="135" spans="1:17" x14ac:dyDescent="0.2">
      <c r="A135" s="706" t="s">
        <v>223</v>
      </c>
      <c r="B135" s="706"/>
      <c r="C135" s="707">
        <v>36231</v>
      </c>
      <c r="D135" s="707">
        <v>35531</v>
      </c>
      <c r="E135" s="707"/>
      <c r="F135" s="707"/>
      <c r="G135" s="707"/>
      <c r="H135" s="707"/>
      <c r="I135" s="707"/>
      <c r="J135" s="707"/>
      <c r="K135" s="707"/>
      <c r="L135" s="707"/>
      <c r="M135" s="707"/>
      <c r="N135" s="707">
        <v>700</v>
      </c>
      <c r="O135" s="705">
        <f t="shared" si="5"/>
        <v>36231</v>
      </c>
      <c r="P135" s="705">
        <f t="shared" si="6"/>
        <v>0</v>
      </c>
      <c r="Q135" s="705">
        <f>O135-'[1]5.3'!M135</f>
        <v>744</v>
      </c>
    </row>
    <row r="136" spans="1:17" x14ac:dyDescent="0.2">
      <c r="A136" s="706" t="s">
        <v>224</v>
      </c>
      <c r="B136" s="706"/>
      <c r="C136" s="714">
        <f>C135/C134</f>
        <v>0.88159719687568439</v>
      </c>
      <c r="D136" s="714">
        <f>D135/D134</f>
        <v>0.87954551080525778</v>
      </c>
      <c r="E136" s="714"/>
      <c r="F136" s="714"/>
      <c r="G136" s="714"/>
      <c r="H136" s="714"/>
      <c r="I136" s="714"/>
      <c r="J136" s="714"/>
      <c r="K136" s="714"/>
      <c r="L136" s="714"/>
      <c r="M136" s="714"/>
      <c r="N136" s="714">
        <f>N135/N134</f>
        <v>1</v>
      </c>
      <c r="O136" s="705">
        <f t="shared" si="5"/>
        <v>1.8795455108052579</v>
      </c>
      <c r="P136" s="705">
        <f t="shared" si="6"/>
        <v>0.99794831392957351</v>
      </c>
      <c r="Q136" s="705">
        <f>O136-'[1]5.3'!M136</f>
        <v>-0.72584329004301651</v>
      </c>
    </row>
    <row r="137" spans="1:17" x14ac:dyDescent="0.2">
      <c r="A137" s="723" t="s">
        <v>901</v>
      </c>
      <c r="B137" s="706" t="s">
        <v>876</v>
      </c>
      <c r="C137" s="707"/>
      <c r="D137" s="707"/>
      <c r="E137" s="720"/>
      <c r="F137" s="720"/>
      <c r="G137" s="720"/>
      <c r="H137" s="720"/>
      <c r="I137" s="720"/>
      <c r="J137" s="720"/>
      <c r="K137" s="720"/>
      <c r="L137" s="720"/>
      <c r="M137" s="720"/>
      <c r="N137" s="720"/>
      <c r="O137" s="705">
        <f t="shared" si="5"/>
        <v>0</v>
      </c>
      <c r="P137" s="705">
        <f t="shared" si="6"/>
        <v>0</v>
      </c>
      <c r="Q137" s="705">
        <f>O137-'[1]5.3'!M137</f>
        <v>0</v>
      </c>
    </row>
    <row r="138" spans="1:17" x14ac:dyDescent="0.2">
      <c r="A138" s="706" t="s">
        <v>877</v>
      </c>
      <c r="B138" s="706"/>
      <c r="C138" s="707">
        <f>SUM(D138:N138)</f>
        <v>9970</v>
      </c>
      <c r="D138" s="707">
        <f>'[1]5.3'!C138-'[1]4.3'!E138-'[1]4.3'!F138-'[1]4.3'!G138-'[1]4.3'!H138-'[1]4.3'!I138-'[1]4.3'!J138-'[1]4.3'!K138-'[1]4.3'!L138-'[1]4.3'!M138-'[1]4.3'!N138</f>
        <v>9970</v>
      </c>
      <c r="E138" s="707"/>
      <c r="F138" s="707"/>
      <c r="G138" s="720"/>
      <c r="H138" s="720"/>
      <c r="I138" s="720"/>
      <c r="J138" s="720"/>
      <c r="K138" s="720"/>
      <c r="L138" s="720"/>
      <c r="M138" s="720"/>
      <c r="N138" s="720"/>
      <c r="O138" s="705">
        <f t="shared" si="5"/>
        <v>9970</v>
      </c>
      <c r="P138" s="705">
        <f t="shared" si="6"/>
        <v>0</v>
      </c>
      <c r="Q138" s="705">
        <f>O138-'[1]5.3'!M138</f>
        <v>0</v>
      </c>
    </row>
    <row r="139" spans="1:17" x14ac:dyDescent="0.2">
      <c r="A139" s="706" t="s">
        <v>878</v>
      </c>
      <c r="B139" s="706"/>
      <c r="C139" s="707">
        <v>10270</v>
      </c>
      <c r="D139" s="707">
        <v>10070</v>
      </c>
      <c r="E139" s="707"/>
      <c r="F139" s="707"/>
      <c r="G139" s="720"/>
      <c r="H139" s="720"/>
      <c r="I139" s="720"/>
      <c r="J139" s="720"/>
      <c r="K139" s="720"/>
      <c r="L139" s="720"/>
      <c r="M139" s="720"/>
      <c r="N139" s="720">
        <v>200</v>
      </c>
      <c r="O139" s="705">
        <f t="shared" si="5"/>
        <v>10270</v>
      </c>
      <c r="P139" s="705">
        <f t="shared" si="6"/>
        <v>0</v>
      </c>
      <c r="Q139" s="705">
        <f>O139-'[1]5.3'!M139</f>
        <v>0</v>
      </c>
    </row>
    <row r="140" spans="1:17" x14ac:dyDescent="0.2">
      <c r="A140" s="706" t="s">
        <v>223</v>
      </c>
      <c r="B140" s="706"/>
      <c r="C140" s="707">
        <v>9301</v>
      </c>
      <c r="D140" s="707">
        <v>9101</v>
      </c>
      <c r="E140" s="707"/>
      <c r="F140" s="707"/>
      <c r="G140" s="707"/>
      <c r="H140" s="707"/>
      <c r="I140" s="707"/>
      <c r="J140" s="707"/>
      <c r="K140" s="707"/>
      <c r="L140" s="707"/>
      <c r="M140" s="707"/>
      <c r="N140" s="707">
        <v>200</v>
      </c>
      <c r="O140" s="705">
        <f t="shared" si="5"/>
        <v>9301</v>
      </c>
      <c r="P140" s="705">
        <f t="shared" si="6"/>
        <v>0</v>
      </c>
      <c r="Q140" s="705">
        <f>O140-'[1]5.3'!M140</f>
        <v>0</v>
      </c>
    </row>
    <row r="141" spans="1:17" x14ac:dyDescent="0.2">
      <c r="A141" s="706" t="s">
        <v>224</v>
      </c>
      <c r="B141" s="706"/>
      <c r="C141" s="714">
        <f>C140/C139</f>
        <v>0.90564751703992208</v>
      </c>
      <c r="D141" s="714">
        <f>D140/D139</f>
        <v>0.9037735849056604</v>
      </c>
      <c r="E141" s="714"/>
      <c r="F141" s="714"/>
      <c r="G141" s="714"/>
      <c r="H141" s="714"/>
      <c r="I141" s="714"/>
      <c r="J141" s="714"/>
      <c r="K141" s="714"/>
      <c r="L141" s="714"/>
      <c r="M141" s="714"/>
      <c r="N141" s="714">
        <f>N140/N139</f>
        <v>1</v>
      </c>
      <c r="O141" s="705">
        <f t="shared" si="5"/>
        <v>1.9037735849056605</v>
      </c>
      <c r="P141" s="705">
        <f t="shared" si="6"/>
        <v>0.99812606786573843</v>
      </c>
      <c r="Q141" s="705">
        <f>O141-'[1]5.3'!M141</f>
        <v>0.99812606786573843</v>
      </c>
    </row>
    <row r="142" spans="1:17" x14ac:dyDescent="0.2">
      <c r="A142" s="723" t="s">
        <v>902</v>
      </c>
      <c r="B142" s="706" t="s">
        <v>876</v>
      </c>
      <c r="C142" s="707"/>
      <c r="D142" s="707"/>
      <c r="E142" s="720"/>
      <c r="F142" s="720"/>
      <c r="G142" s="720"/>
      <c r="H142" s="720"/>
      <c r="I142" s="720"/>
      <c r="J142" s="720"/>
      <c r="K142" s="720"/>
      <c r="L142" s="720"/>
      <c r="M142" s="720"/>
      <c r="N142" s="720"/>
      <c r="O142" s="705">
        <f t="shared" si="5"/>
        <v>0</v>
      </c>
      <c r="P142" s="705">
        <f t="shared" si="6"/>
        <v>0</v>
      </c>
      <c r="Q142" s="705">
        <f>O142-'[1]5.3'!M142</f>
        <v>0</v>
      </c>
    </row>
    <row r="143" spans="1:17" x14ac:dyDescent="0.2">
      <c r="A143" s="706" t="s">
        <v>877</v>
      </c>
      <c r="B143" s="706"/>
      <c r="C143" s="707">
        <f>SUM(D143:N143)</f>
        <v>11422</v>
      </c>
      <c r="D143" s="707">
        <f>'[1]5.3'!C143-'[1]4.3'!E143-'[1]4.3'!F143-'[1]4.3'!G143-'[1]4.3'!H143-'[1]4.3'!I143-'[1]4.3'!J143-'[1]4.3'!K143-'[1]4.3'!L143-'[1]4.3'!M143-'[1]4.3'!N143</f>
        <v>11422</v>
      </c>
      <c r="E143" s="707"/>
      <c r="F143" s="707"/>
      <c r="G143" s="720"/>
      <c r="H143" s="720"/>
      <c r="I143" s="720"/>
      <c r="J143" s="720"/>
      <c r="K143" s="720"/>
      <c r="L143" s="720"/>
      <c r="M143" s="720"/>
      <c r="N143" s="720"/>
      <c r="O143" s="705">
        <f t="shared" si="5"/>
        <v>11422</v>
      </c>
      <c r="P143" s="705">
        <f t="shared" si="6"/>
        <v>0</v>
      </c>
      <c r="Q143" s="705">
        <f>O143-'[1]5.3'!M143</f>
        <v>0</v>
      </c>
    </row>
    <row r="144" spans="1:17" x14ac:dyDescent="0.2">
      <c r="A144" s="706" t="s">
        <v>878</v>
      </c>
      <c r="B144" s="706"/>
      <c r="C144" s="707">
        <v>12469</v>
      </c>
      <c r="D144" s="707">
        <v>12069</v>
      </c>
      <c r="E144" s="707"/>
      <c r="F144" s="707"/>
      <c r="G144" s="720"/>
      <c r="H144" s="720"/>
      <c r="I144" s="720"/>
      <c r="J144" s="720"/>
      <c r="K144" s="720"/>
      <c r="L144" s="720"/>
      <c r="M144" s="720"/>
      <c r="N144" s="720">
        <v>400</v>
      </c>
      <c r="O144" s="705">
        <f t="shared" si="5"/>
        <v>12469</v>
      </c>
      <c r="P144" s="705">
        <f t="shared" si="6"/>
        <v>0</v>
      </c>
      <c r="Q144" s="705">
        <f>O144-'[1]5.3'!M144</f>
        <v>0</v>
      </c>
    </row>
    <row r="145" spans="1:17" x14ac:dyDescent="0.2">
      <c r="A145" s="706" t="s">
        <v>223</v>
      </c>
      <c r="B145" s="706"/>
      <c r="C145" s="707">
        <v>12427</v>
      </c>
      <c r="D145" s="707">
        <v>11986</v>
      </c>
      <c r="E145" s="707"/>
      <c r="F145" s="707"/>
      <c r="G145" s="707"/>
      <c r="H145" s="707"/>
      <c r="I145" s="707"/>
      <c r="J145" s="707">
        <v>41</v>
      </c>
      <c r="K145" s="707"/>
      <c r="L145" s="707"/>
      <c r="M145" s="707"/>
      <c r="N145" s="707">
        <v>400</v>
      </c>
      <c r="O145" s="705">
        <f t="shared" si="5"/>
        <v>12427</v>
      </c>
      <c r="P145" s="705">
        <f t="shared" si="6"/>
        <v>0</v>
      </c>
      <c r="Q145" s="705">
        <f>O145-'[1]5.3'!M145</f>
        <v>0</v>
      </c>
    </row>
    <row r="146" spans="1:17" x14ac:dyDescent="0.2">
      <c r="A146" s="706" t="s">
        <v>224</v>
      </c>
      <c r="B146" s="706"/>
      <c r="C146" s="714">
        <f>C145/C144</f>
        <v>0.99663164648327851</v>
      </c>
      <c r="D146" s="714">
        <f>D145/D144</f>
        <v>0.99312287679178057</v>
      </c>
      <c r="E146" s="714"/>
      <c r="F146" s="714"/>
      <c r="G146" s="714"/>
      <c r="H146" s="714"/>
      <c r="I146" s="714"/>
      <c r="J146" s="714"/>
      <c r="K146" s="714"/>
      <c r="L146" s="714"/>
      <c r="M146" s="714"/>
      <c r="N146" s="714">
        <f>N145/N144</f>
        <v>1</v>
      </c>
      <c r="O146" s="705">
        <f t="shared" si="5"/>
        <v>1.9931228767917806</v>
      </c>
      <c r="P146" s="705">
        <f t="shared" si="6"/>
        <v>0.99649123030850206</v>
      </c>
      <c r="Q146" s="705">
        <f>O146-'[1]5.3'!M146</f>
        <v>-1.0663131542336242</v>
      </c>
    </row>
    <row r="147" spans="1:17" x14ac:dyDescent="0.2">
      <c r="A147" s="723" t="s">
        <v>903</v>
      </c>
      <c r="B147" s="706" t="s">
        <v>876</v>
      </c>
      <c r="C147" s="707"/>
      <c r="D147" s="707"/>
      <c r="E147" s="720"/>
      <c r="F147" s="720"/>
      <c r="G147" s="720"/>
      <c r="H147" s="720"/>
      <c r="I147" s="720"/>
      <c r="J147" s="720"/>
      <c r="K147" s="720"/>
      <c r="L147" s="720"/>
      <c r="M147" s="720"/>
      <c r="N147" s="720"/>
      <c r="O147" s="705">
        <f t="shared" ref="O147:O210" si="8">SUM(D147:N147)</f>
        <v>0</v>
      </c>
      <c r="P147" s="705">
        <f t="shared" ref="P147:P210" si="9">O147-C147</f>
        <v>0</v>
      </c>
      <c r="Q147" s="705">
        <f>O147-'[1]5.3'!M147</f>
        <v>0</v>
      </c>
    </row>
    <row r="148" spans="1:17" x14ac:dyDescent="0.2">
      <c r="A148" s="706" t="s">
        <v>877</v>
      </c>
      <c r="B148" s="706"/>
      <c r="C148" s="707">
        <f>SUM(D148:N148)</f>
        <v>10013</v>
      </c>
      <c r="D148" s="707">
        <f>'[1]5.3'!C148-'[1]4.3'!E148-'[1]4.3'!F148-'[1]4.3'!G148-'[1]4.3'!H148-'[1]4.3'!I148-'[1]4.3'!J148-'[1]4.3'!K148-'[1]4.3'!L148-'[1]4.3'!M148-'[1]4.3'!N148</f>
        <v>10013</v>
      </c>
      <c r="E148" s="707"/>
      <c r="F148" s="707"/>
      <c r="G148" s="720"/>
      <c r="H148" s="720"/>
      <c r="I148" s="720"/>
      <c r="J148" s="720"/>
      <c r="K148" s="720"/>
      <c r="L148" s="720"/>
      <c r="M148" s="720"/>
      <c r="N148" s="720"/>
      <c r="O148" s="705">
        <f t="shared" si="8"/>
        <v>10013</v>
      </c>
      <c r="P148" s="705">
        <f t="shared" si="9"/>
        <v>0</v>
      </c>
      <c r="Q148" s="705">
        <f>O148-'[1]5.3'!M148</f>
        <v>0</v>
      </c>
    </row>
    <row r="149" spans="1:17" x14ac:dyDescent="0.2">
      <c r="A149" s="706" t="s">
        <v>878</v>
      </c>
      <c r="B149" s="706"/>
      <c r="C149" s="707">
        <v>10796</v>
      </c>
      <c r="D149" s="707">
        <v>10496</v>
      </c>
      <c r="E149" s="707"/>
      <c r="F149" s="707"/>
      <c r="G149" s="720"/>
      <c r="H149" s="720"/>
      <c r="I149" s="720"/>
      <c r="J149" s="720"/>
      <c r="K149" s="720"/>
      <c r="L149" s="720"/>
      <c r="M149" s="720"/>
      <c r="N149" s="720">
        <v>300</v>
      </c>
      <c r="O149" s="705">
        <f t="shared" si="8"/>
        <v>10796</v>
      </c>
      <c r="P149" s="705">
        <f t="shared" si="9"/>
        <v>0</v>
      </c>
      <c r="Q149" s="705">
        <f>O149-'[1]5.3'!M149</f>
        <v>0</v>
      </c>
    </row>
    <row r="150" spans="1:17" x14ac:dyDescent="0.2">
      <c r="A150" s="706" t="s">
        <v>223</v>
      </c>
      <c r="B150" s="706"/>
      <c r="C150" s="707">
        <v>9347</v>
      </c>
      <c r="D150" s="707">
        <v>9017</v>
      </c>
      <c r="E150" s="707"/>
      <c r="F150" s="707"/>
      <c r="G150" s="707"/>
      <c r="H150" s="707"/>
      <c r="I150" s="707"/>
      <c r="J150" s="707">
        <v>30</v>
      </c>
      <c r="K150" s="707"/>
      <c r="L150" s="707"/>
      <c r="M150" s="707"/>
      <c r="N150" s="707">
        <v>300</v>
      </c>
      <c r="O150" s="705">
        <f t="shared" si="8"/>
        <v>9347</v>
      </c>
      <c r="P150" s="705">
        <f t="shared" si="9"/>
        <v>0</v>
      </c>
      <c r="Q150" s="705">
        <f>O150-'[1]5.3'!M150</f>
        <v>0</v>
      </c>
    </row>
    <row r="151" spans="1:17" x14ac:dyDescent="0.2">
      <c r="A151" s="706" t="s">
        <v>224</v>
      </c>
      <c r="B151" s="706"/>
      <c r="C151" s="714">
        <f>C150/C149</f>
        <v>0.86578362356428307</v>
      </c>
      <c r="D151" s="714">
        <f>D150/D149</f>
        <v>0.85908917682926833</v>
      </c>
      <c r="E151" s="714"/>
      <c r="F151" s="714"/>
      <c r="G151" s="714"/>
      <c r="H151" s="714"/>
      <c r="I151" s="714"/>
      <c r="J151" s="714"/>
      <c r="K151" s="714"/>
      <c r="L151" s="714"/>
      <c r="M151" s="714"/>
      <c r="N151" s="714">
        <f>N150/N149</f>
        <v>1</v>
      </c>
      <c r="O151" s="705">
        <f t="shared" si="8"/>
        <v>1.8590891768292683</v>
      </c>
      <c r="P151" s="705">
        <f t="shared" si="9"/>
        <v>0.99330555326498526</v>
      </c>
      <c r="Q151" s="705">
        <f>O151-'[1]5.3'!M151</f>
        <v>-0.75016749110152081</v>
      </c>
    </row>
    <row r="152" spans="1:17" x14ac:dyDescent="0.2">
      <c r="A152" s="723" t="s">
        <v>904</v>
      </c>
      <c r="B152" s="706" t="s">
        <v>876</v>
      </c>
      <c r="C152" s="707"/>
      <c r="D152" s="707"/>
      <c r="E152" s="720"/>
      <c r="F152" s="720"/>
      <c r="G152" s="720"/>
      <c r="H152" s="720"/>
      <c r="I152" s="720"/>
      <c r="J152" s="720"/>
      <c r="K152" s="720"/>
      <c r="L152" s="720"/>
      <c r="M152" s="720"/>
      <c r="N152" s="720"/>
      <c r="O152" s="705">
        <f t="shared" si="8"/>
        <v>0</v>
      </c>
      <c r="P152" s="705">
        <f t="shared" si="9"/>
        <v>0</v>
      </c>
      <c r="Q152" s="705">
        <f>O152-'[1]5.3'!M152</f>
        <v>0</v>
      </c>
    </row>
    <row r="153" spans="1:17" x14ac:dyDescent="0.2">
      <c r="A153" s="706" t="s">
        <v>877</v>
      </c>
      <c r="B153" s="706"/>
      <c r="C153" s="707">
        <f>SUM(D153:N153)</f>
        <v>13100</v>
      </c>
      <c r="D153" s="707">
        <f>'[1]5.3'!C153-'[1]4.3'!E153-'[1]4.3'!F153-'[1]4.3'!G153-'[1]4.3'!H153-'[1]4.3'!I153-'[1]4.3'!J153-'[1]4.3'!K153-'[1]4.3'!L153-'[1]4.3'!M153-'[1]4.3'!N153</f>
        <v>13100</v>
      </c>
      <c r="E153" s="707"/>
      <c r="F153" s="707"/>
      <c r="G153" s="720"/>
      <c r="H153" s="720"/>
      <c r="I153" s="720"/>
      <c r="J153" s="720"/>
      <c r="K153" s="720"/>
      <c r="L153" s="720"/>
      <c r="M153" s="720"/>
      <c r="N153" s="720"/>
      <c r="O153" s="705">
        <f t="shared" si="8"/>
        <v>13100</v>
      </c>
      <c r="P153" s="705">
        <f t="shared" si="9"/>
        <v>0</v>
      </c>
      <c r="Q153" s="705">
        <f>O153-'[1]5.3'!M153</f>
        <v>0</v>
      </c>
    </row>
    <row r="154" spans="1:17" x14ac:dyDescent="0.2">
      <c r="A154" s="706" t="s">
        <v>878</v>
      </c>
      <c r="B154" s="706"/>
      <c r="C154" s="707">
        <v>14337</v>
      </c>
      <c r="D154" s="707">
        <v>13937</v>
      </c>
      <c r="E154" s="707"/>
      <c r="F154" s="707"/>
      <c r="G154" s="720"/>
      <c r="H154" s="720"/>
      <c r="I154" s="720"/>
      <c r="J154" s="720"/>
      <c r="K154" s="720"/>
      <c r="L154" s="720"/>
      <c r="M154" s="720"/>
      <c r="N154" s="720">
        <v>400</v>
      </c>
      <c r="O154" s="705">
        <f t="shared" si="8"/>
        <v>14337</v>
      </c>
      <c r="P154" s="705">
        <f t="shared" si="9"/>
        <v>0</v>
      </c>
      <c r="Q154" s="705">
        <f>O154-'[1]5.3'!M154</f>
        <v>0</v>
      </c>
    </row>
    <row r="155" spans="1:17" x14ac:dyDescent="0.2">
      <c r="A155" s="706" t="s">
        <v>223</v>
      </c>
      <c r="B155" s="706"/>
      <c r="C155" s="707">
        <v>13438</v>
      </c>
      <c r="D155" s="707">
        <v>12971</v>
      </c>
      <c r="E155" s="707"/>
      <c r="F155" s="707"/>
      <c r="G155" s="707"/>
      <c r="H155" s="707"/>
      <c r="I155" s="707"/>
      <c r="J155" s="707">
        <v>67</v>
      </c>
      <c r="K155" s="707"/>
      <c r="L155" s="707"/>
      <c r="M155" s="707"/>
      <c r="N155" s="707">
        <v>400</v>
      </c>
      <c r="O155" s="705">
        <f t="shared" si="8"/>
        <v>13438</v>
      </c>
      <c r="P155" s="705">
        <f t="shared" si="9"/>
        <v>0</v>
      </c>
      <c r="Q155" s="705">
        <f>O155-'[1]5.3'!M155</f>
        <v>0</v>
      </c>
    </row>
    <row r="156" spans="1:17" x14ac:dyDescent="0.2">
      <c r="A156" s="706" t="s">
        <v>224</v>
      </c>
      <c r="B156" s="706"/>
      <c r="C156" s="714">
        <f>C155/C154</f>
        <v>0.93729511055311432</v>
      </c>
      <c r="D156" s="714">
        <f>D155/D154</f>
        <v>0.93068809643395278</v>
      </c>
      <c r="E156" s="714"/>
      <c r="F156" s="714"/>
      <c r="G156" s="714"/>
      <c r="H156" s="714"/>
      <c r="I156" s="714"/>
      <c r="J156" s="714"/>
      <c r="K156" s="714"/>
      <c r="L156" s="714"/>
      <c r="M156" s="714"/>
      <c r="N156" s="714">
        <f>N155/N154</f>
        <v>1</v>
      </c>
      <c r="O156" s="705">
        <f t="shared" si="8"/>
        <v>1.9306880964339528</v>
      </c>
      <c r="P156" s="705">
        <f t="shared" si="9"/>
        <v>0.99339298588083846</v>
      </c>
      <c r="Q156" s="705">
        <f>O156-'[1]5.3'!M156</f>
        <v>-0.92398207800579657</v>
      </c>
    </row>
    <row r="157" spans="1:17" x14ac:dyDescent="0.2">
      <c r="A157" s="723" t="s">
        <v>905</v>
      </c>
      <c r="B157" s="706" t="s">
        <v>876</v>
      </c>
      <c r="C157" s="707"/>
      <c r="D157" s="707"/>
      <c r="E157" s="720"/>
      <c r="F157" s="720"/>
      <c r="G157" s="720"/>
      <c r="H157" s="720"/>
      <c r="I157" s="720"/>
      <c r="J157" s="720"/>
      <c r="K157" s="720"/>
      <c r="L157" s="720"/>
      <c r="M157" s="720"/>
      <c r="N157" s="720"/>
      <c r="O157" s="705">
        <f t="shared" si="8"/>
        <v>0</v>
      </c>
      <c r="P157" s="705">
        <f t="shared" si="9"/>
        <v>0</v>
      </c>
      <c r="Q157" s="705">
        <f>O157-'[1]5.3'!M157</f>
        <v>0</v>
      </c>
    </row>
    <row r="158" spans="1:17" x14ac:dyDescent="0.2">
      <c r="A158" s="706" t="s">
        <v>877</v>
      </c>
      <c r="B158" s="706"/>
      <c r="C158" s="707">
        <f>SUM(D158:N158)</f>
        <v>28904</v>
      </c>
      <c r="D158" s="707">
        <f>'[1]5.3'!C158-'[1]4.3'!E158-'[1]4.3'!F158-'[1]4.3'!G158-'[1]4.3'!H158-'[1]4.3'!I158-'[1]4.3'!J158-'[1]4.3'!K158-'[1]4.3'!L158-'[1]4.3'!M158-'[1]4.3'!N158</f>
        <v>18250</v>
      </c>
      <c r="E158" s="707"/>
      <c r="F158" s="707"/>
      <c r="G158" s="720"/>
      <c r="H158" s="720"/>
      <c r="I158" s="720"/>
      <c r="J158" s="720">
        <v>10654</v>
      </c>
      <c r="K158" s="720"/>
      <c r="L158" s="720"/>
      <c r="M158" s="720"/>
      <c r="N158" s="720"/>
      <c r="O158" s="705">
        <f t="shared" si="8"/>
        <v>28904</v>
      </c>
      <c r="P158" s="705">
        <f t="shared" si="9"/>
        <v>0</v>
      </c>
      <c r="Q158" s="705">
        <f>O158-'[1]5.3'!M158</f>
        <v>0</v>
      </c>
    </row>
    <row r="159" spans="1:17" x14ac:dyDescent="0.2">
      <c r="A159" s="706" t="s">
        <v>878</v>
      </c>
      <c r="B159" s="706"/>
      <c r="C159" s="707">
        <v>26554</v>
      </c>
      <c r="D159" s="707">
        <v>15900</v>
      </c>
      <c r="E159" s="707"/>
      <c r="F159" s="707"/>
      <c r="G159" s="720"/>
      <c r="H159" s="720"/>
      <c r="I159" s="720"/>
      <c r="J159" s="720">
        <v>10654</v>
      </c>
      <c r="K159" s="720"/>
      <c r="L159" s="720"/>
      <c r="M159" s="720"/>
      <c r="N159" s="720"/>
      <c r="O159" s="705">
        <f t="shared" si="8"/>
        <v>26554</v>
      </c>
      <c r="P159" s="705">
        <f t="shared" si="9"/>
        <v>0</v>
      </c>
      <c r="Q159" s="705">
        <f>O159-'[1]5.3'!M159</f>
        <v>0</v>
      </c>
    </row>
    <row r="160" spans="1:17" x14ac:dyDescent="0.2">
      <c r="A160" s="706" t="s">
        <v>223</v>
      </c>
      <c r="B160" s="706"/>
      <c r="C160" s="707">
        <v>20742</v>
      </c>
      <c r="D160" s="707">
        <v>11820</v>
      </c>
      <c r="E160" s="707"/>
      <c r="F160" s="707"/>
      <c r="G160" s="707"/>
      <c r="H160" s="707"/>
      <c r="I160" s="707"/>
      <c r="J160" s="707">
        <v>8922</v>
      </c>
      <c r="K160" s="707"/>
      <c r="L160" s="707"/>
      <c r="M160" s="707"/>
      <c r="N160" s="707"/>
      <c r="O160" s="705">
        <f t="shared" si="8"/>
        <v>20742</v>
      </c>
      <c r="P160" s="705">
        <f t="shared" si="9"/>
        <v>0</v>
      </c>
      <c r="Q160" s="705">
        <f>O160-'[1]5.3'!M160</f>
        <v>0</v>
      </c>
    </row>
    <row r="161" spans="1:17" x14ac:dyDescent="0.2">
      <c r="A161" s="706" t="s">
        <v>224</v>
      </c>
      <c r="B161" s="706"/>
      <c r="C161" s="714">
        <f>C160/C159</f>
        <v>0.7811252541989907</v>
      </c>
      <c r="D161" s="714">
        <f>D160/D159</f>
        <v>0.74339622641509429</v>
      </c>
      <c r="E161" s="714"/>
      <c r="F161" s="714"/>
      <c r="G161" s="714"/>
      <c r="H161" s="714"/>
      <c r="I161" s="714"/>
      <c r="J161" s="714">
        <f>J160/J159</f>
        <v>0.83743195044114882</v>
      </c>
      <c r="K161" s="714"/>
      <c r="L161" s="714"/>
      <c r="M161" s="714"/>
      <c r="N161" s="714"/>
      <c r="O161" s="705">
        <f t="shared" si="8"/>
        <v>1.5808281768562431</v>
      </c>
      <c r="P161" s="705">
        <f t="shared" si="9"/>
        <v>0.7997029226572524</v>
      </c>
      <c r="Q161" s="705">
        <f>O161-'[1]5.3'!M161</f>
        <v>-0.35354247186473242</v>
      </c>
    </row>
    <row r="162" spans="1:17" x14ac:dyDescent="0.2">
      <c r="A162" s="723" t="s">
        <v>906</v>
      </c>
      <c r="B162" s="706" t="s">
        <v>876</v>
      </c>
      <c r="C162" s="707"/>
      <c r="D162" s="707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05">
        <f t="shared" si="8"/>
        <v>0</v>
      </c>
      <c r="P162" s="705">
        <f t="shared" si="9"/>
        <v>0</v>
      </c>
      <c r="Q162" s="705">
        <f>O162-'[1]5.3'!M162</f>
        <v>0</v>
      </c>
    </row>
    <row r="163" spans="1:17" x14ac:dyDescent="0.2">
      <c r="A163" s="706" t="s">
        <v>877</v>
      </c>
      <c r="B163" s="706"/>
      <c r="C163" s="707">
        <f>SUM(D163:N163)</f>
        <v>24304</v>
      </c>
      <c r="D163" s="707">
        <f>'[1]5.3'!C163-'[1]4.3'!E163-'[1]4.3'!F163-'[1]4.3'!G163-'[1]4.3'!H163-'[1]4.3'!I163-'[1]4.3'!J163-'[1]4.3'!K163-'[1]4.3'!L163-'[1]4.3'!M163-'[1]4.3'!N163</f>
        <v>10958</v>
      </c>
      <c r="E163" s="707"/>
      <c r="F163" s="707"/>
      <c r="G163" s="720"/>
      <c r="H163" s="720"/>
      <c r="I163" s="720"/>
      <c r="J163" s="720">
        <v>13346</v>
      </c>
      <c r="K163" s="720"/>
      <c r="L163" s="720"/>
      <c r="M163" s="720"/>
      <c r="N163" s="720"/>
      <c r="O163" s="705">
        <f t="shared" si="8"/>
        <v>24304</v>
      </c>
      <c r="P163" s="705">
        <f t="shared" si="9"/>
        <v>0</v>
      </c>
      <c r="Q163" s="705">
        <f>O163-'[1]5.3'!M163</f>
        <v>0</v>
      </c>
    </row>
    <row r="164" spans="1:17" x14ac:dyDescent="0.2">
      <c r="A164" s="706" t="s">
        <v>878</v>
      </c>
      <c r="B164" s="706"/>
      <c r="C164" s="707">
        <v>22114</v>
      </c>
      <c r="D164" s="707">
        <v>8768</v>
      </c>
      <c r="E164" s="707"/>
      <c r="F164" s="707"/>
      <c r="G164" s="720"/>
      <c r="H164" s="720"/>
      <c r="I164" s="720"/>
      <c r="J164" s="720">
        <v>13346</v>
      </c>
      <c r="K164" s="720"/>
      <c r="L164" s="720"/>
      <c r="M164" s="720"/>
      <c r="N164" s="720"/>
      <c r="O164" s="705">
        <f t="shared" si="8"/>
        <v>22114</v>
      </c>
      <c r="P164" s="705">
        <f t="shared" si="9"/>
        <v>0</v>
      </c>
      <c r="Q164" s="705">
        <f>O164-'[1]5.3'!M164</f>
        <v>0</v>
      </c>
    </row>
    <row r="165" spans="1:17" x14ac:dyDescent="0.2">
      <c r="A165" s="706" t="s">
        <v>223</v>
      </c>
      <c r="B165" s="706"/>
      <c r="C165" s="707">
        <v>16230</v>
      </c>
      <c r="D165" s="707">
        <v>5338</v>
      </c>
      <c r="E165" s="707"/>
      <c r="F165" s="707"/>
      <c r="G165" s="707"/>
      <c r="H165" s="707"/>
      <c r="I165" s="707"/>
      <c r="J165" s="707">
        <v>10892</v>
      </c>
      <c r="K165" s="707"/>
      <c r="L165" s="707"/>
      <c r="M165" s="707"/>
      <c r="N165" s="707"/>
      <c r="O165" s="705">
        <f t="shared" si="8"/>
        <v>16230</v>
      </c>
      <c r="P165" s="705">
        <f t="shared" si="9"/>
        <v>0</v>
      </c>
      <c r="Q165" s="705">
        <f>O165-'[1]5.3'!M165</f>
        <v>0</v>
      </c>
    </row>
    <row r="166" spans="1:17" x14ac:dyDescent="0.2">
      <c r="A166" s="706" t="s">
        <v>224</v>
      </c>
      <c r="B166" s="706"/>
      <c r="C166" s="714">
        <f>C165/C164</f>
        <v>0.73392421090711768</v>
      </c>
      <c r="D166" s="714">
        <f>D165/D164</f>
        <v>0.60880474452554745</v>
      </c>
      <c r="E166" s="714"/>
      <c r="F166" s="714"/>
      <c r="G166" s="714"/>
      <c r="H166" s="714"/>
      <c r="I166" s="714"/>
      <c r="J166" s="714">
        <f>J165/J164</f>
        <v>0.81612468155252516</v>
      </c>
      <c r="K166" s="714"/>
      <c r="L166" s="714"/>
      <c r="M166" s="714"/>
      <c r="N166" s="714"/>
      <c r="O166" s="705">
        <f t="shared" si="8"/>
        <v>1.4249294260780725</v>
      </c>
      <c r="P166" s="705">
        <f t="shared" si="9"/>
        <v>0.69100521517095481</v>
      </c>
      <c r="Q166" s="705">
        <f>O166-'[1]5.3'!M166</f>
        <v>-0.82570231182229037</v>
      </c>
    </row>
    <row r="167" spans="1:17" x14ac:dyDescent="0.2">
      <c r="A167" s="723" t="s">
        <v>907</v>
      </c>
      <c r="B167" s="706" t="s">
        <v>876</v>
      </c>
      <c r="C167" s="707"/>
      <c r="D167" s="707"/>
      <c r="E167" s="720"/>
      <c r="F167" s="720"/>
      <c r="G167" s="720"/>
      <c r="H167" s="720"/>
      <c r="I167" s="720"/>
      <c r="J167" s="720"/>
      <c r="K167" s="720"/>
      <c r="L167" s="720"/>
      <c r="M167" s="720"/>
      <c r="N167" s="720"/>
      <c r="O167" s="705">
        <f t="shared" si="8"/>
        <v>0</v>
      </c>
      <c r="P167" s="705">
        <f t="shared" si="9"/>
        <v>0</v>
      </c>
      <c r="Q167" s="705">
        <f>O167-'[1]5.3'!M167</f>
        <v>0</v>
      </c>
    </row>
    <row r="168" spans="1:17" x14ac:dyDescent="0.2">
      <c r="A168" s="706" t="s">
        <v>877</v>
      </c>
      <c r="B168" s="706"/>
      <c r="C168" s="707">
        <f>SUM(D168:N168)</f>
        <v>44793</v>
      </c>
      <c r="D168" s="707">
        <f>'[1]5.3'!C168-'[1]4.3'!E168-'[1]4.3'!F168-'[1]4.3'!G168-'[1]4.3'!H168-'[1]4.3'!I168-'[1]4.3'!J168-'[1]4.3'!K168-'[1]4.3'!L168-'[1]4.3'!M168-'[1]4.3'!N168</f>
        <v>20901</v>
      </c>
      <c r="E168" s="707"/>
      <c r="F168" s="707"/>
      <c r="G168" s="720"/>
      <c r="H168" s="720"/>
      <c r="I168" s="720"/>
      <c r="J168" s="720">
        <v>23892</v>
      </c>
      <c r="K168" s="720"/>
      <c r="L168" s="720"/>
      <c r="M168" s="720"/>
      <c r="N168" s="720"/>
      <c r="O168" s="705">
        <f t="shared" si="8"/>
        <v>44793</v>
      </c>
      <c r="P168" s="705">
        <f t="shared" si="9"/>
        <v>0</v>
      </c>
      <c r="Q168" s="705">
        <f>O168-'[1]5.3'!M168</f>
        <v>0</v>
      </c>
    </row>
    <row r="169" spans="1:17" x14ac:dyDescent="0.2">
      <c r="A169" s="706" t="s">
        <v>878</v>
      </c>
      <c r="B169" s="706"/>
      <c r="C169" s="707">
        <v>40733</v>
      </c>
      <c r="D169" s="707">
        <v>16841</v>
      </c>
      <c r="E169" s="707"/>
      <c r="F169" s="707"/>
      <c r="G169" s="720"/>
      <c r="H169" s="720"/>
      <c r="I169" s="720"/>
      <c r="J169" s="720">
        <v>23892</v>
      </c>
      <c r="K169" s="720"/>
      <c r="L169" s="720"/>
      <c r="M169" s="720"/>
      <c r="N169" s="720"/>
      <c r="O169" s="705">
        <f t="shared" si="8"/>
        <v>40733</v>
      </c>
      <c r="P169" s="705">
        <f t="shared" si="9"/>
        <v>0</v>
      </c>
      <c r="Q169" s="705">
        <f>O169-'[1]5.3'!M169</f>
        <v>0</v>
      </c>
    </row>
    <row r="170" spans="1:17" x14ac:dyDescent="0.2">
      <c r="A170" s="706" t="s">
        <v>223</v>
      </c>
      <c r="B170" s="706"/>
      <c r="C170" s="707">
        <v>31052</v>
      </c>
      <c r="D170" s="707">
        <v>14854</v>
      </c>
      <c r="E170" s="707"/>
      <c r="F170" s="707"/>
      <c r="G170" s="707"/>
      <c r="H170" s="707"/>
      <c r="I170" s="707"/>
      <c r="J170" s="707">
        <v>16198</v>
      </c>
      <c r="K170" s="707"/>
      <c r="L170" s="707"/>
      <c r="M170" s="707"/>
      <c r="N170" s="707"/>
      <c r="O170" s="705">
        <f t="shared" si="8"/>
        <v>31052</v>
      </c>
      <c r="P170" s="705">
        <f t="shared" si="9"/>
        <v>0</v>
      </c>
      <c r="Q170" s="705">
        <f>O170-'[1]5.3'!M170</f>
        <v>9330</v>
      </c>
    </row>
    <row r="171" spans="1:17" x14ac:dyDescent="0.2">
      <c r="A171" s="706" t="s">
        <v>224</v>
      </c>
      <c r="B171" s="706"/>
      <c r="C171" s="714">
        <f>C170/C169</f>
        <v>0.76233029730194191</v>
      </c>
      <c r="D171" s="714">
        <f>D170/D169</f>
        <v>0.88201413217742419</v>
      </c>
      <c r="E171" s="714"/>
      <c r="F171" s="714"/>
      <c r="G171" s="714"/>
      <c r="H171" s="714"/>
      <c r="I171" s="714"/>
      <c r="J171" s="714">
        <f>J170/J169</f>
        <v>0.67796752050895692</v>
      </c>
      <c r="K171" s="714"/>
      <c r="L171" s="714"/>
      <c r="M171" s="714"/>
      <c r="N171" s="714"/>
      <c r="O171" s="705">
        <f t="shared" si="8"/>
        <v>1.559981652686381</v>
      </c>
      <c r="P171" s="705">
        <f t="shared" si="9"/>
        <v>0.7976513553844391</v>
      </c>
      <c r="Q171" s="705">
        <f>O171-'[1]5.3'!M171</f>
        <v>-0.24526474772521345</v>
      </c>
    </row>
    <row r="172" spans="1:17" x14ac:dyDescent="0.2">
      <c r="A172" s="723" t="s">
        <v>953</v>
      </c>
      <c r="B172" s="723"/>
      <c r="C172" s="707"/>
      <c r="D172" s="707"/>
      <c r="E172" s="720"/>
      <c r="F172" s="720"/>
      <c r="G172" s="720"/>
      <c r="H172" s="720"/>
      <c r="I172" s="720"/>
      <c r="J172" s="720"/>
      <c r="K172" s="720"/>
      <c r="L172" s="720"/>
      <c r="M172" s="720"/>
      <c r="N172" s="720"/>
      <c r="O172" s="705">
        <f t="shared" si="8"/>
        <v>0</v>
      </c>
      <c r="P172" s="705">
        <f t="shared" si="9"/>
        <v>0</v>
      </c>
      <c r="Q172" s="705">
        <f>O172-'[1]5.3'!M172</f>
        <v>0</v>
      </c>
    </row>
    <row r="173" spans="1:17" x14ac:dyDescent="0.2">
      <c r="A173" s="706" t="s">
        <v>877</v>
      </c>
      <c r="B173" s="706" t="s">
        <v>876</v>
      </c>
      <c r="C173" s="707">
        <f>SUM(D173:N173)</f>
        <v>6908</v>
      </c>
      <c r="D173" s="707">
        <f>'[1]5.3'!C173-'[1]4.3'!E173-'[1]4.3'!F173-'[1]4.3'!G173-'[1]4.3'!H173-'[1]4.3'!I173-'[1]4.3'!J173-'[1]4.3'!K173-'[1]4.3'!L173-'[1]4.3'!M173-'[1]4.3'!N173</f>
        <v>6908</v>
      </c>
      <c r="E173" s="707"/>
      <c r="F173" s="707"/>
      <c r="G173" s="720"/>
      <c r="H173" s="720"/>
      <c r="I173" s="720"/>
      <c r="J173" s="720"/>
      <c r="K173" s="720"/>
      <c r="L173" s="720"/>
      <c r="M173" s="720"/>
      <c r="N173" s="720"/>
      <c r="O173" s="705">
        <f t="shared" si="8"/>
        <v>6908</v>
      </c>
      <c r="P173" s="705">
        <f t="shared" si="9"/>
        <v>0</v>
      </c>
      <c r="Q173" s="705">
        <f>O173-'[1]5.3'!M173</f>
        <v>0</v>
      </c>
    </row>
    <row r="174" spans="1:17" x14ac:dyDescent="0.2">
      <c r="A174" s="706" t="s">
        <v>878</v>
      </c>
      <c r="B174" s="706"/>
      <c r="C174" s="707">
        <v>7158</v>
      </c>
      <c r="D174" s="707">
        <v>7008</v>
      </c>
      <c r="E174" s="707"/>
      <c r="F174" s="707"/>
      <c r="G174" s="720"/>
      <c r="H174" s="720"/>
      <c r="I174" s="720"/>
      <c r="J174" s="720"/>
      <c r="K174" s="720"/>
      <c r="L174" s="720"/>
      <c r="M174" s="720"/>
      <c r="N174" s="720">
        <v>150</v>
      </c>
      <c r="O174" s="705">
        <f t="shared" si="8"/>
        <v>7158</v>
      </c>
      <c r="P174" s="705">
        <f t="shared" si="9"/>
        <v>0</v>
      </c>
      <c r="Q174" s="705">
        <f>O174-'[1]5.3'!M174</f>
        <v>0</v>
      </c>
    </row>
    <row r="175" spans="1:17" x14ac:dyDescent="0.2">
      <c r="A175" s="706" t="s">
        <v>223</v>
      </c>
      <c r="B175" s="706"/>
      <c r="C175" s="707">
        <v>5809</v>
      </c>
      <c r="D175" s="707">
        <v>5653</v>
      </c>
      <c r="E175" s="707"/>
      <c r="F175" s="707"/>
      <c r="G175" s="707"/>
      <c r="H175" s="707"/>
      <c r="I175" s="707"/>
      <c r="J175" s="707">
        <v>6</v>
      </c>
      <c r="K175" s="707"/>
      <c r="L175" s="707"/>
      <c r="M175" s="707"/>
      <c r="N175" s="707">
        <v>150</v>
      </c>
      <c r="O175" s="705">
        <f t="shared" si="8"/>
        <v>5809</v>
      </c>
      <c r="P175" s="705">
        <f t="shared" si="9"/>
        <v>0</v>
      </c>
      <c r="Q175" s="705">
        <f>O175-'[1]5.3'!M175</f>
        <v>0</v>
      </c>
    </row>
    <row r="176" spans="1:17" x14ac:dyDescent="0.2">
      <c r="A176" s="706" t="s">
        <v>224</v>
      </c>
      <c r="B176" s="706"/>
      <c r="C176" s="714">
        <f>C175/C174</f>
        <v>0.81153953618329144</v>
      </c>
      <c r="D176" s="714">
        <f>D175/D174</f>
        <v>0.80664954337899542</v>
      </c>
      <c r="E176" s="714"/>
      <c r="F176" s="714"/>
      <c r="G176" s="714"/>
      <c r="H176" s="714"/>
      <c r="I176" s="714"/>
      <c r="J176" s="714"/>
      <c r="K176" s="714"/>
      <c r="L176" s="714"/>
      <c r="M176" s="714"/>
      <c r="N176" s="714">
        <f>N175/N174</f>
        <v>1</v>
      </c>
      <c r="O176" s="705">
        <f t="shared" si="8"/>
        <v>1.8066495433789953</v>
      </c>
      <c r="P176" s="705">
        <f t="shared" si="9"/>
        <v>0.99511000719570386</v>
      </c>
      <c r="Q176" s="705">
        <f>O176-'[1]5.3'!M176</f>
        <v>-0.5895015938403847</v>
      </c>
    </row>
    <row r="177" spans="1:17" x14ac:dyDescent="0.2">
      <c r="A177" s="723" t="s">
        <v>908</v>
      </c>
      <c r="B177" s="723"/>
      <c r="C177" s="707"/>
      <c r="D177" s="707"/>
      <c r="E177" s="720"/>
      <c r="F177" s="720"/>
      <c r="G177" s="720"/>
      <c r="H177" s="720"/>
      <c r="I177" s="720"/>
      <c r="J177" s="720"/>
      <c r="K177" s="720"/>
      <c r="L177" s="720"/>
      <c r="M177" s="720"/>
      <c r="N177" s="720"/>
      <c r="O177" s="705">
        <f t="shared" si="8"/>
        <v>0</v>
      </c>
      <c r="P177" s="705">
        <f t="shared" si="9"/>
        <v>0</v>
      </c>
      <c r="Q177" s="705">
        <f>O177-'[1]5.3'!M177</f>
        <v>0</v>
      </c>
    </row>
    <row r="178" spans="1:17" x14ac:dyDescent="0.2">
      <c r="A178" s="706" t="s">
        <v>877</v>
      </c>
      <c r="B178" s="706" t="s">
        <v>876</v>
      </c>
      <c r="C178" s="707">
        <f>SUM(D178:N178)</f>
        <v>9448</v>
      </c>
      <c r="D178" s="707">
        <f>'[1]5.3'!C178-'[1]4.3'!E178-'[1]4.3'!F178-'[1]4.3'!G178-'[1]4.3'!H178-'[1]4.3'!I178-'[1]4.3'!J178-'[1]4.3'!K178-'[1]4.3'!L178-'[1]4.3'!M178-'[1]4.3'!N178</f>
        <v>9448</v>
      </c>
      <c r="E178" s="707"/>
      <c r="F178" s="707"/>
      <c r="G178" s="720"/>
      <c r="H178" s="720"/>
      <c r="I178" s="720"/>
      <c r="J178" s="720"/>
      <c r="K178" s="720"/>
      <c r="L178" s="720"/>
      <c r="M178" s="720"/>
      <c r="N178" s="720"/>
      <c r="O178" s="705">
        <f t="shared" si="8"/>
        <v>9448</v>
      </c>
      <c r="P178" s="705">
        <f t="shared" si="9"/>
        <v>0</v>
      </c>
      <c r="Q178" s="705">
        <f>O178-'[1]5.3'!M178</f>
        <v>0</v>
      </c>
    </row>
    <row r="179" spans="1:17" x14ac:dyDescent="0.2">
      <c r="A179" s="706" t="s">
        <v>878</v>
      </c>
      <c r="B179" s="706"/>
      <c r="C179" s="707">
        <v>9748</v>
      </c>
      <c r="D179" s="707">
        <v>9548</v>
      </c>
      <c r="E179" s="707"/>
      <c r="F179" s="707"/>
      <c r="G179" s="720"/>
      <c r="H179" s="720"/>
      <c r="I179" s="720"/>
      <c r="J179" s="720"/>
      <c r="K179" s="720"/>
      <c r="L179" s="720"/>
      <c r="M179" s="720"/>
      <c r="N179" s="720">
        <v>200</v>
      </c>
      <c r="O179" s="705">
        <f t="shared" si="8"/>
        <v>9748</v>
      </c>
      <c r="P179" s="705">
        <f t="shared" si="9"/>
        <v>0</v>
      </c>
      <c r="Q179" s="705">
        <f>O179-'[1]5.3'!M179</f>
        <v>0</v>
      </c>
    </row>
    <row r="180" spans="1:17" x14ac:dyDescent="0.2">
      <c r="A180" s="706" t="s">
        <v>223</v>
      </c>
      <c r="B180" s="706"/>
      <c r="C180" s="707">
        <v>5519</v>
      </c>
      <c r="D180" s="707">
        <v>5142</v>
      </c>
      <c r="E180" s="707"/>
      <c r="F180" s="707"/>
      <c r="G180" s="707"/>
      <c r="H180" s="707"/>
      <c r="I180" s="707"/>
      <c r="J180" s="707">
        <v>177</v>
      </c>
      <c r="K180" s="707"/>
      <c r="L180" s="707"/>
      <c r="M180" s="707"/>
      <c r="N180" s="707">
        <v>200</v>
      </c>
      <c r="O180" s="705">
        <f t="shared" si="8"/>
        <v>5519</v>
      </c>
      <c r="P180" s="705">
        <f t="shared" si="9"/>
        <v>0</v>
      </c>
      <c r="Q180" s="705">
        <f>O180-'[1]5.3'!M180</f>
        <v>0</v>
      </c>
    </row>
    <row r="181" spans="1:17" x14ac:dyDescent="0.2">
      <c r="A181" s="706" t="s">
        <v>224</v>
      </c>
      <c r="B181" s="706"/>
      <c r="C181" s="714">
        <f>C180/C179</f>
        <v>0.56616741895773492</v>
      </c>
      <c r="D181" s="714">
        <f>D180/D179</f>
        <v>0.53854210305823214</v>
      </c>
      <c r="E181" s="714"/>
      <c r="F181" s="714"/>
      <c r="G181" s="714"/>
      <c r="H181" s="714"/>
      <c r="I181" s="714"/>
      <c r="J181" s="714"/>
      <c r="K181" s="714"/>
      <c r="L181" s="714"/>
      <c r="M181" s="714"/>
      <c r="N181" s="714">
        <f>N180/N179</f>
        <v>1</v>
      </c>
      <c r="O181" s="705">
        <f t="shared" si="8"/>
        <v>1.5385421030582322</v>
      </c>
      <c r="P181" s="705">
        <f t="shared" si="9"/>
        <v>0.97237468410049732</v>
      </c>
      <c r="Q181" s="705">
        <f>O181-'[1]5.3'!M181</f>
        <v>0.97237468410049732</v>
      </c>
    </row>
    <row r="182" spans="1:17" x14ac:dyDescent="0.2">
      <c r="A182" s="723" t="s">
        <v>909</v>
      </c>
      <c r="B182" s="706" t="s">
        <v>876</v>
      </c>
      <c r="C182" s="707"/>
      <c r="D182" s="707"/>
      <c r="E182" s="720"/>
      <c r="F182" s="720"/>
      <c r="G182" s="720"/>
      <c r="H182" s="720"/>
      <c r="I182" s="720"/>
      <c r="J182" s="720"/>
      <c r="K182" s="720"/>
      <c r="L182" s="720"/>
      <c r="M182" s="720"/>
      <c r="N182" s="720"/>
      <c r="O182" s="705">
        <f t="shared" si="8"/>
        <v>0</v>
      </c>
      <c r="P182" s="705">
        <f t="shared" si="9"/>
        <v>0</v>
      </c>
      <c r="Q182" s="705">
        <f>O182-'[1]5.3'!M182</f>
        <v>0</v>
      </c>
    </row>
    <row r="183" spans="1:17" x14ac:dyDescent="0.2">
      <c r="A183" s="706" t="s">
        <v>877</v>
      </c>
      <c r="B183" s="706"/>
      <c r="C183" s="707">
        <f>SUM(D183:N183)</f>
        <v>11917</v>
      </c>
      <c r="D183" s="707">
        <f>'[1]5.3'!C183-'[1]4.3'!E183-'[1]4.3'!F183-'[1]4.3'!G183-'[1]4.3'!H183-'[1]4.3'!I183-'[1]4.3'!J183-'[1]4.3'!K183-'[1]4.3'!L183-'[1]4.3'!M183-'[1]4.3'!N183</f>
        <v>11917</v>
      </c>
      <c r="E183" s="707"/>
      <c r="F183" s="707"/>
      <c r="G183" s="720"/>
      <c r="H183" s="720"/>
      <c r="I183" s="720"/>
      <c r="J183" s="720"/>
      <c r="K183" s="720"/>
      <c r="L183" s="720"/>
      <c r="M183" s="720"/>
      <c r="N183" s="720"/>
      <c r="O183" s="705">
        <f t="shared" si="8"/>
        <v>11917</v>
      </c>
      <c r="P183" s="705">
        <f t="shared" si="9"/>
        <v>0</v>
      </c>
      <c r="Q183" s="705">
        <f>O183-'[1]5.3'!M183</f>
        <v>0</v>
      </c>
    </row>
    <row r="184" spans="1:17" x14ac:dyDescent="0.2">
      <c r="A184" s="706" t="s">
        <v>878</v>
      </c>
      <c r="B184" s="706"/>
      <c r="C184" s="707">
        <v>12717</v>
      </c>
      <c r="D184" s="707">
        <v>12417</v>
      </c>
      <c r="E184" s="707"/>
      <c r="F184" s="707"/>
      <c r="G184" s="720"/>
      <c r="H184" s="720"/>
      <c r="I184" s="720"/>
      <c r="J184" s="720"/>
      <c r="K184" s="720"/>
      <c r="L184" s="720"/>
      <c r="M184" s="720"/>
      <c r="N184" s="720">
        <v>300</v>
      </c>
      <c r="O184" s="705">
        <f t="shared" si="8"/>
        <v>12717</v>
      </c>
      <c r="P184" s="705">
        <f t="shared" si="9"/>
        <v>0</v>
      </c>
      <c r="Q184" s="705">
        <f>O184-'[1]5.3'!M184</f>
        <v>0</v>
      </c>
    </row>
    <row r="185" spans="1:17" x14ac:dyDescent="0.2">
      <c r="A185" s="706" t="s">
        <v>223</v>
      </c>
      <c r="B185" s="706"/>
      <c r="C185" s="707">
        <v>10322</v>
      </c>
      <c r="D185" s="707">
        <v>10022</v>
      </c>
      <c r="E185" s="707"/>
      <c r="F185" s="707"/>
      <c r="G185" s="707"/>
      <c r="H185" s="707"/>
      <c r="I185" s="707"/>
      <c r="J185" s="707"/>
      <c r="K185" s="707"/>
      <c r="L185" s="707"/>
      <c r="M185" s="707"/>
      <c r="N185" s="707">
        <v>300</v>
      </c>
      <c r="O185" s="705">
        <f t="shared" si="8"/>
        <v>10322</v>
      </c>
      <c r="P185" s="705">
        <f t="shared" si="9"/>
        <v>0</v>
      </c>
      <c r="Q185" s="705">
        <f>O185-'[1]5.3'!M185</f>
        <v>0</v>
      </c>
    </row>
    <row r="186" spans="1:17" x14ac:dyDescent="0.2">
      <c r="A186" s="706" t="s">
        <v>224</v>
      </c>
      <c r="B186" s="706"/>
      <c r="C186" s="714">
        <f>C185/C184</f>
        <v>0.81166941888810251</v>
      </c>
      <c r="D186" s="714">
        <f>D185/D184</f>
        <v>0.80711927196585331</v>
      </c>
      <c r="E186" s="714"/>
      <c r="F186" s="714"/>
      <c r="G186" s="714"/>
      <c r="H186" s="714"/>
      <c r="I186" s="714"/>
      <c r="J186" s="714"/>
      <c r="K186" s="714"/>
      <c r="L186" s="714"/>
      <c r="M186" s="714"/>
      <c r="N186" s="714">
        <f>N185/N184</f>
        <v>1</v>
      </c>
      <c r="O186" s="705">
        <f t="shared" si="8"/>
        <v>1.8071192719658533</v>
      </c>
      <c r="P186" s="705">
        <f t="shared" si="9"/>
        <v>0.9954498530777508</v>
      </c>
      <c r="Q186" s="705">
        <f>O186-'[1]5.3'!M186</f>
        <v>-0.54044838427912301</v>
      </c>
    </row>
    <row r="187" spans="1:17" x14ac:dyDescent="0.2">
      <c r="A187" s="723" t="s">
        <v>954</v>
      </c>
      <c r="B187" s="706" t="s">
        <v>885</v>
      </c>
      <c r="C187" s="707"/>
      <c r="D187" s="707"/>
      <c r="E187" s="720"/>
      <c r="F187" s="720"/>
      <c r="G187" s="720"/>
      <c r="H187" s="720"/>
      <c r="I187" s="720"/>
      <c r="J187" s="720"/>
      <c r="K187" s="720"/>
      <c r="L187" s="720"/>
      <c r="M187" s="720"/>
      <c r="N187" s="720"/>
      <c r="O187" s="705">
        <f t="shared" si="8"/>
        <v>0</v>
      </c>
      <c r="P187" s="705">
        <f t="shared" si="9"/>
        <v>0</v>
      </c>
      <c r="Q187" s="705">
        <f>O187-'[1]5.3'!M187</f>
        <v>0</v>
      </c>
    </row>
    <row r="188" spans="1:17" x14ac:dyDescent="0.2">
      <c r="A188" s="706" t="s">
        <v>877</v>
      </c>
      <c r="B188" s="706"/>
      <c r="C188" s="707">
        <f>SUM(D188:N188)</f>
        <v>34841</v>
      </c>
      <c r="D188" s="707">
        <f>'[1]5.3'!C188-'[1]4.3'!E188-'[1]4.3'!F188-'[1]4.3'!G188-'[1]4.3'!H188-'[1]4.3'!I188-'[1]4.3'!J188-'[1]4.3'!K188-'[1]4.3'!L188-'[1]4.3'!M188-'[1]4.3'!N188</f>
        <v>34841</v>
      </c>
      <c r="E188" s="707"/>
      <c r="F188" s="707"/>
      <c r="G188" s="720"/>
      <c r="H188" s="720"/>
      <c r="I188" s="720"/>
      <c r="J188" s="720"/>
      <c r="K188" s="720"/>
      <c r="L188" s="720"/>
      <c r="M188" s="720"/>
      <c r="N188" s="720"/>
      <c r="O188" s="705">
        <f t="shared" si="8"/>
        <v>34841</v>
      </c>
      <c r="P188" s="705">
        <f t="shared" si="9"/>
        <v>0</v>
      </c>
      <c r="Q188" s="705">
        <f>O188-'[1]5.3'!M188</f>
        <v>0</v>
      </c>
    </row>
    <row r="189" spans="1:17" x14ac:dyDescent="0.2">
      <c r="A189" s="706" t="s">
        <v>878</v>
      </c>
      <c r="B189" s="706"/>
      <c r="C189" s="707">
        <v>36441</v>
      </c>
      <c r="D189" s="707">
        <v>35741</v>
      </c>
      <c r="E189" s="707"/>
      <c r="F189" s="707"/>
      <c r="G189" s="720"/>
      <c r="H189" s="720"/>
      <c r="I189" s="720"/>
      <c r="J189" s="720"/>
      <c r="K189" s="720"/>
      <c r="L189" s="720"/>
      <c r="M189" s="720"/>
      <c r="N189" s="720">
        <v>700</v>
      </c>
      <c r="O189" s="705">
        <f t="shared" si="8"/>
        <v>36441</v>
      </c>
      <c r="P189" s="705">
        <f t="shared" si="9"/>
        <v>0</v>
      </c>
      <c r="Q189" s="705">
        <f>O189-'[1]5.3'!M189</f>
        <v>0</v>
      </c>
    </row>
    <row r="190" spans="1:17" x14ac:dyDescent="0.2">
      <c r="A190" s="706" t="s">
        <v>223</v>
      </c>
      <c r="B190" s="706"/>
      <c r="C190" s="707">
        <v>37079</v>
      </c>
      <c r="D190" s="707">
        <v>36974</v>
      </c>
      <c r="E190" s="707"/>
      <c r="F190" s="707"/>
      <c r="G190" s="707"/>
      <c r="H190" s="707"/>
      <c r="I190" s="707"/>
      <c r="J190" s="707"/>
      <c r="K190" s="707"/>
      <c r="L190" s="707"/>
      <c r="M190" s="707"/>
      <c r="N190" s="707">
        <v>105</v>
      </c>
      <c r="O190" s="705">
        <f t="shared" si="8"/>
        <v>37079</v>
      </c>
      <c r="P190" s="705">
        <f t="shared" si="9"/>
        <v>0</v>
      </c>
      <c r="Q190" s="705">
        <f>O190-'[1]5.3'!M190</f>
        <v>0</v>
      </c>
    </row>
    <row r="191" spans="1:17" x14ac:dyDescent="0.2">
      <c r="A191" s="706" t="s">
        <v>224</v>
      </c>
      <c r="B191" s="706"/>
      <c r="C191" s="714">
        <f>C190/C189</f>
        <v>1.017507752257073</v>
      </c>
      <c r="D191" s="714">
        <f>D190/D189</f>
        <v>1.0344981953498782</v>
      </c>
      <c r="E191" s="714"/>
      <c r="F191" s="714"/>
      <c r="G191" s="714"/>
      <c r="H191" s="714"/>
      <c r="I191" s="714"/>
      <c r="J191" s="714"/>
      <c r="K191" s="714"/>
      <c r="L191" s="714"/>
      <c r="M191" s="714"/>
      <c r="N191" s="714">
        <f>N190/N189</f>
        <v>0.15</v>
      </c>
      <c r="O191" s="705">
        <f t="shared" si="8"/>
        <v>1.1844981953498781</v>
      </c>
      <c r="P191" s="705">
        <f t="shared" si="9"/>
        <v>0.16699044309280509</v>
      </c>
      <c r="Q191" s="705">
        <f>O191-'[1]5.3'!M191</f>
        <v>-1.8386993254525752</v>
      </c>
    </row>
    <row r="192" spans="1:17" x14ac:dyDescent="0.2">
      <c r="A192" s="723" t="s">
        <v>955</v>
      </c>
      <c r="B192" s="706" t="s">
        <v>885</v>
      </c>
      <c r="C192" s="707"/>
      <c r="D192" s="707"/>
      <c r="E192" s="720"/>
      <c r="F192" s="720"/>
      <c r="G192" s="720"/>
      <c r="H192" s="720"/>
      <c r="I192" s="720"/>
      <c r="J192" s="720"/>
      <c r="K192" s="720"/>
      <c r="L192" s="720"/>
      <c r="M192" s="720"/>
      <c r="N192" s="720"/>
      <c r="O192" s="705">
        <f t="shared" si="8"/>
        <v>0</v>
      </c>
      <c r="P192" s="705">
        <f t="shared" si="9"/>
        <v>0</v>
      </c>
      <c r="Q192" s="705">
        <f>O192-'[1]5.3'!M192</f>
        <v>0</v>
      </c>
    </row>
    <row r="193" spans="1:17" x14ac:dyDescent="0.2">
      <c r="A193" s="706" t="s">
        <v>877</v>
      </c>
      <c r="B193" s="706"/>
      <c r="C193" s="707">
        <f>SUM(D193:N193)</f>
        <v>16029</v>
      </c>
      <c r="D193" s="707">
        <f>'[1]5.3'!C193-'[1]4.3'!E193-'[1]4.3'!F193-'[1]4.3'!G193-'[1]4.3'!H193-'[1]4.3'!I193-'[1]4.3'!J193-'[1]4.3'!K193-'[1]4.3'!L193-'[1]4.3'!M193-'[1]4.3'!N193</f>
        <v>16029</v>
      </c>
      <c r="E193" s="707"/>
      <c r="F193" s="707"/>
      <c r="G193" s="720"/>
      <c r="H193" s="720"/>
      <c r="I193" s="720"/>
      <c r="J193" s="720"/>
      <c r="K193" s="720"/>
      <c r="L193" s="720"/>
      <c r="M193" s="720"/>
      <c r="N193" s="720"/>
      <c r="O193" s="705">
        <f t="shared" si="8"/>
        <v>16029</v>
      </c>
      <c r="P193" s="705">
        <f t="shared" si="9"/>
        <v>0</v>
      </c>
      <c r="Q193" s="705">
        <f>O193-'[1]5.3'!M193</f>
        <v>0</v>
      </c>
    </row>
    <row r="194" spans="1:17" x14ac:dyDescent="0.2">
      <c r="A194" s="706" t="s">
        <v>878</v>
      </c>
      <c r="B194" s="706"/>
      <c r="C194" s="707">
        <v>17329</v>
      </c>
      <c r="D194" s="707">
        <v>16729</v>
      </c>
      <c r="E194" s="707"/>
      <c r="F194" s="707"/>
      <c r="G194" s="720"/>
      <c r="H194" s="720"/>
      <c r="I194" s="720"/>
      <c r="J194" s="720"/>
      <c r="K194" s="720"/>
      <c r="L194" s="720"/>
      <c r="M194" s="720"/>
      <c r="N194" s="720">
        <v>600</v>
      </c>
      <c r="O194" s="705">
        <f t="shared" si="8"/>
        <v>17329</v>
      </c>
      <c r="P194" s="705">
        <f t="shared" si="9"/>
        <v>0</v>
      </c>
      <c r="Q194" s="705">
        <f>O194-'[1]5.3'!M194</f>
        <v>0</v>
      </c>
    </row>
    <row r="195" spans="1:17" x14ac:dyDescent="0.2">
      <c r="A195" s="706" t="s">
        <v>223</v>
      </c>
      <c r="B195" s="706"/>
      <c r="C195" s="707">
        <v>12822</v>
      </c>
      <c r="D195" s="707">
        <v>12222</v>
      </c>
      <c r="E195" s="707"/>
      <c r="F195" s="707"/>
      <c r="G195" s="707"/>
      <c r="H195" s="707"/>
      <c r="I195" s="707"/>
      <c r="J195" s="707"/>
      <c r="K195" s="707"/>
      <c r="L195" s="707"/>
      <c r="M195" s="707"/>
      <c r="N195" s="707">
        <v>600</v>
      </c>
      <c r="O195" s="705">
        <f t="shared" si="8"/>
        <v>12822</v>
      </c>
      <c r="P195" s="705">
        <f t="shared" si="9"/>
        <v>0</v>
      </c>
      <c r="Q195" s="705">
        <f>O195-'[1]5.3'!M195</f>
        <v>0</v>
      </c>
    </row>
    <row r="196" spans="1:17" x14ac:dyDescent="0.2">
      <c r="A196" s="706" t="s">
        <v>224</v>
      </c>
      <c r="B196" s="706"/>
      <c r="C196" s="714">
        <f>C195/C194</f>
        <v>0.73991574816781114</v>
      </c>
      <c r="D196" s="714">
        <f>D195/D194</f>
        <v>0.73058760236714682</v>
      </c>
      <c r="E196" s="714"/>
      <c r="F196" s="714"/>
      <c r="G196" s="714"/>
      <c r="H196" s="714"/>
      <c r="I196" s="714"/>
      <c r="J196" s="714"/>
      <c r="K196" s="714"/>
      <c r="L196" s="714"/>
      <c r="M196" s="714"/>
      <c r="N196" s="714">
        <f>N195/N194</f>
        <v>1</v>
      </c>
      <c r="O196" s="705">
        <f t="shared" si="8"/>
        <v>1.7305876023671467</v>
      </c>
      <c r="P196" s="705">
        <f t="shared" si="9"/>
        <v>0.99067185419933557</v>
      </c>
      <c r="Q196" s="705">
        <f>O196-'[1]5.3'!M196</f>
        <v>-0.39696447024404025</v>
      </c>
    </row>
    <row r="197" spans="1:17" x14ac:dyDescent="0.2">
      <c r="A197" s="723" t="s">
        <v>910</v>
      </c>
      <c r="B197" s="706"/>
      <c r="C197" s="707"/>
      <c r="D197" s="707"/>
      <c r="E197" s="707"/>
      <c r="F197" s="707"/>
      <c r="G197" s="720"/>
      <c r="H197" s="720"/>
      <c r="I197" s="720"/>
      <c r="J197" s="720"/>
      <c r="K197" s="720"/>
      <c r="L197" s="720"/>
      <c r="M197" s="720"/>
      <c r="N197" s="720"/>
      <c r="O197" s="705">
        <f t="shared" si="8"/>
        <v>0</v>
      </c>
      <c r="P197" s="705">
        <f t="shared" si="9"/>
        <v>0</v>
      </c>
      <c r="Q197" s="705">
        <f>O197-'[1]5.3'!M197</f>
        <v>0</v>
      </c>
    </row>
    <row r="198" spans="1:17" x14ac:dyDescent="0.2">
      <c r="A198" s="706" t="s">
        <v>877</v>
      </c>
      <c r="B198" s="706" t="s">
        <v>876</v>
      </c>
      <c r="C198" s="707"/>
      <c r="D198" s="707"/>
      <c r="E198" s="707"/>
      <c r="F198" s="707"/>
      <c r="G198" s="720"/>
      <c r="H198" s="720"/>
      <c r="I198" s="720"/>
      <c r="J198" s="720"/>
      <c r="K198" s="720"/>
      <c r="L198" s="720"/>
      <c r="M198" s="720"/>
      <c r="N198" s="720"/>
      <c r="O198" s="705">
        <f t="shared" si="8"/>
        <v>0</v>
      </c>
      <c r="P198" s="705">
        <f t="shared" si="9"/>
        <v>0</v>
      </c>
      <c r="Q198" s="705">
        <f>O198-'[1]5.3'!M198</f>
        <v>0</v>
      </c>
    </row>
    <row r="199" spans="1:17" x14ac:dyDescent="0.2">
      <c r="A199" s="706" t="s">
        <v>878</v>
      </c>
      <c r="B199" s="706"/>
      <c r="C199" s="707">
        <v>250</v>
      </c>
      <c r="D199" s="707">
        <v>100</v>
      </c>
      <c r="E199" s="707"/>
      <c r="F199" s="707"/>
      <c r="G199" s="720"/>
      <c r="H199" s="720"/>
      <c r="I199" s="720"/>
      <c r="J199" s="720"/>
      <c r="K199" s="720"/>
      <c r="L199" s="720"/>
      <c r="M199" s="720"/>
      <c r="N199" s="720">
        <v>150</v>
      </c>
      <c r="O199" s="705">
        <f t="shared" si="8"/>
        <v>250</v>
      </c>
      <c r="P199" s="705">
        <f t="shared" si="9"/>
        <v>0</v>
      </c>
      <c r="Q199" s="705">
        <f>O199-'[1]5.3'!M199</f>
        <v>0</v>
      </c>
    </row>
    <row r="200" spans="1:17" x14ac:dyDescent="0.2">
      <c r="A200" s="706" t="s">
        <v>223</v>
      </c>
      <c r="B200" s="706"/>
      <c r="C200" s="707">
        <v>438</v>
      </c>
      <c r="D200" s="707">
        <v>288</v>
      </c>
      <c r="E200" s="707"/>
      <c r="F200" s="707"/>
      <c r="G200" s="707"/>
      <c r="H200" s="707"/>
      <c r="I200" s="707"/>
      <c r="J200" s="707"/>
      <c r="K200" s="707"/>
      <c r="L200" s="707"/>
      <c r="M200" s="707"/>
      <c r="N200" s="707">
        <v>150</v>
      </c>
      <c r="O200" s="705">
        <f t="shared" si="8"/>
        <v>438</v>
      </c>
      <c r="P200" s="705">
        <f t="shared" si="9"/>
        <v>0</v>
      </c>
      <c r="Q200" s="705">
        <f>O200-'[1]5.3'!M200</f>
        <v>0</v>
      </c>
    </row>
    <row r="201" spans="1:17" x14ac:dyDescent="0.2">
      <c r="A201" s="706" t="s">
        <v>224</v>
      </c>
      <c r="B201" s="706"/>
      <c r="C201" s="714">
        <f>C200/C199</f>
        <v>1.752</v>
      </c>
      <c r="D201" s="714">
        <f>D200/D199</f>
        <v>2.88</v>
      </c>
      <c r="E201" s="714"/>
      <c r="F201" s="714"/>
      <c r="G201" s="714"/>
      <c r="H201" s="714"/>
      <c r="I201" s="714"/>
      <c r="J201" s="714"/>
      <c r="K201" s="714"/>
      <c r="L201" s="714"/>
      <c r="M201" s="714"/>
      <c r="N201" s="714">
        <f>N200/N199</f>
        <v>1</v>
      </c>
      <c r="O201" s="705">
        <f t="shared" si="8"/>
        <v>3.88</v>
      </c>
      <c r="P201" s="705">
        <f t="shared" si="9"/>
        <v>2.1280000000000001</v>
      </c>
      <c r="Q201" s="705">
        <f>O201-'[1]5.3'!M201</f>
        <v>3.28</v>
      </c>
    </row>
    <row r="202" spans="1:17" x14ac:dyDescent="0.2">
      <c r="A202" s="723" t="s">
        <v>911</v>
      </c>
      <c r="B202" s="706" t="s">
        <v>876</v>
      </c>
      <c r="C202" s="707"/>
      <c r="D202" s="707"/>
      <c r="E202" s="707"/>
      <c r="F202" s="707"/>
      <c r="G202" s="720"/>
      <c r="H202" s="720"/>
      <c r="I202" s="720"/>
      <c r="J202" s="720"/>
      <c r="K202" s="720"/>
      <c r="L202" s="720"/>
      <c r="M202" s="720"/>
      <c r="N202" s="720"/>
      <c r="O202" s="705">
        <f t="shared" si="8"/>
        <v>0</v>
      </c>
      <c r="P202" s="705">
        <f t="shared" si="9"/>
        <v>0</v>
      </c>
      <c r="Q202" s="705">
        <f>O202-'[1]5.3'!M202</f>
        <v>0</v>
      </c>
    </row>
    <row r="203" spans="1:17" x14ac:dyDescent="0.2">
      <c r="A203" s="706" t="s">
        <v>877</v>
      </c>
      <c r="B203" s="706"/>
      <c r="C203" s="707">
        <f>SUM(D203:N203)</f>
        <v>33845</v>
      </c>
      <c r="D203" s="707">
        <f>'[1]5.3'!C203-'[1]4.3'!E203-'[1]4.3'!F203-'[1]4.3'!G203-'[1]4.3'!H203-'[1]4.3'!I203-'[1]4.3'!J203-'[1]4.3'!K203-'[1]4.3'!L203-'[1]4.3'!M203-'[1]4.3'!N203</f>
        <v>33845</v>
      </c>
      <c r="E203" s="707"/>
      <c r="F203" s="707"/>
      <c r="G203" s="720"/>
      <c r="H203" s="720"/>
      <c r="I203" s="720"/>
      <c r="J203" s="720"/>
      <c r="K203" s="720"/>
      <c r="L203" s="720"/>
      <c r="M203" s="720"/>
      <c r="N203" s="720"/>
      <c r="O203" s="705">
        <f t="shared" si="8"/>
        <v>33845</v>
      </c>
      <c r="P203" s="705">
        <f t="shared" si="9"/>
        <v>0</v>
      </c>
      <c r="Q203" s="705">
        <f>O203-'[1]5.3'!M203</f>
        <v>0</v>
      </c>
    </row>
    <row r="204" spans="1:17" x14ac:dyDescent="0.2">
      <c r="A204" s="706" t="s">
        <v>878</v>
      </c>
      <c r="B204" s="706"/>
      <c r="C204" s="707">
        <v>36860</v>
      </c>
      <c r="D204" s="707">
        <v>36610</v>
      </c>
      <c r="E204" s="707"/>
      <c r="F204" s="707"/>
      <c r="G204" s="720"/>
      <c r="H204" s="720"/>
      <c r="I204" s="720"/>
      <c r="J204" s="720"/>
      <c r="K204" s="720"/>
      <c r="L204" s="720"/>
      <c r="M204" s="720"/>
      <c r="N204" s="720">
        <v>250</v>
      </c>
      <c r="O204" s="705">
        <f t="shared" si="8"/>
        <v>36860</v>
      </c>
      <c r="P204" s="705">
        <f t="shared" si="9"/>
        <v>0</v>
      </c>
      <c r="Q204" s="705">
        <f>O204-'[1]5.3'!M204</f>
        <v>0</v>
      </c>
    </row>
    <row r="205" spans="1:17" x14ac:dyDescent="0.2">
      <c r="A205" s="706" t="s">
        <v>223</v>
      </c>
      <c r="B205" s="706"/>
      <c r="C205" s="707">
        <v>29279</v>
      </c>
      <c r="D205" s="707">
        <v>29025</v>
      </c>
      <c r="E205" s="707"/>
      <c r="F205" s="707"/>
      <c r="G205" s="707"/>
      <c r="H205" s="707"/>
      <c r="I205" s="707"/>
      <c r="J205" s="707">
        <v>4</v>
      </c>
      <c r="K205" s="707"/>
      <c r="L205" s="707"/>
      <c r="M205" s="707"/>
      <c r="N205" s="707">
        <v>250</v>
      </c>
      <c r="O205" s="705">
        <f t="shared" si="8"/>
        <v>29279</v>
      </c>
      <c r="P205" s="705">
        <f t="shared" si="9"/>
        <v>0</v>
      </c>
      <c r="Q205" s="705">
        <f>O205-'[1]5.3'!M205</f>
        <v>0</v>
      </c>
    </row>
    <row r="206" spans="1:17" x14ac:dyDescent="0.2">
      <c r="A206" s="706" t="s">
        <v>224</v>
      </c>
      <c r="B206" s="706"/>
      <c r="C206" s="714">
        <f>C205/C204</f>
        <v>0.79432989690721645</v>
      </c>
      <c r="D206" s="714">
        <f>D205/D204</f>
        <v>0.79281617044523356</v>
      </c>
      <c r="E206" s="714"/>
      <c r="F206" s="714"/>
      <c r="G206" s="714"/>
      <c r="H206" s="714"/>
      <c r="I206" s="714"/>
      <c r="J206" s="714"/>
      <c r="K206" s="714"/>
      <c r="L206" s="714"/>
      <c r="M206" s="714"/>
      <c r="N206" s="714">
        <f>N205/N204</f>
        <v>1</v>
      </c>
      <c r="O206" s="705">
        <f t="shared" si="8"/>
        <v>1.7928161704452337</v>
      </c>
      <c r="P206" s="705">
        <f t="shared" si="9"/>
        <v>0.99848627353801722</v>
      </c>
      <c r="Q206" s="705">
        <f>O206-'[1]5.3'!M206</f>
        <v>-0.2256578660352635</v>
      </c>
    </row>
    <row r="207" spans="1:17" x14ac:dyDescent="0.2">
      <c r="A207" s="723" t="s">
        <v>912</v>
      </c>
      <c r="B207" s="706" t="s">
        <v>876</v>
      </c>
      <c r="C207" s="707"/>
      <c r="D207" s="707"/>
      <c r="E207" s="707"/>
      <c r="F207" s="707"/>
      <c r="G207" s="720"/>
      <c r="H207" s="720"/>
      <c r="I207" s="720"/>
      <c r="J207" s="720"/>
      <c r="K207" s="720"/>
      <c r="L207" s="720"/>
      <c r="M207" s="720"/>
      <c r="N207" s="720"/>
      <c r="O207" s="705">
        <f t="shared" si="8"/>
        <v>0</v>
      </c>
      <c r="P207" s="705">
        <f t="shared" si="9"/>
        <v>0</v>
      </c>
      <c r="Q207" s="705">
        <f>O207-'[1]5.3'!M207</f>
        <v>0</v>
      </c>
    </row>
    <row r="208" spans="1:17" x14ac:dyDescent="0.2">
      <c r="A208" s="706" t="s">
        <v>877</v>
      </c>
      <c r="B208" s="706"/>
      <c r="C208" s="707">
        <f>SUM(D208:N208)</f>
        <v>3998</v>
      </c>
      <c r="D208" s="707">
        <f>'[1]5.3'!C208-'[1]4.3'!E208-'[1]4.3'!F208-'[1]4.3'!G208-'[1]4.3'!H208-'[1]4.3'!I208-'[1]4.3'!J208-'[1]4.3'!K208-'[1]4.3'!L208-'[1]4.3'!M208-'[1]4.3'!N208</f>
        <v>3038</v>
      </c>
      <c r="E208" s="707"/>
      <c r="F208" s="707"/>
      <c r="G208" s="720"/>
      <c r="H208" s="720"/>
      <c r="I208" s="720"/>
      <c r="J208" s="720">
        <v>960</v>
      </c>
      <c r="K208" s="720"/>
      <c r="L208" s="720"/>
      <c r="M208" s="720"/>
      <c r="N208" s="720"/>
      <c r="O208" s="705">
        <f t="shared" si="8"/>
        <v>3998</v>
      </c>
      <c r="P208" s="705">
        <f t="shared" si="9"/>
        <v>0</v>
      </c>
      <c r="Q208" s="705">
        <f>O208-'[1]5.3'!M208</f>
        <v>0</v>
      </c>
    </row>
    <row r="209" spans="1:17" x14ac:dyDescent="0.2">
      <c r="A209" s="706" t="s">
        <v>878</v>
      </c>
      <c r="B209" s="706"/>
      <c r="C209" s="707">
        <v>4436</v>
      </c>
      <c r="D209" s="707">
        <v>3038</v>
      </c>
      <c r="E209" s="707"/>
      <c r="F209" s="707"/>
      <c r="G209" s="720"/>
      <c r="H209" s="720"/>
      <c r="I209" s="720"/>
      <c r="J209" s="720">
        <v>1120</v>
      </c>
      <c r="K209" s="720"/>
      <c r="L209" s="720"/>
      <c r="M209" s="720"/>
      <c r="N209" s="720">
        <v>278</v>
      </c>
      <c r="O209" s="705">
        <f t="shared" si="8"/>
        <v>4436</v>
      </c>
      <c r="P209" s="705">
        <f t="shared" si="9"/>
        <v>0</v>
      </c>
      <c r="Q209" s="705">
        <f>O209-'[1]5.3'!M209</f>
        <v>0</v>
      </c>
    </row>
    <row r="210" spans="1:17" x14ac:dyDescent="0.2">
      <c r="A210" s="706" t="s">
        <v>223</v>
      </c>
      <c r="B210" s="706"/>
      <c r="C210" s="707">
        <v>4130</v>
      </c>
      <c r="D210" s="707">
        <v>2736</v>
      </c>
      <c r="E210" s="707"/>
      <c r="F210" s="707"/>
      <c r="G210" s="707"/>
      <c r="H210" s="707"/>
      <c r="I210" s="707"/>
      <c r="J210" s="707">
        <v>1116</v>
      </c>
      <c r="K210" s="707"/>
      <c r="L210" s="707"/>
      <c r="M210" s="707"/>
      <c r="N210" s="707">
        <v>278</v>
      </c>
      <c r="O210" s="705">
        <f t="shared" si="8"/>
        <v>4130</v>
      </c>
      <c r="P210" s="705">
        <f t="shared" si="9"/>
        <v>0</v>
      </c>
      <c r="Q210" s="705">
        <f>O210-'[1]5.3'!M210</f>
        <v>0</v>
      </c>
    </row>
    <row r="211" spans="1:17" x14ac:dyDescent="0.2">
      <c r="A211" s="706" t="s">
        <v>224</v>
      </c>
      <c r="B211" s="706"/>
      <c r="C211" s="714">
        <f>C210/C209</f>
        <v>0.93101893597835883</v>
      </c>
      <c r="D211" s="714">
        <f>D210/D209</f>
        <v>0.90059249506254113</v>
      </c>
      <c r="E211" s="714"/>
      <c r="F211" s="714"/>
      <c r="G211" s="714"/>
      <c r="H211" s="714"/>
      <c r="I211" s="714"/>
      <c r="J211" s="714">
        <f>J210/J209</f>
        <v>0.99642857142857144</v>
      </c>
      <c r="K211" s="714"/>
      <c r="L211" s="714"/>
      <c r="M211" s="714"/>
      <c r="N211" s="714">
        <f>N210/N209</f>
        <v>1</v>
      </c>
      <c r="O211" s="705">
        <f t="shared" ref="O211:O274" si="10">SUM(D211:N211)</f>
        <v>2.8970210664911127</v>
      </c>
      <c r="P211" s="705">
        <f t="shared" ref="P211:P274" si="11">O211-C211</f>
        <v>1.966002130512754</v>
      </c>
      <c r="Q211" s="705">
        <f>O211-'[1]5.3'!M211</f>
        <v>0.41029625118398583</v>
      </c>
    </row>
    <row r="212" spans="1:17" x14ac:dyDescent="0.2">
      <c r="A212" s="723" t="s">
        <v>913</v>
      </c>
      <c r="B212" s="706" t="s">
        <v>876</v>
      </c>
      <c r="C212" s="707"/>
      <c r="D212" s="707"/>
      <c r="E212" s="720"/>
      <c r="F212" s="720"/>
      <c r="G212" s="720"/>
      <c r="H212" s="720"/>
      <c r="I212" s="720"/>
      <c r="J212" s="720"/>
      <c r="K212" s="720"/>
      <c r="L212" s="720"/>
      <c r="M212" s="720"/>
      <c r="N212" s="720"/>
      <c r="O212" s="705">
        <f t="shared" si="10"/>
        <v>0</v>
      </c>
      <c r="P212" s="705">
        <f t="shared" si="11"/>
        <v>0</v>
      </c>
      <c r="Q212" s="705">
        <f>O212-'[1]5.3'!M212</f>
        <v>0</v>
      </c>
    </row>
    <row r="213" spans="1:17" x14ac:dyDescent="0.2">
      <c r="A213" s="706" t="s">
        <v>877</v>
      </c>
      <c r="B213" s="706"/>
      <c r="C213" s="707">
        <f>SUM(D213:N213)</f>
        <v>1938</v>
      </c>
      <c r="D213" s="707">
        <f>'[1]5.3'!C213-'[1]4.3'!E213-'[1]4.3'!F213-'[1]4.3'!G213-'[1]4.3'!H213-'[1]4.3'!I213-'[1]4.3'!J213-'[1]4.3'!K213-'[1]4.3'!L213-'[1]4.3'!M213-'[1]4.3'!N213</f>
        <v>895</v>
      </c>
      <c r="E213" s="707"/>
      <c r="F213" s="707"/>
      <c r="G213" s="720"/>
      <c r="H213" s="720"/>
      <c r="I213" s="720"/>
      <c r="J213" s="720">
        <v>1043</v>
      </c>
      <c r="K213" s="720"/>
      <c r="L213" s="720"/>
      <c r="M213" s="720"/>
      <c r="N213" s="720"/>
      <c r="O213" s="705">
        <f t="shared" si="10"/>
        <v>1938</v>
      </c>
      <c r="P213" s="705">
        <f t="shared" si="11"/>
        <v>0</v>
      </c>
      <c r="Q213" s="705">
        <f>O213-'[1]5.3'!M213</f>
        <v>0</v>
      </c>
    </row>
    <row r="214" spans="1:17" x14ac:dyDescent="0.2">
      <c r="A214" s="706" t="s">
        <v>878</v>
      </c>
      <c r="B214" s="706"/>
      <c r="C214" s="707">
        <v>1988</v>
      </c>
      <c r="D214" s="707">
        <v>945</v>
      </c>
      <c r="E214" s="707"/>
      <c r="F214" s="707"/>
      <c r="G214" s="720"/>
      <c r="H214" s="720"/>
      <c r="I214" s="720"/>
      <c r="J214" s="720">
        <v>1043</v>
      </c>
      <c r="K214" s="720"/>
      <c r="L214" s="720"/>
      <c r="M214" s="720"/>
      <c r="N214" s="720"/>
      <c r="O214" s="705">
        <f t="shared" si="10"/>
        <v>1988</v>
      </c>
      <c r="P214" s="705">
        <f t="shared" si="11"/>
        <v>0</v>
      </c>
      <c r="Q214" s="705">
        <f>O214-'[1]5.3'!M214</f>
        <v>0</v>
      </c>
    </row>
    <row r="215" spans="1:17" x14ac:dyDescent="0.2">
      <c r="A215" s="706" t="s">
        <v>223</v>
      </c>
      <c r="B215" s="706"/>
      <c r="C215" s="707">
        <v>801</v>
      </c>
      <c r="D215" s="707">
        <v>393</v>
      </c>
      <c r="E215" s="707"/>
      <c r="F215" s="707"/>
      <c r="G215" s="707"/>
      <c r="H215" s="707"/>
      <c r="I215" s="707"/>
      <c r="J215" s="707">
        <v>408</v>
      </c>
      <c r="K215" s="707"/>
      <c r="L215" s="707"/>
      <c r="M215" s="707"/>
      <c r="N215" s="707"/>
      <c r="O215" s="705">
        <f t="shared" si="10"/>
        <v>801</v>
      </c>
      <c r="P215" s="705">
        <f t="shared" si="11"/>
        <v>0</v>
      </c>
      <c r="Q215" s="705">
        <f>O215-'[1]5.3'!M215</f>
        <v>0</v>
      </c>
    </row>
    <row r="216" spans="1:17" x14ac:dyDescent="0.2">
      <c r="A216" s="706" t="s">
        <v>224</v>
      </c>
      <c r="B216" s="706"/>
      <c r="C216" s="714">
        <f>C215/C214</f>
        <v>0.40291750503018109</v>
      </c>
      <c r="D216" s="714">
        <f>D215/D214</f>
        <v>0.41587301587301589</v>
      </c>
      <c r="E216" s="714"/>
      <c r="F216" s="714"/>
      <c r="G216" s="714"/>
      <c r="H216" s="714"/>
      <c r="I216" s="714"/>
      <c r="J216" s="714">
        <f>J215/J214</f>
        <v>0.39117929050814959</v>
      </c>
      <c r="K216" s="714"/>
      <c r="L216" s="714"/>
      <c r="M216" s="714"/>
      <c r="N216" s="714"/>
      <c r="O216" s="705">
        <f t="shared" si="10"/>
        <v>0.80705230638116543</v>
      </c>
      <c r="P216" s="705">
        <f t="shared" si="11"/>
        <v>0.40413480135098434</v>
      </c>
      <c r="Q216" s="705">
        <f>O216-'[1]5.3'!M216</f>
        <v>-0.78644184566561837</v>
      </c>
    </row>
    <row r="217" spans="1:17" x14ac:dyDescent="0.2">
      <c r="A217" s="723" t="s">
        <v>914</v>
      </c>
      <c r="B217" s="706" t="s">
        <v>885</v>
      </c>
      <c r="C217" s="707"/>
      <c r="D217" s="707"/>
      <c r="E217" s="720"/>
      <c r="F217" s="720"/>
      <c r="G217" s="720"/>
      <c r="H217" s="720"/>
      <c r="I217" s="720"/>
      <c r="J217" s="720"/>
      <c r="K217" s="720"/>
      <c r="L217" s="720"/>
      <c r="M217" s="720"/>
      <c r="N217" s="720"/>
      <c r="O217" s="705">
        <f t="shared" si="10"/>
        <v>0</v>
      </c>
      <c r="P217" s="705">
        <f t="shared" si="11"/>
        <v>0</v>
      </c>
      <c r="Q217" s="705">
        <f>O217-'[1]5.3'!M217</f>
        <v>0</v>
      </c>
    </row>
    <row r="218" spans="1:17" x14ac:dyDescent="0.2">
      <c r="A218" s="706" t="s">
        <v>877</v>
      </c>
      <c r="B218" s="706"/>
      <c r="C218" s="707">
        <f>SUM(D218:N218)</f>
        <v>59565</v>
      </c>
      <c r="D218" s="707">
        <f>'[1]5.3'!C218-'[1]4.3'!E218-'[1]4.3'!F218-'[1]4.3'!G218-'[1]4.3'!H218-'[1]4.3'!I218-'[1]4.3'!J218-'[1]4.3'!K218-'[1]4.3'!L218-'[1]4.3'!M218-'[1]4.3'!N218</f>
        <v>59565</v>
      </c>
      <c r="E218" s="707"/>
      <c r="F218" s="707"/>
      <c r="G218" s="720"/>
      <c r="H218" s="720"/>
      <c r="I218" s="720"/>
      <c r="J218" s="720"/>
      <c r="K218" s="720"/>
      <c r="L218" s="720"/>
      <c r="M218" s="720"/>
      <c r="N218" s="720"/>
      <c r="O218" s="705">
        <f t="shared" si="10"/>
        <v>59565</v>
      </c>
      <c r="P218" s="705">
        <f t="shared" si="11"/>
        <v>0</v>
      </c>
      <c r="Q218" s="705">
        <f>O218-'[1]5.3'!M218</f>
        <v>0</v>
      </c>
    </row>
    <row r="219" spans="1:17" x14ac:dyDescent="0.2">
      <c r="A219" s="706" t="s">
        <v>878</v>
      </c>
      <c r="B219" s="706"/>
      <c r="C219" s="707">
        <v>68865</v>
      </c>
      <c r="D219" s="707">
        <v>68365</v>
      </c>
      <c r="E219" s="707"/>
      <c r="F219" s="707"/>
      <c r="G219" s="720"/>
      <c r="H219" s="720"/>
      <c r="I219" s="720"/>
      <c r="J219" s="720"/>
      <c r="K219" s="720"/>
      <c r="L219" s="720"/>
      <c r="M219" s="720"/>
      <c r="N219" s="720">
        <v>500</v>
      </c>
      <c r="O219" s="705">
        <f t="shared" si="10"/>
        <v>68865</v>
      </c>
      <c r="P219" s="705">
        <f t="shared" si="11"/>
        <v>0</v>
      </c>
      <c r="Q219" s="705">
        <f>O219-'[1]5.3'!M219</f>
        <v>0</v>
      </c>
    </row>
    <row r="220" spans="1:17" x14ac:dyDescent="0.2">
      <c r="A220" s="706" t="s">
        <v>223</v>
      </c>
      <c r="B220" s="706"/>
      <c r="C220" s="707">
        <v>50940</v>
      </c>
      <c r="D220" s="707">
        <v>50436</v>
      </c>
      <c r="E220" s="707"/>
      <c r="F220" s="707"/>
      <c r="G220" s="707"/>
      <c r="H220" s="707"/>
      <c r="I220" s="707"/>
      <c r="J220" s="707">
        <v>4</v>
      </c>
      <c r="K220" s="707"/>
      <c r="L220" s="707"/>
      <c r="M220" s="707"/>
      <c r="N220" s="707">
        <v>500</v>
      </c>
      <c r="O220" s="705">
        <f t="shared" si="10"/>
        <v>50940</v>
      </c>
      <c r="P220" s="705">
        <f t="shared" si="11"/>
        <v>0</v>
      </c>
      <c r="Q220" s="705">
        <f>O220-'[1]5.3'!M220</f>
        <v>0</v>
      </c>
    </row>
    <row r="221" spans="1:17" x14ac:dyDescent="0.2">
      <c r="A221" s="706" t="s">
        <v>224</v>
      </c>
      <c r="B221" s="706"/>
      <c r="C221" s="714">
        <f>C220/C219</f>
        <v>0.7397081245915923</v>
      </c>
      <c r="D221" s="714">
        <f>D220/D219</f>
        <v>0.73774592262122429</v>
      </c>
      <c r="E221" s="714"/>
      <c r="F221" s="714"/>
      <c r="G221" s="714"/>
      <c r="H221" s="714"/>
      <c r="I221" s="714"/>
      <c r="J221" s="714"/>
      <c r="K221" s="714"/>
      <c r="L221" s="714"/>
      <c r="M221" s="714"/>
      <c r="N221" s="714">
        <f>N220/N219</f>
        <v>1</v>
      </c>
      <c r="O221" s="705">
        <f t="shared" si="10"/>
        <v>1.7377459226212242</v>
      </c>
      <c r="P221" s="705">
        <f t="shared" si="11"/>
        <v>0.99803779802963188</v>
      </c>
      <c r="Q221" s="705">
        <f>O221-'[1]5.3'!M221</f>
        <v>5.5014260737403564E-2</v>
      </c>
    </row>
    <row r="222" spans="1:17" x14ac:dyDescent="0.2">
      <c r="A222" s="723" t="s">
        <v>915</v>
      </c>
      <c r="B222" s="706" t="s">
        <v>876</v>
      </c>
      <c r="C222" s="707"/>
      <c r="D222" s="707"/>
      <c r="E222" s="720"/>
      <c r="F222" s="720"/>
      <c r="G222" s="720"/>
      <c r="H222" s="720"/>
      <c r="I222" s="720"/>
      <c r="J222" s="720"/>
      <c r="K222" s="720"/>
      <c r="L222" s="720"/>
      <c r="M222" s="720"/>
      <c r="N222" s="720"/>
      <c r="O222" s="705">
        <f t="shared" si="10"/>
        <v>0</v>
      </c>
      <c r="P222" s="705">
        <f t="shared" si="11"/>
        <v>0</v>
      </c>
      <c r="Q222" s="705">
        <f>O222-'[1]5.3'!M222</f>
        <v>0</v>
      </c>
    </row>
    <row r="223" spans="1:17" x14ac:dyDescent="0.2">
      <c r="A223" s="706" t="s">
        <v>877</v>
      </c>
      <c r="B223" s="706"/>
      <c r="C223" s="707">
        <f>SUM(D223:N223)</f>
        <v>19591</v>
      </c>
      <c r="D223" s="707">
        <f>'[1]5.3'!C223-'[1]4.3'!E223-'[1]4.3'!F223-'[1]4.3'!G223-'[1]4.3'!H223-'[1]4.3'!I223-'[1]4.3'!J223-'[1]4.3'!K223-'[1]4.3'!L223-'[1]4.3'!M223-'[1]4.3'!N223</f>
        <v>19591</v>
      </c>
      <c r="E223" s="707"/>
      <c r="F223" s="707"/>
      <c r="G223" s="720"/>
      <c r="H223" s="720"/>
      <c r="I223" s="720"/>
      <c r="J223" s="720"/>
      <c r="K223" s="720"/>
      <c r="L223" s="720"/>
      <c r="M223" s="720"/>
      <c r="N223" s="720"/>
      <c r="O223" s="705">
        <f t="shared" si="10"/>
        <v>19591</v>
      </c>
      <c r="P223" s="705">
        <f t="shared" si="11"/>
        <v>0</v>
      </c>
      <c r="Q223" s="705">
        <f>O223-'[1]5.3'!M223</f>
        <v>0</v>
      </c>
    </row>
    <row r="224" spans="1:17" x14ac:dyDescent="0.2">
      <c r="A224" s="706" t="s">
        <v>878</v>
      </c>
      <c r="B224" s="706"/>
      <c r="C224" s="707">
        <v>20599</v>
      </c>
      <c r="D224" s="707">
        <v>20499</v>
      </c>
      <c r="E224" s="707"/>
      <c r="F224" s="707"/>
      <c r="G224" s="720"/>
      <c r="H224" s="720"/>
      <c r="I224" s="720"/>
      <c r="J224" s="720"/>
      <c r="K224" s="720"/>
      <c r="L224" s="720"/>
      <c r="M224" s="720"/>
      <c r="N224" s="720">
        <v>100</v>
      </c>
      <c r="O224" s="705">
        <f t="shared" si="10"/>
        <v>20599</v>
      </c>
      <c r="P224" s="705">
        <f t="shared" si="11"/>
        <v>0</v>
      </c>
      <c r="Q224" s="705">
        <f>O224-'[1]5.3'!M224</f>
        <v>0</v>
      </c>
    </row>
    <row r="225" spans="1:17" x14ac:dyDescent="0.2">
      <c r="A225" s="706" t="s">
        <v>223</v>
      </c>
      <c r="B225" s="706"/>
      <c r="C225" s="707">
        <v>17455</v>
      </c>
      <c r="D225" s="707">
        <v>17347</v>
      </c>
      <c r="E225" s="707"/>
      <c r="F225" s="707"/>
      <c r="G225" s="707"/>
      <c r="H225" s="707"/>
      <c r="I225" s="707"/>
      <c r="J225" s="707">
        <v>8</v>
      </c>
      <c r="K225" s="707"/>
      <c r="L225" s="707"/>
      <c r="M225" s="707"/>
      <c r="N225" s="707">
        <v>100</v>
      </c>
      <c r="O225" s="705">
        <f t="shared" si="10"/>
        <v>17455</v>
      </c>
      <c r="P225" s="705">
        <f t="shared" si="11"/>
        <v>0</v>
      </c>
      <c r="Q225" s="705">
        <f>O225-'[1]5.3'!M225</f>
        <v>0</v>
      </c>
    </row>
    <row r="226" spans="1:17" x14ac:dyDescent="0.2">
      <c r="A226" s="706" t="s">
        <v>224</v>
      </c>
      <c r="B226" s="706"/>
      <c r="C226" s="714">
        <f>C225/C224</f>
        <v>0.84737123161318506</v>
      </c>
      <c r="D226" s="714">
        <f>D225/D224</f>
        <v>0.84623640177569637</v>
      </c>
      <c r="E226" s="714"/>
      <c r="F226" s="714"/>
      <c r="G226" s="714"/>
      <c r="H226" s="714"/>
      <c r="I226" s="714"/>
      <c r="J226" s="714"/>
      <c r="K226" s="714"/>
      <c r="L226" s="714"/>
      <c r="M226" s="714"/>
      <c r="N226" s="714">
        <f>N225/N224</f>
        <v>1</v>
      </c>
      <c r="O226" s="705">
        <f t="shared" si="10"/>
        <v>1.8462364017756965</v>
      </c>
      <c r="P226" s="705">
        <f t="shared" si="11"/>
        <v>0.99886517016251142</v>
      </c>
      <c r="Q226" s="705">
        <f>O226-'[1]5.3'!M226</f>
        <v>0.99886517016251142</v>
      </c>
    </row>
    <row r="227" spans="1:17" x14ac:dyDescent="0.2">
      <c r="A227" s="723" t="s">
        <v>916</v>
      </c>
      <c r="B227" s="706" t="s">
        <v>876</v>
      </c>
      <c r="C227" s="707"/>
      <c r="D227" s="707"/>
      <c r="E227" s="720"/>
      <c r="F227" s="720"/>
      <c r="G227" s="720"/>
      <c r="H227" s="720"/>
      <c r="I227" s="720"/>
      <c r="J227" s="720"/>
      <c r="K227" s="720"/>
      <c r="L227" s="720"/>
      <c r="M227" s="720"/>
      <c r="N227" s="720"/>
      <c r="O227" s="705">
        <f t="shared" si="10"/>
        <v>0</v>
      </c>
      <c r="P227" s="705">
        <f t="shared" si="11"/>
        <v>0</v>
      </c>
      <c r="Q227" s="705">
        <f>O227-'[1]5.3'!M227</f>
        <v>0</v>
      </c>
    </row>
    <row r="228" spans="1:17" x14ac:dyDescent="0.2">
      <c r="A228" s="706" t="s">
        <v>877</v>
      </c>
      <c r="B228" s="706"/>
      <c r="C228" s="707">
        <f>SUM(D228:N228)</f>
        <v>12757</v>
      </c>
      <c r="D228" s="707">
        <f>'[1]5.3'!C228-'[1]4.3'!E228-'[1]4.3'!F228-'[1]4.3'!G228-'[1]4.3'!H228-'[1]4.3'!I228-'[1]4.3'!J228-'[1]4.3'!K228-'[1]4.3'!L228-'[1]4.3'!M228-'[1]4.3'!N228</f>
        <v>12757</v>
      </c>
      <c r="E228" s="707"/>
      <c r="F228" s="707"/>
      <c r="G228" s="720"/>
      <c r="H228" s="720"/>
      <c r="I228" s="720"/>
      <c r="J228" s="720"/>
      <c r="K228" s="720"/>
      <c r="L228" s="720"/>
      <c r="M228" s="720"/>
      <c r="N228" s="720"/>
      <c r="O228" s="705">
        <f t="shared" si="10"/>
        <v>12757</v>
      </c>
      <c r="P228" s="705">
        <f t="shared" si="11"/>
        <v>0</v>
      </c>
      <c r="Q228" s="705">
        <f>O228-'[1]5.3'!M228</f>
        <v>0</v>
      </c>
    </row>
    <row r="229" spans="1:17" x14ac:dyDescent="0.2">
      <c r="A229" s="706" t="s">
        <v>878</v>
      </c>
      <c r="B229" s="706"/>
      <c r="C229" s="707">
        <v>13412</v>
      </c>
      <c r="D229" s="707">
        <v>13312</v>
      </c>
      <c r="E229" s="707"/>
      <c r="F229" s="707"/>
      <c r="G229" s="720"/>
      <c r="H229" s="720"/>
      <c r="I229" s="720"/>
      <c r="J229" s="720"/>
      <c r="K229" s="720"/>
      <c r="L229" s="720"/>
      <c r="M229" s="720"/>
      <c r="N229" s="720">
        <v>100</v>
      </c>
      <c r="O229" s="705">
        <f t="shared" si="10"/>
        <v>13412</v>
      </c>
      <c r="P229" s="705">
        <f t="shared" si="11"/>
        <v>0</v>
      </c>
      <c r="Q229" s="705">
        <f>O229-'[1]5.3'!M229</f>
        <v>0</v>
      </c>
    </row>
    <row r="230" spans="1:17" x14ac:dyDescent="0.2">
      <c r="A230" s="706" t="s">
        <v>223</v>
      </c>
      <c r="B230" s="706"/>
      <c r="C230" s="707">
        <v>11264</v>
      </c>
      <c r="D230" s="707">
        <v>11164</v>
      </c>
      <c r="E230" s="707"/>
      <c r="F230" s="707"/>
      <c r="G230" s="707"/>
      <c r="H230" s="707"/>
      <c r="I230" s="707"/>
      <c r="J230" s="707"/>
      <c r="K230" s="707"/>
      <c r="L230" s="707"/>
      <c r="M230" s="707"/>
      <c r="N230" s="707">
        <v>100</v>
      </c>
      <c r="O230" s="705">
        <f t="shared" si="10"/>
        <v>11264</v>
      </c>
      <c r="P230" s="705">
        <f t="shared" si="11"/>
        <v>0</v>
      </c>
      <c r="Q230" s="705">
        <f>O230-'[1]5.3'!M230</f>
        <v>0</v>
      </c>
    </row>
    <row r="231" spans="1:17" x14ac:dyDescent="0.2">
      <c r="A231" s="706" t="s">
        <v>224</v>
      </c>
      <c r="B231" s="706"/>
      <c r="C231" s="714">
        <f>C230/C229</f>
        <v>0.83984491500149117</v>
      </c>
      <c r="D231" s="714">
        <f>D230/D229</f>
        <v>0.83864182692307687</v>
      </c>
      <c r="E231" s="714"/>
      <c r="F231" s="714"/>
      <c r="G231" s="714"/>
      <c r="H231" s="714"/>
      <c r="I231" s="714"/>
      <c r="J231" s="714"/>
      <c r="K231" s="714"/>
      <c r="L231" s="714"/>
      <c r="M231" s="714"/>
      <c r="N231" s="714">
        <f>N230/N229</f>
        <v>1</v>
      </c>
      <c r="O231" s="705">
        <f t="shared" si="10"/>
        <v>1.8386418269230769</v>
      </c>
      <c r="P231" s="705">
        <f t="shared" si="11"/>
        <v>0.99879691192158571</v>
      </c>
      <c r="Q231" s="705">
        <f>O231-'[1]5.3'!M231</f>
        <v>0.99879691192158571</v>
      </c>
    </row>
    <row r="232" spans="1:17" x14ac:dyDescent="0.2">
      <c r="A232" s="723" t="s">
        <v>917</v>
      </c>
      <c r="B232" s="706" t="s">
        <v>876</v>
      </c>
      <c r="C232" s="707"/>
      <c r="D232" s="707"/>
      <c r="E232" s="720"/>
      <c r="F232" s="720"/>
      <c r="G232" s="720"/>
      <c r="H232" s="720"/>
      <c r="I232" s="720"/>
      <c r="J232" s="720"/>
      <c r="K232" s="720"/>
      <c r="L232" s="720"/>
      <c r="M232" s="720"/>
      <c r="N232" s="720"/>
      <c r="O232" s="705">
        <f t="shared" si="10"/>
        <v>0</v>
      </c>
      <c r="P232" s="705">
        <f t="shared" si="11"/>
        <v>0</v>
      </c>
      <c r="Q232" s="705">
        <f>O232-'[1]5.3'!M232</f>
        <v>0</v>
      </c>
    </row>
    <row r="233" spans="1:17" x14ac:dyDescent="0.2">
      <c r="A233" s="706" t="s">
        <v>877</v>
      </c>
      <c r="B233" s="706"/>
      <c r="C233" s="707">
        <f>SUM(D233:N233)</f>
        <v>10763</v>
      </c>
      <c r="D233" s="707">
        <f>'[1]5.3'!C233-'[1]4.3'!E233-'[1]4.3'!F233-'[1]4.3'!G233-'[1]4.3'!H233-'[1]4.3'!I233-'[1]4.3'!J233-'[1]4.3'!K233-'[1]4.3'!L233-'[1]4.3'!M233-'[1]4.3'!N233</f>
        <v>10763</v>
      </c>
      <c r="E233" s="707"/>
      <c r="F233" s="707"/>
      <c r="G233" s="720"/>
      <c r="H233" s="720"/>
      <c r="I233" s="720"/>
      <c r="J233" s="720"/>
      <c r="K233" s="720"/>
      <c r="L233" s="720"/>
      <c r="M233" s="720"/>
      <c r="N233" s="720"/>
      <c r="O233" s="705">
        <f t="shared" si="10"/>
        <v>10763</v>
      </c>
      <c r="P233" s="705">
        <f t="shared" si="11"/>
        <v>0</v>
      </c>
      <c r="Q233" s="705">
        <f>O233-'[1]5.3'!M233</f>
        <v>0</v>
      </c>
    </row>
    <row r="234" spans="1:17" x14ac:dyDescent="0.2">
      <c r="A234" s="706" t="s">
        <v>878</v>
      </c>
      <c r="B234" s="706"/>
      <c r="C234" s="707">
        <v>10963</v>
      </c>
      <c r="D234" s="707">
        <v>10863</v>
      </c>
      <c r="E234" s="707"/>
      <c r="F234" s="707"/>
      <c r="G234" s="720"/>
      <c r="H234" s="720"/>
      <c r="I234" s="720"/>
      <c r="J234" s="720"/>
      <c r="K234" s="720"/>
      <c r="L234" s="720"/>
      <c r="M234" s="720"/>
      <c r="N234" s="720">
        <v>100</v>
      </c>
      <c r="O234" s="705">
        <f t="shared" si="10"/>
        <v>10963</v>
      </c>
      <c r="P234" s="705">
        <f t="shared" si="11"/>
        <v>0</v>
      </c>
      <c r="Q234" s="705">
        <f>O234-'[1]5.3'!M234</f>
        <v>0</v>
      </c>
    </row>
    <row r="235" spans="1:17" x14ac:dyDescent="0.2">
      <c r="A235" s="706" t="s">
        <v>223</v>
      </c>
      <c r="B235" s="706"/>
      <c r="C235" s="707">
        <v>9474</v>
      </c>
      <c r="D235" s="707">
        <v>9336</v>
      </c>
      <c r="E235" s="707"/>
      <c r="F235" s="707"/>
      <c r="G235" s="707"/>
      <c r="H235" s="707"/>
      <c r="I235" s="707"/>
      <c r="J235" s="707">
        <v>38</v>
      </c>
      <c r="K235" s="707"/>
      <c r="L235" s="707"/>
      <c r="M235" s="707"/>
      <c r="N235" s="707">
        <v>100</v>
      </c>
      <c r="O235" s="705">
        <f t="shared" si="10"/>
        <v>9474</v>
      </c>
      <c r="P235" s="705">
        <f t="shared" si="11"/>
        <v>0</v>
      </c>
      <c r="Q235" s="705">
        <f>O235-'[1]5.3'!M235</f>
        <v>0</v>
      </c>
    </row>
    <row r="236" spans="1:17" x14ac:dyDescent="0.2">
      <c r="A236" s="706" t="s">
        <v>224</v>
      </c>
      <c r="B236" s="706"/>
      <c r="C236" s="714">
        <f>C235/C234</f>
        <v>0.86417951290705097</v>
      </c>
      <c r="D236" s="714">
        <f>D235/D234</f>
        <v>0.85943109638221482</v>
      </c>
      <c r="E236" s="714"/>
      <c r="F236" s="714"/>
      <c r="G236" s="714"/>
      <c r="H236" s="714"/>
      <c r="I236" s="714"/>
      <c r="J236" s="714"/>
      <c r="K236" s="714"/>
      <c r="L236" s="714"/>
      <c r="M236" s="714"/>
      <c r="N236" s="714">
        <f>N235/N234</f>
        <v>1</v>
      </c>
      <c r="O236" s="705">
        <f t="shared" si="10"/>
        <v>1.8594310963822149</v>
      </c>
      <c r="P236" s="705">
        <f t="shared" si="11"/>
        <v>0.99525158347516396</v>
      </c>
      <c r="Q236" s="705">
        <f>O236-'[1]5.3'!M236</f>
        <v>0.99525158347516396</v>
      </c>
    </row>
    <row r="237" spans="1:17" x14ac:dyDescent="0.2">
      <c r="A237" s="723" t="s">
        <v>918</v>
      </c>
      <c r="B237" s="706" t="s">
        <v>876</v>
      </c>
      <c r="C237" s="707"/>
      <c r="D237" s="707"/>
      <c r="E237" s="720"/>
      <c r="F237" s="720"/>
      <c r="G237" s="720"/>
      <c r="H237" s="720"/>
      <c r="I237" s="720"/>
      <c r="J237" s="720"/>
      <c r="K237" s="720"/>
      <c r="L237" s="720"/>
      <c r="M237" s="720"/>
      <c r="N237" s="720"/>
      <c r="O237" s="705">
        <f t="shared" si="10"/>
        <v>0</v>
      </c>
      <c r="P237" s="705">
        <f t="shared" si="11"/>
        <v>0</v>
      </c>
      <c r="Q237" s="705">
        <f>O237-'[1]5.3'!M237</f>
        <v>0</v>
      </c>
    </row>
    <row r="238" spans="1:17" x14ac:dyDescent="0.2">
      <c r="A238" s="706" t="s">
        <v>877</v>
      </c>
      <c r="B238" s="706"/>
      <c r="C238" s="707">
        <f>SUM(D238:N238)</f>
        <v>5229</v>
      </c>
      <c r="D238" s="707">
        <f>'[1]5.3'!C238-'[1]4.3'!E238-'[1]4.3'!F238-'[1]4.3'!G238-'[1]4.3'!H238-'[1]4.3'!I238-'[1]4.3'!J238-'[1]4.3'!K238-'[1]4.3'!L238-'[1]4.3'!M238-'[1]4.3'!N238</f>
        <v>5229</v>
      </c>
      <c r="E238" s="707"/>
      <c r="F238" s="707"/>
      <c r="G238" s="720"/>
      <c r="H238" s="720"/>
      <c r="I238" s="720"/>
      <c r="J238" s="720"/>
      <c r="K238" s="720"/>
      <c r="L238" s="720"/>
      <c r="M238" s="720"/>
      <c r="N238" s="720"/>
      <c r="O238" s="705">
        <f t="shared" si="10"/>
        <v>5229</v>
      </c>
      <c r="P238" s="705">
        <f t="shared" si="11"/>
        <v>0</v>
      </c>
      <c r="Q238" s="705">
        <f>O238-'[1]5.3'!M238</f>
        <v>0</v>
      </c>
    </row>
    <row r="239" spans="1:17" x14ac:dyDescent="0.2">
      <c r="A239" s="706" t="s">
        <v>878</v>
      </c>
      <c r="B239" s="706"/>
      <c r="C239" s="707">
        <v>5229</v>
      </c>
      <c r="D239" s="707">
        <v>5229</v>
      </c>
      <c r="E239" s="707"/>
      <c r="F239" s="707"/>
      <c r="G239" s="720"/>
      <c r="H239" s="720"/>
      <c r="I239" s="720"/>
      <c r="J239" s="720"/>
      <c r="K239" s="720"/>
      <c r="L239" s="720"/>
      <c r="M239" s="720"/>
      <c r="N239" s="720"/>
      <c r="O239" s="705">
        <f t="shared" si="10"/>
        <v>5229</v>
      </c>
      <c r="P239" s="705">
        <f t="shared" si="11"/>
        <v>0</v>
      </c>
      <c r="Q239" s="705">
        <f>O239-'[1]5.3'!M239</f>
        <v>0</v>
      </c>
    </row>
    <row r="240" spans="1:17" x14ac:dyDescent="0.2">
      <c r="A240" s="706" t="s">
        <v>223</v>
      </c>
      <c r="B240" s="706"/>
      <c r="C240" s="707">
        <v>5680</v>
      </c>
      <c r="D240" s="707">
        <v>5680</v>
      </c>
      <c r="E240" s="707"/>
      <c r="F240" s="707"/>
      <c r="G240" s="707"/>
      <c r="H240" s="707"/>
      <c r="I240" s="707"/>
      <c r="J240" s="707"/>
      <c r="K240" s="707"/>
      <c r="L240" s="707"/>
      <c r="M240" s="707"/>
      <c r="N240" s="707"/>
      <c r="O240" s="705">
        <f t="shared" si="10"/>
        <v>5680</v>
      </c>
      <c r="P240" s="705">
        <f t="shared" si="11"/>
        <v>0</v>
      </c>
      <c r="Q240" s="705">
        <f>O240-'[1]5.3'!M240</f>
        <v>0</v>
      </c>
    </row>
    <row r="241" spans="1:17" x14ac:dyDescent="0.2">
      <c r="A241" s="706" t="s">
        <v>224</v>
      </c>
      <c r="B241" s="706"/>
      <c r="C241" s="714">
        <f>C240/C239</f>
        <v>1.0862497609485562</v>
      </c>
      <c r="D241" s="714">
        <f>D240/D239</f>
        <v>1.0862497609485562</v>
      </c>
      <c r="E241" s="714"/>
      <c r="F241" s="714"/>
      <c r="G241" s="714"/>
      <c r="H241" s="714"/>
      <c r="I241" s="714"/>
      <c r="J241" s="714"/>
      <c r="K241" s="714"/>
      <c r="L241" s="714"/>
      <c r="M241" s="714"/>
      <c r="N241" s="714"/>
      <c r="O241" s="705">
        <f t="shared" si="10"/>
        <v>1.0862497609485562</v>
      </c>
      <c r="P241" s="705">
        <f t="shared" si="11"/>
        <v>0</v>
      </c>
      <c r="Q241" s="705">
        <f>O241-'[1]5.3'!M241</f>
        <v>0.11340600497227005</v>
      </c>
    </row>
    <row r="242" spans="1:17" x14ac:dyDescent="0.2">
      <c r="A242" s="723" t="s">
        <v>919</v>
      </c>
      <c r="B242" s="706" t="s">
        <v>876</v>
      </c>
      <c r="C242" s="707"/>
      <c r="D242" s="707"/>
      <c r="E242" s="720"/>
      <c r="F242" s="720"/>
      <c r="G242" s="720"/>
      <c r="H242" s="720"/>
      <c r="I242" s="720"/>
      <c r="J242" s="720"/>
      <c r="K242" s="720"/>
      <c r="L242" s="720"/>
      <c r="M242" s="720"/>
      <c r="N242" s="720"/>
      <c r="O242" s="705">
        <f t="shared" si="10"/>
        <v>0</v>
      </c>
      <c r="P242" s="705">
        <f t="shared" si="11"/>
        <v>0</v>
      </c>
      <c r="Q242" s="705">
        <f>O242-'[1]5.3'!M242</f>
        <v>0</v>
      </c>
    </row>
    <row r="243" spans="1:17" x14ac:dyDescent="0.2">
      <c r="A243" s="706" t="s">
        <v>877</v>
      </c>
      <c r="B243" s="706"/>
      <c r="C243" s="707">
        <f>SUM(D243:N243)</f>
        <v>32</v>
      </c>
      <c r="D243" s="707">
        <f>'[1]5.3'!C243-'[1]4.3'!E243-'[1]4.3'!F243-'[1]4.3'!G243-'[1]4.3'!H243-'[1]4.3'!I243-'[1]4.3'!J243-'[1]4.3'!K243-'[1]4.3'!L243-'[1]4.3'!M243-'[1]4.3'!N243</f>
        <v>32</v>
      </c>
      <c r="E243" s="707"/>
      <c r="F243" s="707"/>
      <c r="G243" s="720"/>
      <c r="H243" s="720"/>
      <c r="I243" s="720"/>
      <c r="J243" s="720"/>
      <c r="K243" s="720"/>
      <c r="L243" s="720"/>
      <c r="M243" s="720"/>
      <c r="N243" s="720"/>
      <c r="O243" s="705">
        <f t="shared" si="10"/>
        <v>32</v>
      </c>
      <c r="P243" s="705">
        <f t="shared" si="11"/>
        <v>0</v>
      </c>
      <c r="Q243" s="705">
        <f>O243-'[1]5.3'!M243</f>
        <v>0</v>
      </c>
    </row>
    <row r="244" spans="1:17" x14ac:dyDescent="0.2">
      <c r="A244" s="706" t="s">
        <v>878</v>
      </c>
      <c r="B244" s="706"/>
      <c r="C244" s="707">
        <v>32</v>
      </c>
      <c r="D244" s="707">
        <v>32</v>
      </c>
      <c r="E244" s="707"/>
      <c r="F244" s="707"/>
      <c r="G244" s="720"/>
      <c r="H244" s="720"/>
      <c r="I244" s="720"/>
      <c r="J244" s="720"/>
      <c r="K244" s="720"/>
      <c r="L244" s="720"/>
      <c r="M244" s="720"/>
      <c r="N244" s="720"/>
      <c r="O244" s="705">
        <f t="shared" si="10"/>
        <v>32</v>
      </c>
      <c r="P244" s="705">
        <f t="shared" si="11"/>
        <v>0</v>
      </c>
      <c r="Q244" s="705">
        <f>O244-'[1]5.3'!M244</f>
        <v>0</v>
      </c>
    </row>
    <row r="245" spans="1:17" x14ac:dyDescent="0.2">
      <c r="A245" s="706" t="s">
        <v>223</v>
      </c>
      <c r="B245" s="706"/>
      <c r="C245" s="707">
        <v>37</v>
      </c>
      <c r="D245" s="707">
        <v>37</v>
      </c>
      <c r="E245" s="707"/>
      <c r="F245" s="707"/>
      <c r="G245" s="707"/>
      <c r="H245" s="707"/>
      <c r="I245" s="707"/>
      <c r="J245" s="707"/>
      <c r="K245" s="707"/>
      <c r="L245" s="707"/>
      <c r="M245" s="707"/>
      <c r="N245" s="707"/>
      <c r="O245" s="705">
        <f t="shared" si="10"/>
        <v>37</v>
      </c>
      <c r="P245" s="705">
        <f t="shared" si="11"/>
        <v>0</v>
      </c>
      <c r="Q245" s="705">
        <f>O245-'[1]5.3'!M245</f>
        <v>0</v>
      </c>
    </row>
    <row r="246" spans="1:17" x14ac:dyDescent="0.2">
      <c r="A246" s="706" t="s">
        <v>224</v>
      </c>
      <c r="B246" s="706"/>
      <c r="C246" s="714">
        <f>C245/C244</f>
        <v>1.15625</v>
      </c>
      <c r="D246" s="714">
        <f>D245/D244</f>
        <v>1.15625</v>
      </c>
      <c r="E246" s="714"/>
      <c r="F246" s="714"/>
      <c r="G246" s="714"/>
      <c r="H246" s="714"/>
      <c r="I246" s="714"/>
      <c r="J246" s="714"/>
      <c r="K246" s="714"/>
      <c r="L246" s="714"/>
      <c r="M246" s="714"/>
      <c r="N246" s="714"/>
      <c r="O246" s="705">
        <f t="shared" si="10"/>
        <v>1.15625</v>
      </c>
      <c r="P246" s="705">
        <f t="shared" si="11"/>
        <v>0</v>
      </c>
      <c r="Q246" s="705">
        <f>O246-'[1]5.3'!M246</f>
        <v>0</v>
      </c>
    </row>
    <row r="247" spans="1:17" ht="38.25" x14ac:dyDescent="0.2">
      <c r="A247" s="724" t="s">
        <v>920</v>
      </c>
      <c r="B247" s="706" t="s">
        <v>876</v>
      </c>
      <c r="C247" s="707"/>
      <c r="D247" s="707"/>
      <c r="E247" s="720"/>
      <c r="F247" s="720"/>
      <c r="G247" s="720"/>
      <c r="H247" s="720"/>
      <c r="I247" s="720"/>
      <c r="J247" s="720"/>
      <c r="K247" s="720"/>
      <c r="L247" s="720"/>
      <c r="M247" s="720"/>
      <c r="N247" s="720"/>
      <c r="O247" s="705">
        <f t="shared" si="10"/>
        <v>0</v>
      </c>
      <c r="P247" s="705">
        <f t="shared" si="11"/>
        <v>0</v>
      </c>
      <c r="Q247" s="705">
        <f>O247-'[1]5.3'!M247</f>
        <v>0</v>
      </c>
    </row>
    <row r="248" spans="1:17" x14ac:dyDescent="0.2">
      <c r="A248" s="706" t="s">
        <v>877</v>
      </c>
      <c r="B248" s="706"/>
      <c r="C248" s="707">
        <f>SUM(D248:N248)</f>
        <v>2400</v>
      </c>
      <c r="D248" s="707">
        <f>'[1]5.3'!C248-'[1]4.3'!E248-'[1]4.3'!F248-'[1]4.3'!G248-'[1]4.3'!H248-'[1]4.3'!I248-'[1]4.3'!J248-'[1]4.3'!K248-'[1]4.3'!L248-'[1]4.3'!M248-'[1]4.3'!N248</f>
        <v>368</v>
      </c>
      <c r="E248" s="707"/>
      <c r="F248" s="707"/>
      <c r="G248" s="720"/>
      <c r="H248" s="720"/>
      <c r="I248" s="720"/>
      <c r="J248" s="720">
        <v>2032</v>
      </c>
      <c r="K248" s="720"/>
      <c r="L248" s="720"/>
      <c r="M248" s="720"/>
      <c r="N248" s="720"/>
      <c r="O248" s="705">
        <f t="shared" si="10"/>
        <v>2400</v>
      </c>
      <c r="P248" s="705">
        <f t="shared" si="11"/>
        <v>0</v>
      </c>
      <c r="Q248" s="705">
        <f>O248-'[1]5.3'!M248</f>
        <v>0</v>
      </c>
    </row>
    <row r="249" spans="1:17" x14ac:dyDescent="0.2">
      <c r="A249" s="706" t="s">
        <v>878</v>
      </c>
      <c r="B249" s="706"/>
      <c r="C249" s="707">
        <v>2400</v>
      </c>
      <c r="D249" s="707">
        <v>368</v>
      </c>
      <c r="E249" s="707"/>
      <c r="F249" s="707"/>
      <c r="G249" s="720"/>
      <c r="H249" s="720"/>
      <c r="I249" s="720"/>
      <c r="J249" s="720">
        <v>2032</v>
      </c>
      <c r="K249" s="720"/>
      <c r="L249" s="720"/>
      <c r="M249" s="720"/>
      <c r="N249" s="720"/>
      <c r="O249" s="705">
        <f t="shared" si="10"/>
        <v>2400</v>
      </c>
      <c r="P249" s="705">
        <f t="shared" si="11"/>
        <v>0</v>
      </c>
      <c r="Q249" s="705">
        <f>O249-'[1]5.3'!M249</f>
        <v>0</v>
      </c>
    </row>
    <row r="250" spans="1:17" x14ac:dyDescent="0.2">
      <c r="A250" s="706" t="s">
        <v>223</v>
      </c>
      <c r="B250" s="706"/>
      <c r="C250" s="707">
        <v>2083</v>
      </c>
      <c r="D250" s="707">
        <v>315</v>
      </c>
      <c r="E250" s="707"/>
      <c r="F250" s="707"/>
      <c r="G250" s="707"/>
      <c r="H250" s="707"/>
      <c r="I250" s="707"/>
      <c r="J250" s="707">
        <v>1768</v>
      </c>
      <c r="K250" s="707"/>
      <c r="L250" s="707"/>
      <c r="M250" s="707"/>
      <c r="N250" s="707"/>
      <c r="O250" s="705">
        <f t="shared" si="10"/>
        <v>2083</v>
      </c>
      <c r="P250" s="705">
        <f t="shared" si="11"/>
        <v>0</v>
      </c>
      <c r="Q250" s="705">
        <f>O250-'[1]5.3'!M250</f>
        <v>0</v>
      </c>
    </row>
    <row r="251" spans="1:17" x14ac:dyDescent="0.2">
      <c r="A251" s="706" t="s">
        <v>224</v>
      </c>
      <c r="B251" s="706"/>
      <c r="C251" s="714">
        <f>C250/C249</f>
        <v>0.86791666666666667</v>
      </c>
      <c r="D251" s="714">
        <f>D250/D249</f>
        <v>0.85597826086956519</v>
      </c>
      <c r="E251" s="714"/>
      <c r="F251" s="714"/>
      <c r="G251" s="714"/>
      <c r="H251" s="714"/>
      <c r="I251" s="714"/>
      <c r="J251" s="714">
        <f>J250/J249</f>
        <v>0.87007874015748032</v>
      </c>
      <c r="K251" s="714"/>
      <c r="L251" s="714"/>
      <c r="M251" s="714"/>
      <c r="N251" s="714"/>
      <c r="O251" s="705">
        <f t="shared" si="10"/>
        <v>1.7260570010270455</v>
      </c>
      <c r="P251" s="705">
        <f t="shared" si="11"/>
        <v>0.85814033436037884</v>
      </c>
      <c r="Q251" s="705">
        <f>O251-'[1]5.3'!M251</f>
        <v>0.86147366769371214</v>
      </c>
    </row>
    <row r="252" spans="1:17" s="728" customFormat="1" x14ac:dyDescent="0.2">
      <c r="A252" s="725" t="s">
        <v>921</v>
      </c>
      <c r="B252" s="726"/>
      <c r="C252" s="727"/>
      <c r="D252" s="727"/>
      <c r="E252" s="727"/>
      <c r="F252" s="727"/>
      <c r="G252" s="727"/>
      <c r="H252" s="727"/>
      <c r="I252" s="727"/>
      <c r="J252" s="727"/>
      <c r="K252" s="727"/>
      <c r="L252" s="727"/>
      <c r="M252" s="727"/>
      <c r="N252" s="727"/>
      <c r="O252" s="705">
        <f t="shared" si="10"/>
        <v>0</v>
      </c>
      <c r="P252" s="705">
        <f t="shared" si="11"/>
        <v>0</v>
      </c>
      <c r="Q252" s="705">
        <f>O252-'[1]5.3'!M252</f>
        <v>0</v>
      </c>
    </row>
    <row r="253" spans="1:17" s="692" customFormat="1" x14ac:dyDescent="0.2">
      <c r="A253" s="706" t="s">
        <v>877</v>
      </c>
      <c r="B253" s="715"/>
      <c r="C253" s="729">
        <f t="shared" ref="C253:E255" si="12">C13+C18+C23+C28+C48+C68+C73+C108+C113</f>
        <v>1514243</v>
      </c>
      <c r="D253" s="729">
        <f t="shared" si="12"/>
        <v>1223718</v>
      </c>
      <c r="E253" s="729">
        <f t="shared" si="12"/>
        <v>41016</v>
      </c>
      <c r="F253" s="729"/>
      <c r="G253" s="729">
        <f>G13+G18+G23+G28+G48+G68+G73+G108+G113</f>
        <v>2100</v>
      </c>
      <c r="H253" s="729"/>
      <c r="I253" s="729"/>
      <c r="J253" s="729">
        <f>J13+J18+J23+J28+J48+J68+J73+J108+J113</f>
        <v>240109</v>
      </c>
      <c r="K253" s="729"/>
      <c r="L253" s="729"/>
      <c r="M253" s="729"/>
      <c r="N253" s="729">
        <f>N13+N18+N23+N28+N48+N68+N73+N108+N113</f>
        <v>2100</v>
      </c>
      <c r="O253" s="705">
        <f t="shared" si="10"/>
        <v>1509043</v>
      </c>
      <c r="P253" s="705">
        <f t="shared" si="11"/>
        <v>-5200</v>
      </c>
      <c r="Q253" s="705">
        <f>O253-'[1]5.3'!M253</f>
        <v>-5200</v>
      </c>
    </row>
    <row r="254" spans="1:17" s="692" customFormat="1" x14ac:dyDescent="0.2">
      <c r="A254" s="706" t="s">
        <v>878</v>
      </c>
      <c r="B254" s="715"/>
      <c r="C254" s="729">
        <f t="shared" si="12"/>
        <v>1597919</v>
      </c>
      <c r="D254" s="729">
        <f t="shared" si="12"/>
        <v>1267139</v>
      </c>
      <c r="E254" s="729">
        <f t="shared" si="12"/>
        <v>56544</v>
      </c>
      <c r="F254" s="729"/>
      <c r="G254" s="729"/>
      <c r="H254" s="729"/>
      <c r="I254" s="729"/>
      <c r="J254" s="729">
        <f>J14+J19+J24+J29+J49+J69+J74+J109+J114</f>
        <v>229645</v>
      </c>
      <c r="K254" s="729"/>
      <c r="L254" s="729"/>
      <c r="M254" s="729"/>
      <c r="N254" s="729">
        <f>N14+N19+N24+N29+N49+N69+N74+N109+N114</f>
        <v>39391</v>
      </c>
      <c r="O254" s="705">
        <f t="shared" si="10"/>
        <v>1592719</v>
      </c>
      <c r="P254" s="705">
        <f t="shared" si="11"/>
        <v>-5200</v>
      </c>
      <c r="Q254" s="705">
        <f>O254-'[1]5.3'!M254</f>
        <v>-5200</v>
      </c>
    </row>
    <row r="255" spans="1:17" x14ac:dyDescent="0.2">
      <c r="A255" s="706" t="s">
        <v>223</v>
      </c>
      <c r="B255" s="706"/>
      <c r="C255" s="729">
        <f t="shared" si="12"/>
        <v>1430540</v>
      </c>
      <c r="D255" s="729">
        <f t="shared" si="12"/>
        <v>1110379</v>
      </c>
      <c r="E255" s="729">
        <f t="shared" si="12"/>
        <v>64719</v>
      </c>
      <c r="F255" s="729"/>
      <c r="G255" s="729"/>
      <c r="H255" s="729"/>
      <c r="I255" s="729"/>
      <c r="J255" s="729">
        <f>J15+J20+J25+J30+J50+J70+J75+J110+J115</f>
        <v>207387</v>
      </c>
      <c r="K255" s="729"/>
      <c r="L255" s="729"/>
      <c r="M255" s="729"/>
      <c r="N255" s="729">
        <f>N15+N20+N25+N30+N50+N70+N75+N110+N115</f>
        <v>38517</v>
      </c>
      <c r="O255" s="705">
        <f t="shared" si="10"/>
        <v>1421002</v>
      </c>
      <c r="P255" s="705">
        <f t="shared" si="11"/>
        <v>-9538</v>
      </c>
      <c r="Q255" s="705">
        <f>O255-'[1]5.3'!M255</f>
        <v>40846</v>
      </c>
    </row>
    <row r="256" spans="1:17" x14ac:dyDescent="0.2">
      <c r="A256" s="706" t="s">
        <v>224</v>
      </c>
      <c r="B256" s="706"/>
      <c r="C256" s="714">
        <f>C255/C254</f>
        <v>0.8952518869855105</v>
      </c>
      <c r="D256" s="714">
        <f>D255/D254</f>
        <v>0.87628823672856726</v>
      </c>
      <c r="E256" s="714">
        <f>E255/E254</f>
        <v>1.1445776740237692</v>
      </c>
      <c r="F256" s="714"/>
      <c r="G256" s="714"/>
      <c r="H256" s="714"/>
      <c r="I256" s="714"/>
      <c r="J256" s="714">
        <f>J255/J254</f>
        <v>0.9030764876221995</v>
      </c>
      <c r="K256" s="714"/>
      <c r="L256" s="714"/>
      <c r="M256" s="714"/>
      <c r="N256" s="714">
        <f>N255/N254</f>
        <v>0.97781219060191416</v>
      </c>
      <c r="O256" s="705">
        <f t="shared" si="10"/>
        <v>3.9017545889764502</v>
      </c>
      <c r="P256" s="705">
        <f t="shared" si="11"/>
        <v>3.0065027019909398</v>
      </c>
      <c r="Q256" s="705">
        <f>O256-'[1]5.3'!M256</f>
        <v>-1.3113643102337944</v>
      </c>
    </row>
    <row r="257" spans="1:17" x14ac:dyDescent="0.2">
      <c r="A257" s="725" t="s">
        <v>922</v>
      </c>
      <c r="B257" s="730"/>
      <c r="C257" s="731"/>
      <c r="D257" s="731"/>
      <c r="E257" s="731"/>
      <c r="F257" s="731"/>
      <c r="G257" s="731"/>
      <c r="H257" s="731"/>
      <c r="I257" s="731"/>
      <c r="J257" s="731"/>
      <c r="K257" s="731"/>
      <c r="L257" s="731"/>
      <c r="M257" s="731"/>
      <c r="N257" s="731"/>
      <c r="O257" s="705">
        <f t="shared" si="10"/>
        <v>0</v>
      </c>
      <c r="P257" s="705">
        <f t="shared" si="11"/>
        <v>0</v>
      </c>
      <c r="Q257" s="705">
        <f>O257-'[1]5.3'!M257</f>
        <v>0</v>
      </c>
    </row>
    <row r="258" spans="1:17" x14ac:dyDescent="0.2">
      <c r="A258" s="706" t="s">
        <v>877</v>
      </c>
      <c r="B258" s="732"/>
      <c r="C258" s="717">
        <f t="shared" ref="C258:E260" si="13">C13+C18+C23+C28+C68+C63+C198+C83+C88+C93+C108+C118+C123+C133+C138+C143+C148+C153+C158+C163+C168+C173+C183+C203+C213+C223+C233+C238+C243+C248+C98+C208+C228+C178</f>
        <v>1088518</v>
      </c>
      <c r="D258" s="717">
        <f t="shared" si="13"/>
        <v>964731</v>
      </c>
      <c r="E258" s="717">
        <f t="shared" si="13"/>
        <v>46216</v>
      </c>
      <c r="F258" s="717"/>
      <c r="G258" s="717"/>
      <c r="H258" s="717"/>
      <c r="I258" s="717"/>
      <c r="J258" s="717">
        <f>J13+J18+J23+J28+J68+J63+J198+J83+J88+J93+J108+J118+J123+J133+J138+J143+J148+J153+J158+J163+J168+J173+J183+J203+J213+J223+J233+J238+J243+J248+J98+J208+J228+J178</f>
        <v>77571</v>
      </c>
      <c r="K258" s="717"/>
      <c r="L258" s="717"/>
      <c r="M258" s="717"/>
      <c r="N258" s="717">
        <f>N13+N18+N23+N28+N68+N63+N198+N83+N88+N93+N108+N118+N123+N133+N138+N143+N148+N153+N158+N163+N168+N173+N183+N203+N213+N223+N233+N238+N243+N248+N98+N208+N228+N178</f>
        <v>0</v>
      </c>
      <c r="O258" s="705">
        <f t="shared" si="10"/>
        <v>1088518</v>
      </c>
      <c r="P258" s="705">
        <f t="shared" si="11"/>
        <v>0</v>
      </c>
      <c r="Q258" s="705">
        <f>O258-'[1]5.3'!M258</f>
        <v>0</v>
      </c>
    </row>
    <row r="259" spans="1:17" x14ac:dyDescent="0.2">
      <c r="A259" s="706" t="s">
        <v>878</v>
      </c>
      <c r="B259" s="732"/>
      <c r="C259" s="717">
        <f t="shared" si="13"/>
        <v>1155470</v>
      </c>
      <c r="D259" s="717">
        <f t="shared" si="13"/>
        <v>982948</v>
      </c>
      <c r="E259" s="717">
        <f t="shared" si="13"/>
        <v>61744</v>
      </c>
      <c r="F259" s="717"/>
      <c r="G259" s="717"/>
      <c r="H259" s="717"/>
      <c r="I259" s="717"/>
      <c r="J259" s="717">
        <f>J14+J19+J24+J29+J69+J64+J199+J84+J89+J94+J109+J119+J124+J134+J139+J144+J149+J154+J159+J164+J169+J174+J184+J204+J214+J224+J234+J239+J244+J249+J99+J209+J229+J179</f>
        <v>82348</v>
      </c>
      <c r="K259" s="717"/>
      <c r="L259" s="717"/>
      <c r="M259" s="717"/>
      <c r="N259" s="717">
        <f>N14+N19+N24+N29+N69+N64+N199+N84+N89+N94+N109+N119+N124+N134+N139+N144+N149+N154+N159+N164+N169+N174+N184+N204+N214+N224+N234+N239+N244+N249+N99+N209+N229+N179</f>
        <v>28430</v>
      </c>
      <c r="O259" s="705">
        <f t="shared" si="10"/>
        <v>1155470</v>
      </c>
      <c r="P259" s="705">
        <f t="shared" si="11"/>
        <v>0</v>
      </c>
      <c r="Q259" s="705">
        <f>O259-'[1]5.3'!M259</f>
        <v>0</v>
      </c>
    </row>
    <row r="260" spans="1:17" x14ac:dyDescent="0.2">
      <c r="A260" s="706" t="s">
        <v>223</v>
      </c>
      <c r="B260" s="706"/>
      <c r="C260" s="717">
        <f t="shared" si="13"/>
        <v>1016613</v>
      </c>
      <c r="D260" s="717">
        <f t="shared" si="13"/>
        <v>848649</v>
      </c>
      <c r="E260" s="717">
        <f t="shared" si="13"/>
        <v>69919</v>
      </c>
      <c r="F260" s="717"/>
      <c r="G260" s="717"/>
      <c r="H260" s="717"/>
      <c r="I260" s="717"/>
      <c r="J260" s="717">
        <f>J15+J20+J25+J30+J70+J65+J200+J85+J90+J95+J110+J120+J125+J135+J140+J145+J150+J155+J160+J165+J170+J175+J185+J205+J215+J225+J235+J240+J245+J250+J100+J210+J230+J180</f>
        <v>69894</v>
      </c>
      <c r="K260" s="717"/>
      <c r="L260" s="717"/>
      <c r="M260" s="717"/>
      <c r="N260" s="717">
        <f>N15+N20+N25+N30+N70+N65+N200+N85+N90+N95+N110+N120+N125+N135+N140+N145+N150+N155+N160+N165+N170+N175+N185+N205+N215+N225+N235+N240+N245+N250+N100+N210+N230+N180</f>
        <v>28151</v>
      </c>
      <c r="O260" s="705">
        <f t="shared" si="10"/>
        <v>1016613</v>
      </c>
      <c r="P260" s="705">
        <f t="shared" si="11"/>
        <v>0</v>
      </c>
      <c r="Q260" s="705">
        <f>O260-'[1]5.3'!M260</f>
        <v>28914</v>
      </c>
    </row>
    <row r="261" spans="1:17" x14ac:dyDescent="0.2">
      <c r="A261" s="706" t="s">
        <v>224</v>
      </c>
      <c r="B261" s="706"/>
      <c r="C261" s="714">
        <f>C260/C259</f>
        <v>0.87982639099241</v>
      </c>
      <c r="D261" s="714">
        <f>D260/D259</f>
        <v>0.8633712058013242</v>
      </c>
      <c r="E261" s="714">
        <f>E260/E259</f>
        <v>1.1324015288934957</v>
      </c>
      <c r="F261" s="714"/>
      <c r="G261" s="714"/>
      <c r="H261" s="714"/>
      <c r="I261" s="714"/>
      <c r="J261" s="714">
        <f>J260/J259</f>
        <v>0.84876378296983535</v>
      </c>
      <c r="K261" s="714"/>
      <c r="L261" s="714"/>
      <c r="M261" s="714"/>
      <c r="N261" s="714">
        <f>N260/N259</f>
        <v>0.99018642279282443</v>
      </c>
      <c r="O261" s="705">
        <f t="shared" si="10"/>
        <v>3.8347229404574792</v>
      </c>
      <c r="P261" s="705">
        <f t="shared" si="11"/>
        <v>2.9548965494650692</v>
      </c>
      <c r="Q261" s="705">
        <f>O261-'[1]5.3'!M261</f>
        <v>-0.30988114091109953</v>
      </c>
    </row>
    <row r="262" spans="1:17" x14ac:dyDescent="0.2">
      <c r="A262" s="725" t="s">
        <v>923</v>
      </c>
      <c r="B262" s="730"/>
      <c r="C262" s="731"/>
      <c r="D262" s="731"/>
      <c r="E262" s="731"/>
      <c r="F262" s="731"/>
      <c r="G262" s="731"/>
      <c r="H262" s="731"/>
      <c r="I262" s="731"/>
      <c r="J262" s="731"/>
      <c r="K262" s="731"/>
      <c r="L262" s="731"/>
      <c r="M262" s="731"/>
      <c r="N262" s="731"/>
      <c r="O262" s="705">
        <f t="shared" si="10"/>
        <v>0</v>
      </c>
      <c r="P262" s="705">
        <f t="shared" si="11"/>
        <v>0</v>
      </c>
      <c r="Q262" s="705">
        <f>O262-'[1]5.3'!M262</f>
        <v>0</v>
      </c>
    </row>
    <row r="263" spans="1:17" x14ac:dyDescent="0.2">
      <c r="A263" s="706" t="s">
        <v>877</v>
      </c>
      <c r="B263" s="732"/>
      <c r="C263" s="717">
        <f>C53+C58+C78+C188+C193+C218</f>
        <v>425725</v>
      </c>
      <c r="D263" s="717">
        <f>D53+D58+D78+D188+D193+D218</f>
        <v>258987</v>
      </c>
      <c r="E263" s="717"/>
      <c r="F263" s="717"/>
      <c r="G263" s="717">
        <f>G53+G58+G78+G188+G193+G218</f>
        <v>2100</v>
      </c>
      <c r="H263" s="717"/>
      <c r="I263" s="717"/>
      <c r="J263" s="717">
        <f>J53+J58+J78+J188+J193+J218</f>
        <v>162538</v>
      </c>
      <c r="K263" s="717"/>
      <c r="L263" s="717"/>
      <c r="M263" s="717"/>
      <c r="N263" s="717">
        <f>N53+N58+N78+N188+N193+N218</f>
        <v>2100</v>
      </c>
      <c r="O263" s="705">
        <f t="shared" si="10"/>
        <v>425725</v>
      </c>
      <c r="P263" s="705">
        <f t="shared" si="11"/>
        <v>0</v>
      </c>
      <c r="Q263" s="705">
        <f>O263-'[1]5.3'!M263</f>
        <v>0</v>
      </c>
    </row>
    <row r="264" spans="1:17" x14ac:dyDescent="0.2">
      <c r="A264" s="706" t="s">
        <v>878</v>
      </c>
      <c r="B264" s="732"/>
      <c r="C264" s="717">
        <f>C54+C59+C79+C189+C194+C219</f>
        <v>442449</v>
      </c>
      <c r="D264" s="717">
        <f>D54+D59+D79+D189+D194+D219</f>
        <v>284191</v>
      </c>
      <c r="E264" s="717"/>
      <c r="F264" s="717"/>
      <c r="G264" s="717"/>
      <c r="H264" s="717"/>
      <c r="I264" s="717"/>
      <c r="J264" s="717">
        <f>J54+J59+J79+J189+J194+J219</f>
        <v>147297</v>
      </c>
      <c r="K264" s="717"/>
      <c r="L264" s="717"/>
      <c r="M264" s="717"/>
      <c r="N264" s="717">
        <f>N54+N59+N79+N189+N194+N219</f>
        <v>10961</v>
      </c>
      <c r="O264" s="705">
        <f t="shared" si="10"/>
        <v>442449</v>
      </c>
      <c r="P264" s="705">
        <f t="shared" si="11"/>
        <v>0</v>
      </c>
      <c r="Q264" s="705">
        <f>O264-'[1]5.3'!M264</f>
        <v>0</v>
      </c>
    </row>
    <row r="265" spans="1:17" x14ac:dyDescent="0.2">
      <c r="A265" s="706" t="s">
        <v>223</v>
      </c>
      <c r="B265" s="706"/>
      <c r="C265" s="717">
        <f>C55+C60+C80+C190+C195+C220+C105</f>
        <v>413927</v>
      </c>
      <c r="D265" s="717">
        <f t="shared" ref="D265:N265" si="14">D55+D60+D80+D190+D195+D220+D105</f>
        <v>261730</v>
      </c>
      <c r="E265" s="717">
        <f t="shared" si="14"/>
        <v>0</v>
      </c>
      <c r="F265" s="717">
        <f t="shared" si="14"/>
        <v>0</v>
      </c>
      <c r="G265" s="717">
        <f t="shared" si="14"/>
        <v>0</v>
      </c>
      <c r="H265" s="717">
        <f t="shared" si="14"/>
        <v>0</v>
      </c>
      <c r="I265" s="717">
        <f t="shared" si="14"/>
        <v>0</v>
      </c>
      <c r="J265" s="717">
        <f t="shared" si="14"/>
        <v>137493</v>
      </c>
      <c r="K265" s="717">
        <f t="shared" si="14"/>
        <v>0</v>
      </c>
      <c r="L265" s="717">
        <f t="shared" si="14"/>
        <v>0</v>
      </c>
      <c r="M265" s="717">
        <f t="shared" si="14"/>
        <v>0</v>
      </c>
      <c r="N265" s="717">
        <f t="shared" si="14"/>
        <v>10366</v>
      </c>
      <c r="O265" s="705">
        <f t="shared" si="10"/>
        <v>409589</v>
      </c>
      <c r="P265" s="705">
        <f t="shared" si="11"/>
        <v>-4338</v>
      </c>
      <c r="Q265" s="705">
        <f>O265-'[1]5.3'!M265</f>
        <v>17132</v>
      </c>
    </row>
    <row r="266" spans="1:17" x14ac:dyDescent="0.2">
      <c r="A266" s="706" t="s">
        <v>224</v>
      </c>
      <c r="B266" s="706"/>
      <c r="C266" s="714">
        <f>C265/C264</f>
        <v>0.93553607308412945</v>
      </c>
      <c r="D266" s="714">
        <f>D265/D264</f>
        <v>0.9209651255669602</v>
      </c>
      <c r="E266" s="714"/>
      <c r="F266" s="714"/>
      <c r="G266" s="714"/>
      <c r="H266" s="714"/>
      <c r="I266" s="714"/>
      <c r="J266" s="714">
        <f>J265/J264</f>
        <v>0.93344059960487991</v>
      </c>
      <c r="K266" s="714"/>
      <c r="L266" s="714"/>
      <c r="M266" s="714"/>
      <c r="N266" s="714">
        <f>N265/N264</f>
        <v>0.94571663169418851</v>
      </c>
      <c r="O266" s="705">
        <f t="shared" si="10"/>
        <v>2.8001223568660287</v>
      </c>
      <c r="P266" s="705">
        <f t="shared" si="11"/>
        <v>1.8645862837818994</v>
      </c>
      <c r="Q266" s="705">
        <f>O266-'[1]5.3'!M266</f>
        <v>-1.5312538122393096</v>
      </c>
    </row>
    <row r="267" spans="1:17" x14ac:dyDescent="0.2">
      <c r="A267" s="733" t="s">
        <v>924</v>
      </c>
      <c r="B267" s="734"/>
      <c r="C267" s="735">
        <v>0</v>
      </c>
      <c r="D267" s="735">
        <v>0</v>
      </c>
      <c r="E267" s="735">
        <v>0</v>
      </c>
      <c r="F267" s="735"/>
      <c r="G267" s="735">
        <v>0</v>
      </c>
      <c r="H267" s="735"/>
      <c r="I267" s="735">
        <v>0</v>
      </c>
      <c r="J267" s="735">
        <v>0</v>
      </c>
      <c r="K267" s="735">
        <v>0</v>
      </c>
      <c r="L267" s="735">
        <v>0</v>
      </c>
      <c r="M267" s="735">
        <v>0</v>
      </c>
      <c r="N267" s="735">
        <v>0</v>
      </c>
      <c r="O267" s="705">
        <f t="shared" si="10"/>
        <v>0</v>
      </c>
      <c r="P267" s="705">
        <f t="shared" si="11"/>
        <v>0</v>
      </c>
      <c r="Q267" s="705">
        <f>O267-'[1]5.3'!M267</f>
        <v>0</v>
      </c>
    </row>
    <row r="268" spans="1:17" x14ac:dyDescent="0.2">
      <c r="B268" s="734"/>
      <c r="C268" s="736"/>
      <c r="D268" s="736"/>
      <c r="E268" s="736"/>
      <c r="F268" s="736"/>
      <c r="G268" s="736"/>
      <c r="H268" s="736"/>
      <c r="I268" s="736"/>
      <c r="J268" s="736"/>
      <c r="K268" s="736"/>
      <c r="L268" s="717"/>
      <c r="M268" s="736"/>
      <c r="N268" s="736"/>
      <c r="O268" s="705">
        <f t="shared" si="10"/>
        <v>0</v>
      </c>
      <c r="P268" s="705">
        <f t="shared" si="11"/>
        <v>0</v>
      </c>
      <c r="Q268" s="705">
        <f>O268-'[1]5.3'!M268</f>
        <v>0</v>
      </c>
    </row>
    <row r="269" spans="1:17" x14ac:dyDescent="0.2">
      <c r="B269" s="734"/>
      <c r="C269" s="705">
        <f>C258+C263</f>
        <v>1514243</v>
      </c>
      <c r="D269" s="705">
        <f t="shared" ref="D269:N269" si="15">D258+D263</f>
        <v>1223718</v>
      </c>
      <c r="E269" s="705">
        <f t="shared" si="15"/>
        <v>46216</v>
      </c>
      <c r="F269" s="705">
        <f t="shared" si="15"/>
        <v>0</v>
      </c>
      <c r="G269" s="705">
        <f t="shared" si="15"/>
        <v>2100</v>
      </c>
      <c r="H269" s="705">
        <f t="shared" si="15"/>
        <v>0</v>
      </c>
      <c r="I269" s="705">
        <f t="shared" si="15"/>
        <v>0</v>
      </c>
      <c r="J269" s="705">
        <f t="shared" si="15"/>
        <v>240109</v>
      </c>
      <c r="K269" s="705">
        <f t="shared" si="15"/>
        <v>0</v>
      </c>
      <c r="L269" s="705">
        <f t="shared" si="15"/>
        <v>0</v>
      </c>
      <c r="M269" s="705">
        <f t="shared" si="15"/>
        <v>0</v>
      </c>
      <c r="N269" s="705">
        <f t="shared" si="15"/>
        <v>2100</v>
      </c>
      <c r="O269" s="705">
        <f t="shared" si="10"/>
        <v>1514243</v>
      </c>
      <c r="P269" s="705">
        <f t="shared" si="11"/>
        <v>0</v>
      </c>
      <c r="Q269" s="705">
        <f>O269-'[1]5.3'!M269</f>
        <v>0</v>
      </c>
    </row>
    <row r="270" spans="1:17" x14ac:dyDescent="0.2">
      <c r="A270" s="697"/>
      <c r="C270" s="705">
        <f t="shared" ref="C270:N272" si="16">C259+C264</f>
        <v>1597919</v>
      </c>
      <c r="D270" s="705">
        <f t="shared" si="16"/>
        <v>1267139</v>
      </c>
      <c r="E270" s="705">
        <f t="shared" si="16"/>
        <v>61744</v>
      </c>
      <c r="F270" s="705">
        <f t="shared" si="16"/>
        <v>0</v>
      </c>
      <c r="G270" s="705">
        <f t="shared" si="16"/>
        <v>0</v>
      </c>
      <c r="H270" s="705">
        <f t="shared" si="16"/>
        <v>0</v>
      </c>
      <c r="I270" s="705">
        <f t="shared" si="16"/>
        <v>0</v>
      </c>
      <c r="J270" s="705">
        <f t="shared" si="16"/>
        <v>229645</v>
      </c>
      <c r="K270" s="705">
        <f t="shared" si="16"/>
        <v>0</v>
      </c>
      <c r="L270" s="705">
        <f t="shared" si="16"/>
        <v>0</v>
      </c>
      <c r="M270" s="705">
        <f t="shared" si="16"/>
        <v>0</v>
      </c>
      <c r="N270" s="705">
        <f t="shared" si="16"/>
        <v>39391</v>
      </c>
      <c r="O270" s="705">
        <f t="shared" si="10"/>
        <v>1597919</v>
      </c>
      <c r="P270" s="705">
        <f t="shared" si="11"/>
        <v>0</v>
      </c>
      <c r="Q270" s="705">
        <f>O270-'[1]5.3'!M270</f>
        <v>217763</v>
      </c>
    </row>
    <row r="271" spans="1:17" x14ac:dyDescent="0.2">
      <c r="A271" s="697"/>
      <c r="C271" s="705">
        <f t="shared" si="16"/>
        <v>1430540</v>
      </c>
      <c r="D271" s="705">
        <f t="shared" si="16"/>
        <v>1110379</v>
      </c>
      <c r="E271" s="705">
        <f t="shared" si="16"/>
        <v>69919</v>
      </c>
      <c r="F271" s="705">
        <f t="shared" si="16"/>
        <v>0</v>
      </c>
      <c r="G271" s="705">
        <f t="shared" si="16"/>
        <v>0</v>
      </c>
      <c r="H271" s="705">
        <f t="shared" si="16"/>
        <v>0</v>
      </c>
      <c r="I271" s="705">
        <f t="shared" si="16"/>
        <v>0</v>
      </c>
      <c r="J271" s="705">
        <f t="shared" si="16"/>
        <v>207387</v>
      </c>
      <c r="K271" s="705">
        <f t="shared" si="16"/>
        <v>0</v>
      </c>
      <c r="L271" s="705">
        <f t="shared" si="16"/>
        <v>0</v>
      </c>
      <c r="M271" s="705">
        <f t="shared" si="16"/>
        <v>0</v>
      </c>
      <c r="N271" s="705">
        <f t="shared" si="16"/>
        <v>38517</v>
      </c>
      <c r="O271" s="705">
        <f t="shared" si="10"/>
        <v>1426202</v>
      </c>
      <c r="P271" s="705">
        <f t="shared" si="11"/>
        <v>-4338</v>
      </c>
      <c r="Q271" s="705">
        <f>O271-'[1]5.3'!M271</f>
        <v>1426193.5240197496</v>
      </c>
    </row>
    <row r="272" spans="1:17" x14ac:dyDescent="0.2">
      <c r="A272" s="697"/>
      <c r="C272" s="705">
        <f>C261+C266</f>
        <v>1.8153624640765393</v>
      </c>
      <c r="D272" s="705">
        <f t="shared" si="16"/>
        <v>1.7843363313682845</v>
      </c>
      <c r="E272" s="705">
        <f t="shared" si="16"/>
        <v>1.1324015288934957</v>
      </c>
      <c r="F272" s="705">
        <f t="shared" si="16"/>
        <v>0</v>
      </c>
      <c r="G272" s="705">
        <f t="shared" si="16"/>
        <v>0</v>
      </c>
      <c r="H272" s="705">
        <f t="shared" si="16"/>
        <v>0</v>
      </c>
      <c r="I272" s="705">
        <f t="shared" si="16"/>
        <v>0</v>
      </c>
      <c r="J272" s="705">
        <f t="shared" si="16"/>
        <v>1.7822043825747151</v>
      </c>
      <c r="K272" s="705">
        <f t="shared" si="16"/>
        <v>0</v>
      </c>
      <c r="L272" s="705">
        <f t="shared" si="16"/>
        <v>0</v>
      </c>
      <c r="M272" s="705">
        <f t="shared" si="16"/>
        <v>0</v>
      </c>
      <c r="N272" s="705">
        <f t="shared" si="16"/>
        <v>1.9359030544870128</v>
      </c>
      <c r="O272" s="705">
        <f t="shared" si="10"/>
        <v>6.6348452973235084</v>
      </c>
      <c r="P272" s="705">
        <f t="shared" si="11"/>
        <v>4.819482833246969</v>
      </c>
      <c r="Q272" s="705">
        <f>O272-'[1]5.3'!M272</f>
        <v>6.6348452973235084</v>
      </c>
    </row>
    <row r="273" spans="1:17" x14ac:dyDescent="0.2">
      <c r="A273" s="697"/>
      <c r="C273" s="705">
        <f>C269-C253</f>
        <v>0</v>
      </c>
      <c r="D273" s="705">
        <f t="shared" ref="D273:N273" si="17">D269-D253</f>
        <v>0</v>
      </c>
      <c r="E273" s="705">
        <f t="shared" si="17"/>
        <v>5200</v>
      </c>
      <c r="F273" s="705">
        <f t="shared" si="17"/>
        <v>0</v>
      </c>
      <c r="G273" s="705">
        <f t="shared" si="17"/>
        <v>0</v>
      </c>
      <c r="H273" s="705">
        <f t="shared" si="17"/>
        <v>0</v>
      </c>
      <c r="I273" s="705">
        <f t="shared" si="17"/>
        <v>0</v>
      </c>
      <c r="J273" s="705">
        <f t="shared" si="17"/>
        <v>0</v>
      </c>
      <c r="K273" s="705">
        <f t="shared" si="17"/>
        <v>0</v>
      </c>
      <c r="L273" s="705">
        <f t="shared" si="17"/>
        <v>0</v>
      </c>
      <c r="M273" s="705">
        <f t="shared" si="17"/>
        <v>0</v>
      </c>
      <c r="N273" s="705">
        <f t="shared" si="17"/>
        <v>0</v>
      </c>
      <c r="O273" s="705">
        <f t="shared" si="10"/>
        <v>5200</v>
      </c>
      <c r="P273" s="705">
        <f t="shared" si="11"/>
        <v>5200</v>
      </c>
      <c r="Q273" s="705">
        <f>O273-'[1]5.3'!M273</f>
        <v>5200</v>
      </c>
    </row>
    <row r="274" spans="1:17" x14ac:dyDescent="0.2">
      <c r="C274" s="705">
        <f t="shared" ref="C274:N276" si="18">C270-C254</f>
        <v>0</v>
      </c>
      <c r="D274" s="705">
        <f t="shared" si="18"/>
        <v>0</v>
      </c>
      <c r="E274" s="705">
        <f t="shared" si="18"/>
        <v>5200</v>
      </c>
      <c r="F274" s="705">
        <f t="shared" si="18"/>
        <v>0</v>
      </c>
      <c r="G274" s="705">
        <f t="shared" si="18"/>
        <v>0</v>
      </c>
      <c r="H274" s="705">
        <f t="shared" si="18"/>
        <v>0</v>
      </c>
      <c r="I274" s="705">
        <f t="shared" si="18"/>
        <v>0</v>
      </c>
      <c r="J274" s="705">
        <f t="shared" si="18"/>
        <v>0</v>
      </c>
      <c r="K274" s="705">
        <f t="shared" si="18"/>
        <v>0</v>
      </c>
      <c r="L274" s="705">
        <f t="shared" si="18"/>
        <v>0</v>
      </c>
      <c r="M274" s="705">
        <f t="shared" si="18"/>
        <v>0</v>
      </c>
      <c r="N274" s="705">
        <f t="shared" si="18"/>
        <v>0</v>
      </c>
      <c r="O274" s="705">
        <f t="shared" si="10"/>
        <v>5200</v>
      </c>
      <c r="P274" s="705">
        <f t="shared" si="11"/>
        <v>5200</v>
      </c>
      <c r="Q274" s="705">
        <f>O274-'[1]5.3'!M274</f>
        <v>5196.7371386487366</v>
      </c>
    </row>
    <row r="275" spans="1:17" x14ac:dyDescent="0.2">
      <c r="C275" s="705">
        <f t="shared" si="18"/>
        <v>0</v>
      </c>
      <c r="D275" s="705">
        <f t="shared" si="18"/>
        <v>0</v>
      </c>
      <c r="E275" s="705">
        <f t="shared" si="18"/>
        <v>5200</v>
      </c>
      <c r="F275" s="705">
        <f t="shared" si="18"/>
        <v>0</v>
      </c>
      <c r="G275" s="705">
        <f t="shared" si="18"/>
        <v>0</v>
      </c>
      <c r="H275" s="705">
        <f t="shared" si="18"/>
        <v>0</v>
      </c>
      <c r="I275" s="705">
        <f t="shared" si="18"/>
        <v>0</v>
      </c>
      <c r="J275" s="705">
        <f t="shared" si="18"/>
        <v>0</v>
      </c>
      <c r="K275" s="705">
        <f t="shared" si="18"/>
        <v>0</v>
      </c>
      <c r="L275" s="705">
        <f t="shared" si="18"/>
        <v>0</v>
      </c>
      <c r="M275" s="705">
        <f t="shared" si="18"/>
        <v>0</v>
      </c>
      <c r="N275" s="705">
        <f t="shared" si="18"/>
        <v>0</v>
      </c>
      <c r="O275" s="705">
        <f>SUM(D275:N275)</f>
        <v>5200</v>
      </c>
      <c r="P275" s="705">
        <f>O275-C275</f>
        <v>5200</v>
      </c>
      <c r="Q275" s="705">
        <f>O275-'[1]5.3'!M275</f>
        <v>5200</v>
      </c>
    </row>
    <row r="276" spans="1:17" x14ac:dyDescent="0.2">
      <c r="C276" s="705">
        <f>C272-C256</f>
        <v>0.92011057709102884</v>
      </c>
      <c r="D276" s="705">
        <f t="shared" si="18"/>
        <v>0.90804809463971725</v>
      </c>
      <c r="E276" s="705">
        <f t="shared" si="18"/>
        <v>-1.2176145130273541E-2</v>
      </c>
      <c r="F276" s="705">
        <f t="shared" si="18"/>
        <v>0</v>
      </c>
      <c r="G276" s="705">
        <f t="shared" si="18"/>
        <v>0</v>
      </c>
      <c r="H276" s="705">
        <f t="shared" si="18"/>
        <v>0</v>
      </c>
      <c r="I276" s="705">
        <f t="shared" si="18"/>
        <v>0</v>
      </c>
      <c r="J276" s="705">
        <f t="shared" si="18"/>
        <v>0.87912789495251564</v>
      </c>
      <c r="K276" s="705">
        <f t="shared" si="18"/>
        <v>0</v>
      </c>
      <c r="L276" s="705">
        <f t="shared" si="18"/>
        <v>0</v>
      </c>
      <c r="M276" s="705">
        <f t="shared" si="18"/>
        <v>0</v>
      </c>
      <c r="N276" s="705">
        <f t="shared" si="18"/>
        <v>0.95809086388509868</v>
      </c>
    </row>
    <row r="277" spans="1:17" x14ac:dyDescent="0.2">
      <c r="D277" s="705">
        <f>SUM(D275:D276)</f>
        <v>0.90804809463971725</v>
      </c>
    </row>
    <row r="278" spans="1:17" x14ac:dyDescent="0.2">
      <c r="D278" s="695">
        <v>40119</v>
      </c>
    </row>
    <row r="279" spans="1:17" x14ac:dyDescent="0.2">
      <c r="D279" s="705">
        <f>D278-D277</f>
        <v>40118.091951905357</v>
      </c>
    </row>
  </sheetData>
  <mergeCells count="16">
    <mergeCell ref="I8:I10"/>
    <mergeCell ref="J8:J10"/>
    <mergeCell ref="K8:K10"/>
    <mergeCell ref="L8:L10"/>
    <mergeCell ref="M8:M10"/>
    <mergeCell ref="N8:N10"/>
    <mergeCell ref="A3:N3"/>
    <mergeCell ref="A4:N4"/>
    <mergeCell ref="A5:N5"/>
    <mergeCell ref="M7:N7"/>
    <mergeCell ref="A8:A10"/>
    <mergeCell ref="B8:B10"/>
    <mergeCell ref="C8:C10"/>
    <mergeCell ref="D8:D10"/>
    <mergeCell ref="E8:F9"/>
    <mergeCell ref="G8:H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&amp;C&amp;P. oldal</oddFooter>
  </headerFooter>
  <rowBreaks count="5" manualBreakCount="5">
    <brk id="46" max="13" man="1"/>
    <brk id="91" max="13" man="1"/>
    <brk id="136" max="13" man="1"/>
    <brk id="186" max="13" man="1"/>
    <brk id="236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6"/>
  <sheetViews>
    <sheetView showWhiteSpace="0" view="pageBreakPreview" topLeftCell="A2" zoomScaleNormal="100" zoomScaleSheetLayoutView="100" workbookViewId="0">
      <pane ySplit="1" topLeftCell="A27" activePane="bottomLeft" state="frozen"/>
      <selection activeCell="L15" sqref="L15"/>
      <selection pane="bottomLeft" activeCell="A2" sqref="A2"/>
    </sheetView>
  </sheetViews>
  <sheetFormatPr defaultRowHeight="12.75" x14ac:dyDescent="0.2"/>
  <cols>
    <col min="1" max="1" width="53.42578125" customWidth="1"/>
    <col min="2" max="2" width="16.8554687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4.42578125" customWidth="1"/>
  </cols>
  <sheetData>
    <row r="1" spans="1:11" ht="15.75" x14ac:dyDescent="0.25">
      <c r="A1" s="4" t="s">
        <v>629</v>
      </c>
      <c r="B1" s="4"/>
      <c r="C1" s="4"/>
      <c r="D1" s="4"/>
      <c r="E1" s="4"/>
      <c r="F1" s="4"/>
      <c r="G1" s="4"/>
      <c r="H1" s="5"/>
      <c r="I1" s="33"/>
      <c r="J1" s="33"/>
      <c r="K1" s="33"/>
    </row>
    <row r="2" spans="1:11" ht="15.75" x14ac:dyDescent="0.25">
      <c r="A2" s="41" t="s">
        <v>824</v>
      </c>
      <c r="B2" s="29"/>
      <c r="C2" s="29"/>
      <c r="D2" s="29"/>
      <c r="E2" s="29"/>
      <c r="F2" s="29"/>
      <c r="G2" s="29"/>
      <c r="H2" s="34"/>
      <c r="I2" s="29"/>
      <c r="J2" s="29"/>
      <c r="K2" s="29"/>
    </row>
    <row r="3" spans="1:11" x14ac:dyDescent="0.2">
      <c r="A3" s="29"/>
      <c r="B3" s="29"/>
      <c r="C3" s="29"/>
      <c r="D3" s="29"/>
      <c r="E3" s="29"/>
      <c r="F3" s="29"/>
      <c r="G3" s="29"/>
      <c r="H3" s="34"/>
      <c r="I3" s="29"/>
      <c r="J3" s="29"/>
      <c r="K3" s="29"/>
    </row>
    <row r="4" spans="1:11" ht="15.75" x14ac:dyDescent="0.25">
      <c r="A4" s="29"/>
      <c r="B4" s="29"/>
      <c r="C4" s="29"/>
      <c r="D4" s="29"/>
      <c r="E4" s="6"/>
      <c r="F4" s="6" t="s">
        <v>48</v>
      </c>
      <c r="G4" s="6"/>
      <c r="H4" s="29"/>
      <c r="I4" s="29"/>
      <c r="J4" s="29"/>
      <c r="K4" s="29"/>
    </row>
    <row r="5" spans="1:11" ht="15.75" x14ac:dyDescent="0.25">
      <c r="A5" s="29"/>
      <c r="B5" s="29"/>
      <c r="C5" s="29"/>
      <c r="D5" s="29"/>
      <c r="E5" s="6"/>
      <c r="F5" s="6" t="s">
        <v>706</v>
      </c>
      <c r="G5" s="6"/>
      <c r="H5" s="29"/>
      <c r="I5" s="29"/>
      <c r="J5" s="29"/>
      <c r="K5" s="29"/>
    </row>
    <row r="6" spans="1:11" ht="15.75" x14ac:dyDescent="0.25">
      <c r="A6" s="29"/>
      <c r="B6" s="29"/>
      <c r="C6" s="29"/>
      <c r="D6" s="29"/>
      <c r="E6" s="6"/>
      <c r="F6" s="6" t="s">
        <v>56</v>
      </c>
      <c r="G6" s="6"/>
      <c r="H6" s="29"/>
      <c r="I6" s="29"/>
      <c r="J6" s="29"/>
      <c r="K6" s="29"/>
    </row>
    <row r="7" spans="1:11" ht="15.75" x14ac:dyDescent="0.25">
      <c r="A7" s="29"/>
      <c r="B7" s="29"/>
      <c r="C7" s="29"/>
      <c r="D7" s="29"/>
      <c r="E7" s="6"/>
      <c r="F7" s="6"/>
      <c r="G7" s="6"/>
      <c r="H7" s="29"/>
      <c r="I7" s="29"/>
      <c r="J7" s="29"/>
      <c r="K7" s="29"/>
    </row>
    <row r="8" spans="1:1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5" x14ac:dyDescent="0.2">
      <c r="A9" s="33"/>
      <c r="B9" s="33"/>
      <c r="C9" s="33"/>
      <c r="D9" s="33"/>
      <c r="E9" s="33"/>
      <c r="F9" s="33"/>
      <c r="G9" s="33"/>
      <c r="H9" s="5"/>
      <c r="I9" s="33"/>
      <c r="J9" s="5" t="s">
        <v>50</v>
      </c>
      <c r="K9" s="33"/>
    </row>
    <row r="10" spans="1:11" x14ac:dyDescent="0.2">
      <c r="A10" s="767" t="s">
        <v>192</v>
      </c>
      <c r="B10" s="754" t="s">
        <v>194</v>
      </c>
      <c r="C10" s="778" t="s">
        <v>57</v>
      </c>
      <c r="D10" s="792"/>
      <c r="E10" s="792"/>
      <c r="F10" s="792"/>
      <c r="G10" s="792"/>
      <c r="H10" s="778" t="s">
        <v>58</v>
      </c>
      <c r="I10" s="793"/>
      <c r="J10" s="794"/>
      <c r="K10" s="754" t="s">
        <v>149</v>
      </c>
    </row>
    <row r="11" spans="1:11" ht="12.75" customHeight="1" x14ac:dyDescent="0.2">
      <c r="A11" s="768"/>
      <c r="B11" s="770"/>
      <c r="C11" s="754" t="s">
        <v>90</v>
      </c>
      <c r="D11" s="754" t="s">
        <v>91</v>
      </c>
      <c r="E11" s="754" t="s">
        <v>96</v>
      </c>
      <c r="F11" s="758" t="s">
        <v>167</v>
      </c>
      <c r="G11" s="758" t="s">
        <v>146</v>
      </c>
      <c r="H11" s="754" t="s">
        <v>60</v>
      </c>
      <c r="I11" s="754" t="s">
        <v>59</v>
      </c>
      <c r="J11" s="795" t="s">
        <v>172</v>
      </c>
      <c r="K11" s="770"/>
    </row>
    <row r="12" spans="1:11" x14ac:dyDescent="0.2">
      <c r="A12" s="768"/>
      <c r="B12" s="770"/>
      <c r="C12" s="770"/>
      <c r="D12" s="770"/>
      <c r="E12" s="770"/>
      <c r="F12" s="790"/>
      <c r="G12" s="790"/>
      <c r="H12" s="770"/>
      <c r="I12" s="770"/>
      <c r="J12" s="796"/>
      <c r="K12" s="770"/>
    </row>
    <row r="13" spans="1:11" ht="26.25" customHeight="1" x14ac:dyDescent="0.2">
      <c r="A13" s="791"/>
      <c r="B13" s="759"/>
      <c r="C13" s="755"/>
      <c r="D13" s="755"/>
      <c r="E13" s="755"/>
      <c r="F13" s="759"/>
      <c r="G13" s="759"/>
      <c r="H13" s="755"/>
      <c r="I13" s="755"/>
      <c r="J13" s="797"/>
      <c r="K13" s="755"/>
    </row>
    <row r="14" spans="1:11" x14ac:dyDescent="0.2">
      <c r="A14" s="7" t="s">
        <v>30</v>
      </c>
      <c r="B14" s="16" t="s">
        <v>31</v>
      </c>
      <c r="C14" s="9" t="s">
        <v>32</v>
      </c>
      <c r="D14" s="18" t="s">
        <v>33</v>
      </c>
      <c r="E14" s="9" t="s">
        <v>34</v>
      </c>
      <c r="F14" s="18" t="s">
        <v>35</v>
      </c>
      <c r="G14" s="9" t="s">
        <v>36</v>
      </c>
      <c r="H14" s="17" t="s">
        <v>37</v>
      </c>
      <c r="I14" s="9" t="s">
        <v>38</v>
      </c>
      <c r="J14" s="18" t="s">
        <v>39</v>
      </c>
      <c r="K14" s="9" t="s">
        <v>40</v>
      </c>
    </row>
    <row r="15" spans="1:11" x14ac:dyDescent="0.2">
      <c r="A15" s="27" t="s">
        <v>112</v>
      </c>
      <c r="B15" s="80"/>
      <c r="C15" s="82"/>
      <c r="D15" s="84"/>
      <c r="E15" s="80"/>
      <c r="F15" s="84"/>
      <c r="G15" s="80"/>
      <c r="H15" s="84"/>
      <c r="I15" s="80"/>
      <c r="J15" s="84"/>
      <c r="K15" s="80"/>
    </row>
    <row r="16" spans="1:11" x14ac:dyDescent="0.2">
      <c r="A16" s="31" t="s">
        <v>54</v>
      </c>
      <c r="B16" s="67">
        <f>SUM(C16:K16)</f>
        <v>3300257</v>
      </c>
      <c r="C16" s="77">
        <f>'5.1'!D243</f>
        <v>81885</v>
      </c>
      <c r="D16" s="77">
        <f>'5.1'!E243</f>
        <v>12393</v>
      </c>
      <c r="E16" s="77">
        <f>'5.1'!F243</f>
        <v>482254</v>
      </c>
      <c r="F16" s="77">
        <f>'5.1'!G243</f>
        <v>11652</v>
      </c>
      <c r="G16" s="77">
        <f>'5.1'!H243</f>
        <v>1448145</v>
      </c>
      <c r="H16" s="77">
        <f>'5.1'!I243</f>
        <v>396504</v>
      </c>
      <c r="I16" s="77">
        <f>'5.1'!J243</f>
        <v>420300</v>
      </c>
      <c r="J16" s="77">
        <f>'5.1'!K243</f>
        <v>88676</v>
      </c>
      <c r="K16" s="77">
        <f>'5.1'!L243</f>
        <v>358448</v>
      </c>
    </row>
    <row r="17" spans="1:13" x14ac:dyDescent="0.2">
      <c r="A17" s="11" t="s">
        <v>212</v>
      </c>
      <c r="B17" s="67">
        <f>SUM(C17:K17)</f>
        <v>2977794</v>
      </c>
      <c r="C17" s="77">
        <f>'5.1'!D244</f>
        <v>66066</v>
      </c>
      <c r="D17" s="77">
        <f>'5.1'!E244</f>
        <v>10455</v>
      </c>
      <c r="E17" s="77">
        <f>'5.1'!F244</f>
        <v>522371</v>
      </c>
      <c r="F17" s="77">
        <f>'5.1'!G244</f>
        <v>7202</v>
      </c>
      <c r="G17" s="77">
        <f>'5.1'!H244</f>
        <v>1392826</v>
      </c>
      <c r="H17" s="77">
        <f>'5.1'!I244</f>
        <v>393080</v>
      </c>
      <c r="I17" s="77">
        <f>'5.1'!J244</f>
        <v>526052</v>
      </c>
      <c r="J17" s="77">
        <f>'5.1'!K244</f>
        <v>31374</v>
      </c>
      <c r="K17" s="77">
        <f>'5.1'!L244</f>
        <v>28368</v>
      </c>
      <c r="L17" s="107"/>
    </row>
    <row r="18" spans="1:13" x14ac:dyDescent="0.2">
      <c r="A18" s="11" t="s">
        <v>221</v>
      </c>
      <c r="B18" s="67">
        <f>SUM(C18:K18)</f>
        <v>1782709</v>
      </c>
      <c r="C18" s="77">
        <f>'5.1'!D245</f>
        <v>60464</v>
      </c>
      <c r="D18" s="77">
        <f>'5.1'!E245</f>
        <v>8208</v>
      </c>
      <c r="E18" s="77">
        <f>'5.1'!F245</f>
        <v>445122</v>
      </c>
      <c r="F18" s="77">
        <f>'5.1'!G245</f>
        <v>7187</v>
      </c>
      <c r="G18" s="77">
        <f>'5.1'!H245</f>
        <v>304533</v>
      </c>
      <c r="H18" s="77">
        <f>'5.1'!I245</f>
        <v>374754</v>
      </c>
      <c r="I18" s="77">
        <f>'5.1'!J245</f>
        <v>524240</v>
      </c>
      <c r="J18" s="77">
        <f>'5.1'!K245</f>
        <v>29834</v>
      </c>
      <c r="K18" s="77">
        <f>'5.1'!L245</f>
        <v>28367</v>
      </c>
      <c r="L18" s="81"/>
    </row>
    <row r="19" spans="1:13" x14ac:dyDescent="0.2">
      <c r="A19" s="15" t="s">
        <v>222</v>
      </c>
      <c r="B19" s="459">
        <f t="shared" ref="B19:K19" si="0">IF(B17&lt;&gt;0,B18/B17,"")</f>
        <v>0.59866767143731237</v>
      </c>
      <c r="C19" s="459">
        <f t="shared" si="0"/>
        <v>0.91520600611509706</v>
      </c>
      <c r="D19" s="459">
        <f t="shared" si="0"/>
        <v>0.7850789096126255</v>
      </c>
      <c r="E19" s="459">
        <f t="shared" si="0"/>
        <v>0.85211851347031131</v>
      </c>
      <c r="F19" s="459">
        <f t="shared" si="0"/>
        <v>0.99791724520966396</v>
      </c>
      <c r="G19" s="459">
        <f t="shared" si="0"/>
        <v>0.21864396557789703</v>
      </c>
      <c r="H19" s="459">
        <f t="shared" si="0"/>
        <v>0.95337844713544317</v>
      </c>
      <c r="I19" s="459">
        <f t="shared" si="0"/>
        <v>0.99655547360337005</v>
      </c>
      <c r="J19" s="459">
        <f t="shared" si="0"/>
        <v>0.95091477019187864</v>
      </c>
      <c r="K19" s="459">
        <f t="shared" si="0"/>
        <v>0.99996474901297239</v>
      </c>
      <c r="L19" s="5"/>
      <c r="M19" s="5"/>
    </row>
    <row r="20" spans="1:13" x14ac:dyDescent="0.2">
      <c r="A20" s="23" t="s">
        <v>84</v>
      </c>
      <c r="B20" s="94"/>
      <c r="C20" s="80"/>
      <c r="D20" s="84"/>
      <c r="E20" s="80"/>
      <c r="F20" s="84"/>
      <c r="G20" s="80"/>
      <c r="H20" s="80"/>
      <c r="I20" s="81"/>
      <c r="J20" s="80"/>
      <c r="K20" s="83"/>
    </row>
    <row r="21" spans="1:13" x14ac:dyDescent="0.2">
      <c r="A21" s="31" t="s">
        <v>54</v>
      </c>
      <c r="B21" s="99">
        <f>SUM(C21:K21)</f>
        <v>291277</v>
      </c>
      <c r="C21" s="67">
        <f>'5.2'!E38</f>
        <v>206620</v>
      </c>
      <c r="D21" s="67">
        <f>'5.2'!F38</f>
        <v>36159</v>
      </c>
      <c r="E21" s="67">
        <f>'5.2'!G38</f>
        <v>44609</v>
      </c>
      <c r="F21" s="67">
        <f>'5.2'!H38</f>
        <v>0</v>
      </c>
      <c r="G21" s="67">
        <f>'5.2'!I38</f>
        <v>0</v>
      </c>
      <c r="H21" s="67">
        <f>'5.2'!J38</f>
        <v>3889</v>
      </c>
      <c r="I21" s="67">
        <f>'5.2'!K38</f>
        <v>0</v>
      </c>
      <c r="J21" s="67">
        <f>'5.2'!L38</f>
        <v>0</v>
      </c>
      <c r="K21" s="67">
        <f>'5.2'!M38</f>
        <v>0</v>
      </c>
    </row>
    <row r="22" spans="1:13" x14ac:dyDescent="0.2">
      <c r="A22" s="11" t="s">
        <v>212</v>
      </c>
      <c r="B22" s="99">
        <f>SUM(C22:K22)</f>
        <v>300075</v>
      </c>
      <c r="C22" s="67">
        <f>'5.2'!E39</f>
        <v>208320</v>
      </c>
      <c r="D22" s="67">
        <f>'5.2'!F39</f>
        <v>36459</v>
      </c>
      <c r="E22" s="67">
        <f>'5.2'!G39</f>
        <v>50102</v>
      </c>
      <c r="F22" s="67">
        <f>'5.2'!H39</f>
        <v>0</v>
      </c>
      <c r="G22" s="67">
        <f>'5.2'!I39</f>
        <v>0</v>
      </c>
      <c r="H22" s="67">
        <f>'5.2'!J39</f>
        <v>5194</v>
      </c>
      <c r="I22" s="67">
        <f>'5.2'!K39</f>
        <v>0</v>
      </c>
      <c r="J22" s="67">
        <f>'5.2'!L39</f>
        <v>0</v>
      </c>
      <c r="K22" s="67">
        <f>'5.2'!M39</f>
        <v>0</v>
      </c>
    </row>
    <row r="23" spans="1:13" x14ac:dyDescent="0.2">
      <c r="A23" s="11" t="s">
        <v>221</v>
      </c>
      <c r="B23" s="67">
        <f>SUM(C23:K23)</f>
        <v>271583</v>
      </c>
      <c r="C23" s="67">
        <f>'5.2'!E40</f>
        <v>199671</v>
      </c>
      <c r="D23" s="67">
        <f>'5.2'!F40</f>
        <v>33946</v>
      </c>
      <c r="E23" s="67">
        <f>'5.2'!G40</f>
        <v>33468</v>
      </c>
      <c r="F23" s="67">
        <f>'5.2'!H40</f>
        <v>0</v>
      </c>
      <c r="G23" s="67">
        <f>'5.2'!I40</f>
        <v>0</v>
      </c>
      <c r="H23" s="67">
        <f>'5.2'!J40</f>
        <v>4498</v>
      </c>
      <c r="I23" s="67">
        <f>'5.2'!K40</f>
        <v>0</v>
      </c>
      <c r="J23" s="67">
        <f>'5.2'!L40</f>
        <v>0</v>
      </c>
      <c r="K23" s="67">
        <f>'5.2'!M40</f>
        <v>0</v>
      </c>
    </row>
    <row r="24" spans="1:13" x14ac:dyDescent="0.2">
      <c r="A24" s="11" t="s">
        <v>222</v>
      </c>
      <c r="B24" s="459">
        <f t="shared" ref="B24:K24" si="1">IF(B22&lt;&gt;0,B23/B22,"")</f>
        <v>0.90505040406565029</v>
      </c>
      <c r="C24" s="459">
        <f t="shared" si="1"/>
        <v>0.95848214285714284</v>
      </c>
      <c r="D24" s="459">
        <f t="shared" si="1"/>
        <v>0.93107326037466742</v>
      </c>
      <c r="E24" s="459">
        <f t="shared" si="1"/>
        <v>0.66799728553750348</v>
      </c>
      <c r="F24" s="459" t="str">
        <f t="shared" si="1"/>
        <v/>
      </c>
      <c r="G24" s="459" t="str">
        <f t="shared" si="1"/>
        <v/>
      </c>
      <c r="H24" s="459">
        <f t="shared" si="1"/>
        <v>0.86599922988063149</v>
      </c>
      <c r="I24" s="459" t="str">
        <f t="shared" si="1"/>
        <v/>
      </c>
      <c r="J24" s="459" t="str">
        <f t="shared" si="1"/>
        <v/>
      </c>
      <c r="K24" s="459" t="str">
        <f t="shared" si="1"/>
        <v/>
      </c>
    </row>
    <row r="25" spans="1:13" x14ac:dyDescent="0.2">
      <c r="A25" s="13" t="s">
        <v>154</v>
      </c>
      <c r="B25" s="94"/>
      <c r="C25" s="94"/>
      <c r="D25" s="96"/>
      <c r="E25" s="94"/>
      <c r="F25" s="96"/>
      <c r="G25" s="94"/>
      <c r="H25" s="94"/>
      <c r="I25" s="96"/>
      <c r="J25" s="94"/>
      <c r="K25" s="94"/>
    </row>
    <row r="26" spans="1:13" s="134" customFormat="1" x14ac:dyDescent="0.2">
      <c r="A26" s="31" t="s">
        <v>54</v>
      </c>
      <c r="B26" s="67">
        <f>SUM(C26:K26)</f>
        <v>173041</v>
      </c>
      <c r="C26" s="67">
        <v>106788</v>
      </c>
      <c r="D26" s="81">
        <v>20756</v>
      </c>
      <c r="E26" s="67">
        <v>44290</v>
      </c>
      <c r="F26" s="81"/>
      <c r="G26" s="67"/>
      <c r="H26" s="67">
        <v>1207</v>
      </c>
      <c r="I26" s="81"/>
      <c r="J26" s="67"/>
      <c r="K26" s="67"/>
    </row>
    <row r="27" spans="1:13" x14ac:dyDescent="0.2">
      <c r="A27" s="11" t="s">
        <v>212</v>
      </c>
      <c r="B27" s="67">
        <f>SUM(C27:K27)</f>
        <v>175723</v>
      </c>
      <c r="C27" s="99">
        <v>109875</v>
      </c>
      <c r="D27" s="99">
        <v>21234</v>
      </c>
      <c r="E27" s="99">
        <v>43407</v>
      </c>
      <c r="F27" s="99"/>
      <c r="G27" s="99"/>
      <c r="H27" s="99">
        <v>1207</v>
      </c>
      <c r="I27" s="99"/>
      <c r="J27" s="99"/>
      <c r="K27" s="99"/>
    </row>
    <row r="28" spans="1:13" x14ac:dyDescent="0.2">
      <c r="A28" s="11" t="s">
        <v>221</v>
      </c>
      <c r="B28" s="67">
        <f>SUM(C28:K28)</f>
        <v>145923</v>
      </c>
      <c r="C28" s="77">
        <v>105293</v>
      </c>
      <c r="D28" s="77">
        <v>17914</v>
      </c>
      <c r="E28" s="67">
        <v>22051</v>
      </c>
      <c r="F28" s="67"/>
      <c r="G28" s="67"/>
      <c r="H28" s="67">
        <v>665</v>
      </c>
      <c r="I28" s="67"/>
      <c r="J28" s="67"/>
      <c r="K28" s="77"/>
    </row>
    <row r="29" spans="1:13" x14ac:dyDescent="0.2">
      <c r="A29" s="11" t="s">
        <v>222</v>
      </c>
      <c r="B29" s="459">
        <f t="shared" ref="B29:K29" si="2">IF(B27&lt;&gt;0,B28/B27,"")</f>
        <v>0.83041491438229487</v>
      </c>
      <c r="C29" s="459">
        <f t="shared" si="2"/>
        <v>0.95829806598407286</v>
      </c>
      <c r="D29" s="459">
        <f t="shared" si="2"/>
        <v>0.84364698125647541</v>
      </c>
      <c r="E29" s="459">
        <f t="shared" si="2"/>
        <v>0.50800562121316839</v>
      </c>
      <c r="F29" s="459" t="str">
        <f t="shared" si="2"/>
        <v/>
      </c>
      <c r="G29" s="459" t="str">
        <f t="shared" si="2"/>
        <v/>
      </c>
      <c r="H29" s="459">
        <f t="shared" si="2"/>
        <v>0.55095277547638777</v>
      </c>
      <c r="I29" s="15" t="str">
        <f t="shared" si="2"/>
        <v/>
      </c>
      <c r="J29" s="15" t="str">
        <f t="shared" si="2"/>
        <v/>
      </c>
      <c r="K29" s="15" t="str">
        <f t="shared" si="2"/>
        <v/>
      </c>
    </row>
    <row r="30" spans="1:13" x14ac:dyDescent="0.2">
      <c r="A30" s="13" t="s">
        <v>155</v>
      </c>
      <c r="B30" s="94"/>
      <c r="C30" s="94"/>
      <c r="D30" s="96"/>
      <c r="E30" s="94"/>
      <c r="F30" s="96"/>
      <c r="G30" s="94"/>
      <c r="H30" s="94"/>
      <c r="I30" s="96"/>
      <c r="J30" s="94"/>
      <c r="K30" s="94"/>
    </row>
    <row r="31" spans="1:13" x14ac:dyDescent="0.2">
      <c r="A31" s="31" t="s">
        <v>54</v>
      </c>
      <c r="B31" s="99">
        <f>SUM(C31:K31)</f>
        <v>144271</v>
      </c>
      <c r="C31" s="99">
        <v>89062</v>
      </c>
      <c r="D31" s="163">
        <v>16155</v>
      </c>
      <c r="E31" s="99">
        <v>35790</v>
      </c>
      <c r="F31" s="90"/>
      <c r="G31" s="89"/>
      <c r="H31" s="99">
        <v>3264</v>
      </c>
      <c r="I31" s="90"/>
      <c r="J31" s="89"/>
      <c r="K31" s="89"/>
    </row>
    <row r="32" spans="1:13" x14ac:dyDescent="0.2">
      <c r="A32" s="11" t="s">
        <v>212</v>
      </c>
      <c r="B32" s="99">
        <f>SUM(C32:K32)</f>
        <v>147601</v>
      </c>
      <c r="C32" s="99">
        <v>91903</v>
      </c>
      <c r="D32" s="99">
        <v>16595</v>
      </c>
      <c r="E32" s="99">
        <v>35839</v>
      </c>
      <c r="F32" s="99"/>
      <c r="G32" s="99"/>
      <c r="H32" s="99">
        <v>3264</v>
      </c>
      <c r="I32" s="99"/>
      <c r="J32" s="99"/>
      <c r="K32" s="99"/>
    </row>
    <row r="33" spans="1:11" x14ac:dyDescent="0.2">
      <c r="A33" s="11" t="s">
        <v>221</v>
      </c>
      <c r="B33" s="99">
        <f>SUM(C33:K33)</f>
        <v>123786</v>
      </c>
      <c r="C33" s="67">
        <v>87835</v>
      </c>
      <c r="D33" s="67">
        <v>14585</v>
      </c>
      <c r="E33" s="67">
        <v>19896</v>
      </c>
      <c r="F33" s="67"/>
      <c r="G33" s="67"/>
      <c r="H33" s="67">
        <v>1470</v>
      </c>
      <c r="I33" s="77"/>
      <c r="J33" s="67"/>
      <c r="K33" s="67"/>
    </row>
    <row r="34" spans="1:11" x14ac:dyDescent="0.2">
      <c r="A34" s="11" t="s">
        <v>222</v>
      </c>
      <c r="B34" s="459">
        <f t="shared" ref="B34:K34" si="3">IF(B32&lt;&gt;0,B33/B32,"")</f>
        <v>0.83865285465545625</v>
      </c>
      <c r="C34" s="459">
        <f t="shared" si="3"/>
        <v>0.955735938979141</v>
      </c>
      <c r="D34" s="459">
        <f t="shared" si="3"/>
        <v>0.87887918047604696</v>
      </c>
      <c r="E34" s="459">
        <f t="shared" si="3"/>
        <v>0.55514941823153552</v>
      </c>
      <c r="F34" s="459" t="str">
        <f t="shared" si="3"/>
        <v/>
      </c>
      <c r="G34" s="459" t="str">
        <f t="shared" si="3"/>
        <v/>
      </c>
      <c r="H34" s="459">
        <f t="shared" si="3"/>
        <v>0.45036764705882354</v>
      </c>
      <c r="I34" s="15" t="str">
        <f t="shared" si="3"/>
        <v/>
      </c>
      <c r="J34" s="15" t="str">
        <f t="shared" si="3"/>
        <v/>
      </c>
      <c r="K34" s="15" t="str">
        <f t="shared" si="3"/>
        <v/>
      </c>
    </row>
    <row r="35" spans="1:11" x14ac:dyDescent="0.2">
      <c r="A35" s="13" t="s">
        <v>156</v>
      </c>
      <c r="B35" s="89"/>
      <c r="C35" s="94"/>
      <c r="D35" s="96"/>
      <c r="E35" s="94"/>
      <c r="F35" s="96"/>
      <c r="G35" s="94"/>
      <c r="H35" s="94"/>
      <c r="I35" s="96"/>
      <c r="J35" s="94"/>
      <c r="K35" s="94"/>
    </row>
    <row r="36" spans="1:11" x14ac:dyDescent="0.2">
      <c r="A36" s="31" t="s">
        <v>54</v>
      </c>
      <c r="B36" s="99">
        <f>SUM(C36:K36)</f>
        <v>77785</v>
      </c>
      <c r="C36" s="99">
        <v>50472</v>
      </c>
      <c r="D36" s="163">
        <v>8980</v>
      </c>
      <c r="E36" s="99">
        <v>17284</v>
      </c>
      <c r="F36" s="90"/>
      <c r="G36" s="89"/>
      <c r="H36" s="99">
        <v>1049</v>
      </c>
      <c r="I36" s="90"/>
      <c r="J36" s="89"/>
      <c r="K36" s="89"/>
    </row>
    <row r="37" spans="1:11" x14ac:dyDescent="0.2">
      <c r="A37" s="11" t="s">
        <v>212</v>
      </c>
      <c r="B37" s="99">
        <f>SUM(C37:K37)</f>
        <v>82067</v>
      </c>
      <c r="C37" s="99">
        <v>53372</v>
      </c>
      <c r="D37" s="99">
        <v>9430</v>
      </c>
      <c r="E37" s="99">
        <v>18216</v>
      </c>
      <c r="F37" s="99"/>
      <c r="G37" s="99"/>
      <c r="H37" s="99">
        <v>1049</v>
      </c>
      <c r="I37" s="99"/>
      <c r="J37" s="99"/>
      <c r="K37" s="99"/>
    </row>
    <row r="38" spans="1:11" x14ac:dyDescent="0.2">
      <c r="A38" s="11" t="s">
        <v>221</v>
      </c>
      <c r="B38" s="67">
        <f>SUM(C38:K38)</f>
        <v>71483</v>
      </c>
      <c r="C38" s="77">
        <v>50658</v>
      </c>
      <c r="D38" s="67">
        <v>8374</v>
      </c>
      <c r="E38" s="67">
        <v>11577</v>
      </c>
      <c r="F38" s="77"/>
      <c r="G38" s="77"/>
      <c r="H38" s="77">
        <v>874</v>
      </c>
      <c r="I38" s="77"/>
      <c r="J38" s="67"/>
      <c r="K38" s="67"/>
    </row>
    <row r="39" spans="1:11" x14ac:dyDescent="0.2">
      <c r="A39" s="15" t="s">
        <v>222</v>
      </c>
      <c r="B39" s="459">
        <f t="shared" ref="B39:K39" si="4">IF(B37&lt;&gt;0,B38/B37,"")</f>
        <v>0.8710322053931544</v>
      </c>
      <c r="C39" s="459">
        <f t="shared" si="4"/>
        <v>0.94914936670913586</v>
      </c>
      <c r="D39" s="459">
        <f t="shared" si="4"/>
        <v>0.88801696712619305</v>
      </c>
      <c r="E39" s="459">
        <f t="shared" si="4"/>
        <v>0.63554018445322791</v>
      </c>
      <c r="F39" s="459" t="str">
        <f t="shared" si="4"/>
        <v/>
      </c>
      <c r="G39" s="459" t="str">
        <f t="shared" si="4"/>
        <v/>
      </c>
      <c r="H39" s="459">
        <f t="shared" si="4"/>
        <v>0.83317445185891326</v>
      </c>
      <c r="I39" s="15" t="str">
        <f t="shared" si="4"/>
        <v/>
      </c>
      <c r="J39" s="15" t="str">
        <f t="shared" si="4"/>
        <v/>
      </c>
      <c r="K39" s="15" t="str">
        <f t="shared" si="4"/>
        <v/>
      </c>
    </row>
    <row r="40" spans="1:11" x14ac:dyDescent="0.2">
      <c r="A40" s="13" t="s">
        <v>948</v>
      </c>
      <c r="B40" s="164"/>
      <c r="C40" s="80"/>
      <c r="D40" s="84"/>
      <c r="E40" s="80"/>
      <c r="F40" s="84"/>
      <c r="G40" s="80"/>
      <c r="H40" s="80"/>
      <c r="I40" s="84"/>
      <c r="J40" s="80"/>
      <c r="K40" s="80"/>
    </row>
    <row r="41" spans="1:11" x14ac:dyDescent="0.2">
      <c r="A41" s="31" t="s">
        <v>54</v>
      </c>
      <c r="B41" s="99">
        <f>SUM(C41:K41)</f>
        <v>78206</v>
      </c>
      <c r="C41" s="67">
        <v>44382</v>
      </c>
      <c r="D41" s="81">
        <v>8092</v>
      </c>
      <c r="E41" s="67">
        <v>16820</v>
      </c>
      <c r="F41" s="81"/>
      <c r="G41" s="67"/>
      <c r="H41" s="67">
        <v>8912</v>
      </c>
      <c r="I41" s="81"/>
      <c r="J41" s="67"/>
      <c r="K41" s="67"/>
    </row>
    <row r="42" spans="1:11" x14ac:dyDescent="0.2">
      <c r="A42" s="11" t="s">
        <v>212</v>
      </c>
      <c r="B42" s="99">
        <f>SUM(C42:K42)</f>
        <v>90824</v>
      </c>
      <c r="C42" s="67">
        <v>54352</v>
      </c>
      <c r="D42" s="67">
        <v>9774</v>
      </c>
      <c r="E42" s="67">
        <v>19177</v>
      </c>
      <c r="F42" s="67"/>
      <c r="G42" s="67"/>
      <c r="H42" s="99">
        <v>7521</v>
      </c>
      <c r="I42" s="67"/>
      <c r="J42" s="67"/>
      <c r="K42" s="67"/>
    </row>
    <row r="43" spans="1:11" x14ac:dyDescent="0.2">
      <c r="A43" s="11" t="s">
        <v>221</v>
      </c>
      <c r="B43" s="67">
        <f>SUM(C43:K43)</f>
        <v>69783</v>
      </c>
      <c r="C43" s="67">
        <v>42600</v>
      </c>
      <c r="D43" s="67">
        <v>7118</v>
      </c>
      <c r="E43" s="77">
        <v>16529</v>
      </c>
      <c r="F43" s="77"/>
      <c r="G43" s="67"/>
      <c r="H43" s="67">
        <v>3536</v>
      </c>
      <c r="I43" s="77"/>
      <c r="J43" s="77"/>
      <c r="K43" s="67"/>
    </row>
    <row r="44" spans="1:11" x14ac:dyDescent="0.2">
      <c r="A44" s="15" t="s">
        <v>222</v>
      </c>
      <c r="B44" s="459">
        <f t="shared" ref="B44:K44" si="5">IF(B42&lt;&gt;0,B43/B42,"")</f>
        <v>0.76833215890073103</v>
      </c>
      <c r="C44" s="459">
        <f t="shared" si="5"/>
        <v>0.78377980571092143</v>
      </c>
      <c r="D44" s="459">
        <f t="shared" si="5"/>
        <v>0.72825864538571716</v>
      </c>
      <c r="E44" s="459">
        <f t="shared" si="5"/>
        <v>0.86191792251134169</v>
      </c>
      <c r="F44" s="459" t="str">
        <f t="shared" si="5"/>
        <v/>
      </c>
      <c r="G44" s="459" t="str">
        <f t="shared" si="5"/>
        <v/>
      </c>
      <c r="H44" s="459">
        <f t="shared" si="5"/>
        <v>0.47015024597792848</v>
      </c>
      <c r="I44" s="15" t="str">
        <f t="shared" si="5"/>
        <v/>
      </c>
      <c r="J44" s="15" t="str">
        <f t="shared" si="5"/>
        <v/>
      </c>
      <c r="K44" s="15" t="str">
        <f t="shared" si="5"/>
        <v/>
      </c>
    </row>
    <row r="45" spans="1:11" x14ac:dyDescent="0.2">
      <c r="A45" s="23" t="s">
        <v>959</v>
      </c>
      <c r="B45" s="164"/>
      <c r="C45" s="80"/>
      <c r="D45" s="84"/>
      <c r="E45" s="80"/>
      <c r="F45" s="84"/>
      <c r="G45" s="80"/>
      <c r="H45" s="80"/>
      <c r="I45" s="84"/>
      <c r="J45" s="80"/>
      <c r="K45" s="80"/>
    </row>
    <row r="46" spans="1:11" x14ac:dyDescent="0.2">
      <c r="A46" s="31" t="s">
        <v>54</v>
      </c>
      <c r="B46" s="99">
        <f>SUM(C46:K46)</f>
        <v>242856</v>
      </c>
      <c r="C46" s="67">
        <v>117218</v>
      </c>
      <c r="D46" s="81">
        <v>21788</v>
      </c>
      <c r="E46" s="67">
        <v>94349</v>
      </c>
      <c r="F46" s="81">
        <v>120</v>
      </c>
      <c r="G46" s="67"/>
      <c r="H46" s="67">
        <v>9381</v>
      </c>
      <c r="I46" s="81"/>
      <c r="J46" s="67"/>
      <c r="K46" s="67"/>
    </row>
    <row r="47" spans="1:11" x14ac:dyDescent="0.2">
      <c r="A47" s="11" t="s">
        <v>212</v>
      </c>
      <c r="B47" s="99">
        <f>SUM(C47:K47)</f>
        <v>301796</v>
      </c>
      <c r="C47" s="67">
        <v>159766</v>
      </c>
      <c r="D47" s="67">
        <v>28747</v>
      </c>
      <c r="E47" s="67">
        <v>101784</v>
      </c>
      <c r="F47" s="67">
        <v>120</v>
      </c>
      <c r="G47" s="67">
        <v>855</v>
      </c>
      <c r="H47" s="99">
        <v>10524</v>
      </c>
      <c r="I47" s="67"/>
      <c r="J47" s="67"/>
      <c r="K47" s="67"/>
    </row>
    <row r="48" spans="1:11" x14ac:dyDescent="0.2">
      <c r="A48" s="11" t="s">
        <v>221</v>
      </c>
      <c r="B48" s="67">
        <f>SUM(C48:K48)</f>
        <v>278243</v>
      </c>
      <c r="C48" s="77">
        <v>163001</v>
      </c>
      <c r="D48" s="77">
        <v>28040</v>
      </c>
      <c r="E48" s="77">
        <v>82908</v>
      </c>
      <c r="F48" s="77">
        <v>120</v>
      </c>
      <c r="G48" s="77">
        <v>855</v>
      </c>
      <c r="H48" s="67">
        <v>3319</v>
      </c>
      <c r="I48" s="67"/>
      <c r="J48" s="67"/>
      <c r="K48" s="77"/>
    </row>
    <row r="49" spans="1:11" x14ac:dyDescent="0.2">
      <c r="A49" s="11" t="s">
        <v>222</v>
      </c>
      <c r="B49" s="459">
        <f t="shared" ref="B49:K49" si="6">IF(B47&lt;&gt;0,B48/B47,"")</f>
        <v>0.92195721613275194</v>
      </c>
      <c r="C49" s="459">
        <f t="shared" si="6"/>
        <v>1.0202483632312256</v>
      </c>
      <c r="D49" s="459">
        <f t="shared" si="6"/>
        <v>0.97540612933523496</v>
      </c>
      <c r="E49" s="459">
        <f t="shared" si="6"/>
        <v>0.81454845555293565</v>
      </c>
      <c r="F49" s="459">
        <f t="shared" si="6"/>
        <v>1</v>
      </c>
      <c r="G49" s="459">
        <f t="shared" si="6"/>
        <v>1</v>
      </c>
      <c r="H49" s="459">
        <f t="shared" si="6"/>
        <v>0.31537438236412013</v>
      </c>
      <c r="I49" s="15" t="str">
        <f t="shared" si="6"/>
        <v/>
      </c>
      <c r="J49" s="15" t="str">
        <f t="shared" si="6"/>
        <v/>
      </c>
      <c r="K49" s="15" t="str">
        <f t="shared" si="6"/>
        <v/>
      </c>
    </row>
    <row r="50" spans="1:11" x14ac:dyDescent="0.2">
      <c r="A50" s="13" t="s">
        <v>168</v>
      </c>
      <c r="B50" s="164"/>
      <c r="C50" s="80"/>
      <c r="D50" s="84"/>
      <c r="E50" s="80"/>
      <c r="F50" s="84"/>
      <c r="G50" s="80"/>
      <c r="H50" s="80"/>
      <c r="I50" s="84"/>
      <c r="J50" s="80"/>
      <c r="K50" s="80"/>
    </row>
    <row r="51" spans="1:11" x14ac:dyDescent="0.2">
      <c r="A51" s="31" t="s">
        <v>54</v>
      </c>
      <c r="B51" s="99">
        <f>SUM(C51:K51)</f>
        <v>72615</v>
      </c>
      <c r="C51" s="67">
        <v>48735</v>
      </c>
      <c r="D51" s="81">
        <v>8929</v>
      </c>
      <c r="E51" s="67">
        <v>14443</v>
      </c>
      <c r="F51" s="81"/>
      <c r="G51" s="67"/>
      <c r="H51" s="67">
        <v>508</v>
      </c>
      <c r="I51" s="81"/>
      <c r="J51" s="67"/>
      <c r="K51" s="67"/>
    </row>
    <row r="52" spans="1:11" x14ac:dyDescent="0.2">
      <c r="A52" s="11" t="s">
        <v>212</v>
      </c>
      <c r="B52" s="99">
        <f>SUM(C52:K52)</f>
        <v>72713</v>
      </c>
      <c r="C52" s="67">
        <v>48735</v>
      </c>
      <c r="D52" s="67">
        <v>8929</v>
      </c>
      <c r="E52" s="67">
        <v>14541</v>
      </c>
      <c r="F52" s="67"/>
      <c r="G52" s="67"/>
      <c r="H52" s="99">
        <v>508</v>
      </c>
      <c r="I52" s="67"/>
      <c r="J52" s="67"/>
      <c r="K52" s="67"/>
    </row>
    <row r="53" spans="1:11" x14ac:dyDescent="0.2">
      <c r="A53" s="11" t="s">
        <v>221</v>
      </c>
      <c r="B53" s="67">
        <f>SUM(C53:K53)</f>
        <v>65963</v>
      </c>
      <c r="C53" s="67">
        <v>48725</v>
      </c>
      <c r="D53" s="67">
        <v>7963</v>
      </c>
      <c r="E53" s="67">
        <v>8917</v>
      </c>
      <c r="F53" s="67"/>
      <c r="G53" s="77"/>
      <c r="H53" s="67">
        <v>358</v>
      </c>
      <c r="I53" s="77"/>
      <c r="J53" s="67"/>
      <c r="K53" s="67"/>
    </row>
    <row r="54" spans="1:11" x14ac:dyDescent="0.2">
      <c r="A54" s="11" t="s">
        <v>222</v>
      </c>
      <c r="B54" s="459">
        <f t="shared" ref="B54:K54" si="7">IF(B52&lt;&gt;0,B53/B52,"")</f>
        <v>0.90716928197158697</v>
      </c>
      <c r="C54" s="459">
        <f t="shared" si="7"/>
        <v>0.99979480865907455</v>
      </c>
      <c r="D54" s="459">
        <f t="shared" si="7"/>
        <v>0.89181319296673756</v>
      </c>
      <c r="E54" s="459">
        <f t="shared" si="7"/>
        <v>0.61323155216284986</v>
      </c>
      <c r="F54" s="459" t="str">
        <f t="shared" si="7"/>
        <v/>
      </c>
      <c r="G54" s="459" t="str">
        <f t="shared" si="7"/>
        <v/>
      </c>
      <c r="H54" s="459">
        <f t="shared" si="7"/>
        <v>0.70472440944881887</v>
      </c>
      <c r="I54" s="15" t="str">
        <f t="shared" si="7"/>
        <v/>
      </c>
      <c r="J54" s="15" t="str">
        <f t="shared" si="7"/>
        <v/>
      </c>
      <c r="K54" s="15" t="str">
        <f t="shared" si="7"/>
        <v/>
      </c>
    </row>
    <row r="55" spans="1:11" x14ac:dyDescent="0.2">
      <c r="A55" s="13" t="s">
        <v>169</v>
      </c>
      <c r="B55" s="164"/>
      <c r="C55" s="80"/>
      <c r="D55" s="84"/>
      <c r="E55" s="80"/>
      <c r="F55" s="84"/>
      <c r="G55" s="80"/>
      <c r="H55" s="80"/>
      <c r="I55" s="84"/>
      <c r="J55" s="80"/>
      <c r="K55" s="80"/>
    </row>
    <row r="56" spans="1:11" x14ac:dyDescent="0.2">
      <c r="A56" s="31" t="s">
        <v>54</v>
      </c>
      <c r="B56" s="99">
        <f>SUM(C56:K56)</f>
        <v>175492</v>
      </c>
      <c r="C56" s="67">
        <v>71817</v>
      </c>
      <c r="D56" s="81">
        <v>12791</v>
      </c>
      <c r="E56" s="67">
        <v>54333</v>
      </c>
      <c r="F56" s="81"/>
      <c r="G56" s="67">
        <v>27850</v>
      </c>
      <c r="H56" s="67">
        <v>8701</v>
      </c>
      <c r="I56" s="81"/>
      <c r="J56" s="67"/>
      <c r="K56" s="67"/>
    </row>
    <row r="57" spans="1:11" x14ac:dyDescent="0.2">
      <c r="A57" s="11" t="s">
        <v>212</v>
      </c>
      <c r="B57" s="99">
        <f>SUM(C57:K57)</f>
        <v>177016</v>
      </c>
      <c r="C57" s="67">
        <v>71817</v>
      </c>
      <c r="D57" s="67">
        <v>12791</v>
      </c>
      <c r="E57" s="67">
        <v>49407</v>
      </c>
      <c r="F57" s="67"/>
      <c r="G57" s="67">
        <v>34300</v>
      </c>
      <c r="H57" s="99">
        <v>8701</v>
      </c>
      <c r="I57" s="67"/>
      <c r="J57" s="67"/>
      <c r="K57" s="67"/>
    </row>
    <row r="58" spans="1:11" x14ac:dyDescent="0.2">
      <c r="A58" s="11" t="s">
        <v>221</v>
      </c>
      <c r="B58" s="67">
        <f>SUM(C58:K58)</f>
        <v>162970</v>
      </c>
      <c r="C58" s="77">
        <v>70255</v>
      </c>
      <c r="D58" s="77">
        <v>10813</v>
      </c>
      <c r="E58" s="77">
        <v>39709</v>
      </c>
      <c r="F58" s="77"/>
      <c r="G58" s="77">
        <v>34415</v>
      </c>
      <c r="H58" s="77">
        <v>7778</v>
      </c>
      <c r="I58" s="77"/>
      <c r="J58" s="77"/>
      <c r="K58" s="67"/>
    </row>
    <row r="59" spans="1:11" x14ac:dyDescent="0.2">
      <c r="A59" s="11" t="s">
        <v>222</v>
      </c>
      <c r="B59" s="459">
        <f t="shared" ref="B59:K59" si="8">IF(B57&lt;&gt;0,B58/B57,"")</f>
        <v>0.92065124056582459</v>
      </c>
      <c r="C59" s="459">
        <f t="shared" si="8"/>
        <v>0.97825027500452544</v>
      </c>
      <c r="D59" s="459">
        <f t="shared" si="8"/>
        <v>0.84536001876319289</v>
      </c>
      <c r="E59" s="459">
        <f t="shared" si="8"/>
        <v>0.80371202461189706</v>
      </c>
      <c r="F59" s="459" t="str">
        <f t="shared" si="8"/>
        <v/>
      </c>
      <c r="G59" s="459">
        <f t="shared" si="8"/>
        <v>1.0033527696793003</v>
      </c>
      <c r="H59" s="459">
        <f t="shared" si="8"/>
        <v>0.89392023905298246</v>
      </c>
      <c r="I59" s="15" t="str">
        <f t="shared" si="8"/>
        <v/>
      </c>
      <c r="J59" s="15" t="str">
        <f t="shared" si="8"/>
        <v/>
      </c>
      <c r="K59" s="15" t="str">
        <f t="shared" si="8"/>
        <v/>
      </c>
    </row>
    <row r="60" spans="1:11" x14ac:dyDescent="0.2">
      <c r="A60" s="13" t="s">
        <v>159</v>
      </c>
      <c r="B60" s="164"/>
      <c r="C60" s="80"/>
      <c r="D60" s="84"/>
      <c r="E60" s="80"/>
      <c r="F60" s="84"/>
      <c r="G60" s="80"/>
      <c r="H60" s="80"/>
      <c r="I60" s="84"/>
      <c r="J60" s="80"/>
      <c r="K60" s="80"/>
    </row>
    <row r="61" spans="1:11" x14ac:dyDescent="0.2">
      <c r="A61" s="31" t="s">
        <v>54</v>
      </c>
      <c r="B61" s="99">
        <f>SUM(C61:K61)</f>
        <v>52157</v>
      </c>
      <c r="C61" s="67">
        <v>20844</v>
      </c>
      <c r="D61" s="81">
        <v>3521</v>
      </c>
      <c r="E61" s="67">
        <v>22458</v>
      </c>
      <c r="F61" s="81"/>
      <c r="G61" s="67"/>
      <c r="H61" s="67">
        <v>5334</v>
      </c>
      <c r="I61" s="81"/>
      <c r="J61" s="67"/>
      <c r="K61" s="67"/>
    </row>
    <row r="62" spans="1:11" x14ac:dyDescent="0.2">
      <c r="A62" s="11" t="s">
        <v>212</v>
      </c>
      <c r="B62" s="99">
        <f>SUM(C62:K62)</f>
        <v>32067</v>
      </c>
      <c r="C62" s="67">
        <v>10874</v>
      </c>
      <c r="D62" s="67">
        <v>1839</v>
      </c>
      <c r="E62" s="67">
        <v>18429</v>
      </c>
      <c r="F62" s="67"/>
      <c r="G62" s="67"/>
      <c r="H62" s="99">
        <v>925</v>
      </c>
      <c r="I62" s="67"/>
      <c r="J62" s="67"/>
      <c r="K62" s="67"/>
    </row>
    <row r="63" spans="1:11" x14ac:dyDescent="0.2">
      <c r="A63" s="11" t="s">
        <v>221</v>
      </c>
      <c r="B63" s="67">
        <f>SUM(C63:K63)</f>
        <v>29593</v>
      </c>
      <c r="C63" s="77">
        <v>10869</v>
      </c>
      <c r="D63" s="77">
        <v>1837</v>
      </c>
      <c r="E63" s="67">
        <v>14537</v>
      </c>
      <c r="F63" s="67"/>
      <c r="G63" s="77">
        <v>1465</v>
      </c>
      <c r="H63" s="67">
        <v>885</v>
      </c>
      <c r="I63" s="67"/>
      <c r="J63" s="77"/>
      <c r="K63" s="67"/>
    </row>
    <row r="64" spans="1:11" x14ac:dyDescent="0.2">
      <c r="A64" s="11" t="s">
        <v>222</v>
      </c>
      <c r="B64" s="459">
        <f t="shared" ref="B64:K64" si="9">IF(B62&lt;&gt;0,B63/B62,"")</f>
        <v>0.92284903483331771</v>
      </c>
      <c r="C64" s="459">
        <f t="shared" si="9"/>
        <v>0.99954018760345775</v>
      </c>
      <c r="D64" s="459">
        <f t="shared" si="9"/>
        <v>0.99891245241979332</v>
      </c>
      <c r="E64" s="459">
        <f t="shared" si="9"/>
        <v>0.78881111291985462</v>
      </c>
      <c r="F64" s="459" t="str">
        <f t="shared" si="9"/>
        <v/>
      </c>
      <c r="G64" s="459" t="str">
        <f t="shared" si="9"/>
        <v/>
      </c>
      <c r="H64" s="459">
        <f t="shared" si="9"/>
        <v>0.95675675675675675</v>
      </c>
      <c r="I64" s="15" t="str">
        <f t="shared" si="9"/>
        <v/>
      </c>
      <c r="J64" s="15" t="str">
        <f t="shared" si="9"/>
        <v/>
      </c>
      <c r="K64" s="15" t="str">
        <f t="shared" si="9"/>
        <v/>
      </c>
    </row>
    <row r="65" spans="1:11" x14ac:dyDescent="0.2">
      <c r="A65" s="13" t="s">
        <v>160</v>
      </c>
      <c r="B65" s="99"/>
      <c r="C65" s="80"/>
      <c r="D65" s="84"/>
      <c r="E65" s="80"/>
      <c r="F65" s="84"/>
      <c r="G65" s="80"/>
      <c r="H65" s="80"/>
      <c r="I65" s="84"/>
      <c r="J65" s="80"/>
      <c r="K65" s="80"/>
    </row>
    <row r="66" spans="1:11" x14ac:dyDescent="0.2">
      <c r="A66" s="31" t="s">
        <v>54</v>
      </c>
      <c r="B66" s="99">
        <f>SUM(C66:K66)</f>
        <v>497820</v>
      </c>
      <c r="C66" s="67">
        <v>148319</v>
      </c>
      <c r="D66" s="81">
        <v>27354</v>
      </c>
      <c r="E66" s="67">
        <v>321576</v>
      </c>
      <c r="F66" s="81"/>
      <c r="G66" s="67"/>
      <c r="H66" s="67">
        <v>571</v>
      </c>
      <c r="I66" s="81"/>
      <c r="J66" s="67"/>
      <c r="K66" s="67"/>
    </row>
    <row r="67" spans="1:11" x14ac:dyDescent="0.2">
      <c r="A67" s="11" t="s">
        <v>212</v>
      </c>
      <c r="B67" s="99">
        <f>SUM(C67:K67)</f>
        <v>518112</v>
      </c>
      <c r="C67" s="67">
        <v>152266</v>
      </c>
      <c r="D67" s="67">
        <v>27966</v>
      </c>
      <c r="E67" s="67">
        <v>337309</v>
      </c>
      <c r="F67" s="67"/>
      <c r="G67" s="67"/>
      <c r="H67" s="67">
        <v>571</v>
      </c>
      <c r="I67" s="67"/>
      <c r="J67" s="67"/>
      <c r="K67" s="67"/>
    </row>
    <row r="68" spans="1:11" x14ac:dyDescent="0.2">
      <c r="A68" s="11" t="s">
        <v>221</v>
      </c>
      <c r="B68" s="67">
        <f>SUM(C68:K68)</f>
        <v>432412</v>
      </c>
      <c r="C68" s="67">
        <v>145473</v>
      </c>
      <c r="D68" s="67">
        <v>24185</v>
      </c>
      <c r="E68" s="67">
        <v>261879</v>
      </c>
      <c r="F68" s="67"/>
      <c r="G68" s="67"/>
      <c r="H68" s="67">
        <v>875</v>
      </c>
      <c r="I68" s="67"/>
      <c r="J68" s="67"/>
      <c r="K68" s="67"/>
    </row>
    <row r="69" spans="1:11" x14ac:dyDescent="0.2">
      <c r="A69" s="11" t="s">
        <v>222</v>
      </c>
      <c r="B69" s="459">
        <f t="shared" ref="B69:K69" si="10">IF(B67&lt;&gt;0,B68/B67,"")</f>
        <v>0.83459174850225437</v>
      </c>
      <c r="C69" s="459">
        <f t="shared" si="10"/>
        <v>0.95538728278144824</v>
      </c>
      <c r="D69" s="459">
        <f t="shared" si="10"/>
        <v>0.86480011442465854</v>
      </c>
      <c r="E69" s="459">
        <f t="shared" si="10"/>
        <v>0.7763771497351093</v>
      </c>
      <c r="F69" s="459" t="str">
        <f t="shared" si="10"/>
        <v/>
      </c>
      <c r="G69" s="459" t="str">
        <f t="shared" si="10"/>
        <v/>
      </c>
      <c r="H69" s="459">
        <f t="shared" si="10"/>
        <v>1.5323992994746058</v>
      </c>
      <c r="I69" s="15" t="str">
        <f t="shared" si="10"/>
        <v/>
      </c>
      <c r="J69" s="15" t="str">
        <f t="shared" si="10"/>
        <v/>
      </c>
      <c r="K69" s="15" t="str">
        <f t="shared" si="10"/>
        <v/>
      </c>
    </row>
    <row r="70" spans="1:11" x14ac:dyDescent="0.2">
      <c r="A70" s="13" t="s">
        <v>100</v>
      </c>
      <c r="B70" s="164"/>
      <c r="C70" s="80"/>
      <c r="D70" s="83"/>
      <c r="E70" s="80"/>
      <c r="F70" s="84"/>
      <c r="G70" s="80"/>
      <c r="H70" s="84"/>
      <c r="I70" s="80"/>
      <c r="J70" s="84"/>
      <c r="K70" s="80"/>
    </row>
    <row r="71" spans="1:11" x14ac:dyDescent="0.2">
      <c r="A71" s="31" t="s">
        <v>54</v>
      </c>
      <c r="B71" s="99">
        <f>SUM(C71:K71)</f>
        <v>5105777</v>
      </c>
      <c r="C71" s="148">
        <f>SUMIF($A16:$A66,$A16,C16:C66)</f>
        <v>986142</v>
      </c>
      <c r="D71" s="148">
        <f t="shared" ref="D71:K71" si="11">SUMIF($A16:$A66,$A16,D16:D66)</f>
        <v>176918</v>
      </c>
      <c r="E71" s="148">
        <f t="shared" si="11"/>
        <v>1148206</v>
      </c>
      <c r="F71" s="148">
        <f t="shared" si="11"/>
        <v>11772</v>
      </c>
      <c r="G71" s="148">
        <f t="shared" si="11"/>
        <v>1475995</v>
      </c>
      <c r="H71" s="148">
        <f t="shared" si="11"/>
        <v>439320</v>
      </c>
      <c r="I71" s="148">
        <f t="shared" si="11"/>
        <v>420300</v>
      </c>
      <c r="J71" s="148">
        <f t="shared" si="11"/>
        <v>88676</v>
      </c>
      <c r="K71" s="148">
        <f t="shared" si="11"/>
        <v>358448</v>
      </c>
    </row>
    <row r="72" spans="1:11" x14ac:dyDescent="0.2">
      <c r="A72" s="11" t="s">
        <v>212</v>
      </c>
      <c r="B72" s="99">
        <f>SUM(C72:K72)</f>
        <v>4875788</v>
      </c>
      <c r="C72" s="148">
        <f>SUMIF($A17:$A67,$A17,C17:C67)</f>
        <v>1027346</v>
      </c>
      <c r="D72" s="148">
        <f t="shared" ref="D72:K72" si="12">SUMIF($A17:$A67,$A17,D17:D67)</f>
        <v>184219</v>
      </c>
      <c r="E72" s="148">
        <f>SUMIF($A17:$A67,$A17,E17:E67)</f>
        <v>1210582</v>
      </c>
      <c r="F72" s="148">
        <f t="shared" si="12"/>
        <v>7322</v>
      </c>
      <c r="G72" s="148">
        <f t="shared" si="12"/>
        <v>1427981</v>
      </c>
      <c r="H72" s="148">
        <f t="shared" si="12"/>
        <v>432544</v>
      </c>
      <c r="I72" s="148">
        <f t="shared" si="12"/>
        <v>526052</v>
      </c>
      <c r="J72" s="148">
        <f t="shared" si="12"/>
        <v>31374</v>
      </c>
      <c r="K72" s="148">
        <f t="shared" si="12"/>
        <v>28368</v>
      </c>
    </row>
    <row r="73" spans="1:11" x14ac:dyDescent="0.2">
      <c r="A73" s="11" t="s">
        <v>221</v>
      </c>
      <c r="B73" s="67">
        <f>SUM(C73:K73)</f>
        <v>3434448</v>
      </c>
      <c r="C73" s="148">
        <f>SUMIF($A18:$A68,$A18,C18:C68)</f>
        <v>984844</v>
      </c>
      <c r="D73" s="148">
        <f t="shared" ref="D73:K73" si="13">SUMIF($A18:$A68,$A18,D18:D68)</f>
        <v>162983</v>
      </c>
      <c r="E73" s="148">
        <f t="shared" si="13"/>
        <v>956593</v>
      </c>
      <c r="F73" s="148">
        <f t="shared" si="13"/>
        <v>7307</v>
      </c>
      <c r="G73" s="148">
        <f t="shared" si="13"/>
        <v>341268</v>
      </c>
      <c r="H73" s="148">
        <f t="shared" si="13"/>
        <v>399012</v>
      </c>
      <c r="I73" s="148">
        <f t="shared" si="13"/>
        <v>524240</v>
      </c>
      <c r="J73" s="148">
        <f t="shared" si="13"/>
        <v>29834</v>
      </c>
      <c r="K73" s="148">
        <f t="shared" si="13"/>
        <v>28367</v>
      </c>
    </row>
    <row r="74" spans="1:11" x14ac:dyDescent="0.2">
      <c r="A74" s="15" t="s">
        <v>222</v>
      </c>
      <c r="B74" s="459">
        <f t="shared" ref="B74:K74" si="14">IF(B72&lt;&gt;0,B73/B72,"")</f>
        <v>0.7043882957995713</v>
      </c>
      <c r="C74" s="459">
        <f t="shared" si="14"/>
        <v>0.95862932254566624</v>
      </c>
      <c r="D74" s="459">
        <f t="shared" si="14"/>
        <v>0.88472415983150487</v>
      </c>
      <c r="E74" s="459">
        <f t="shared" si="14"/>
        <v>0.7901926511380476</v>
      </c>
      <c r="F74" s="459">
        <f t="shared" si="14"/>
        <v>0.99795137940453427</v>
      </c>
      <c r="G74" s="459">
        <f t="shared" si="14"/>
        <v>0.23898637306798901</v>
      </c>
      <c r="H74" s="459">
        <f t="shared" si="14"/>
        <v>0.92247725086927568</v>
      </c>
      <c r="I74" s="459">
        <f t="shared" si="14"/>
        <v>0.99655547360337005</v>
      </c>
      <c r="J74" s="459">
        <f t="shared" si="14"/>
        <v>0.95091477019187864</v>
      </c>
      <c r="K74" s="459">
        <f t="shared" si="14"/>
        <v>0.99996474901297239</v>
      </c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10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</sheetData>
  <mergeCells count="13">
    <mergeCell ref="K10:K13"/>
    <mergeCell ref="D11:D13"/>
    <mergeCell ref="C10:G10"/>
    <mergeCell ref="H10:J10"/>
    <mergeCell ref="F11:F13"/>
    <mergeCell ref="J11:J13"/>
    <mergeCell ref="I11:I13"/>
    <mergeCell ref="G11:G13"/>
    <mergeCell ref="H11:H13"/>
    <mergeCell ref="B10:B13"/>
    <mergeCell ref="A10:A13"/>
    <mergeCell ref="E11:E13"/>
    <mergeCell ref="C11:C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2" firstPageNumber="9" fitToHeight="10" orientation="landscape" horizontalDpi="300" verticalDpi="300" r:id="rId1"/>
  <headerFooter alignWithMargins="0">
    <oddFooter>&amp;P. oldal</oddFooter>
  </headerFooter>
  <rowBreaks count="1" manualBreakCount="1">
    <brk id="3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13"/>
  <sheetViews>
    <sheetView view="pageBreakPreview" topLeftCell="A4" zoomScaleNormal="100" workbookViewId="0">
      <pane ySplit="7" topLeftCell="A53" activePane="bottomLeft" state="frozen"/>
      <selection activeCell="L15" sqref="L15"/>
      <selection pane="bottomLeft" activeCell="A4" sqref="A4:L4"/>
    </sheetView>
  </sheetViews>
  <sheetFormatPr defaultRowHeight="12.75" x14ac:dyDescent="0.2"/>
  <cols>
    <col min="1" max="1" width="42.42578125" customWidth="1"/>
    <col min="2" max="2" width="8.42578125" customWidth="1"/>
    <col min="3" max="3" width="10.85546875" customWidth="1"/>
    <col min="4" max="4" width="13.71093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4" ht="15.75" x14ac:dyDescent="0.25">
      <c r="A1" s="4" t="s">
        <v>679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4" ht="15.75" x14ac:dyDescent="0.2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4" ht="15.75" x14ac:dyDescent="0.25">
      <c r="A3" s="798" t="s">
        <v>110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</row>
    <row r="4" spans="1:14" ht="15.75" x14ac:dyDescent="0.25">
      <c r="A4" s="798" t="s">
        <v>706</v>
      </c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</row>
    <row r="5" spans="1:14" ht="15.75" x14ac:dyDescent="0.25">
      <c r="A5" s="798" t="s">
        <v>42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764"/>
    </row>
    <row r="6" spans="1:14" x14ac:dyDescent="0.2">
      <c r="A6" s="5"/>
      <c r="B6" s="5"/>
      <c r="C6" s="5"/>
      <c r="D6" s="5"/>
      <c r="E6" s="5"/>
      <c r="F6" s="5"/>
      <c r="G6" s="5"/>
      <c r="H6" s="5"/>
      <c r="I6" s="5"/>
      <c r="J6" s="5" t="s">
        <v>50</v>
      </c>
      <c r="K6" s="5"/>
      <c r="L6" s="5"/>
    </row>
    <row r="7" spans="1:14" x14ac:dyDescent="0.2">
      <c r="A7" s="754" t="s">
        <v>192</v>
      </c>
      <c r="B7" s="754" t="s">
        <v>177</v>
      </c>
      <c r="C7" s="754" t="s">
        <v>195</v>
      </c>
      <c r="D7" s="778" t="s">
        <v>57</v>
      </c>
      <c r="E7" s="792"/>
      <c r="F7" s="792"/>
      <c r="G7" s="792"/>
      <c r="H7" s="792"/>
      <c r="I7" s="778" t="s">
        <v>58</v>
      </c>
      <c r="J7" s="793"/>
      <c r="K7" s="794"/>
      <c r="L7" s="754" t="s">
        <v>149</v>
      </c>
    </row>
    <row r="8" spans="1:14" ht="12.75" customHeight="1" x14ac:dyDescent="0.2">
      <c r="A8" s="770"/>
      <c r="B8" s="775"/>
      <c r="C8" s="770"/>
      <c r="D8" s="754" t="s">
        <v>90</v>
      </c>
      <c r="E8" s="754" t="s">
        <v>91</v>
      </c>
      <c r="F8" s="754" t="s">
        <v>96</v>
      </c>
      <c r="G8" s="758" t="s">
        <v>167</v>
      </c>
      <c r="H8" s="758" t="s">
        <v>146</v>
      </c>
      <c r="I8" s="754" t="s">
        <v>60</v>
      </c>
      <c r="J8" s="754" t="s">
        <v>59</v>
      </c>
      <c r="K8" s="795" t="s">
        <v>173</v>
      </c>
      <c r="L8" s="770"/>
    </row>
    <row r="9" spans="1:14" x14ac:dyDescent="0.2">
      <c r="A9" s="770"/>
      <c r="B9" s="775"/>
      <c r="C9" s="770"/>
      <c r="D9" s="770"/>
      <c r="E9" s="770"/>
      <c r="F9" s="770"/>
      <c r="G9" s="790"/>
      <c r="H9" s="790"/>
      <c r="I9" s="770"/>
      <c r="J9" s="770"/>
      <c r="K9" s="796"/>
      <c r="L9" s="770"/>
    </row>
    <row r="10" spans="1:14" ht="23.25" customHeight="1" x14ac:dyDescent="0.2">
      <c r="A10" s="755"/>
      <c r="B10" s="755"/>
      <c r="C10" s="755"/>
      <c r="D10" s="755"/>
      <c r="E10" s="755"/>
      <c r="F10" s="755"/>
      <c r="G10" s="759"/>
      <c r="H10" s="759"/>
      <c r="I10" s="755"/>
      <c r="J10" s="755"/>
      <c r="K10" s="797"/>
      <c r="L10" s="755"/>
    </row>
    <row r="11" spans="1:14" x14ac:dyDescent="0.2">
      <c r="A11" s="7" t="s">
        <v>30</v>
      </c>
      <c r="B11" s="16"/>
      <c r="C11" s="18" t="s">
        <v>31</v>
      </c>
      <c r="D11" s="9" t="s">
        <v>32</v>
      </c>
      <c r="E11" s="18" t="s">
        <v>33</v>
      </c>
      <c r="F11" s="9" t="s">
        <v>34</v>
      </c>
      <c r="G11" s="18" t="s">
        <v>35</v>
      </c>
      <c r="H11" s="9" t="s">
        <v>36</v>
      </c>
      <c r="I11" s="17" t="s">
        <v>37</v>
      </c>
      <c r="J11" s="9" t="s">
        <v>38</v>
      </c>
      <c r="K11" s="18" t="s">
        <v>39</v>
      </c>
      <c r="L11" s="17" t="s">
        <v>40</v>
      </c>
    </row>
    <row r="12" spans="1:14" x14ac:dyDescent="0.2">
      <c r="A12" s="37" t="s">
        <v>171</v>
      </c>
      <c r="B12" s="13"/>
      <c r="C12" s="13"/>
      <c r="D12" s="82"/>
      <c r="E12" s="80"/>
      <c r="F12" s="81"/>
      <c r="G12" s="80"/>
      <c r="H12" s="81"/>
      <c r="I12" s="80"/>
      <c r="J12" s="83"/>
      <c r="K12" s="80"/>
      <c r="L12" s="80"/>
    </row>
    <row r="13" spans="1:14" x14ac:dyDescent="0.2">
      <c r="A13" s="39" t="s">
        <v>62</v>
      </c>
      <c r="B13" s="23"/>
      <c r="C13" s="99">
        <f>SUM(D13:L13)</f>
        <v>56846</v>
      </c>
      <c r="D13" s="77">
        <v>43677</v>
      </c>
      <c r="E13" s="67">
        <v>7643</v>
      </c>
      <c r="F13" s="81">
        <v>4063</v>
      </c>
      <c r="G13" s="67"/>
      <c r="H13" s="81"/>
      <c r="I13" s="67">
        <v>1463</v>
      </c>
      <c r="J13" s="95"/>
      <c r="K13" s="67"/>
      <c r="L13" s="67"/>
    </row>
    <row r="14" spans="1:14" x14ac:dyDescent="0.2">
      <c r="A14" s="11" t="s">
        <v>209</v>
      </c>
      <c r="B14" s="154" t="s">
        <v>131</v>
      </c>
      <c r="C14" s="99">
        <f>SUM(D14:L14)</f>
        <v>58933</v>
      </c>
      <c r="D14" s="67">
        <v>43720</v>
      </c>
      <c r="E14" s="67">
        <v>7650</v>
      </c>
      <c r="F14" s="67">
        <v>1528</v>
      </c>
      <c r="G14" s="77"/>
      <c r="H14" s="67"/>
      <c r="I14" s="67">
        <v>6035</v>
      </c>
      <c r="J14" s="67"/>
      <c r="K14" s="67"/>
      <c r="L14" s="67"/>
    </row>
    <row r="15" spans="1:14" x14ac:dyDescent="0.2">
      <c r="A15" s="11" t="s">
        <v>221</v>
      </c>
      <c r="B15" s="154"/>
      <c r="C15" s="99">
        <f>SUM(D15:L15)</f>
        <v>51638</v>
      </c>
      <c r="D15" s="77">
        <v>40016</v>
      </c>
      <c r="E15" s="77">
        <v>5659</v>
      </c>
      <c r="F15" s="67">
        <v>853</v>
      </c>
      <c r="G15" s="77"/>
      <c r="H15" s="67"/>
      <c r="I15" s="77">
        <v>5110</v>
      </c>
      <c r="J15" s="67"/>
      <c r="K15" s="67"/>
      <c r="L15" s="67"/>
    </row>
    <row r="16" spans="1:14" x14ac:dyDescent="0.2">
      <c r="A16" s="11" t="s">
        <v>222</v>
      </c>
      <c r="B16" s="153"/>
      <c r="C16" s="459">
        <f>IF(C14&lt;&gt;0,C15/C14,"")</f>
        <v>0.8762153632090679</v>
      </c>
      <c r="D16" s="459">
        <f t="shared" ref="D16:L16" si="0">IF(D14&lt;&gt;0,D15/D14,"")</f>
        <v>0.91527904849039343</v>
      </c>
      <c r="E16" s="459">
        <f t="shared" si="0"/>
        <v>0.73973856209150324</v>
      </c>
      <c r="F16" s="459">
        <f t="shared" si="0"/>
        <v>0.55824607329842935</v>
      </c>
      <c r="G16" s="459" t="str">
        <f t="shared" si="0"/>
        <v/>
      </c>
      <c r="H16" s="459" t="str">
        <f t="shared" si="0"/>
        <v/>
      </c>
      <c r="I16" s="459">
        <f t="shared" si="0"/>
        <v>0.84672742336371165</v>
      </c>
      <c r="J16" s="459" t="str">
        <f t="shared" si="0"/>
        <v/>
      </c>
      <c r="K16" s="459" t="str">
        <f t="shared" si="0"/>
        <v/>
      </c>
      <c r="L16" s="459" t="str">
        <f t="shared" si="0"/>
        <v/>
      </c>
      <c r="M16" s="461"/>
      <c r="N16" s="461"/>
    </row>
    <row r="17" spans="1:12" x14ac:dyDescent="0.2">
      <c r="A17" s="37" t="s">
        <v>407</v>
      </c>
      <c r="B17" s="13"/>
      <c r="C17" s="13"/>
      <c r="D17" s="82"/>
      <c r="E17" s="80"/>
      <c r="F17" s="80"/>
      <c r="G17" s="67"/>
      <c r="H17" s="81"/>
      <c r="I17" s="80"/>
      <c r="J17" s="83"/>
      <c r="K17" s="80"/>
      <c r="L17" s="80"/>
    </row>
    <row r="18" spans="1:12" x14ac:dyDescent="0.2">
      <c r="A18" s="39" t="s">
        <v>62</v>
      </c>
      <c r="B18" s="23"/>
      <c r="C18" s="99">
        <f>SUM(D18:L18)</f>
        <v>1816</v>
      </c>
      <c r="D18" s="77"/>
      <c r="E18" s="67"/>
      <c r="F18" s="81">
        <v>1816</v>
      </c>
      <c r="G18" s="67"/>
      <c r="H18" s="81"/>
      <c r="I18" s="67"/>
      <c r="J18" s="95"/>
      <c r="K18" s="67"/>
      <c r="L18" s="67"/>
    </row>
    <row r="19" spans="1:12" x14ac:dyDescent="0.2">
      <c r="A19" s="11" t="s">
        <v>209</v>
      </c>
      <c r="B19" s="154" t="s">
        <v>129</v>
      </c>
      <c r="C19" s="99">
        <f>SUM(D19:L19)</f>
        <v>1816</v>
      </c>
      <c r="D19" s="67"/>
      <c r="E19" s="67"/>
      <c r="F19" s="67">
        <v>1816</v>
      </c>
      <c r="G19" s="77"/>
      <c r="H19" s="67"/>
      <c r="I19" s="67"/>
      <c r="J19" s="67"/>
      <c r="K19" s="67"/>
      <c r="L19" s="67"/>
    </row>
    <row r="20" spans="1:12" x14ac:dyDescent="0.2">
      <c r="A20" s="11" t="s">
        <v>221</v>
      </c>
      <c r="B20" s="154"/>
      <c r="C20" s="99">
        <f>SUM(D20:L20)</f>
        <v>1702</v>
      </c>
      <c r="D20" s="77"/>
      <c r="E20" s="77"/>
      <c r="F20" s="67">
        <v>1702</v>
      </c>
      <c r="G20" s="77"/>
      <c r="H20" s="67"/>
      <c r="I20" s="77"/>
      <c r="J20" s="67"/>
      <c r="K20" s="67"/>
      <c r="L20" s="67"/>
    </row>
    <row r="21" spans="1:12" x14ac:dyDescent="0.2">
      <c r="A21" s="11" t="s">
        <v>222</v>
      </c>
      <c r="B21" s="153"/>
      <c r="C21" s="459">
        <f t="shared" ref="C21:L21" si="1">IF(C19&lt;&gt;0,C20/C19,"")</f>
        <v>0.93722466960352424</v>
      </c>
      <c r="D21" s="459" t="str">
        <f t="shared" si="1"/>
        <v/>
      </c>
      <c r="E21" s="459" t="str">
        <f t="shared" si="1"/>
        <v/>
      </c>
      <c r="F21" s="459">
        <f t="shared" si="1"/>
        <v>0.93722466960352424</v>
      </c>
      <c r="G21" s="459" t="str">
        <f t="shared" si="1"/>
        <v/>
      </c>
      <c r="H21" s="459" t="str">
        <f t="shared" si="1"/>
        <v/>
      </c>
      <c r="I21" s="459" t="str">
        <f t="shared" si="1"/>
        <v/>
      </c>
      <c r="J21" s="459" t="str">
        <f t="shared" si="1"/>
        <v/>
      </c>
      <c r="K21" s="459" t="str">
        <f t="shared" si="1"/>
        <v/>
      </c>
      <c r="L21" s="459" t="str">
        <f t="shared" si="1"/>
        <v/>
      </c>
    </row>
    <row r="22" spans="1:12" x14ac:dyDescent="0.2">
      <c r="A22" s="37" t="s">
        <v>404</v>
      </c>
      <c r="B22" s="19"/>
      <c r="C22" s="13"/>
      <c r="D22" s="82"/>
      <c r="E22" s="80"/>
      <c r="F22" s="84"/>
      <c r="G22" s="80"/>
      <c r="H22" s="84"/>
      <c r="I22" s="80"/>
      <c r="J22" s="83"/>
      <c r="K22" s="80"/>
      <c r="L22" s="80"/>
    </row>
    <row r="23" spans="1:12" x14ac:dyDescent="0.2">
      <c r="A23" s="39" t="s">
        <v>62</v>
      </c>
      <c r="B23" s="19"/>
      <c r="C23" s="99">
        <f>SUM(D23:L23)</f>
        <v>5000</v>
      </c>
      <c r="D23" s="77"/>
      <c r="E23" s="67"/>
      <c r="F23" s="81">
        <v>5000</v>
      </c>
      <c r="G23" s="67"/>
      <c r="H23" s="81"/>
      <c r="I23" s="67"/>
      <c r="J23" s="95"/>
      <c r="K23" s="67"/>
      <c r="L23" s="67"/>
    </row>
    <row r="24" spans="1:12" x14ac:dyDescent="0.2">
      <c r="A24" s="11" t="s">
        <v>209</v>
      </c>
      <c r="B24" s="154" t="s">
        <v>129</v>
      </c>
      <c r="C24" s="99">
        <f>SUM(D24:L24)</f>
        <v>2460</v>
      </c>
      <c r="D24" s="67"/>
      <c r="E24" s="67"/>
      <c r="F24" s="67">
        <v>2460</v>
      </c>
      <c r="G24" s="77"/>
      <c r="H24" s="67"/>
      <c r="I24" s="67"/>
      <c r="J24" s="67"/>
      <c r="K24" s="67"/>
      <c r="L24" s="67"/>
    </row>
    <row r="25" spans="1:12" x14ac:dyDescent="0.2">
      <c r="A25" s="11" t="s">
        <v>221</v>
      </c>
      <c r="B25" s="154"/>
      <c r="C25" s="99">
        <f>SUM(D25:L25)</f>
        <v>1596</v>
      </c>
      <c r="D25" s="77"/>
      <c r="E25" s="77"/>
      <c r="F25" s="67">
        <v>1596</v>
      </c>
      <c r="G25" s="77"/>
      <c r="H25" s="67"/>
      <c r="I25" s="77"/>
      <c r="J25" s="67"/>
      <c r="K25" s="67"/>
      <c r="L25" s="67"/>
    </row>
    <row r="26" spans="1:12" x14ac:dyDescent="0.2">
      <c r="A26" s="15" t="s">
        <v>222</v>
      </c>
      <c r="B26" s="153"/>
      <c r="C26" s="459">
        <f t="shared" ref="C26:L26" si="2">IF(C24&lt;&gt;0,C25/C24,"")</f>
        <v>0.64878048780487807</v>
      </c>
      <c r="D26" s="459" t="str">
        <f t="shared" si="2"/>
        <v/>
      </c>
      <c r="E26" s="459" t="str">
        <f t="shared" si="2"/>
        <v/>
      </c>
      <c r="F26" s="459">
        <f t="shared" si="2"/>
        <v>0.64878048780487807</v>
      </c>
      <c r="G26" s="459" t="str">
        <f t="shared" si="2"/>
        <v/>
      </c>
      <c r="H26" s="459" t="str">
        <f t="shared" si="2"/>
        <v/>
      </c>
      <c r="I26" s="459" t="str">
        <f t="shared" si="2"/>
        <v/>
      </c>
      <c r="J26" s="459" t="str">
        <f t="shared" si="2"/>
        <v/>
      </c>
      <c r="K26" s="459" t="str">
        <f t="shared" si="2"/>
        <v/>
      </c>
      <c r="L26" s="459" t="str">
        <f t="shared" si="2"/>
        <v/>
      </c>
    </row>
    <row r="27" spans="1:12" x14ac:dyDescent="0.2">
      <c r="A27" s="166" t="s">
        <v>785</v>
      </c>
      <c r="B27" s="19"/>
      <c r="C27" s="23"/>
      <c r="D27" s="82"/>
      <c r="E27" s="80"/>
      <c r="F27" s="80"/>
      <c r="G27" s="82"/>
      <c r="H27" s="84"/>
      <c r="I27" s="80"/>
      <c r="J27" s="83"/>
      <c r="K27" s="80"/>
      <c r="L27" s="80"/>
    </row>
    <row r="28" spans="1:12" x14ac:dyDescent="0.2">
      <c r="A28" s="39" t="s">
        <v>62</v>
      </c>
      <c r="B28" s="19"/>
      <c r="C28" s="99">
        <f>SUM(D28:L28)</f>
        <v>69603</v>
      </c>
      <c r="D28" s="77"/>
      <c r="E28" s="67"/>
      <c r="F28" s="67">
        <v>54503</v>
      </c>
      <c r="G28" s="77"/>
      <c r="H28" s="81"/>
      <c r="I28" s="67">
        <v>6000</v>
      </c>
      <c r="J28" s="95">
        <v>5500</v>
      </c>
      <c r="K28" s="67">
        <v>3600</v>
      </c>
      <c r="L28" s="67"/>
    </row>
    <row r="29" spans="1:12" x14ac:dyDescent="0.2">
      <c r="A29" s="11" t="s">
        <v>209</v>
      </c>
      <c r="B29" s="154" t="s">
        <v>129</v>
      </c>
      <c r="C29" s="99">
        <f>SUM(D29:L29)</f>
        <v>84413</v>
      </c>
      <c r="D29" s="67"/>
      <c r="E29" s="67"/>
      <c r="F29" s="67">
        <v>55193</v>
      </c>
      <c r="G29" s="77"/>
      <c r="H29" s="67"/>
      <c r="I29" s="67">
        <v>6000</v>
      </c>
      <c r="J29" s="67">
        <v>11900</v>
      </c>
      <c r="K29" s="67">
        <v>11320</v>
      </c>
      <c r="L29" s="67"/>
    </row>
    <row r="30" spans="1:12" x14ac:dyDescent="0.2">
      <c r="A30" s="11" t="s">
        <v>221</v>
      </c>
      <c r="B30" s="154"/>
      <c r="C30" s="99">
        <f>SUM(D30:L30)</f>
        <v>78398</v>
      </c>
      <c r="D30" s="77">
        <v>2</v>
      </c>
      <c r="E30" s="77">
        <v>1</v>
      </c>
      <c r="F30" s="67">
        <v>50755</v>
      </c>
      <c r="G30" s="77"/>
      <c r="H30" s="67"/>
      <c r="I30" s="77">
        <v>6000</v>
      </c>
      <c r="J30" s="67">
        <v>11860</v>
      </c>
      <c r="K30" s="67">
        <v>9780</v>
      </c>
      <c r="L30" s="67"/>
    </row>
    <row r="31" spans="1:12" x14ac:dyDescent="0.2">
      <c r="A31" s="11" t="s">
        <v>222</v>
      </c>
      <c r="B31" s="154"/>
      <c r="C31" s="459">
        <f t="shared" ref="C31:L31" si="3">IF(C29&lt;&gt;0,C30/C29,"")</f>
        <v>0.92874320306113989</v>
      </c>
      <c r="D31" s="459" t="str">
        <f t="shared" si="3"/>
        <v/>
      </c>
      <c r="E31" s="459" t="str">
        <f t="shared" si="3"/>
        <v/>
      </c>
      <c r="F31" s="459">
        <f t="shared" si="3"/>
        <v>0.91959125251390572</v>
      </c>
      <c r="G31" s="459" t="str">
        <f t="shared" si="3"/>
        <v/>
      </c>
      <c r="H31" s="459" t="str">
        <f t="shared" si="3"/>
        <v/>
      </c>
      <c r="I31" s="459">
        <f t="shared" si="3"/>
        <v>1</v>
      </c>
      <c r="J31" s="459">
        <f t="shared" si="3"/>
        <v>0.99663865546218489</v>
      </c>
      <c r="K31" s="459">
        <f t="shared" si="3"/>
        <v>0.86395759717314491</v>
      </c>
      <c r="L31" s="459" t="str">
        <f t="shared" si="3"/>
        <v/>
      </c>
    </row>
    <row r="32" spans="1:12" x14ac:dyDescent="0.2">
      <c r="A32" s="66" t="s">
        <v>786</v>
      </c>
      <c r="B32" s="353"/>
      <c r="C32" s="354"/>
      <c r="D32" s="355"/>
      <c r="E32" s="354"/>
      <c r="F32" s="354"/>
      <c r="G32" s="354"/>
      <c r="H32" s="356"/>
      <c r="I32" s="354"/>
      <c r="J32" s="357"/>
      <c r="K32" s="354"/>
      <c r="L32" s="354"/>
    </row>
    <row r="33" spans="1:12" x14ac:dyDescent="0.2">
      <c r="A33" s="39" t="s">
        <v>62</v>
      </c>
      <c r="B33" s="154"/>
      <c r="C33" s="67">
        <f>SUM(D33:L33)</f>
        <v>192</v>
      </c>
      <c r="D33" s="77"/>
      <c r="E33" s="67"/>
      <c r="F33" s="67">
        <v>192</v>
      </c>
      <c r="G33" s="67"/>
      <c r="H33" s="81"/>
      <c r="I33" s="67"/>
      <c r="J33" s="95"/>
      <c r="K33" s="67"/>
      <c r="L33" s="67"/>
    </row>
    <row r="34" spans="1:12" x14ac:dyDescent="0.2">
      <c r="A34" s="11" t="s">
        <v>209</v>
      </c>
      <c r="B34" s="154" t="s">
        <v>129</v>
      </c>
      <c r="C34" s="67">
        <f>SUM(D34:L34)</f>
        <v>192</v>
      </c>
      <c r="D34" s="77"/>
      <c r="E34" s="67"/>
      <c r="F34" s="67">
        <v>192</v>
      </c>
      <c r="G34" s="67"/>
      <c r="H34" s="536"/>
      <c r="I34" s="67"/>
      <c r="J34" s="95"/>
      <c r="K34" s="67"/>
      <c r="L34" s="67"/>
    </row>
    <row r="35" spans="1:12" x14ac:dyDescent="0.2">
      <c r="A35" s="11" t="s">
        <v>221</v>
      </c>
      <c r="B35" s="154"/>
      <c r="C35" s="67">
        <f>SUM(D35:L35)</f>
        <v>0</v>
      </c>
      <c r="D35" s="77"/>
      <c r="E35" s="67"/>
      <c r="F35" s="67"/>
      <c r="G35" s="67"/>
      <c r="H35" s="81"/>
      <c r="I35" s="67"/>
      <c r="J35" s="95"/>
      <c r="K35" s="67"/>
      <c r="L35" s="67"/>
    </row>
    <row r="36" spans="1:12" x14ac:dyDescent="0.2">
      <c r="A36" s="11" t="s">
        <v>222</v>
      </c>
      <c r="B36" s="154"/>
      <c r="C36" s="459">
        <f t="shared" ref="C36:L36" si="4">IF(C34&lt;&gt;0,C35/C34,"")</f>
        <v>0</v>
      </c>
      <c r="D36" s="459" t="str">
        <f t="shared" si="4"/>
        <v/>
      </c>
      <c r="E36" s="459" t="str">
        <f t="shared" si="4"/>
        <v/>
      </c>
      <c r="F36" s="459">
        <f t="shared" si="4"/>
        <v>0</v>
      </c>
      <c r="G36" s="459" t="str">
        <f t="shared" si="4"/>
        <v/>
      </c>
      <c r="H36" s="459" t="str">
        <f t="shared" si="4"/>
        <v/>
      </c>
      <c r="I36" s="459" t="str">
        <f t="shared" si="4"/>
        <v/>
      </c>
      <c r="J36" s="459" t="str">
        <f t="shared" si="4"/>
        <v/>
      </c>
      <c r="K36" s="459" t="str">
        <f t="shared" si="4"/>
        <v/>
      </c>
      <c r="L36" s="459" t="str">
        <f t="shared" si="4"/>
        <v/>
      </c>
    </row>
    <row r="37" spans="1:12" x14ac:dyDescent="0.2">
      <c r="A37" s="192" t="s">
        <v>787</v>
      </c>
      <c r="B37" s="7"/>
      <c r="C37" s="13"/>
      <c r="D37" s="82"/>
      <c r="E37" s="67"/>
      <c r="F37" s="67"/>
      <c r="G37" s="67"/>
      <c r="H37" s="86"/>
      <c r="I37" s="80"/>
      <c r="J37" s="83"/>
      <c r="K37" s="80"/>
      <c r="L37" s="80"/>
    </row>
    <row r="38" spans="1:12" x14ac:dyDescent="0.2">
      <c r="A38" s="39" t="s">
        <v>62</v>
      </c>
      <c r="B38" s="19"/>
      <c r="C38" s="99">
        <f>SUM(D38:L38)</f>
        <v>58448</v>
      </c>
      <c r="D38" s="77"/>
      <c r="E38" s="67"/>
      <c r="F38" s="81"/>
      <c r="G38" s="67"/>
      <c r="H38" s="86"/>
      <c r="I38" s="67"/>
      <c r="J38" s="95"/>
      <c r="K38" s="67"/>
      <c r="L38" s="67">
        <v>58448</v>
      </c>
    </row>
    <row r="39" spans="1:12" x14ac:dyDescent="0.2">
      <c r="A39" s="11" t="s">
        <v>209</v>
      </c>
      <c r="B39" s="154" t="s">
        <v>129</v>
      </c>
      <c r="C39" s="99">
        <f>SUM(D39:L39)</f>
        <v>29352</v>
      </c>
      <c r="D39" s="67"/>
      <c r="E39" s="67"/>
      <c r="F39" s="67"/>
      <c r="G39" s="67"/>
      <c r="H39" s="67">
        <v>984</v>
      </c>
      <c r="I39" s="67"/>
      <c r="J39" s="67"/>
      <c r="K39" s="67"/>
      <c r="L39" s="67">
        <v>28368</v>
      </c>
    </row>
    <row r="40" spans="1:12" x14ac:dyDescent="0.2">
      <c r="A40" s="11" t="s">
        <v>221</v>
      </c>
      <c r="B40" s="154"/>
      <c r="C40" s="99">
        <f>SUM(D40:L40)</f>
        <v>29110</v>
      </c>
      <c r="D40" s="77"/>
      <c r="E40" s="77"/>
      <c r="F40" s="67"/>
      <c r="G40" s="77"/>
      <c r="H40" s="67">
        <v>743</v>
      </c>
      <c r="I40" s="77"/>
      <c r="J40" s="67"/>
      <c r="K40" s="67"/>
      <c r="L40" s="67">
        <v>28367</v>
      </c>
    </row>
    <row r="41" spans="1:12" x14ac:dyDescent="0.2">
      <c r="A41" s="15" t="s">
        <v>222</v>
      </c>
      <c r="B41" s="153"/>
      <c r="C41" s="459">
        <f t="shared" ref="C41:L41" si="5">IF(C39&lt;&gt;0,C40/C39,"")</f>
        <v>0.99175524666121562</v>
      </c>
      <c r="D41" s="459" t="str">
        <f t="shared" si="5"/>
        <v/>
      </c>
      <c r="E41" s="459" t="str">
        <f t="shared" si="5"/>
        <v/>
      </c>
      <c r="F41" s="459" t="str">
        <f t="shared" si="5"/>
        <v/>
      </c>
      <c r="G41" s="459" t="str">
        <f t="shared" si="5"/>
        <v/>
      </c>
      <c r="H41" s="459">
        <f t="shared" si="5"/>
        <v>0.75508130081300817</v>
      </c>
      <c r="I41" s="459" t="str">
        <f t="shared" si="5"/>
        <v/>
      </c>
      <c r="J41" s="459" t="str">
        <f t="shared" si="5"/>
        <v/>
      </c>
      <c r="K41" s="459" t="str">
        <f t="shared" si="5"/>
        <v/>
      </c>
      <c r="L41" s="459">
        <f t="shared" si="5"/>
        <v>0.99996474901297239</v>
      </c>
    </row>
    <row r="42" spans="1:12" x14ac:dyDescent="0.2">
      <c r="A42" s="66" t="s">
        <v>788</v>
      </c>
      <c r="B42" s="353"/>
      <c r="C42" s="358"/>
      <c r="D42" s="359"/>
      <c r="E42" s="358"/>
      <c r="F42" s="360"/>
      <c r="G42" s="358"/>
      <c r="H42" s="360"/>
      <c r="I42" s="358"/>
      <c r="J42" s="361"/>
      <c r="K42" s="358"/>
      <c r="L42" s="358"/>
    </row>
    <row r="43" spans="1:12" x14ac:dyDescent="0.2">
      <c r="A43" s="39" t="s">
        <v>62</v>
      </c>
      <c r="B43" s="154"/>
      <c r="C43" s="73">
        <f>SUM(D43:L43)</f>
        <v>131724</v>
      </c>
      <c r="D43" s="362"/>
      <c r="E43" s="73"/>
      <c r="F43" s="86"/>
      <c r="G43" s="73"/>
      <c r="H43" s="86">
        <v>131724</v>
      </c>
      <c r="I43" s="73"/>
      <c r="J43" s="363"/>
      <c r="K43" s="73"/>
      <c r="L43" s="73"/>
    </row>
    <row r="44" spans="1:12" x14ac:dyDescent="0.2">
      <c r="A44" s="11" t="s">
        <v>209</v>
      </c>
      <c r="B44" s="154" t="s">
        <v>129</v>
      </c>
      <c r="C44" s="73">
        <f>SUM(D44:L44)</f>
        <v>111775</v>
      </c>
      <c r="D44" s="362"/>
      <c r="E44" s="73"/>
      <c r="F44" s="86"/>
      <c r="G44" s="73"/>
      <c r="H44" s="86">
        <v>111775</v>
      </c>
      <c r="I44" s="73"/>
      <c r="J44" s="363"/>
      <c r="K44" s="73"/>
      <c r="L44" s="73"/>
    </row>
    <row r="45" spans="1:12" x14ac:dyDescent="0.2">
      <c r="A45" s="11" t="s">
        <v>221</v>
      </c>
      <c r="B45" s="154"/>
      <c r="C45" s="73">
        <f>SUM(D45:L45)</f>
        <v>111775</v>
      </c>
      <c r="D45" s="362"/>
      <c r="E45" s="73"/>
      <c r="F45" s="86"/>
      <c r="G45" s="73"/>
      <c r="H45" s="86">
        <v>111775</v>
      </c>
      <c r="I45" s="73"/>
      <c r="J45" s="363"/>
      <c r="K45" s="73"/>
      <c r="L45" s="73"/>
    </row>
    <row r="46" spans="1:12" x14ac:dyDescent="0.2">
      <c r="A46" s="11" t="s">
        <v>222</v>
      </c>
      <c r="B46" s="154"/>
      <c r="C46" s="459">
        <f t="shared" ref="C46:L46" si="6">IF(C44&lt;&gt;0,C45/C44,"")</f>
        <v>1</v>
      </c>
      <c r="D46" s="459" t="str">
        <f t="shared" si="6"/>
        <v/>
      </c>
      <c r="E46" s="459" t="str">
        <f t="shared" si="6"/>
        <v/>
      </c>
      <c r="F46" s="459" t="str">
        <f t="shared" si="6"/>
        <v/>
      </c>
      <c r="G46" s="459" t="str">
        <f t="shared" si="6"/>
        <v/>
      </c>
      <c r="H46" s="459">
        <f t="shared" si="6"/>
        <v>1</v>
      </c>
      <c r="I46" s="459" t="str">
        <f t="shared" si="6"/>
        <v/>
      </c>
      <c r="J46" s="459" t="str">
        <f t="shared" si="6"/>
        <v/>
      </c>
      <c r="K46" s="459" t="str">
        <f t="shared" si="6"/>
        <v/>
      </c>
      <c r="L46" s="459" t="str">
        <f t="shared" si="6"/>
        <v/>
      </c>
    </row>
    <row r="47" spans="1:12" x14ac:dyDescent="0.2">
      <c r="A47" s="37" t="s">
        <v>789</v>
      </c>
      <c r="B47" s="7"/>
      <c r="C47" s="13"/>
      <c r="D47" s="82"/>
      <c r="E47" s="80"/>
      <c r="F47" s="84"/>
      <c r="G47" s="80"/>
      <c r="H47" s="84"/>
      <c r="I47" s="80"/>
      <c r="J47" s="83"/>
      <c r="K47" s="80"/>
      <c r="L47" s="80"/>
    </row>
    <row r="48" spans="1:12" x14ac:dyDescent="0.2">
      <c r="A48" s="39" t="s">
        <v>62</v>
      </c>
      <c r="B48" s="19"/>
      <c r="C48" s="99">
        <f>SUM(D48:L48)</f>
        <v>198035</v>
      </c>
      <c r="D48" s="77"/>
      <c r="E48" s="67"/>
      <c r="F48" s="81"/>
      <c r="G48" s="67"/>
      <c r="H48" s="81">
        <v>198035</v>
      </c>
      <c r="I48" s="67"/>
      <c r="J48" s="95"/>
      <c r="K48" s="67"/>
      <c r="L48" s="67"/>
    </row>
    <row r="49" spans="1:12" x14ac:dyDescent="0.2">
      <c r="A49" s="11" t="s">
        <v>209</v>
      </c>
      <c r="B49" s="154" t="s">
        <v>129</v>
      </c>
      <c r="C49" s="99">
        <f>SUM(D49:L49)</f>
        <v>183962</v>
      </c>
      <c r="D49" s="67"/>
      <c r="E49" s="67"/>
      <c r="F49" s="67"/>
      <c r="G49" s="77"/>
      <c r="H49" s="67">
        <v>183962</v>
      </c>
      <c r="I49" s="67"/>
      <c r="J49" s="67"/>
      <c r="K49" s="67"/>
      <c r="L49" s="67"/>
    </row>
    <row r="50" spans="1:12" x14ac:dyDescent="0.2">
      <c r="A50" s="11" t="s">
        <v>221</v>
      </c>
      <c r="B50" s="154"/>
      <c r="C50" s="99">
        <f>SUM(D50:L50)</f>
        <v>183958</v>
      </c>
      <c r="D50" s="77"/>
      <c r="E50" s="77"/>
      <c r="F50" s="67"/>
      <c r="G50" s="77"/>
      <c r="H50" s="67">
        <v>183958</v>
      </c>
      <c r="I50" s="77"/>
      <c r="J50" s="67"/>
      <c r="K50" s="67"/>
      <c r="L50" s="67"/>
    </row>
    <row r="51" spans="1:12" x14ac:dyDescent="0.2">
      <c r="A51" s="11" t="s">
        <v>222</v>
      </c>
      <c r="B51" s="153"/>
      <c r="C51" s="459">
        <f t="shared" ref="C51:L51" si="7">IF(C49&lt;&gt;0,C50/C49,"")</f>
        <v>0.99997825637903481</v>
      </c>
      <c r="D51" s="459" t="str">
        <f t="shared" si="7"/>
        <v/>
      </c>
      <c r="E51" s="459" t="str">
        <f t="shared" si="7"/>
        <v/>
      </c>
      <c r="F51" s="459" t="str">
        <f t="shared" si="7"/>
        <v/>
      </c>
      <c r="G51" s="459" t="str">
        <f t="shared" si="7"/>
        <v/>
      </c>
      <c r="H51" s="459">
        <f t="shared" si="7"/>
        <v>0.99997825637903481</v>
      </c>
      <c r="I51" s="459" t="str">
        <f t="shared" si="7"/>
        <v/>
      </c>
      <c r="J51" s="459" t="str">
        <f t="shared" si="7"/>
        <v/>
      </c>
      <c r="K51" s="459" t="str">
        <f t="shared" si="7"/>
        <v/>
      </c>
      <c r="L51" s="459" t="str">
        <f t="shared" si="7"/>
        <v/>
      </c>
    </row>
    <row r="52" spans="1:12" x14ac:dyDescent="0.2">
      <c r="A52" s="192" t="s">
        <v>790</v>
      </c>
      <c r="B52" s="7"/>
      <c r="C52" s="13"/>
      <c r="D52" s="82"/>
      <c r="E52" s="80"/>
      <c r="F52" s="84"/>
      <c r="G52" s="80"/>
      <c r="H52" s="84"/>
      <c r="I52" s="80"/>
      <c r="J52" s="83"/>
      <c r="K52" s="80"/>
      <c r="L52" s="80"/>
    </row>
    <row r="53" spans="1:12" x14ac:dyDescent="0.2">
      <c r="A53" s="39" t="s">
        <v>62</v>
      </c>
      <c r="B53" s="19"/>
      <c r="C53" s="99">
        <f>SUM(D53:L53)</f>
        <v>31727</v>
      </c>
      <c r="D53" s="77">
        <v>25000</v>
      </c>
      <c r="E53" s="67">
        <v>2503</v>
      </c>
      <c r="F53" s="81">
        <v>4224</v>
      </c>
      <c r="G53" s="67"/>
      <c r="H53" s="81"/>
      <c r="I53" s="67"/>
      <c r="J53" s="95"/>
      <c r="K53" s="67"/>
      <c r="L53" s="67"/>
    </row>
    <row r="54" spans="1:12" x14ac:dyDescent="0.2">
      <c r="A54" s="11" t="s">
        <v>209</v>
      </c>
      <c r="B54" s="154" t="s">
        <v>129</v>
      </c>
      <c r="C54" s="99">
        <f>SUM(D54:L54)</f>
        <v>19271</v>
      </c>
      <c r="D54" s="67">
        <v>14000</v>
      </c>
      <c r="E54" s="67">
        <v>1203</v>
      </c>
      <c r="F54" s="67">
        <v>3724</v>
      </c>
      <c r="G54" s="67"/>
      <c r="H54" s="67"/>
      <c r="I54" s="67">
        <v>344</v>
      </c>
      <c r="J54" s="67"/>
      <c r="K54" s="67"/>
      <c r="L54" s="67"/>
    </row>
    <row r="55" spans="1:12" x14ac:dyDescent="0.2">
      <c r="A55" s="11" t="s">
        <v>221</v>
      </c>
      <c r="B55" s="154"/>
      <c r="C55" s="99">
        <f>SUM(D55:L55)</f>
        <v>17316</v>
      </c>
      <c r="D55" s="77">
        <v>12853</v>
      </c>
      <c r="E55" s="77">
        <v>1162</v>
      </c>
      <c r="F55" s="67">
        <v>2958</v>
      </c>
      <c r="G55" s="77"/>
      <c r="H55" s="67"/>
      <c r="I55" s="77">
        <v>343</v>
      </c>
      <c r="J55" s="67"/>
      <c r="K55" s="67"/>
      <c r="L55" s="67"/>
    </row>
    <row r="56" spans="1:12" x14ac:dyDescent="0.2">
      <c r="A56" s="11" t="s">
        <v>222</v>
      </c>
      <c r="B56" s="153"/>
      <c r="C56" s="459">
        <f t="shared" ref="C56:L56" si="8">IF(C54&lt;&gt;0,C55/C54,"")</f>
        <v>0.8985522287374812</v>
      </c>
      <c r="D56" s="459">
        <f t="shared" si="8"/>
        <v>0.91807142857142854</v>
      </c>
      <c r="E56" s="459">
        <f t="shared" si="8"/>
        <v>0.96591853699085617</v>
      </c>
      <c r="F56" s="459">
        <f t="shared" si="8"/>
        <v>0.79430719656283566</v>
      </c>
      <c r="G56" s="459" t="str">
        <f t="shared" si="8"/>
        <v/>
      </c>
      <c r="H56" s="459" t="str">
        <f t="shared" si="8"/>
        <v/>
      </c>
      <c r="I56" s="459">
        <f t="shared" si="8"/>
        <v>0.99709302325581395</v>
      </c>
      <c r="J56" s="459" t="str">
        <f t="shared" si="8"/>
        <v/>
      </c>
      <c r="K56" s="459" t="str">
        <f t="shared" si="8"/>
        <v/>
      </c>
      <c r="L56" s="459" t="str">
        <f t="shared" si="8"/>
        <v/>
      </c>
    </row>
    <row r="57" spans="1:12" s="112" customFormat="1" x14ac:dyDescent="0.2">
      <c r="A57" s="37" t="s">
        <v>791</v>
      </c>
      <c r="B57" s="7"/>
      <c r="C57" s="13"/>
      <c r="D57" s="82"/>
      <c r="E57" s="80"/>
      <c r="F57" s="84"/>
      <c r="G57" s="80"/>
      <c r="H57" s="84"/>
      <c r="I57" s="80"/>
      <c r="J57" s="83"/>
      <c r="K57" s="80"/>
      <c r="L57" s="80"/>
    </row>
    <row r="58" spans="1:12" s="112" customFormat="1" x14ac:dyDescent="0.2">
      <c r="A58" s="39" t="s">
        <v>62</v>
      </c>
      <c r="B58" s="19"/>
      <c r="C58" s="99">
        <f>SUM(D58:L58)</f>
        <v>11659</v>
      </c>
      <c r="D58" s="77"/>
      <c r="E58" s="67"/>
      <c r="F58" s="81">
        <v>11659</v>
      </c>
      <c r="G58" s="67"/>
      <c r="H58" s="81"/>
      <c r="I58" s="67"/>
      <c r="J58" s="95"/>
      <c r="K58" s="67"/>
      <c r="L58" s="67"/>
    </row>
    <row r="59" spans="1:12" s="112" customFormat="1" x14ac:dyDescent="0.2">
      <c r="A59" s="11" t="s">
        <v>209</v>
      </c>
      <c r="B59" s="154" t="s">
        <v>129</v>
      </c>
      <c r="C59" s="99">
        <f>SUM(D59:L59)</f>
        <v>9819</v>
      </c>
      <c r="D59" s="67"/>
      <c r="E59" s="67"/>
      <c r="F59" s="67">
        <v>9819</v>
      </c>
      <c r="G59" s="77"/>
      <c r="H59" s="67"/>
      <c r="I59" s="67"/>
      <c r="J59" s="67"/>
      <c r="K59" s="67"/>
      <c r="L59" s="67"/>
    </row>
    <row r="60" spans="1:12" s="112" customFormat="1" x14ac:dyDescent="0.2">
      <c r="A60" s="11" t="s">
        <v>221</v>
      </c>
      <c r="B60" s="154"/>
      <c r="C60" s="99">
        <f>SUM(D60:L60)</f>
        <v>9347</v>
      </c>
      <c r="D60" s="77"/>
      <c r="E60" s="77"/>
      <c r="F60" s="67">
        <v>9347</v>
      </c>
      <c r="G60" s="77"/>
      <c r="H60" s="67"/>
      <c r="I60" s="77"/>
      <c r="J60" s="67"/>
      <c r="K60" s="67"/>
      <c r="L60" s="67"/>
    </row>
    <row r="61" spans="1:12" s="112" customFormat="1" x14ac:dyDescent="0.2">
      <c r="A61" s="11" t="s">
        <v>222</v>
      </c>
      <c r="B61" s="153"/>
      <c r="C61" s="459">
        <f t="shared" ref="C61:L61" si="9">IF(C59&lt;&gt;0,C60/C59,"")</f>
        <v>0.95192993176494556</v>
      </c>
      <c r="D61" s="459" t="str">
        <f t="shared" si="9"/>
        <v/>
      </c>
      <c r="E61" s="459" t="str">
        <f t="shared" si="9"/>
        <v/>
      </c>
      <c r="F61" s="459">
        <f t="shared" si="9"/>
        <v>0.95192993176494556</v>
      </c>
      <c r="G61" s="459" t="str">
        <f t="shared" si="9"/>
        <v/>
      </c>
      <c r="H61" s="459" t="str">
        <f t="shared" si="9"/>
        <v/>
      </c>
      <c r="I61" s="459" t="str">
        <f t="shared" si="9"/>
        <v/>
      </c>
      <c r="J61" s="459" t="str">
        <f t="shared" si="9"/>
        <v/>
      </c>
      <c r="K61" s="459" t="str">
        <f t="shared" si="9"/>
        <v/>
      </c>
      <c r="L61" s="459" t="str">
        <f t="shared" si="9"/>
        <v/>
      </c>
    </row>
    <row r="62" spans="1:12" s="112" customFormat="1" x14ac:dyDescent="0.2">
      <c r="A62" s="37" t="s">
        <v>792</v>
      </c>
      <c r="B62" s="7"/>
      <c r="C62" s="13"/>
      <c r="D62" s="82"/>
      <c r="E62" s="80"/>
      <c r="F62" s="84"/>
      <c r="G62" s="80"/>
      <c r="H62" s="84"/>
      <c r="I62" s="80"/>
      <c r="J62" s="83"/>
      <c r="K62" s="80"/>
      <c r="L62" s="80"/>
    </row>
    <row r="63" spans="1:12" s="112" customFormat="1" x14ac:dyDescent="0.2">
      <c r="A63" s="39" t="s">
        <v>62</v>
      </c>
      <c r="B63" s="19"/>
      <c r="C63" s="99">
        <f>SUM(D63:L63)</f>
        <v>96100</v>
      </c>
      <c r="D63" s="77"/>
      <c r="E63" s="67"/>
      <c r="F63" s="81">
        <v>1500</v>
      </c>
      <c r="G63" s="67"/>
      <c r="H63" s="81"/>
      <c r="I63" s="67">
        <v>4800</v>
      </c>
      <c r="J63" s="95">
        <v>89800</v>
      </c>
      <c r="K63" s="67"/>
      <c r="L63" s="67"/>
    </row>
    <row r="64" spans="1:12" s="112" customFormat="1" x14ac:dyDescent="0.2">
      <c r="A64" s="11" t="s">
        <v>209</v>
      </c>
      <c r="B64" s="154" t="s">
        <v>129</v>
      </c>
      <c r="C64" s="99">
        <f>SUM(D64:L64)</f>
        <v>345200</v>
      </c>
      <c r="D64" s="67"/>
      <c r="E64" s="67"/>
      <c r="F64" s="67">
        <v>500</v>
      </c>
      <c r="G64" s="77"/>
      <c r="H64" s="67"/>
      <c r="I64" s="67"/>
      <c r="J64" s="67">
        <v>344700</v>
      </c>
      <c r="K64" s="67"/>
      <c r="L64" s="67"/>
    </row>
    <row r="65" spans="1:12" s="112" customFormat="1" x14ac:dyDescent="0.2">
      <c r="A65" s="11" t="s">
        <v>221</v>
      </c>
      <c r="B65" s="154"/>
      <c r="C65" s="99">
        <f>SUM(D65:L65)</f>
        <v>344980</v>
      </c>
      <c r="D65" s="77"/>
      <c r="E65" s="77"/>
      <c r="F65" s="67">
        <v>450</v>
      </c>
      <c r="G65" s="77"/>
      <c r="H65" s="67"/>
      <c r="I65" s="77"/>
      <c r="J65" s="67">
        <v>344530</v>
      </c>
      <c r="K65" s="67"/>
      <c r="L65" s="67"/>
    </row>
    <row r="66" spans="1:12" s="112" customFormat="1" x14ac:dyDescent="0.2">
      <c r="A66" s="11" t="s">
        <v>222</v>
      </c>
      <c r="B66" s="153"/>
      <c r="C66" s="459">
        <f t="shared" ref="C66:L66" si="10">IF(C64&lt;&gt;0,C65/C64,"")</f>
        <v>0.99936268829663966</v>
      </c>
      <c r="D66" s="459" t="str">
        <f t="shared" si="10"/>
        <v/>
      </c>
      <c r="E66" s="459" t="str">
        <f t="shared" si="10"/>
        <v/>
      </c>
      <c r="F66" s="459">
        <f t="shared" si="10"/>
        <v>0.9</v>
      </c>
      <c r="G66" s="459" t="str">
        <f t="shared" si="10"/>
        <v/>
      </c>
      <c r="H66" s="459" t="str">
        <f t="shared" si="10"/>
        <v/>
      </c>
      <c r="I66" s="459" t="str">
        <f t="shared" si="10"/>
        <v/>
      </c>
      <c r="J66" s="459">
        <f t="shared" si="10"/>
        <v>0.99950681752248327</v>
      </c>
      <c r="K66" s="459" t="str">
        <f t="shared" si="10"/>
        <v/>
      </c>
      <c r="L66" s="459" t="str">
        <f t="shared" si="10"/>
        <v/>
      </c>
    </row>
    <row r="67" spans="1:12" x14ac:dyDescent="0.2">
      <c r="A67" s="37" t="s">
        <v>793</v>
      </c>
      <c r="B67" s="7"/>
      <c r="C67" s="13"/>
      <c r="D67" s="80"/>
      <c r="E67" s="80"/>
      <c r="F67" s="84"/>
      <c r="G67" s="80"/>
      <c r="H67" s="84"/>
      <c r="I67" s="80"/>
      <c r="J67" s="83"/>
      <c r="K67" s="80"/>
      <c r="L67" s="80"/>
    </row>
    <row r="68" spans="1:12" x14ac:dyDescent="0.2">
      <c r="A68" s="39" t="s">
        <v>62</v>
      </c>
      <c r="B68" s="19"/>
      <c r="C68" s="99">
        <f>SUM(D68:L68)</f>
        <v>69099</v>
      </c>
      <c r="D68" s="81"/>
      <c r="E68" s="67"/>
      <c r="F68" s="81">
        <v>69099</v>
      </c>
      <c r="G68" s="67"/>
      <c r="H68" s="81"/>
      <c r="I68" s="67"/>
      <c r="J68" s="95"/>
      <c r="K68" s="67"/>
      <c r="L68" s="67"/>
    </row>
    <row r="69" spans="1:12" x14ac:dyDescent="0.2">
      <c r="A69" s="11" t="s">
        <v>209</v>
      </c>
      <c r="B69" s="154" t="s">
        <v>129</v>
      </c>
      <c r="C69" s="99">
        <f>SUM(D69:L69)</f>
        <v>37999</v>
      </c>
      <c r="D69" s="67"/>
      <c r="E69" s="67"/>
      <c r="F69" s="67">
        <v>37999</v>
      </c>
      <c r="G69" s="67"/>
      <c r="H69" s="67"/>
      <c r="I69" s="67"/>
      <c r="J69" s="67"/>
      <c r="K69" s="67"/>
      <c r="L69" s="67"/>
    </row>
    <row r="70" spans="1:12" x14ac:dyDescent="0.2">
      <c r="A70" s="11" t="s">
        <v>221</v>
      </c>
      <c r="B70" s="154"/>
      <c r="C70" s="99">
        <f>SUM(D70:L70)</f>
        <v>37133</v>
      </c>
      <c r="D70" s="77"/>
      <c r="E70" s="77"/>
      <c r="F70" s="67">
        <v>37133</v>
      </c>
      <c r="G70" s="77"/>
      <c r="H70" s="67"/>
      <c r="I70" s="77"/>
      <c r="J70" s="67"/>
      <c r="K70" s="67"/>
      <c r="L70" s="67"/>
    </row>
    <row r="71" spans="1:12" x14ac:dyDescent="0.2">
      <c r="A71" s="11" t="s">
        <v>222</v>
      </c>
      <c r="B71" s="153"/>
      <c r="C71" s="459">
        <f t="shared" ref="C71:L71" si="11">IF(C69&lt;&gt;0,C70/C69,"")</f>
        <v>0.97720992657701522</v>
      </c>
      <c r="D71" s="459" t="str">
        <f t="shared" si="11"/>
        <v/>
      </c>
      <c r="E71" s="459" t="str">
        <f t="shared" si="11"/>
        <v/>
      </c>
      <c r="F71" s="459">
        <f t="shared" si="11"/>
        <v>0.97720992657701522</v>
      </c>
      <c r="G71" s="459" t="str">
        <f t="shared" si="11"/>
        <v/>
      </c>
      <c r="H71" s="459" t="str">
        <f t="shared" si="11"/>
        <v/>
      </c>
      <c r="I71" s="459" t="str">
        <f t="shared" si="11"/>
        <v/>
      </c>
      <c r="J71" s="459" t="str">
        <f t="shared" si="11"/>
        <v/>
      </c>
      <c r="K71" s="459" t="str">
        <f t="shared" si="11"/>
        <v/>
      </c>
      <c r="L71" s="459" t="str">
        <f t="shared" si="11"/>
        <v/>
      </c>
    </row>
    <row r="72" spans="1:12" x14ac:dyDescent="0.2">
      <c r="A72" s="37" t="s">
        <v>794</v>
      </c>
      <c r="B72" s="7"/>
      <c r="C72" s="13"/>
      <c r="D72" s="80"/>
      <c r="E72" s="80"/>
      <c r="F72" s="84"/>
      <c r="G72" s="80"/>
      <c r="H72" s="84"/>
      <c r="I72" s="80"/>
      <c r="J72" s="83"/>
      <c r="K72" s="80"/>
      <c r="L72" s="80"/>
    </row>
    <row r="73" spans="1:12" x14ac:dyDescent="0.2">
      <c r="A73" s="39" t="s">
        <v>62</v>
      </c>
      <c r="B73" s="19"/>
      <c r="C73" s="99">
        <f>SUM(D73:L73)</f>
        <v>11902</v>
      </c>
      <c r="D73" s="81"/>
      <c r="E73" s="67"/>
      <c r="F73" s="81">
        <v>2144</v>
      </c>
      <c r="G73" s="67"/>
      <c r="H73" s="81">
        <v>2900</v>
      </c>
      <c r="I73" s="67">
        <v>6858</v>
      </c>
      <c r="J73" s="95"/>
      <c r="K73" s="67"/>
      <c r="L73" s="67"/>
    </row>
    <row r="74" spans="1:12" x14ac:dyDescent="0.2">
      <c r="A74" s="11" t="s">
        <v>209</v>
      </c>
      <c r="B74" s="154" t="s">
        <v>130</v>
      </c>
      <c r="C74" s="99">
        <f>SUM(D74:L74)</f>
        <v>17069</v>
      </c>
      <c r="D74" s="67"/>
      <c r="E74" s="67"/>
      <c r="F74" s="67">
        <v>7036</v>
      </c>
      <c r="G74" s="67"/>
      <c r="H74" s="67">
        <v>1300</v>
      </c>
      <c r="I74" s="67">
        <v>8733</v>
      </c>
      <c r="J74" s="67"/>
      <c r="K74" s="67"/>
      <c r="L74" s="67"/>
    </row>
    <row r="75" spans="1:12" x14ac:dyDescent="0.2">
      <c r="A75" s="11" t="s">
        <v>221</v>
      </c>
      <c r="B75" s="154"/>
      <c r="C75" s="99">
        <f>SUM(D75:L75)</f>
        <v>15795</v>
      </c>
      <c r="D75" s="77"/>
      <c r="E75" s="77"/>
      <c r="F75" s="67">
        <v>6096</v>
      </c>
      <c r="G75" s="77"/>
      <c r="H75" s="67">
        <v>1038</v>
      </c>
      <c r="I75" s="77">
        <v>8661</v>
      </c>
      <c r="J75" s="67"/>
      <c r="K75" s="67"/>
      <c r="L75" s="67"/>
    </row>
    <row r="76" spans="1:12" x14ac:dyDescent="0.2">
      <c r="A76" s="11" t="s">
        <v>222</v>
      </c>
      <c r="B76" s="153"/>
      <c r="C76" s="459">
        <f t="shared" ref="C76:L76" si="12">IF(C74&lt;&gt;0,C75/C74,"")</f>
        <v>0.92536176694592531</v>
      </c>
      <c r="D76" s="459" t="str">
        <f t="shared" si="12"/>
        <v/>
      </c>
      <c r="E76" s="459" t="str">
        <f t="shared" si="12"/>
        <v/>
      </c>
      <c r="F76" s="459">
        <f t="shared" si="12"/>
        <v>0.86640136441159754</v>
      </c>
      <c r="G76" s="459" t="str">
        <f t="shared" si="12"/>
        <v/>
      </c>
      <c r="H76" s="459">
        <f t="shared" si="12"/>
        <v>0.79846153846153844</v>
      </c>
      <c r="I76" s="459">
        <f t="shared" si="12"/>
        <v>0.99175541051185157</v>
      </c>
      <c r="J76" s="459" t="str">
        <f t="shared" si="12"/>
        <v/>
      </c>
      <c r="K76" s="459" t="str">
        <f t="shared" si="12"/>
        <v/>
      </c>
      <c r="L76" s="459" t="str">
        <f t="shared" si="12"/>
        <v/>
      </c>
    </row>
    <row r="77" spans="1:12" x14ac:dyDescent="0.2">
      <c r="A77" s="66" t="s">
        <v>795</v>
      </c>
      <c r="B77" s="43"/>
      <c r="C77" s="47"/>
      <c r="D77" s="84"/>
      <c r="E77" s="80"/>
      <c r="F77" s="84"/>
      <c r="G77" s="80"/>
      <c r="H77" s="84"/>
      <c r="I77" s="80"/>
      <c r="J77" s="83"/>
      <c r="K77" s="80"/>
      <c r="L77" s="80"/>
    </row>
    <row r="78" spans="1:12" x14ac:dyDescent="0.2">
      <c r="A78" s="39" t="s">
        <v>62</v>
      </c>
      <c r="B78" s="44"/>
      <c r="C78" s="99">
        <f>SUM(D78:L78)</f>
        <v>15136</v>
      </c>
      <c r="D78" s="81"/>
      <c r="E78" s="67"/>
      <c r="F78" s="81">
        <v>15136</v>
      </c>
      <c r="G78" s="67"/>
      <c r="H78" s="81"/>
      <c r="I78" s="67"/>
      <c r="J78" s="95"/>
      <c r="K78" s="67"/>
      <c r="L78" s="67"/>
    </row>
    <row r="79" spans="1:12" x14ac:dyDescent="0.2">
      <c r="A79" s="11" t="s">
        <v>209</v>
      </c>
      <c r="B79" s="154" t="s">
        <v>129</v>
      </c>
      <c r="C79" s="99">
        <f>SUM(D79:L79)</f>
        <v>15547</v>
      </c>
      <c r="D79" s="67"/>
      <c r="E79" s="67"/>
      <c r="F79" s="67">
        <v>15547</v>
      </c>
      <c r="G79" s="77"/>
      <c r="H79" s="67"/>
      <c r="I79" s="67"/>
      <c r="J79" s="67"/>
      <c r="K79" s="67"/>
      <c r="L79" s="67"/>
    </row>
    <row r="80" spans="1:12" x14ac:dyDescent="0.2">
      <c r="A80" s="11" t="s">
        <v>221</v>
      </c>
      <c r="B80" s="154"/>
      <c r="C80" s="99">
        <f>SUM(D80:L80)</f>
        <v>14224</v>
      </c>
      <c r="D80" s="77"/>
      <c r="E80" s="77"/>
      <c r="F80" s="67">
        <v>14224</v>
      </c>
      <c r="G80" s="77"/>
      <c r="H80" s="67"/>
      <c r="I80" s="77"/>
      <c r="J80" s="67"/>
      <c r="K80" s="67"/>
      <c r="L80" s="67"/>
    </row>
    <row r="81" spans="1:12" x14ac:dyDescent="0.2">
      <c r="A81" s="11" t="s">
        <v>222</v>
      </c>
      <c r="B81" s="153"/>
      <c r="C81" s="459">
        <f t="shared" ref="C81:L81" si="13">IF(C79&lt;&gt;0,C80/C79,"")</f>
        <v>0.91490319675821707</v>
      </c>
      <c r="D81" s="459" t="str">
        <f t="shared" si="13"/>
        <v/>
      </c>
      <c r="E81" s="459" t="str">
        <f t="shared" si="13"/>
        <v/>
      </c>
      <c r="F81" s="459">
        <f t="shared" si="13"/>
        <v>0.91490319675821707</v>
      </c>
      <c r="G81" s="459" t="str">
        <f t="shared" si="13"/>
        <v/>
      </c>
      <c r="H81" s="459" t="str">
        <f t="shared" si="13"/>
        <v/>
      </c>
      <c r="I81" s="459" t="str">
        <f t="shared" si="13"/>
        <v/>
      </c>
      <c r="J81" s="459" t="str">
        <f t="shared" si="13"/>
        <v/>
      </c>
      <c r="K81" s="459" t="str">
        <f t="shared" si="13"/>
        <v/>
      </c>
      <c r="L81" s="459" t="str">
        <f t="shared" si="13"/>
        <v/>
      </c>
    </row>
    <row r="82" spans="1:12" x14ac:dyDescent="0.2">
      <c r="A82" s="66" t="s">
        <v>796</v>
      </c>
      <c r="B82" s="43"/>
      <c r="C82" s="47"/>
      <c r="D82" s="84"/>
      <c r="E82" s="80"/>
      <c r="F82" s="84"/>
      <c r="G82" s="80"/>
      <c r="H82" s="84"/>
      <c r="I82" s="80"/>
      <c r="J82" s="83"/>
      <c r="K82" s="80"/>
      <c r="L82" s="80"/>
    </row>
    <row r="83" spans="1:12" x14ac:dyDescent="0.2">
      <c r="A83" s="39" t="s">
        <v>62</v>
      </c>
      <c r="B83" s="44"/>
      <c r="C83" s="99">
        <f>SUM(D83:L83)</f>
        <v>10000</v>
      </c>
      <c r="D83" s="81"/>
      <c r="E83" s="67"/>
      <c r="F83" s="81">
        <v>10000</v>
      </c>
      <c r="G83" s="67"/>
      <c r="H83" s="81"/>
      <c r="I83" s="67"/>
      <c r="J83" s="95"/>
      <c r="K83" s="67"/>
      <c r="L83" s="67"/>
    </row>
    <row r="84" spans="1:12" x14ac:dyDescent="0.2">
      <c r="A84" s="11" t="s">
        <v>209</v>
      </c>
      <c r="B84" s="154" t="s">
        <v>129</v>
      </c>
      <c r="C84" s="99">
        <f>SUM(D84:L84)</f>
        <v>10000</v>
      </c>
      <c r="D84" s="67"/>
      <c r="E84" s="67"/>
      <c r="F84" s="67">
        <v>10000</v>
      </c>
      <c r="G84" s="77"/>
      <c r="H84" s="67"/>
      <c r="I84" s="67"/>
      <c r="J84" s="67"/>
      <c r="K84" s="67"/>
      <c r="L84" s="67"/>
    </row>
    <row r="85" spans="1:12" x14ac:dyDescent="0.2">
      <c r="A85" s="11" t="s">
        <v>221</v>
      </c>
      <c r="B85" s="154"/>
      <c r="C85" s="99">
        <f>SUM(D85:L85)</f>
        <v>9511</v>
      </c>
      <c r="D85" s="77"/>
      <c r="E85" s="77"/>
      <c r="F85" s="67">
        <v>9511</v>
      </c>
      <c r="G85" s="77"/>
      <c r="H85" s="67"/>
      <c r="I85" s="77"/>
      <c r="J85" s="67"/>
      <c r="K85" s="67"/>
      <c r="L85" s="67"/>
    </row>
    <row r="86" spans="1:12" x14ac:dyDescent="0.2">
      <c r="A86" s="11" t="s">
        <v>222</v>
      </c>
      <c r="B86" s="153"/>
      <c r="C86" s="459">
        <f t="shared" ref="C86:L86" si="14">IF(C84&lt;&gt;0,C85/C84,"")</f>
        <v>0.95109999999999995</v>
      </c>
      <c r="D86" s="459" t="str">
        <f t="shared" si="14"/>
        <v/>
      </c>
      <c r="E86" s="459" t="str">
        <f t="shared" si="14"/>
        <v/>
      </c>
      <c r="F86" s="459">
        <f t="shared" si="14"/>
        <v>0.95109999999999995</v>
      </c>
      <c r="G86" s="459" t="str">
        <f t="shared" si="14"/>
        <v/>
      </c>
      <c r="H86" s="459" t="str">
        <f t="shared" si="14"/>
        <v/>
      </c>
      <c r="I86" s="459" t="str">
        <f t="shared" si="14"/>
        <v/>
      </c>
      <c r="J86" s="459" t="str">
        <f t="shared" si="14"/>
        <v/>
      </c>
      <c r="K86" s="459" t="str">
        <f t="shared" si="14"/>
        <v/>
      </c>
      <c r="L86" s="459" t="str">
        <f t="shared" si="14"/>
        <v/>
      </c>
    </row>
    <row r="87" spans="1:12" x14ac:dyDescent="0.2">
      <c r="A87" s="66" t="s">
        <v>708</v>
      </c>
      <c r="B87" s="43"/>
      <c r="C87" s="47"/>
      <c r="D87" s="84"/>
      <c r="E87" s="80"/>
      <c r="F87" s="84"/>
      <c r="G87" s="80"/>
      <c r="H87" s="84"/>
      <c r="I87" s="80"/>
      <c r="J87" s="83"/>
      <c r="K87" s="80"/>
      <c r="L87" s="80"/>
    </row>
    <row r="88" spans="1:12" x14ac:dyDescent="0.2">
      <c r="A88" s="39" t="s">
        <v>62</v>
      </c>
      <c r="B88" s="44"/>
      <c r="C88" s="99">
        <f>SUM(D88:L88)</f>
        <v>0</v>
      </c>
      <c r="D88" s="81"/>
      <c r="E88" s="67"/>
      <c r="F88" s="81"/>
      <c r="G88" s="67"/>
      <c r="H88" s="81"/>
      <c r="I88" s="67"/>
      <c r="J88" s="95"/>
      <c r="K88" s="67"/>
      <c r="L88" s="67"/>
    </row>
    <row r="89" spans="1:12" x14ac:dyDescent="0.2">
      <c r="A89" s="11" t="s">
        <v>209</v>
      </c>
      <c r="B89" s="154" t="s">
        <v>130</v>
      </c>
      <c r="C89" s="99">
        <f>SUM(D89:L89)</f>
        <v>4242</v>
      </c>
      <c r="D89" s="67"/>
      <c r="E89" s="67"/>
      <c r="F89" s="67">
        <v>4242</v>
      </c>
      <c r="G89" s="77"/>
      <c r="H89" s="67"/>
      <c r="I89" s="67"/>
      <c r="J89" s="67"/>
      <c r="K89" s="67"/>
      <c r="L89" s="67"/>
    </row>
    <row r="90" spans="1:12" x14ac:dyDescent="0.2">
      <c r="A90" s="11" t="s">
        <v>221</v>
      </c>
      <c r="B90" s="154"/>
      <c r="C90" s="99">
        <f>SUM(D90:L90)</f>
        <v>4238</v>
      </c>
      <c r="D90" s="77"/>
      <c r="E90" s="77"/>
      <c r="F90" s="67">
        <v>4238</v>
      </c>
      <c r="G90" s="77"/>
      <c r="H90" s="67"/>
      <c r="I90" s="77"/>
      <c r="J90" s="67"/>
      <c r="K90" s="67"/>
      <c r="L90" s="67"/>
    </row>
    <row r="91" spans="1:12" x14ac:dyDescent="0.2">
      <c r="A91" s="11" t="s">
        <v>222</v>
      </c>
      <c r="B91" s="153"/>
      <c r="C91" s="459">
        <f t="shared" ref="C91:L91" si="15">IF(C89&lt;&gt;0,C90/C89,"")</f>
        <v>0.99905704856199906</v>
      </c>
      <c r="D91" s="459" t="str">
        <f t="shared" si="15"/>
        <v/>
      </c>
      <c r="E91" s="459" t="str">
        <f t="shared" si="15"/>
        <v/>
      </c>
      <c r="F91" s="459">
        <f t="shared" si="15"/>
        <v>0.99905704856199906</v>
      </c>
      <c r="G91" s="459" t="str">
        <f t="shared" si="15"/>
        <v/>
      </c>
      <c r="H91" s="459" t="str">
        <f t="shared" si="15"/>
        <v/>
      </c>
      <c r="I91" s="459" t="str">
        <f t="shared" si="15"/>
        <v/>
      </c>
      <c r="J91" s="459" t="str">
        <f t="shared" si="15"/>
        <v/>
      </c>
      <c r="K91" s="459" t="str">
        <f t="shared" si="15"/>
        <v/>
      </c>
      <c r="L91" s="459" t="str">
        <f t="shared" si="15"/>
        <v/>
      </c>
    </row>
    <row r="92" spans="1:12" x14ac:dyDescent="0.2">
      <c r="A92" s="66" t="s">
        <v>503</v>
      </c>
      <c r="B92" s="43"/>
      <c r="C92" s="47"/>
      <c r="D92" s="84"/>
      <c r="E92" s="80"/>
      <c r="F92" s="80"/>
      <c r="G92" s="80"/>
      <c r="H92" s="84"/>
      <c r="I92" s="80"/>
      <c r="J92" s="84"/>
      <c r="K92" s="80"/>
      <c r="L92" s="80"/>
    </row>
    <row r="93" spans="1:12" x14ac:dyDescent="0.2">
      <c r="A93" s="39" t="s">
        <v>62</v>
      </c>
      <c r="B93" s="44"/>
      <c r="C93" s="99">
        <f>SUM(D93:L93)</f>
        <v>0</v>
      </c>
      <c r="D93" s="81"/>
      <c r="E93" s="67"/>
      <c r="F93" s="67"/>
      <c r="G93" s="67"/>
      <c r="H93" s="81"/>
      <c r="I93" s="67"/>
      <c r="J93" s="81"/>
      <c r="K93" s="67"/>
      <c r="L93" s="67"/>
    </row>
    <row r="94" spans="1:12" x14ac:dyDescent="0.2">
      <c r="A94" s="11" t="s">
        <v>209</v>
      </c>
      <c r="B94" s="154" t="s">
        <v>129</v>
      </c>
      <c r="C94" s="99">
        <f>SUM(D94:L94)</f>
        <v>4400</v>
      </c>
      <c r="D94" s="67"/>
      <c r="E94" s="67"/>
      <c r="F94" s="67">
        <v>4400</v>
      </c>
      <c r="G94" s="67"/>
      <c r="H94" s="67"/>
      <c r="I94" s="67"/>
      <c r="J94" s="67"/>
      <c r="K94" s="67"/>
      <c r="L94" s="67"/>
    </row>
    <row r="95" spans="1:12" x14ac:dyDescent="0.2">
      <c r="A95" s="11" t="s">
        <v>221</v>
      </c>
      <c r="B95" s="154"/>
      <c r="C95" s="99">
        <f>SUM(D95:L95)</f>
        <v>0</v>
      </c>
      <c r="D95" s="77"/>
      <c r="E95" s="77"/>
      <c r="F95" s="67"/>
      <c r="G95" s="77"/>
      <c r="H95" s="67"/>
      <c r="I95" s="77"/>
      <c r="J95" s="67"/>
      <c r="K95" s="67"/>
      <c r="L95" s="67"/>
    </row>
    <row r="96" spans="1:12" x14ac:dyDescent="0.2">
      <c r="A96" s="11" t="s">
        <v>222</v>
      </c>
      <c r="B96" s="153"/>
      <c r="C96" s="459">
        <f t="shared" ref="C96:L96" si="16">IF(C94&lt;&gt;0,C95/C94,"")</f>
        <v>0</v>
      </c>
      <c r="D96" s="459" t="str">
        <f t="shared" si="16"/>
        <v/>
      </c>
      <c r="E96" s="459" t="str">
        <f t="shared" si="16"/>
        <v/>
      </c>
      <c r="F96" s="459">
        <f t="shared" si="16"/>
        <v>0</v>
      </c>
      <c r="G96" s="459" t="str">
        <f t="shared" si="16"/>
        <v/>
      </c>
      <c r="H96" s="459" t="str">
        <f t="shared" si="16"/>
        <v/>
      </c>
      <c r="I96" s="459" t="str">
        <f t="shared" si="16"/>
        <v/>
      </c>
      <c r="J96" s="459" t="str">
        <f t="shared" si="16"/>
        <v/>
      </c>
      <c r="K96" s="459" t="str">
        <f t="shared" si="16"/>
        <v/>
      </c>
      <c r="L96" s="459" t="str">
        <f t="shared" si="16"/>
        <v/>
      </c>
    </row>
    <row r="97" spans="1:12" x14ac:dyDescent="0.2">
      <c r="A97" s="66" t="s">
        <v>504</v>
      </c>
      <c r="B97" s="43"/>
      <c r="C97" s="47"/>
      <c r="D97" s="84"/>
      <c r="E97" s="80"/>
      <c r="F97" s="80"/>
      <c r="G97" s="82"/>
      <c r="H97" s="84"/>
      <c r="I97" s="80"/>
      <c r="J97" s="80"/>
      <c r="K97" s="82"/>
      <c r="L97" s="80"/>
    </row>
    <row r="98" spans="1:12" x14ac:dyDescent="0.2">
      <c r="A98" s="39" t="s">
        <v>62</v>
      </c>
      <c r="B98" s="44"/>
      <c r="C98" s="99">
        <f>SUM(D98:L98)</f>
        <v>41105</v>
      </c>
      <c r="D98" s="81"/>
      <c r="E98" s="67"/>
      <c r="F98" s="67">
        <v>37605</v>
      </c>
      <c r="G98" s="77"/>
      <c r="H98" s="81"/>
      <c r="I98" s="67">
        <v>3500</v>
      </c>
      <c r="J98" s="67"/>
      <c r="K98" s="77"/>
      <c r="L98" s="67"/>
    </row>
    <row r="99" spans="1:12" x14ac:dyDescent="0.2">
      <c r="A99" s="11" t="s">
        <v>209</v>
      </c>
      <c r="B99" s="154" t="s">
        <v>129</v>
      </c>
      <c r="C99" s="99">
        <f>SUM(D99:L99)</f>
        <v>39105</v>
      </c>
      <c r="D99" s="67"/>
      <c r="E99" s="67"/>
      <c r="F99" s="67">
        <v>38105</v>
      </c>
      <c r="G99" s="77"/>
      <c r="H99" s="67"/>
      <c r="I99" s="67">
        <v>1000</v>
      </c>
      <c r="J99" s="67"/>
      <c r="K99" s="67"/>
      <c r="L99" s="67"/>
    </row>
    <row r="100" spans="1:12" x14ac:dyDescent="0.2">
      <c r="A100" s="11" t="s">
        <v>221</v>
      </c>
      <c r="B100" s="154"/>
      <c r="C100" s="99">
        <f>SUM(D100:L100)</f>
        <v>38526</v>
      </c>
      <c r="D100" s="77"/>
      <c r="E100" s="77"/>
      <c r="F100" s="67">
        <v>37599</v>
      </c>
      <c r="G100" s="77"/>
      <c r="H100" s="67"/>
      <c r="I100" s="77">
        <v>927</v>
      </c>
      <c r="J100" s="67"/>
      <c r="K100" s="67"/>
      <c r="L100" s="67"/>
    </row>
    <row r="101" spans="1:12" x14ac:dyDescent="0.2">
      <c r="A101" s="11" t="s">
        <v>222</v>
      </c>
      <c r="B101" s="153"/>
      <c r="C101" s="459">
        <f t="shared" ref="C101:L101" si="17">IF(C99&lt;&gt;0,C100/C99,"")</f>
        <v>0.98519370924434213</v>
      </c>
      <c r="D101" s="459" t="str">
        <f t="shared" si="17"/>
        <v/>
      </c>
      <c r="E101" s="459" t="str">
        <f t="shared" si="17"/>
        <v/>
      </c>
      <c r="F101" s="459">
        <f t="shared" si="17"/>
        <v>0.98672090276866553</v>
      </c>
      <c r="G101" s="459" t="str">
        <f t="shared" si="17"/>
        <v/>
      </c>
      <c r="H101" s="459" t="str">
        <f t="shared" si="17"/>
        <v/>
      </c>
      <c r="I101" s="459">
        <f t="shared" si="17"/>
        <v>0.92700000000000005</v>
      </c>
      <c r="J101" s="459" t="str">
        <f t="shared" si="17"/>
        <v/>
      </c>
      <c r="K101" s="459" t="str">
        <f t="shared" si="17"/>
        <v/>
      </c>
      <c r="L101" s="459" t="str">
        <f t="shared" si="17"/>
        <v/>
      </c>
    </row>
    <row r="102" spans="1:12" x14ac:dyDescent="0.2">
      <c r="A102" s="66" t="s">
        <v>505</v>
      </c>
      <c r="B102" s="44"/>
      <c r="C102" s="47"/>
      <c r="D102" s="80"/>
      <c r="E102" s="82"/>
      <c r="F102" s="84"/>
      <c r="G102" s="80"/>
      <c r="H102" s="84"/>
      <c r="I102" s="80"/>
      <c r="J102" s="84"/>
      <c r="K102" s="80"/>
      <c r="L102" s="80"/>
    </row>
    <row r="103" spans="1:12" x14ac:dyDescent="0.2">
      <c r="A103" s="39" t="s">
        <v>62</v>
      </c>
      <c r="B103" s="44"/>
      <c r="C103" s="99">
        <f>SUM(D103:L103)</f>
        <v>60694</v>
      </c>
      <c r="D103" s="67"/>
      <c r="E103" s="77"/>
      <c r="F103" s="81">
        <v>52329</v>
      </c>
      <c r="G103" s="67"/>
      <c r="H103" s="81"/>
      <c r="I103" s="67">
        <v>8365</v>
      </c>
      <c r="J103" s="81"/>
      <c r="K103" s="67"/>
      <c r="L103" s="67"/>
    </row>
    <row r="104" spans="1:12" x14ac:dyDescent="0.2">
      <c r="A104" s="11" t="s">
        <v>209</v>
      </c>
      <c r="B104" s="154" t="s">
        <v>129</v>
      </c>
      <c r="C104" s="99">
        <f>SUM(D104:L104)</f>
        <v>94515</v>
      </c>
      <c r="D104" s="67"/>
      <c r="E104" s="67"/>
      <c r="F104" s="67">
        <v>76100</v>
      </c>
      <c r="G104" s="67"/>
      <c r="H104" s="67"/>
      <c r="I104" s="67">
        <v>18415</v>
      </c>
      <c r="J104" s="67"/>
      <c r="K104" s="67"/>
      <c r="L104" s="67"/>
    </row>
    <row r="105" spans="1:12" x14ac:dyDescent="0.2">
      <c r="A105" s="11" t="s">
        <v>221</v>
      </c>
      <c r="B105" s="154"/>
      <c r="C105" s="99">
        <f>SUM(D105:L105)</f>
        <v>88773</v>
      </c>
      <c r="D105" s="77"/>
      <c r="E105" s="77"/>
      <c r="F105" s="67">
        <v>70358</v>
      </c>
      <c r="G105" s="77"/>
      <c r="H105" s="67"/>
      <c r="I105" s="77">
        <v>18415</v>
      </c>
      <c r="J105" s="67"/>
      <c r="K105" s="67"/>
      <c r="L105" s="67"/>
    </row>
    <row r="106" spans="1:12" x14ac:dyDescent="0.2">
      <c r="A106" s="11" t="s">
        <v>222</v>
      </c>
      <c r="B106" s="153"/>
      <c r="C106" s="459">
        <f t="shared" ref="C106:L106" si="18">IF(C104&lt;&gt;0,C105/C104,"")</f>
        <v>0.93924773845421361</v>
      </c>
      <c r="D106" s="459" t="str">
        <f t="shared" si="18"/>
        <v/>
      </c>
      <c r="E106" s="459" t="str">
        <f t="shared" si="18"/>
        <v/>
      </c>
      <c r="F106" s="459">
        <f t="shared" si="18"/>
        <v>0.92454664914586071</v>
      </c>
      <c r="G106" s="459" t="str">
        <f t="shared" si="18"/>
        <v/>
      </c>
      <c r="H106" s="459" t="str">
        <f t="shared" si="18"/>
        <v/>
      </c>
      <c r="I106" s="459">
        <f t="shared" si="18"/>
        <v>1</v>
      </c>
      <c r="J106" s="459" t="str">
        <f t="shared" si="18"/>
        <v/>
      </c>
      <c r="K106" s="459" t="str">
        <f t="shared" si="18"/>
        <v/>
      </c>
      <c r="L106" s="459" t="str">
        <f t="shared" si="18"/>
        <v/>
      </c>
    </row>
    <row r="107" spans="1:12" x14ac:dyDescent="0.2">
      <c r="A107" s="66" t="s">
        <v>506</v>
      </c>
      <c r="B107" s="43"/>
      <c r="C107" s="47"/>
      <c r="D107" s="84"/>
      <c r="E107" s="80"/>
      <c r="F107" s="84"/>
      <c r="G107" s="80"/>
      <c r="H107" s="84"/>
      <c r="I107" s="80"/>
      <c r="J107" s="84"/>
      <c r="K107" s="80"/>
      <c r="L107" s="80"/>
    </row>
    <row r="108" spans="1:12" x14ac:dyDescent="0.2">
      <c r="A108" s="39" t="s">
        <v>62</v>
      </c>
      <c r="B108" s="44"/>
      <c r="C108" s="99">
        <f>SUM(D108:L108)</f>
        <v>1467784</v>
      </c>
      <c r="D108" s="81">
        <v>5626</v>
      </c>
      <c r="E108" s="67">
        <v>985</v>
      </c>
      <c r="F108" s="81">
        <v>76559</v>
      </c>
      <c r="G108" s="67"/>
      <c r="H108" s="81">
        <v>1103648</v>
      </c>
      <c r="I108" s="67">
        <v>195890</v>
      </c>
      <c r="J108" s="81"/>
      <c r="K108" s="67">
        <v>85076</v>
      </c>
      <c r="L108" s="67"/>
    </row>
    <row r="109" spans="1:12" x14ac:dyDescent="0.2">
      <c r="A109" s="11" t="s">
        <v>209</v>
      </c>
      <c r="B109" s="154" t="s">
        <v>129</v>
      </c>
      <c r="C109" s="99">
        <f>SUM(D109:L109)</f>
        <v>1462973</v>
      </c>
      <c r="D109" s="67">
        <v>5979</v>
      </c>
      <c r="E109" s="67">
        <v>1038</v>
      </c>
      <c r="F109" s="537">
        <v>103632</v>
      </c>
      <c r="G109" s="77"/>
      <c r="H109" s="67">
        <v>1087185</v>
      </c>
      <c r="I109" s="67">
        <v>263335</v>
      </c>
      <c r="J109" s="67"/>
      <c r="K109" s="67">
        <v>1804</v>
      </c>
      <c r="L109" s="67"/>
    </row>
    <row r="110" spans="1:12" x14ac:dyDescent="0.2">
      <c r="A110" s="11" t="s">
        <v>221</v>
      </c>
      <c r="B110" s="154"/>
      <c r="C110" s="99">
        <f>SUM(D110:L110)</f>
        <v>346757</v>
      </c>
      <c r="D110" s="77">
        <v>5592</v>
      </c>
      <c r="E110" s="77">
        <v>929</v>
      </c>
      <c r="F110" s="67">
        <v>75643</v>
      </c>
      <c r="G110" s="77"/>
      <c r="H110" s="67"/>
      <c r="I110" s="77">
        <v>262789</v>
      </c>
      <c r="J110" s="67"/>
      <c r="K110" s="67">
        <v>1804</v>
      </c>
      <c r="L110" s="67"/>
    </row>
    <row r="111" spans="1:12" x14ac:dyDescent="0.2">
      <c r="A111" s="11" t="s">
        <v>222</v>
      </c>
      <c r="B111" s="153"/>
      <c r="C111" s="459">
        <f t="shared" ref="C111:L111" si="19">IF(C109&lt;&gt;0,C110/C109,"")</f>
        <v>0.23702214599996035</v>
      </c>
      <c r="D111" s="459">
        <f t="shared" si="19"/>
        <v>0.93527345709984944</v>
      </c>
      <c r="E111" s="459">
        <f t="shared" si="19"/>
        <v>0.89499036608863203</v>
      </c>
      <c r="F111" s="459">
        <f t="shared" si="19"/>
        <v>0.72991932993669906</v>
      </c>
      <c r="G111" s="459" t="str">
        <f t="shared" si="19"/>
        <v/>
      </c>
      <c r="H111" s="459">
        <f t="shared" si="19"/>
        <v>0</v>
      </c>
      <c r="I111" s="459">
        <f t="shared" si="19"/>
        <v>0.99792659540129491</v>
      </c>
      <c r="J111" s="459" t="str">
        <f t="shared" si="19"/>
        <v/>
      </c>
      <c r="K111" s="459">
        <f t="shared" si="19"/>
        <v>1</v>
      </c>
      <c r="L111" s="459" t="str">
        <f t="shared" si="19"/>
        <v/>
      </c>
    </row>
    <row r="112" spans="1:12" x14ac:dyDescent="0.2">
      <c r="A112" s="37" t="s">
        <v>509</v>
      </c>
      <c r="B112" s="19"/>
      <c r="C112" s="13"/>
      <c r="D112" s="84"/>
      <c r="E112" s="80"/>
      <c r="F112" s="84"/>
      <c r="G112" s="80"/>
      <c r="H112" s="84"/>
      <c r="I112" s="80"/>
      <c r="J112" s="83"/>
      <c r="K112" s="80"/>
      <c r="L112" s="80"/>
    </row>
    <row r="113" spans="1:12" x14ac:dyDescent="0.2">
      <c r="A113" s="39" t="s">
        <v>62</v>
      </c>
      <c r="B113" s="19"/>
      <c r="C113" s="99">
        <f>SUM(D113:L113)</f>
        <v>21669</v>
      </c>
      <c r="D113" s="81"/>
      <c r="E113" s="67"/>
      <c r="F113" s="81">
        <v>15692</v>
      </c>
      <c r="G113" s="67"/>
      <c r="H113" s="81">
        <v>3477</v>
      </c>
      <c r="I113" s="67">
        <v>2500</v>
      </c>
      <c r="J113" s="95"/>
      <c r="K113" s="67"/>
      <c r="L113" s="67"/>
    </row>
    <row r="114" spans="1:12" x14ac:dyDescent="0.2">
      <c r="A114" s="11" t="s">
        <v>209</v>
      </c>
      <c r="B114" s="154" t="s">
        <v>129</v>
      </c>
      <c r="C114" s="99">
        <f>SUM(D114:L114)</f>
        <v>17932</v>
      </c>
      <c r="D114" s="67"/>
      <c r="E114" s="67"/>
      <c r="F114" s="67">
        <v>15332</v>
      </c>
      <c r="G114" s="67"/>
      <c r="H114" s="67">
        <v>0</v>
      </c>
      <c r="I114" s="67">
        <v>2600</v>
      </c>
      <c r="J114" s="67"/>
      <c r="K114" s="67"/>
      <c r="L114" s="67"/>
    </row>
    <row r="115" spans="1:12" x14ac:dyDescent="0.2">
      <c r="A115" s="11" t="s">
        <v>221</v>
      </c>
      <c r="B115" s="154"/>
      <c r="C115" s="99">
        <f>SUM(D115:L115)</f>
        <v>16260</v>
      </c>
      <c r="D115" s="77"/>
      <c r="E115" s="77"/>
      <c r="F115" s="67">
        <v>13660</v>
      </c>
      <c r="G115" s="77"/>
      <c r="H115" s="67"/>
      <c r="I115" s="77">
        <v>2600</v>
      </c>
      <c r="J115" s="67"/>
      <c r="K115" s="67"/>
      <c r="L115" s="67"/>
    </row>
    <row r="116" spans="1:12" x14ac:dyDescent="0.2">
      <c r="A116" s="11" t="s">
        <v>222</v>
      </c>
      <c r="B116" s="153"/>
      <c r="C116" s="459">
        <f t="shared" ref="C116:L116" si="20">IF(C114&lt;&gt;0,C115/C114,"")</f>
        <v>0.90675886683024765</v>
      </c>
      <c r="D116" s="459" t="str">
        <f t="shared" si="20"/>
        <v/>
      </c>
      <c r="E116" s="459" t="str">
        <f t="shared" si="20"/>
        <v/>
      </c>
      <c r="F116" s="459">
        <f t="shared" si="20"/>
        <v>0.89094703887294546</v>
      </c>
      <c r="G116" s="459" t="str">
        <f t="shared" si="20"/>
        <v/>
      </c>
      <c r="H116" s="459" t="str">
        <f t="shared" si="20"/>
        <v/>
      </c>
      <c r="I116" s="459">
        <f t="shared" si="20"/>
        <v>1</v>
      </c>
      <c r="J116" s="459" t="str">
        <f t="shared" si="20"/>
        <v/>
      </c>
      <c r="K116" s="459" t="str">
        <f t="shared" si="20"/>
        <v/>
      </c>
      <c r="L116" s="459" t="str">
        <f t="shared" si="20"/>
        <v/>
      </c>
    </row>
    <row r="117" spans="1:12" x14ac:dyDescent="0.2">
      <c r="A117" s="37" t="s">
        <v>797</v>
      </c>
      <c r="B117" s="19"/>
      <c r="C117" s="13"/>
      <c r="D117" s="84"/>
      <c r="E117" s="80"/>
      <c r="F117" s="84"/>
      <c r="G117" s="80"/>
      <c r="H117" s="84"/>
      <c r="I117" s="80"/>
      <c r="J117" s="83"/>
      <c r="K117" s="80"/>
      <c r="L117" s="80"/>
    </row>
    <row r="118" spans="1:12" x14ac:dyDescent="0.2">
      <c r="A118" s="39" t="s">
        <v>62</v>
      </c>
      <c r="B118" s="19"/>
      <c r="C118" s="99">
        <f>SUM(D118:L118)</f>
        <v>0</v>
      </c>
      <c r="D118" s="81"/>
      <c r="E118" s="67"/>
      <c r="F118" s="81"/>
      <c r="G118" s="67"/>
      <c r="H118" s="81"/>
      <c r="I118" s="67"/>
      <c r="J118" s="95"/>
      <c r="K118" s="67"/>
      <c r="L118" s="67"/>
    </row>
    <row r="119" spans="1:12" x14ac:dyDescent="0.2">
      <c r="A119" s="11" t="s">
        <v>209</v>
      </c>
      <c r="B119" s="154" t="s">
        <v>129</v>
      </c>
      <c r="C119" s="99">
        <f>SUM(D119:L119)</f>
        <v>53635</v>
      </c>
      <c r="D119" s="67"/>
      <c r="E119" s="67"/>
      <c r="F119" s="67">
        <v>42400</v>
      </c>
      <c r="G119" s="67"/>
      <c r="H119" s="67"/>
      <c r="I119" s="67">
        <v>11235</v>
      </c>
      <c r="J119" s="67"/>
      <c r="K119" s="67"/>
      <c r="L119" s="67"/>
    </row>
    <row r="120" spans="1:12" x14ac:dyDescent="0.2">
      <c r="A120" s="11" t="s">
        <v>221</v>
      </c>
      <c r="B120" s="154"/>
      <c r="C120" s="99">
        <f>SUM(D120:L120)</f>
        <v>51721</v>
      </c>
      <c r="D120" s="77"/>
      <c r="E120" s="77"/>
      <c r="F120" s="67">
        <v>40646</v>
      </c>
      <c r="G120" s="77"/>
      <c r="H120" s="67"/>
      <c r="I120" s="77">
        <v>11075</v>
      </c>
      <c r="J120" s="67"/>
      <c r="K120" s="67"/>
      <c r="L120" s="67"/>
    </row>
    <row r="121" spans="1:12" x14ac:dyDescent="0.2">
      <c r="A121" s="11" t="s">
        <v>222</v>
      </c>
      <c r="B121" s="153"/>
      <c r="C121" s="459">
        <f t="shared" ref="C121:L121" si="21">IF(C119&lt;&gt;0,C120/C119,"")</f>
        <v>0.96431434697492313</v>
      </c>
      <c r="D121" s="459" t="str">
        <f t="shared" si="21"/>
        <v/>
      </c>
      <c r="E121" s="459" t="str">
        <f t="shared" si="21"/>
        <v/>
      </c>
      <c r="F121" s="459">
        <f t="shared" si="21"/>
        <v>0.95863207547169815</v>
      </c>
      <c r="G121" s="459" t="str">
        <f t="shared" si="21"/>
        <v/>
      </c>
      <c r="H121" s="459" t="str">
        <f t="shared" si="21"/>
        <v/>
      </c>
      <c r="I121" s="459">
        <f t="shared" si="21"/>
        <v>0.98575878949710727</v>
      </c>
      <c r="J121" s="459" t="str">
        <f t="shared" si="21"/>
        <v/>
      </c>
      <c r="K121" s="459" t="str">
        <f t="shared" si="21"/>
        <v/>
      </c>
      <c r="L121" s="459" t="str">
        <f t="shared" si="21"/>
        <v/>
      </c>
    </row>
    <row r="122" spans="1:12" x14ac:dyDescent="0.2">
      <c r="A122" s="56" t="s">
        <v>684</v>
      </c>
      <c r="B122" s="7"/>
      <c r="C122" s="30"/>
      <c r="D122" s="80"/>
      <c r="E122" s="84"/>
      <c r="F122" s="80"/>
      <c r="G122" s="84"/>
      <c r="H122" s="80"/>
      <c r="I122" s="84"/>
      <c r="J122" s="80"/>
      <c r="K122" s="80"/>
      <c r="L122" s="82"/>
    </row>
    <row r="123" spans="1:12" x14ac:dyDescent="0.2">
      <c r="A123" s="39" t="s">
        <v>62</v>
      </c>
      <c r="B123" s="19"/>
      <c r="C123" s="99">
        <f>SUM(D123:L123)</f>
        <v>273620</v>
      </c>
      <c r="D123" s="67"/>
      <c r="E123" s="81"/>
      <c r="F123" s="67">
        <v>1130</v>
      </c>
      <c r="G123" s="81"/>
      <c r="H123" s="67"/>
      <c r="I123" s="81">
        <v>22490</v>
      </c>
      <c r="J123" s="67">
        <v>250000</v>
      </c>
      <c r="K123" s="81"/>
      <c r="L123" s="67"/>
    </row>
    <row r="124" spans="1:12" x14ac:dyDescent="0.2">
      <c r="A124" s="11" t="s">
        <v>209</v>
      </c>
      <c r="B124" s="154" t="s">
        <v>129</v>
      </c>
      <c r="C124" s="99">
        <f>SUM(D124:L124)</f>
        <v>195541</v>
      </c>
      <c r="D124" s="67"/>
      <c r="E124" s="67"/>
      <c r="F124" s="67">
        <v>11804</v>
      </c>
      <c r="G124" s="77"/>
      <c r="H124" s="67"/>
      <c r="I124" s="67">
        <v>75133</v>
      </c>
      <c r="J124" s="67">
        <v>108604</v>
      </c>
      <c r="K124" s="67"/>
      <c r="L124" s="67"/>
    </row>
    <row r="125" spans="1:12" x14ac:dyDescent="0.2">
      <c r="A125" s="11" t="s">
        <v>221</v>
      </c>
      <c r="B125" s="154"/>
      <c r="C125" s="689">
        <f>SUM(D125:L125)</f>
        <v>177103</v>
      </c>
      <c r="D125" s="77"/>
      <c r="E125" s="77"/>
      <c r="F125" s="67">
        <v>11273</v>
      </c>
      <c r="G125" s="77"/>
      <c r="H125" s="67"/>
      <c r="I125" s="77">
        <v>58623</v>
      </c>
      <c r="J125" s="67">
        <v>107207</v>
      </c>
      <c r="K125" s="67"/>
      <c r="L125" s="67"/>
    </row>
    <row r="126" spans="1:12" x14ac:dyDescent="0.2">
      <c r="A126" s="15" t="s">
        <v>222</v>
      </c>
      <c r="B126" s="153"/>
      <c r="C126" s="459">
        <f t="shared" ref="C126:L126" si="22">IF(C124&lt;&gt;0,C125/C124,"")</f>
        <v>0.90570775438399109</v>
      </c>
      <c r="D126" s="459" t="str">
        <f t="shared" si="22"/>
        <v/>
      </c>
      <c r="E126" s="459" t="str">
        <f t="shared" si="22"/>
        <v/>
      </c>
      <c r="F126" s="459">
        <f t="shared" si="22"/>
        <v>0.95501524906811253</v>
      </c>
      <c r="G126" s="459" t="str">
        <f t="shared" si="22"/>
        <v/>
      </c>
      <c r="H126" s="459" t="str">
        <f t="shared" si="22"/>
        <v/>
      </c>
      <c r="I126" s="459">
        <f t="shared" si="22"/>
        <v>0.78025634541413225</v>
      </c>
      <c r="J126" s="459">
        <f t="shared" si="22"/>
        <v>0.98713675371072884</v>
      </c>
      <c r="K126" s="459" t="str">
        <f t="shared" si="22"/>
        <v/>
      </c>
      <c r="L126" s="459" t="str">
        <f t="shared" si="22"/>
        <v/>
      </c>
    </row>
    <row r="127" spans="1:12" x14ac:dyDescent="0.2">
      <c r="A127" s="37" t="s">
        <v>685</v>
      </c>
      <c r="B127" s="7"/>
      <c r="C127" s="13"/>
      <c r="D127" s="84"/>
      <c r="E127" s="80"/>
      <c r="F127" s="84"/>
      <c r="G127" s="80"/>
      <c r="H127" s="84"/>
      <c r="I127" s="80"/>
      <c r="J127" s="83"/>
      <c r="K127" s="80"/>
      <c r="L127" s="82"/>
    </row>
    <row r="128" spans="1:12" x14ac:dyDescent="0.2">
      <c r="A128" s="39" t="s">
        <v>62</v>
      </c>
      <c r="B128" s="19"/>
      <c r="C128" s="99">
        <f>SUM(D128:L128)</f>
        <v>400</v>
      </c>
      <c r="D128" s="81">
        <v>338</v>
      </c>
      <c r="E128" s="67">
        <v>62</v>
      </c>
      <c r="F128" s="81"/>
      <c r="G128" s="67"/>
      <c r="H128" s="81"/>
      <c r="I128" s="67"/>
      <c r="J128" s="95"/>
      <c r="K128" s="67"/>
      <c r="L128" s="77"/>
    </row>
    <row r="129" spans="1:12" x14ac:dyDescent="0.2">
      <c r="A129" s="11" t="s">
        <v>209</v>
      </c>
      <c r="B129" s="154" t="s">
        <v>130</v>
      </c>
      <c r="C129" s="99">
        <f>SUM(D129:L129)</f>
        <v>3400</v>
      </c>
      <c r="D129" s="67">
        <v>338</v>
      </c>
      <c r="E129" s="67">
        <v>62</v>
      </c>
      <c r="F129" s="67"/>
      <c r="G129" s="77"/>
      <c r="H129" s="67">
        <v>3000</v>
      </c>
      <c r="I129" s="67"/>
      <c r="J129" s="67"/>
      <c r="K129" s="67"/>
      <c r="L129" s="67"/>
    </row>
    <row r="130" spans="1:12" x14ac:dyDescent="0.2">
      <c r="A130" s="11" t="s">
        <v>221</v>
      </c>
      <c r="B130" s="154"/>
      <c r="C130" s="99">
        <f>SUM(D130:L130)</f>
        <v>3111</v>
      </c>
      <c r="D130" s="77">
        <v>51</v>
      </c>
      <c r="E130" s="77">
        <v>60</v>
      </c>
      <c r="F130" s="67"/>
      <c r="G130" s="77"/>
      <c r="H130" s="67">
        <v>3000</v>
      </c>
      <c r="I130" s="77"/>
      <c r="J130" s="67"/>
      <c r="K130" s="67"/>
      <c r="L130" s="67"/>
    </row>
    <row r="131" spans="1:12" x14ac:dyDescent="0.2">
      <c r="A131" s="11" t="s">
        <v>222</v>
      </c>
      <c r="B131" s="153"/>
      <c r="C131" s="459">
        <f t="shared" ref="C131:L131" si="23">IF(C129&lt;&gt;0,C130/C129,"")</f>
        <v>0.91500000000000004</v>
      </c>
      <c r="D131" s="459">
        <f t="shared" si="23"/>
        <v>0.15088757396449703</v>
      </c>
      <c r="E131" s="459">
        <f t="shared" si="23"/>
        <v>0.967741935483871</v>
      </c>
      <c r="F131" s="459" t="str">
        <f t="shared" si="23"/>
        <v/>
      </c>
      <c r="G131" s="459" t="str">
        <f t="shared" si="23"/>
        <v/>
      </c>
      <c r="H131" s="459">
        <f t="shared" si="23"/>
        <v>1</v>
      </c>
      <c r="I131" s="459" t="str">
        <f t="shared" si="23"/>
        <v/>
      </c>
      <c r="J131" s="459" t="str">
        <f t="shared" si="23"/>
        <v/>
      </c>
      <c r="K131" s="459" t="str">
        <f t="shared" si="23"/>
        <v/>
      </c>
      <c r="L131" s="459" t="str">
        <f t="shared" si="23"/>
        <v/>
      </c>
    </row>
    <row r="132" spans="1:12" x14ac:dyDescent="0.2">
      <c r="A132" s="166" t="s">
        <v>686</v>
      </c>
      <c r="B132" s="19"/>
      <c r="C132" s="13"/>
      <c r="D132" s="82"/>
      <c r="E132" s="80"/>
      <c r="F132" s="84"/>
      <c r="G132" s="80"/>
      <c r="H132" s="84"/>
      <c r="I132" s="80"/>
      <c r="J132" s="84"/>
      <c r="K132" s="80"/>
      <c r="L132" s="82"/>
    </row>
    <row r="133" spans="1:12" x14ac:dyDescent="0.2">
      <c r="A133" s="39" t="s">
        <v>62</v>
      </c>
      <c r="B133" s="19"/>
      <c r="C133" s="99">
        <f>SUM(D133:L133)</f>
        <v>3514</v>
      </c>
      <c r="D133" s="77"/>
      <c r="E133" s="67"/>
      <c r="F133" s="81">
        <v>3514</v>
      </c>
      <c r="G133" s="67"/>
      <c r="H133" s="81"/>
      <c r="I133" s="67"/>
      <c r="J133" s="81"/>
      <c r="K133" s="67"/>
      <c r="L133" s="77"/>
    </row>
    <row r="134" spans="1:12" x14ac:dyDescent="0.2">
      <c r="A134" s="11" t="s">
        <v>209</v>
      </c>
      <c r="B134" s="154" t="s">
        <v>129</v>
      </c>
      <c r="C134" s="99">
        <f>SUM(D134:L134)</f>
        <v>1714</v>
      </c>
      <c r="D134" s="67"/>
      <c r="E134" s="67"/>
      <c r="F134" s="67">
        <v>1714</v>
      </c>
      <c r="G134" s="77"/>
      <c r="H134" s="67"/>
      <c r="I134" s="67"/>
      <c r="J134" s="67"/>
      <c r="K134" s="67"/>
      <c r="L134" s="67"/>
    </row>
    <row r="135" spans="1:12" x14ac:dyDescent="0.2">
      <c r="A135" s="11" t="s">
        <v>221</v>
      </c>
      <c r="B135" s="154"/>
      <c r="C135" s="99">
        <f>SUM(D135:L135)</f>
        <v>1406</v>
      </c>
      <c r="D135" s="77"/>
      <c r="E135" s="77"/>
      <c r="F135" s="67">
        <v>1406</v>
      </c>
      <c r="G135" s="77"/>
      <c r="H135" s="67"/>
      <c r="I135" s="77"/>
      <c r="J135" s="67"/>
      <c r="K135" s="67"/>
      <c r="L135" s="67"/>
    </row>
    <row r="136" spans="1:12" x14ac:dyDescent="0.2">
      <c r="A136" s="11" t="s">
        <v>222</v>
      </c>
      <c r="B136" s="153"/>
      <c r="C136" s="459">
        <f t="shared" ref="C136:L136" si="24">IF(C134&lt;&gt;0,C135/C134,"")</f>
        <v>0.82030338389731627</v>
      </c>
      <c r="D136" s="459" t="str">
        <f t="shared" si="24"/>
        <v/>
      </c>
      <c r="E136" s="459" t="str">
        <f t="shared" si="24"/>
        <v/>
      </c>
      <c r="F136" s="459">
        <f t="shared" si="24"/>
        <v>0.82030338389731627</v>
      </c>
      <c r="G136" s="459" t="str">
        <f t="shared" si="24"/>
        <v/>
      </c>
      <c r="H136" s="459" t="str">
        <f t="shared" si="24"/>
        <v/>
      </c>
      <c r="I136" s="459" t="str">
        <f t="shared" si="24"/>
        <v/>
      </c>
      <c r="J136" s="459" t="str">
        <f t="shared" si="24"/>
        <v/>
      </c>
      <c r="K136" s="459" t="str">
        <f t="shared" si="24"/>
        <v/>
      </c>
      <c r="L136" s="459" t="str">
        <f t="shared" si="24"/>
        <v/>
      </c>
    </row>
    <row r="137" spans="1:12" x14ac:dyDescent="0.2">
      <c r="A137" s="166" t="s">
        <v>798</v>
      </c>
      <c r="B137" s="19"/>
      <c r="C137" s="13"/>
      <c r="D137" s="82"/>
      <c r="E137" s="80"/>
      <c r="F137" s="84"/>
      <c r="G137" s="80"/>
      <c r="H137" s="84"/>
      <c r="I137" s="80"/>
      <c r="J137" s="84"/>
      <c r="K137" s="80"/>
      <c r="L137" s="82"/>
    </row>
    <row r="138" spans="1:12" x14ac:dyDescent="0.2">
      <c r="A138" s="39" t="s">
        <v>62</v>
      </c>
      <c r="B138" s="19"/>
      <c r="C138" s="99">
        <f>SUM(D138:L138)</f>
        <v>0</v>
      </c>
      <c r="D138" s="77"/>
      <c r="E138" s="67"/>
      <c r="F138" s="81"/>
      <c r="G138" s="67"/>
      <c r="H138" s="81"/>
      <c r="I138" s="67"/>
      <c r="J138" s="81"/>
      <c r="K138" s="67"/>
      <c r="L138" s="77"/>
    </row>
    <row r="139" spans="1:12" x14ac:dyDescent="0.2">
      <c r="A139" s="11" t="s">
        <v>209</v>
      </c>
      <c r="B139" s="154" t="s">
        <v>130</v>
      </c>
      <c r="C139" s="99">
        <f>SUM(D139:L139)</f>
        <v>0</v>
      </c>
      <c r="D139" s="67"/>
      <c r="E139" s="67"/>
      <c r="F139" s="67"/>
      <c r="G139" s="77"/>
      <c r="H139" s="67"/>
      <c r="I139" s="67"/>
      <c r="J139" s="67"/>
      <c r="K139" s="67"/>
      <c r="L139" s="67"/>
    </row>
    <row r="140" spans="1:12" x14ac:dyDescent="0.2">
      <c r="A140" s="11" t="s">
        <v>221</v>
      </c>
      <c r="B140" s="154"/>
      <c r="C140" s="99">
        <f>SUM(D140:L140)</f>
        <v>0</v>
      </c>
      <c r="D140" s="77"/>
      <c r="E140" s="77"/>
      <c r="F140" s="67"/>
      <c r="G140" s="77"/>
      <c r="H140" s="67"/>
      <c r="I140" s="77"/>
      <c r="J140" s="67"/>
      <c r="K140" s="67"/>
      <c r="L140" s="67"/>
    </row>
    <row r="141" spans="1:12" x14ac:dyDescent="0.2">
      <c r="A141" s="11" t="s">
        <v>222</v>
      </c>
      <c r="B141" s="153"/>
      <c r="C141" s="459" t="str">
        <f t="shared" ref="C141:L141" si="25">IF(C139&lt;&gt;0,C140/C139,"")</f>
        <v/>
      </c>
      <c r="D141" s="459" t="str">
        <f t="shared" si="25"/>
        <v/>
      </c>
      <c r="E141" s="459" t="str">
        <f t="shared" si="25"/>
        <v/>
      </c>
      <c r="F141" s="459" t="str">
        <f t="shared" si="25"/>
        <v/>
      </c>
      <c r="G141" s="459" t="str">
        <f t="shared" si="25"/>
        <v/>
      </c>
      <c r="H141" s="459" t="str">
        <f t="shared" si="25"/>
        <v/>
      </c>
      <c r="I141" s="459" t="str">
        <f t="shared" si="25"/>
        <v/>
      </c>
      <c r="J141" s="459" t="str">
        <f t="shared" si="25"/>
        <v/>
      </c>
      <c r="K141" s="459" t="str">
        <f t="shared" si="25"/>
        <v/>
      </c>
      <c r="L141" s="459" t="str">
        <f t="shared" si="25"/>
        <v/>
      </c>
    </row>
    <row r="142" spans="1:12" x14ac:dyDescent="0.2">
      <c r="A142" s="66" t="s">
        <v>688</v>
      </c>
      <c r="B142" s="44"/>
      <c r="C142" s="13"/>
      <c r="D142" s="82"/>
      <c r="E142" s="80"/>
      <c r="F142" s="80"/>
      <c r="G142" s="82"/>
      <c r="H142" s="84"/>
      <c r="I142" s="80"/>
      <c r="J142" s="80"/>
      <c r="K142" s="82"/>
      <c r="L142" s="82"/>
    </row>
    <row r="143" spans="1:12" x14ac:dyDescent="0.2">
      <c r="A143" s="39" t="s">
        <v>62</v>
      </c>
      <c r="B143" s="44"/>
      <c r="C143" s="99">
        <f>SUM(D143:L143)</f>
        <v>291202</v>
      </c>
      <c r="D143" s="77">
        <v>3200</v>
      </c>
      <c r="E143" s="77">
        <v>675</v>
      </c>
      <c r="F143" s="67">
        <v>70327</v>
      </c>
      <c r="G143" s="77"/>
      <c r="H143" s="81"/>
      <c r="I143" s="67">
        <v>142000</v>
      </c>
      <c r="J143" s="67">
        <v>75000</v>
      </c>
      <c r="K143" s="77"/>
      <c r="L143" s="77"/>
    </row>
    <row r="144" spans="1:12" x14ac:dyDescent="0.2">
      <c r="A144" s="11" t="s">
        <v>209</v>
      </c>
      <c r="B144" s="154" t="s">
        <v>129</v>
      </c>
      <c r="C144" s="99">
        <f>SUM(D144:L144)</f>
        <v>94992</v>
      </c>
      <c r="D144" s="67">
        <v>500</v>
      </c>
      <c r="E144" s="67">
        <v>195</v>
      </c>
      <c r="F144" s="67">
        <v>38197</v>
      </c>
      <c r="G144" s="67"/>
      <c r="H144" s="67"/>
      <c r="I144" s="67">
        <v>0</v>
      </c>
      <c r="J144" s="67">
        <v>56100</v>
      </c>
      <c r="K144" s="67"/>
      <c r="L144" s="67"/>
    </row>
    <row r="145" spans="1:12" x14ac:dyDescent="0.2">
      <c r="A145" s="11" t="s">
        <v>221</v>
      </c>
      <c r="B145" s="154"/>
      <c r="C145" s="99">
        <f>SUM(D145:L145)</f>
        <v>76334</v>
      </c>
      <c r="D145" s="77">
        <v>643</v>
      </c>
      <c r="E145" s="77">
        <v>188</v>
      </c>
      <c r="F145" s="67">
        <v>19586</v>
      </c>
      <c r="G145" s="77"/>
      <c r="H145" s="67"/>
      <c r="I145" s="77"/>
      <c r="J145" s="67">
        <v>55917</v>
      </c>
      <c r="K145" s="67"/>
      <c r="L145" s="67"/>
    </row>
    <row r="146" spans="1:12" x14ac:dyDescent="0.2">
      <c r="A146" s="11" t="s">
        <v>222</v>
      </c>
      <c r="B146" s="153"/>
      <c r="C146" s="459">
        <f t="shared" ref="C146:L146" si="26">IF(C144&lt;&gt;0,C145/C144,"")</f>
        <v>0.80358345965976086</v>
      </c>
      <c r="D146" s="459">
        <f t="shared" si="26"/>
        <v>1.286</v>
      </c>
      <c r="E146" s="459">
        <f t="shared" si="26"/>
        <v>0.96410256410256412</v>
      </c>
      <c r="F146" s="459">
        <f t="shared" si="26"/>
        <v>0.51276278241746731</v>
      </c>
      <c r="G146" s="459" t="str">
        <f t="shared" si="26"/>
        <v/>
      </c>
      <c r="H146" s="459" t="str">
        <f t="shared" si="26"/>
        <v/>
      </c>
      <c r="I146" s="459" t="str">
        <f t="shared" si="26"/>
        <v/>
      </c>
      <c r="J146" s="459">
        <f t="shared" si="26"/>
        <v>0.99673796791443847</v>
      </c>
      <c r="K146" s="459" t="str">
        <f t="shared" si="26"/>
        <v/>
      </c>
      <c r="L146" s="459" t="str">
        <f t="shared" si="26"/>
        <v/>
      </c>
    </row>
    <row r="147" spans="1:12" x14ac:dyDescent="0.2">
      <c r="A147" s="66" t="s">
        <v>799</v>
      </c>
      <c r="B147" s="44"/>
      <c r="C147" s="13"/>
      <c r="D147" s="82"/>
      <c r="E147" s="80"/>
      <c r="F147" s="80"/>
      <c r="G147" s="82"/>
      <c r="H147" s="84"/>
      <c r="I147" s="80"/>
      <c r="J147" s="80"/>
      <c r="K147" s="82"/>
      <c r="L147" s="82"/>
    </row>
    <row r="148" spans="1:12" x14ac:dyDescent="0.2">
      <c r="A148" s="39" t="s">
        <v>62</v>
      </c>
      <c r="B148" s="44"/>
      <c r="C148" s="99">
        <f>SUM(D148:L148)</f>
        <v>15301</v>
      </c>
      <c r="D148" s="77">
        <v>3058</v>
      </c>
      <c r="E148" s="77">
        <v>307</v>
      </c>
      <c r="F148" s="67">
        <v>8698</v>
      </c>
      <c r="G148" s="77"/>
      <c r="H148" s="81">
        <v>600</v>
      </c>
      <c r="I148" s="67">
        <v>2638</v>
      </c>
      <c r="J148" s="67"/>
      <c r="K148" s="77"/>
      <c r="L148" s="77"/>
    </row>
    <row r="149" spans="1:12" x14ac:dyDescent="0.2">
      <c r="A149" s="11" t="s">
        <v>209</v>
      </c>
      <c r="B149" s="154" t="s">
        <v>129</v>
      </c>
      <c r="C149" s="99">
        <f>SUM(D149:L149)</f>
        <v>9672</v>
      </c>
      <c r="D149" s="67">
        <v>1529</v>
      </c>
      <c r="E149" s="67">
        <v>307</v>
      </c>
      <c r="F149" s="67">
        <v>6986</v>
      </c>
      <c r="G149" s="67"/>
      <c r="H149" s="67">
        <v>600</v>
      </c>
      <c r="I149" s="67">
        <v>250</v>
      </c>
      <c r="J149" s="67"/>
      <c r="K149" s="67"/>
      <c r="L149" s="67"/>
    </row>
    <row r="150" spans="1:12" x14ac:dyDescent="0.2">
      <c r="A150" s="11" t="s">
        <v>221</v>
      </c>
      <c r="B150" s="154"/>
      <c r="C150" s="99">
        <f>SUM(D150:L150)</f>
        <v>7973</v>
      </c>
      <c r="D150" s="77">
        <v>1307</v>
      </c>
      <c r="E150" s="77">
        <v>209</v>
      </c>
      <c r="F150" s="67">
        <v>6246</v>
      </c>
      <c r="G150" s="77"/>
      <c r="H150" s="67"/>
      <c r="I150" s="77">
        <v>211</v>
      </c>
      <c r="J150" s="67"/>
      <c r="K150" s="67"/>
      <c r="L150" s="67"/>
    </row>
    <row r="151" spans="1:12" x14ac:dyDescent="0.2">
      <c r="A151" s="11" t="s">
        <v>222</v>
      </c>
      <c r="B151" s="153"/>
      <c r="C151" s="459">
        <f t="shared" ref="C151:L151" si="27">IF(C149&lt;&gt;0,C150/C149,"")</f>
        <v>0.82433829611248965</v>
      </c>
      <c r="D151" s="459">
        <f t="shared" si="27"/>
        <v>0.854807063440157</v>
      </c>
      <c r="E151" s="459">
        <f t="shared" si="27"/>
        <v>0.68078175895765469</v>
      </c>
      <c r="F151" s="459">
        <f t="shared" si="27"/>
        <v>0.89407386200973371</v>
      </c>
      <c r="G151" s="459" t="str">
        <f t="shared" si="27"/>
        <v/>
      </c>
      <c r="H151" s="459">
        <f t="shared" si="27"/>
        <v>0</v>
      </c>
      <c r="I151" s="459">
        <f t="shared" si="27"/>
        <v>0.84399999999999997</v>
      </c>
      <c r="J151" s="459" t="str">
        <f t="shared" si="27"/>
        <v/>
      </c>
      <c r="K151" s="459" t="str">
        <f t="shared" si="27"/>
        <v/>
      </c>
      <c r="L151" s="459" t="str">
        <f t="shared" si="27"/>
        <v/>
      </c>
    </row>
    <row r="152" spans="1:12" x14ac:dyDescent="0.2">
      <c r="A152" s="66" t="s">
        <v>692</v>
      </c>
      <c r="B152" s="44"/>
      <c r="C152" s="47"/>
      <c r="D152" s="80"/>
      <c r="E152" s="84"/>
      <c r="F152" s="80"/>
      <c r="G152" s="84"/>
      <c r="H152" s="80"/>
      <c r="I152" s="84"/>
      <c r="J152" s="80"/>
      <c r="K152" s="84"/>
      <c r="L152" s="80"/>
    </row>
    <row r="153" spans="1:12" x14ac:dyDescent="0.2">
      <c r="A153" s="39" t="s">
        <v>62</v>
      </c>
      <c r="B153" s="44"/>
      <c r="C153" s="99">
        <f>SUM(D153:L153)</f>
        <v>7761</v>
      </c>
      <c r="D153" s="67"/>
      <c r="E153" s="81"/>
      <c r="F153" s="67"/>
      <c r="G153" s="81"/>
      <c r="H153" s="67">
        <v>7761</v>
      </c>
      <c r="I153" s="81"/>
      <c r="J153" s="67"/>
      <c r="K153" s="81"/>
      <c r="L153" s="67"/>
    </row>
    <row r="154" spans="1:12" x14ac:dyDescent="0.2">
      <c r="A154" s="11" t="s">
        <v>209</v>
      </c>
      <c r="B154" s="154" t="s">
        <v>130</v>
      </c>
      <c r="C154" s="99">
        <f>SUM(D154:L154)</f>
        <v>3720</v>
      </c>
      <c r="D154" s="67"/>
      <c r="E154" s="67"/>
      <c r="F154" s="67"/>
      <c r="G154" s="77"/>
      <c r="H154" s="67">
        <v>3720</v>
      </c>
      <c r="I154" s="67"/>
      <c r="J154" s="67"/>
      <c r="K154" s="67"/>
      <c r="L154" s="67"/>
    </row>
    <row r="155" spans="1:12" x14ac:dyDescent="0.2">
      <c r="A155" s="11" t="s">
        <v>221</v>
      </c>
      <c r="B155" s="154"/>
      <c r="C155" s="99">
        <f>SUM(D155:L155)</f>
        <v>3719</v>
      </c>
      <c r="D155" s="77"/>
      <c r="E155" s="77"/>
      <c r="F155" s="67"/>
      <c r="G155" s="77"/>
      <c r="H155" s="67">
        <v>3719</v>
      </c>
      <c r="I155" s="77"/>
      <c r="J155" s="67"/>
      <c r="K155" s="67"/>
      <c r="L155" s="67"/>
    </row>
    <row r="156" spans="1:12" x14ac:dyDescent="0.2">
      <c r="A156" s="11" t="s">
        <v>222</v>
      </c>
      <c r="B156" s="153"/>
      <c r="C156" s="459">
        <f t="shared" ref="C156:L156" si="28">IF(C154&lt;&gt;0,C155/C154,"")</f>
        <v>0.99973118279569895</v>
      </c>
      <c r="D156" s="459" t="str">
        <f t="shared" si="28"/>
        <v/>
      </c>
      <c r="E156" s="459" t="str">
        <f t="shared" si="28"/>
        <v/>
      </c>
      <c r="F156" s="459" t="str">
        <f t="shared" si="28"/>
        <v/>
      </c>
      <c r="G156" s="459" t="str">
        <f t="shared" si="28"/>
        <v/>
      </c>
      <c r="H156" s="459">
        <f t="shared" si="28"/>
        <v>0.99973118279569895</v>
      </c>
      <c r="I156" s="459" t="str">
        <f t="shared" si="28"/>
        <v/>
      </c>
      <c r="J156" s="459" t="str">
        <f t="shared" si="28"/>
        <v/>
      </c>
      <c r="K156" s="459" t="str">
        <f t="shared" si="28"/>
        <v/>
      </c>
      <c r="L156" s="459" t="str">
        <f t="shared" si="28"/>
        <v/>
      </c>
    </row>
    <row r="157" spans="1:12" x14ac:dyDescent="0.2">
      <c r="A157" s="66" t="s">
        <v>800</v>
      </c>
      <c r="B157" s="44"/>
      <c r="C157" s="47"/>
      <c r="D157" s="80"/>
      <c r="E157" s="84"/>
      <c r="F157" s="80"/>
      <c r="G157" s="84"/>
      <c r="H157" s="80"/>
      <c r="I157" s="84"/>
      <c r="J157" s="80"/>
      <c r="K157" s="84"/>
      <c r="L157" s="80"/>
    </row>
    <row r="158" spans="1:12" x14ac:dyDescent="0.2">
      <c r="A158" s="39" t="s">
        <v>62</v>
      </c>
      <c r="B158" s="44"/>
      <c r="C158" s="99">
        <f>SUM(D158:L158)</f>
        <v>0</v>
      </c>
      <c r="D158" s="67"/>
      <c r="E158" s="81"/>
      <c r="F158" s="67"/>
      <c r="G158" s="81"/>
      <c r="H158" s="67"/>
      <c r="I158" s="81"/>
      <c r="J158" s="67"/>
      <c r="K158" s="81"/>
      <c r="L158" s="67"/>
    </row>
    <row r="159" spans="1:12" x14ac:dyDescent="0.2">
      <c r="A159" s="11" t="s">
        <v>209</v>
      </c>
      <c r="B159" s="154" t="s">
        <v>130</v>
      </c>
      <c r="C159" s="99">
        <f>SUM(D159:L159)</f>
        <v>18550</v>
      </c>
      <c r="D159" s="67"/>
      <c r="E159" s="67"/>
      <c r="F159" s="67"/>
      <c r="G159" s="77"/>
      <c r="H159" s="67">
        <v>300</v>
      </c>
      <c r="I159" s="67"/>
      <c r="J159" s="67"/>
      <c r="K159" s="67">
        <v>18250</v>
      </c>
      <c r="L159" s="67"/>
    </row>
    <row r="160" spans="1:12" x14ac:dyDescent="0.2">
      <c r="A160" s="11" t="s">
        <v>221</v>
      </c>
      <c r="B160" s="154"/>
      <c r="C160" s="99">
        <f>SUM(D160:L160)</f>
        <v>18550</v>
      </c>
      <c r="D160" s="77"/>
      <c r="E160" s="77"/>
      <c r="F160" s="67"/>
      <c r="G160" s="77"/>
      <c r="H160" s="67">
        <v>300</v>
      </c>
      <c r="I160" s="77"/>
      <c r="J160" s="67"/>
      <c r="K160" s="67">
        <v>18250</v>
      </c>
      <c r="L160" s="67"/>
    </row>
    <row r="161" spans="1:12" x14ac:dyDescent="0.2">
      <c r="A161" s="11" t="s">
        <v>222</v>
      </c>
      <c r="B161" s="153"/>
      <c r="C161" s="459">
        <f t="shared" ref="C161:L161" si="29">IF(C154&lt;&gt;0,C155/C154,"")</f>
        <v>0.99973118279569895</v>
      </c>
      <c r="D161" s="459" t="str">
        <f t="shared" si="29"/>
        <v/>
      </c>
      <c r="E161" s="459" t="str">
        <f t="shared" si="29"/>
        <v/>
      </c>
      <c r="F161" s="459" t="str">
        <f t="shared" si="29"/>
        <v/>
      </c>
      <c r="G161" s="459" t="str">
        <f t="shared" si="29"/>
        <v/>
      </c>
      <c r="H161" s="459">
        <f t="shared" si="29"/>
        <v>0.99973118279569895</v>
      </c>
      <c r="I161" s="459" t="str">
        <f t="shared" si="29"/>
        <v/>
      </c>
      <c r="J161" s="459" t="str">
        <f t="shared" si="29"/>
        <v/>
      </c>
      <c r="K161" s="459" t="str">
        <f t="shared" si="29"/>
        <v/>
      </c>
      <c r="L161" s="459" t="str">
        <f t="shared" si="29"/>
        <v/>
      </c>
    </row>
    <row r="162" spans="1:12" x14ac:dyDescent="0.2">
      <c r="A162" s="66" t="s">
        <v>694</v>
      </c>
      <c r="B162" s="131"/>
      <c r="C162" s="47"/>
      <c r="D162" s="82"/>
      <c r="E162" s="80"/>
      <c r="F162" s="82"/>
      <c r="G162" s="82"/>
      <c r="H162" s="84"/>
      <c r="I162" s="80"/>
      <c r="J162" s="84"/>
      <c r="K162" s="80"/>
      <c r="L162" s="82"/>
    </row>
    <row r="163" spans="1:12" x14ac:dyDescent="0.2">
      <c r="A163" s="39" t="s">
        <v>62</v>
      </c>
      <c r="B163" s="159"/>
      <c r="C163" s="99">
        <f>SUM(D163:L163)</f>
        <v>16231</v>
      </c>
      <c r="D163" s="77"/>
      <c r="E163" s="67"/>
      <c r="F163" s="81">
        <v>16231</v>
      </c>
      <c r="G163" s="67"/>
      <c r="H163" s="81"/>
      <c r="I163" s="67"/>
      <c r="J163" s="81"/>
      <c r="K163" s="67"/>
      <c r="L163" s="77"/>
    </row>
    <row r="164" spans="1:12" x14ac:dyDescent="0.2">
      <c r="A164" s="11" t="s">
        <v>209</v>
      </c>
      <c r="B164" s="154" t="s">
        <v>129</v>
      </c>
      <c r="C164" s="99">
        <f>SUM(D164:L164)</f>
        <v>10164</v>
      </c>
      <c r="D164" s="67"/>
      <c r="E164" s="67"/>
      <c r="F164" s="67">
        <v>10164</v>
      </c>
      <c r="G164" s="77"/>
      <c r="H164" s="67"/>
      <c r="I164" s="67"/>
      <c r="J164" s="67"/>
      <c r="K164" s="67"/>
      <c r="L164" s="67"/>
    </row>
    <row r="165" spans="1:12" x14ac:dyDescent="0.2">
      <c r="A165" s="11" t="s">
        <v>221</v>
      </c>
      <c r="B165" s="154"/>
      <c r="C165" s="99">
        <f>SUM(D165:L165)</f>
        <v>9619</v>
      </c>
      <c r="D165" s="77"/>
      <c r="E165" s="77"/>
      <c r="F165" s="67">
        <v>9619</v>
      </c>
      <c r="G165" s="77"/>
      <c r="H165" s="67"/>
      <c r="I165" s="77"/>
      <c r="J165" s="67"/>
      <c r="K165" s="67"/>
      <c r="L165" s="67"/>
    </row>
    <row r="166" spans="1:12" x14ac:dyDescent="0.2">
      <c r="A166" s="11" t="s">
        <v>222</v>
      </c>
      <c r="B166" s="153"/>
      <c r="C166" s="459">
        <f t="shared" ref="C166:L166" si="30">IF(C164&lt;&gt;0,C165/C164,"")</f>
        <v>0.94637937819756002</v>
      </c>
      <c r="D166" s="459" t="str">
        <f t="shared" si="30"/>
        <v/>
      </c>
      <c r="E166" s="459" t="str">
        <f t="shared" si="30"/>
        <v/>
      </c>
      <c r="F166" s="459">
        <f t="shared" si="30"/>
        <v>0.94637937819756002</v>
      </c>
      <c r="G166" s="459" t="str">
        <f t="shared" si="30"/>
        <v/>
      </c>
      <c r="H166" s="459" t="str">
        <f t="shared" si="30"/>
        <v/>
      </c>
      <c r="I166" s="459" t="str">
        <f t="shared" si="30"/>
        <v/>
      </c>
      <c r="J166" s="459" t="str">
        <f t="shared" si="30"/>
        <v/>
      </c>
      <c r="K166" s="459" t="str">
        <f t="shared" si="30"/>
        <v/>
      </c>
      <c r="L166" s="459" t="str">
        <f t="shared" si="30"/>
        <v/>
      </c>
    </row>
    <row r="167" spans="1:12" x14ac:dyDescent="0.2">
      <c r="A167" s="66" t="s">
        <v>801</v>
      </c>
      <c r="B167" s="131"/>
      <c r="C167" s="47"/>
      <c r="D167" s="82"/>
      <c r="E167" s="80"/>
      <c r="F167" s="84"/>
      <c r="G167" s="80"/>
      <c r="H167" s="84"/>
      <c r="I167" s="80"/>
      <c r="J167" s="84"/>
      <c r="K167" s="80"/>
      <c r="L167" s="82"/>
    </row>
    <row r="168" spans="1:12" x14ac:dyDescent="0.2">
      <c r="A168" s="39" t="s">
        <v>62</v>
      </c>
      <c r="B168" s="159"/>
      <c r="C168" s="99">
        <f>SUM(D168:L168)</f>
        <v>7404</v>
      </c>
      <c r="D168" s="77">
        <v>986</v>
      </c>
      <c r="E168" s="67">
        <v>218</v>
      </c>
      <c r="F168" s="81">
        <v>6200</v>
      </c>
      <c r="G168" s="67"/>
      <c r="H168" s="81"/>
      <c r="I168" s="67"/>
      <c r="J168" s="81"/>
      <c r="K168" s="67"/>
      <c r="L168" s="77"/>
    </row>
    <row r="169" spans="1:12" x14ac:dyDescent="0.2">
      <c r="A169" s="11" t="s">
        <v>209</v>
      </c>
      <c r="B169" s="154" t="s">
        <v>129</v>
      </c>
      <c r="C169" s="99">
        <f>SUM(D169:L169)</f>
        <v>10350</v>
      </c>
      <c r="D169" s="67">
        <v>0</v>
      </c>
      <c r="E169" s="67">
        <v>0</v>
      </c>
      <c r="F169" s="67">
        <v>9850</v>
      </c>
      <c r="G169" s="77"/>
      <c r="H169" s="67"/>
      <c r="I169" s="67"/>
      <c r="J169" s="67">
        <v>500</v>
      </c>
      <c r="K169" s="67"/>
      <c r="L169" s="67"/>
    </row>
    <row r="170" spans="1:12" x14ac:dyDescent="0.2">
      <c r="A170" s="11" t="s">
        <v>221</v>
      </c>
      <c r="B170" s="154"/>
      <c r="C170" s="99">
        <f>SUM(D170:L170)</f>
        <v>9492</v>
      </c>
      <c r="D170" s="77"/>
      <c r="E170" s="77"/>
      <c r="F170" s="67">
        <v>8992</v>
      </c>
      <c r="G170" s="77"/>
      <c r="H170" s="67"/>
      <c r="I170" s="77"/>
      <c r="J170" s="67">
        <v>500</v>
      </c>
      <c r="K170" s="67"/>
      <c r="L170" s="67"/>
    </row>
    <row r="171" spans="1:12" x14ac:dyDescent="0.2">
      <c r="A171" s="11" t="s">
        <v>222</v>
      </c>
      <c r="B171" s="153"/>
      <c r="C171" s="459">
        <f t="shared" ref="C171:L171" si="31">IF(C169&lt;&gt;0,C170/C169,"")</f>
        <v>0.9171014492753623</v>
      </c>
      <c r="D171" s="459" t="str">
        <f t="shared" si="31"/>
        <v/>
      </c>
      <c r="E171" s="459" t="str">
        <f t="shared" si="31"/>
        <v/>
      </c>
      <c r="F171" s="459">
        <f t="shared" si="31"/>
        <v>0.91289340101522842</v>
      </c>
      <c r="G171" s="459" t="str">
        <f t="shared" si="31"/>
        <v/>
      </c>
      <c r="H171" s="459" t="str">
        <f t="shared" si="31"/>
        <v/>
      </c>
      <c r="I171" s="459" t="str">
        <f t="shared" si="31"/>
        <v/>
      </c>
      <c r="J171" s="459">
        <f t="shared" si="31"/>
        <v>1</v>
      </c>
      <c r="K171" s="459" t="str">
        <f t="shared" si="31"/>
        <v/>
      </c>
      <c r="L171" s="459" t="str">
        <f t="shared" si="31"/>
        <v/>
      </c>
    </row>
    <row r="172" spans="1:12" x14ac:dyDescent="0.2">
      <c r="A172" s="66" t="s">
        <v>802</v>
      </c>
      <c r="B172" s="131"/>
      <c r="C172" s="47"/>
      <c r="D172" s="82"/>
      <c r="E172" s="80"/>
      <c r="F172" s="84"/>
      <c r="G172" s="80"/>
      <c r="H172" s="84"/>
      <c r="I172" s="80"/>
      <c r="J172" s="84"/>
      <c r="K172" s="80"/>
      <c r="L172" s="82"/>
    </row>
    <row r="173" spans="1:12" x14ac:dyDescent="0.2">
      <c r="A173" s="39" t="s">
        <v>62</v>
      </c>
      <c r="B173" s="159"/>
      <c r="C173" s="99">
        <f>SUM(D173:L173)</f>
        <v>0</v>
      </c>
      <c r="D173" s="77"/>
      <c r="E173" s="67"/>
      <c r="F173" s="81"/>
      <c r="G173" s="67"/>
      <c r="H173" s="81"/>
      <c r="I173" s="67"/>
      <c r="J173" s="81"/>
      <c r="K173" s="67"/>
      <c r="L173" s="77"/>
    </row>
    <row r="174" spans="1:12" x14ac:dyDescent="0.2">
      <c r="A174" s="11" t="s">
        <v>209</v>
      </c>
      <c r="B174" s="154" t="s">
        <v>129</v>
      </c>
      <c r="C174" s="99">
        <f>SUM(D174:L174)</f>
        <v>0</v>
      </c>
      <c r="D174" s="67"/>
      <c r="E174" s="67"/>
      <c r="F174" s="67"/>
      <c r="G174" s="77"/>
      <c r="H174" s="67"/>
      <c r="I174" s="67"/>
      <c r="J174" s="67"/>
      <c r="K174" s="67"/>
      <c r="L174" s="67"/>
    </row>
    <row r="175" spans="1:12" x14ac:dyDescent="0.2">
      <c r="A175" s="11" t="s">
        <v>221</v>
      </c>
      <c r="B175" s="154"/>
      <c r="C175" s="99">
        <f>SUM(D175:L175)</f>
        <v>0</v>
      </c>
      <c r="D175" s="77"/>
      <c r="E175" s="77"/>
      <c r="F175" s="67"/>
      <c r="G175" s="77"/>
      <c r="H175" s="67"/>
      <c r="I175" s="77"/>
      <c r="J175" s="67"/>
      <c r="K175" s="67"/>
      <c r="L175" s="67"/>
    </row>
    <row r="176" spans="1:12" x14ac:dyDescent="0.2">
      <c r="A176" s="11" t="s">
        <v>222</v>
      </c>
      <c r="B176" s="153"/>
      <c r="C176" s="459" t="str">
        <f t="shared" ref="C176:L176" si="32">IF(C174&lt;&gt;0,C175/C174,"")</f>
        <v/>
      </c>
      <c r="D176" s="459" t="str">
        <f t="shared" si="32"/>
        <v/>
      </c>
      <c r="E176" s="459" t="str">
        <f t="shared" si="32"/>
        <v/>
      </c>
      <c r="F176" s="459" t="str">
        <f t="shared" si="32"/>
        <v/>
      </c>
      <c r="G176" s="459" t="str">
        <f t="shared" si="32"/>
        <v/>
      </c>
      <c r="H176" s="459" t="str">
        <f t="shared" si="32"/>
        <v/>
      </c>
      <c r="I176" s="459" t="str">
        <f t="shared" si="32"/>
        <v/>
      </c>
      <c r="J176" s="459" t="str">
        <f t="shared" si="32"/>
        <v/>
      </c>
      <c r="K176" s="459" t="str">
        <f t="shared" si="32"/>
        <v/>
      </c>
      <c r="L176" s="459" t="str">
        <f t="shared" si="32"/>
        <v/>
      </c>
    </row>
    <row r="177" spans="1:13" x14ac:dyDescent="0.2">
      <c r="A177" s="66" t="s">
        <v>803</v>
      </c>
      <c r="B177" s="131"/>
      <c r="C177" s="47"/>
      <c r="D177" s="82"/>
      <c r="E177" s="80"/>
      <c r="F177" s="84"/>
      <c r="G177" s="80"/>
      <c r="H177" s="84"/>
      <c r="I177" s="80"/>
      <c r="J177" s="84"/>
      <c r="K177" s="80"/>
      <c r="L177" s="82"/>
    </row>
    <row r="178" spans="1:13" x14ac:dyDescent="0.2">
      <c r="A178" s="39" t="s">
        <v>62</v>
      </c>
      <c r="B178" s="159"/>
      <c r="C178" s="99">
        <f>SUM(D178:L178)</f>
        <v>0</v>
      </c>
      <c r="D178" s="77"/>
      <c r="E178" s="67"/>
      <c r="F178" s="81"/>
      <c r="G178" s="67"/>
      <c r="H178" s="81"/>
      <c r="I178" s="67"/>
      <c r="J178" s="81"/>
      <c r="K178" s="67"/>
      <c r="L178" s="77"/>
    </row>
    <row r="179" spans="1:13" x14ac:dyDescent="0.2">
      <c r="A179" s="11" t="s">
        <v>209</v>
      </c>
      <c r="B179" s="154" t="s">
        <v>129</v>
      </c>
      <c r="C179" s="99">
        <f>SUM(D179:L179)</f>
        <v>1819</v>
      </c>
      <c r="D179" s="67"/>
      <c r="E179" s="67"/>
      <c r="F179" s="67">
        <v>1819</v>
      </c>
      <c r="G179" s="77"/>
      <c r="H179" s="67"/>
      <c r="I179" s="67"/>
      <c r="J179" s="67"/>
      <c r="K179" s="67"/>
      <c r="L179" s="67"/>
    </row>
    <row r="180" spans="1:13" x14ac:dyDescent="0.2">
      <c r="A180" s="11" t="s">
        <v>221</v>
      </c>
      <c r="B180" s="154"/>
      <c r="C180" s="99">
        <f>SUM(D180:L180)</f>
        <v>0</v>
      </c>
      <c r="D180" s="77"/>
      <c r="E180" s="77"/>
      <c r="F180" s="67"/>
      <c r="G180" s="77"/>
      <c r="H180" s="67"/>
      <c r="I180" s="77"/>
      <c r="J180" s="67"/>
      <c r="K180" s="67"/>
      <c r="L180" s="67"/>
    </row>
    <row r="181" spans="1:13" x14ac:dyDescent="0.2">
      <c r="A181" s="11" t="s">
        <v>222</v>
      </c>
      <c r="B181" s="153"/>
      <c r="C181" s="459">
        <f t="shared" ref="C181:L181" si="33">IF(C179&lt;&gt;0,C180/C179,"")</f>
        <v>0</v>
      </c>
      <c r="D181" s="459" t="str">
        <f t="shared" si="33"/>
        <v/>
      </c>
      <c r="E181" s="459" t="str">
        <f t="shared" si="33"/>
        <v/>
      </c>
      <c r="F181" s="459">
        <f t="shared" si="33"/>
        <v>0</v>
      </c>
      <c r="G181" s="459" t="str">
        <f t="shared" si="33"/>
        <v/>
      </c>
      <c r="H181" s="459" t="str">
        <f t="shared" si="33"/>
        <v/>
      </c>
      <c r="I181" s="459" t="str">
        <f t="shared" si="33"/>
        <v/>
      </c>
      <c r="J181" s="459" t="str">
        <f t="shared" si="33"/>
        <v/>
      </c>
      <c r="K181" s="459" t="str">
        <f t="shared" si="33"/>
        <v/>
      </c>
      <c r="L181" s="459" t="str">
        <f t="shared" si="33"/>
        <v/>
      </c>
    </row>
    <row r="182" spans="1:13" x14ac:dyDescent="0.2">
      <c r="A182" s="66" t="s">
        <v>698</v>
      </c>
      <c r="B182" s="131"/>
      <c r="C182" s="47"/>
      <c r="D182" s="80"/>
      <c r="E182" s="84"/>
      <c r="F182" s="80"/>
      <c r="G182" s="84"/>
      <c r="H182" s="80"/>
      <c r="I182" s="84"/>
      <c r="J182" s="80"/>
      <c r="K182" s="84"/>
      <c r="L182" s="80"/>
    </row>
    <row r="183" spans="1:13" x14ac:dyDescent="0.2">
      <c r="A183" s="39" t="s">
        <v>62</v>
      </c>
      <c r="B183" s="159"/>
      <c r="C183" s="99">
        <f>SUM(D183:L183)</f>
        <v>0</v>
      </c>
      <c r="D183" s="67"/>
      <c r="E183" s="81"/>
      <c r="F183" s="67"/>
      <c r="G183" s="81"/>
      <c r="H183" s="67"/>
      <c r="I183" s="81"/>
      <c r="J183" s="67"/>
      <c r="K183" s="81"/>
      <c r="L183" s="67"/>
    </row>
    <row r="184" spans="1:13" x14ac:dyDescent="0.2">
      <c r="A184" s="11" t="s">
        <v>209</v>
      </c>
      <c r="B184" s="154" t="s">
        <v>129</v>
      </c>
      <c r="C184" s="99">
        <f>SUM(D184:L184)</f>
        <v>4448</v>
      </c>
      <c r="D184" s="67"/>
      <c r="E184" s="67"/>
      <c r="F184" s="67">
        <v>200</v>
      </c>
      <c r="G184" s="67"/>
      <c r="H184" s="67"/>
      <c r="I184" s="67"/>
      <c r="J184" s="67">
        <v>4248</v>
      </c>
      <c r="K184" s="67"/>
      <c r="L184" s="67"/>
    </row>
    <row r="185" spans="1:13" x14ac:dyDescent="0.2">
      <c r="A185" s="11" t="s">
        <v>221</v>
      </c>
      <c r="B185" s="154"/>
      <c r="C185" s="99">
        <f>SUM(D185:L185)</f>
        <v>4425</v>
      </c>
      <c r="D185" s="77"/>
      <c r="E185" s="77"/>
      <c r="F185" s="67">
        <v>199</v>
      </c>
      <c r="G185" s="77"/>
      <c r="H185" s="67"/>
      <c r="I185" s="77"/>
      <c r="J185" s="67">
        <v>4226</v>
      </c>
      <c r="K185" s="67"/>
      <c r="L185" s="67"/>
    </row>
    <row r="186" spans="1:13" x14ac:dyDescent="0.2">
      <c r="A186" s="11" t="s">
        <v>222</v>
      </c>
      <c r="B186" s="153"/>
      <c r="C186" s="459">
        <f t="shared" ref="C186:L186" si="34">IF(C184&lt;&gt;0,C185/C184,"")</f>
        <v>0.99482913669064743</v>
      </c>
      <c r="D186" s="459" t="str">
        <f t="shared" si="34"/>
        <v/>
      </c>
      <c r="E186" s="459" t="str">
        <f t="shared" si="34"/>
        <v/>
      </c>
      <c r="F186" s="459">
        <f t="shared" si="34"/>
        <v>0.995</v>
      </c>
      <c r="G186" s="459" t="str">
        <f t="shared" si="34"/>
        <v/>
      </c>
      <c r="H186" s="459" t="str">
        <f t="shared" si="34"/>
        <v/>
      </c>
      <c r="I186" s="459" t="str">
        <f t="shared" si="34"/>
        <v/>
      </c>
      <c r="J186" s="459">
        <f t="shared" si="34"/>
        <v>0.9948210922787194</v>
      </c>
      <c r="K186" s="459" t="str">
        <f t="shared" si="34"/>
        <v/>
      </c>
      <c r="L186" s="459" t="str">
        <f t="shared" si="34"/>
        <v/>
      </c>
    </row>
    <row r="187" spans="1:13" x14ac:dyDescent="0.2">
      <c r="A187" s="66" t="s">
        <v>804</v>
      </c>
      <c r="B187" s="131"/>
      <c r="C187" s="47"/>
      <c r="D187" s="80"/>
      <c r="E187" s="84"/>
      <c r="F187" s="80"/>
      <c r="G187" s="84"/>
      <c r="H187" s="80"/>
      <c r="I187" s="84"/>
      <c r="J187" s="80"/>
      <c r="K187" s="84"/>
      <c r="L187" s="80"/>
    </row>
    <row r="188" spans="1:13" x14ac:dyDescent="0.2">
      <c r="A188" s="39" t="s">
        <v>62</v>
      </c>
      <c r="B188" s="159"/>
      <c r="C188" s="99">
        <f>SUM(D188:L188)</f>
        <v>880</v>
      </c>
      <c r="D188" s="67"/>
      <c r="E188" s="81"/>
      <c r="F188" s="67">
        <v>880</v>
      </c>
      <c r="G188" s="81"/>
      <c r="H188" s="67"/>
      <c r="I188" s="81"/>
      <c r="J188" s="67"/>
      <c r="K188" s="81"/>
      <c r="L188" s="67"/>
    </row>
    <row r="189" spans="1:13" x14ac:dyDescent="0.2">
      <c r="A189" s="11" t="s">
        <v>209</v>
      </c>
      <c r="B189" s="154" t="s">
        <v>129</v>
      </c>
      <c r="C189" s="99">
        <f>SUM(D189:L189)</f>
        <v>240</v>
      </c>
      <c r="D189" s="67"/>
      <c r="E189" s="67"/>
      <c r="F189" s="67">
        <v>240</v>
      </c>
      <c r="G189" s="67"/>
      <c r="H189" s="67"/>
      <c r="I189" s="67"/>
      <c r="J189" s="67"/>
      <c r="K189" s="67"/>
      <c r="L189" s="67"/>
    </row>
    <row r="190" spans="1:13" x14ac:dyDescent="0.2">
      <c r="A190" s="11" t="s">
        <v>221</v>
      </c>
      <c r="B190" s="154"/>
      <c r="C190" s="99">
        <f>SUM(D190:L190)</f>
        <v>240</v>
      </c>
      <c r="D190" s="77"/>
      <c r="E190" s="77"/>
      <c r="F190" s="67">
        <v>240</v>
      </c>
      <c r="G190" s="77"/>
      <c r="H190" s="67"/>
      <c r="I190" s="77"/>
      <c r="J190" s="67"/>
      <c r="K190" s="67"/>
      <c r="L190" s="67"/>
    </row>
    <row r="191" spans="1:13" x14ac:dyDescent="0.2">
      <c r="A191" s="15" t="s">
        <v>222</v>
      </c>
      <c r="B191" s="153"/>
      <c r="C191" s="459">
        <f t="shared" ref="C191:L191" si="35">IF(C189&lt;&gt;0,C190/C189,"")</f>
        <v>1</v>
      </c>
      <c r="D191" s="459" t="str">
        <f t="shared" si="35"/>
        <v/>
      </c>
      <c r="E191" s="459" t="str">
        <f t="shared" si="35"/>
        <v/>
      </c>
      <c r="F191" s="459">
        <f t="shared" si="35"/>
        <v>1</v>
      </c>
      <c r="G191" s="459" t="str">
        <f t="shared" si="35"/>
        <v/>
      </c>
      <c r="H191" s="459" t="str">
        <f t="shared" si="35"/>
        <v/>
      </c>
      <c r="I191" s="459" t="str">
        <f t="shared" si="35"/>
        <v/>
      </c>
      <c r="J191" s="459" t="str">
        <f t="shared" si="35"/>
        <v/>
      </c>
      <c r="K191" s="459" t="str">
        <f t="shared" si="35"/>
        <v/>
      </c>
      <c r="L191" s="459" t="str">
        <f t="shared" si="35"/>
        <v/>
      </c>
    </row>
    <row r="192" spans="1:13" x14ac:dyDescent="0.2">
      <c r="A192" s="147" t="s">
        <v>700</v>
      </c>
      <c r="B192" s="52"/>
      <c r="C192" s="122"/>
      <c r="D192" s="84"/>
      <c r="E192" s="80"/>
      <c r="F192" s="84"/>
      <c r="G192" s="80"/>
      <c r="H192" s="84"/>
      <c r="I192" s="80"/>
      <c r="J192" s="84"/>
      <c r="K192" s="80"/>
      <c r="L192" s="80"/>
      <c r="M192" s="5"/>
    </row>
    <row r="193" spans="1:13" x14ac:dyDescent="0.2">
      <c r="A193" s="39" t="s">
        <v>62</v>
      </c>
      <c r="B193" s="115"/>
      <c r="C193" s="99">
        <f>SUM(D193:L193)</f>
        <v>400</v>
      </c>
      <c r="D193" s="81"/>
      <c r="E193" s="67"/>
      <c r="F193" s="81">
        <v>400</v>
      </c>
      <c r="G193" s="67"/>
      <c r="H193" s="81"/>
      <c r="I193" s="67"/>
      <c r="J193" s="81"/>
      <c r="K193" s="67"/>
      <c r="L193" s="67"/>
      <c r="M193" s="5"/>
    </row>
    <row r="194" spans="1:13" x14ac:dyDescent="0.2">
      <c r="A194" s="11" t="s">
        <v>209</v>
      </c>
      <c r="B194" s="154" t="s">
        <v>130</v>
      </c>
      <c r="C194" s="99">
        <f>SUM(D194:L194)</f>
        <v>7041</v>
      </c>
      <c r="D194" s="67"/>
      <c r="E194" s="67"/>
      <c r="F194" s="67">
        <v>7041</v>
      </c>
      <c r="G194" s="67"/>
      <c r="H194" s="67"/>
      <c r="I194" s="67"/>
      <c r="J194" s="67"/>
      <c r="K194" s="67"/>
      <c r="L194" s="67"/>
      <c r="M194" s="5"/>
    </row>
    <row r="195" spans="1:13" x14ac:dyDescent="0.2">
      <c r="A195" s="11" t="s">
        <v>221</v>
      </c>
      <c r="B195" s="154"/>
      <c r="C195" s="99">
        <f>SUM(D195:L195)</f>
        <v>6502</v>
      </c>
      <c r="D195" s="77"/>
      <c r="E195" s="77"/>
      <c r="F195" s="95">
        <v>6502</v>
      </c>
      <c r="G195" s="67"/>
      <c r="H195" s="67"/>
      <c r="I195" s="77"/>
      <c r="J195" s="67"/>
      <c r="K195" s="67"/>
      <c r="L195" s="67"/>
      <c r="M195" s="5"/>
    </row>
    <row r="196" spans="1:13" x14ac:dyDescent="0.2">
      <c r="A196" s="11" t="s">
        <v>222</v>
      </c>
      <c r="B196" s="153"/>
      <c r="C196" s="459">
        <f t="shared" ref="C196:L196" si="36">IF(C194&lt;&gt;0,C195/C194,"")</f>
        <v>0.92344837381053824</v>
      </c>
      <c r="D196" s="459" t="str">
        <f t="shared" si="36"/>
        <v/>
      </c>
      <c r="E196" s="459" t="str">
        <f t="shared" si="36"/>
        <v/>
      </c>
      <c r="F196" s="459">
        <f t="shared" si="36"/>
        <v>0.92344837381053824</v>
      </c>
      <c r="G196" s="459" t="str">
        <f t="shared" si="36"/>
        <v/>
      </c>
      <c r="H196" s="459" t="str">
        <f t="shared" si="36"/>
        <v/>
      </c>
      <c r="I196" s="459" t="str">
        <f t="shared" si="36"/>
        <v/>
      </c>
      <c r="J196" s="459" t="str">
        <f t="shared" si="36"/>
        <v/>
      </c>
      <c r="K196" s="459" t="str">
        <f t="shared" si="36"/>
        <v/>
      </c>
      <c r="L196" s="459" t="str">
        <f t="shared" si="36"/>
        <v/>
      </c>
      <c r="M196" s="5"/>
    </row>
    <row r="197" spans="1:13" x14ac:dyDescent="0.2">
      <c r="A197" s="147" t="s">
        <v>701</v>
      </c>
      <c r="B197" s="52"/>
      <c r="C197" s="122"/>
      <c r="D197" s="84"/>
      <c r="E197" s="80"/>
      <c r="F197" s="84"/>
      <c r="G197" s="80"/>
      <c r="H197" s="84"/>
      <c r="I197" s="80"/>
      <c r="J197" s="84"/>
      <c r="K197" s="80"/>
      <c r="L197" s="80"/>
      <c r="M197" s="5"/>
    </row>
    <row r="198" spans="1:13" x14ac:dyDescent="0.2">
      <c r="A198" s="39" t="s">
        <v>62</v>
      </c>
      <c r="B198" s="115"/>
      <c r="C198" s="99">
        <f>SUM(D198:L198)</f>
        <v>10038</v>
      </c>
      <c r="D198" s="81"/>
      <c r="E198" s="67"/>
      <c r="F198" s="81">
        <v>10038</v>
      </c>
      <c r="G198" s="67"/>
      <c r="H198" s="81"/>
      <c r="I198" s="67"/>
      <c r="J198" s="81"/>
      <c r="K198" s="67"/>
      <c r="L198" s="67"/>
      <c r="M198" s="5"/>
    </row>
    <row r="199" spans="1:13" x14ac:dyDescent="0.2">
      <c r="A199" s="11" t="s">
        <v>209</v>
      </c>
      <c r="B199" s="154" t="s">
        <v>130</v>
      </c>
      <c r="C199" s="99">
        <f>SUM(D199:L199)</f>
        <v>1348</v>
      </c>
      <c r="D199" s="67"/>
      <c r="E199" s="67"/>
      <c r="F199" s="67">
        <v>1348</v>
      </c>
      <c r="G199" s="67"/>
      <c r="H199" s="67"/>
      <c r="I199" s="67"/>
      <c r="J199" s="67"/>
      <c r="K199" s="67"/>
      <c r="L199" s="67"/>
      <c r="M199" s="5"/>
    </row>
    <row r="200" spans="1:13" x14ac:dyDescent="0.2">
      <c r="A200" s="11" t="s">
        <v>221</v>
      </c>
      <c r="B200" s="154"/>
      <c r="C200" s="99">
        <f>SUM(D200:L200)</f>
        <v>1345</v>
      </c>
      <c r="D200" s="77"/>
      <c r="E200" s="77"/>
      <c r="F200" s="95">
        <v>1345</v>
      </c>
      <c r="G200" s="67"/>
      <c r="H200" s="67"/>
      <c r="I200" s="77"/>
      <c r="J200" s="67"/>
      <c r="K200" s="67"/>
      <c r="L200" s="67"/>
      <c r="M200" s="5"/>
    </row>
    <row r="201" spans="1:13" x14ac:dyDescent="0.2">
      <c r="A201" s="11" t="s">
        <v>222</v>
      </c>
      <c r="B201" s="153"/>
      <c r="C201" s="459">
        <f t="shared" ref="C201:L201" si="37">IF(C199&lt;&gt;0,C200/C199,"")</f>
        <v>0.99777448071216612</v>
      </c>
      <c r="D201" s="459" t="str">
        <f t="shared" si="37"/>
        <v/>
      </c>
      <c r="E201" s="459" t="str">
        <f t="shared" si="37"/>
        <v/>
      </c>
      <c r="F201" s="459">
        <f t="shared" si="37"/>
        <v>0.99777448071216612</v>
      </c>
      <c r="G201" s="459" t="str">
        <f t="shared" si="37"/>
        <v/>
      </c>
      <c r="H201" s="459" t="str">
        <f t="shared" si="37"/>
        <v/>
      </c>
      <c r="I201" s="459" t="str">
        <f t="shared" si="37"/>
        <v/>
      </c>
      <c r="J201" s="459" t="str">
        <f t="shared" si="37"/>
        <v/>
      </c>
      <c r="K201" s="459" t="str">
        <f t="shared" si="37"/>
        <v/>
      </c>
      <c r="L201" s="459" t="str">
        <f t="shared" si="37"/>
        <v/>
      </c>
      <c r="M201" s="5"/>
    </row>
    <row r="202" spans="1:13" x14ac:dyDescent="0.2">
      <c r="A202" s="166" t="s">
        <v>702</v>
      </c>
      <c r="B202" s="7"/>
      <c r="C202" s="13"/>
      <c r="D202" s="84"/>
      <c r="E202" s="80"/>
      <c r="F202" s="84"/>
      <c r="G202" s="80"/>
      <c r="H202" s="80"/>
      <c r="I202" s="80"/>
      <c r="J202" s="84"/>
      <c r="K202" s="80"/>
      <c r="L202" s="82"/>
    </row>
    <row r="203" spans="1:13" x14ac:dyDescent="0.2">
      <c r="A203" s="39" t="s">
        <v>62</v>
      </c>
      <c r="B203" s="19"/>
      <c r="C203" s="99">
        <f>SUM(D203:L203)</f>
        <v>2146</v>
      </c>
      <c r="D203" s="81"/>
      <c r="E203" s="67"/>
      <c r="F203" s="81">
        <v>2146</v>
      </c>
      <c r="G203" s="67"/>
      <c r="H203" s="67"/>
      <c r="I203" s="67"/>
      <c r="J203" s="81"/>
      <c r="K203" s="67"/>
      <c r="L203" s="77"/>
    </row>
    <row r="204" spans="1:13" x14ac:dyDescent="0.2">
      <c r="A204" s="11" t="s">
        <v>209</v>
      </c>
      <c r="B204" s="154" t="s">
        <v>129</v>
      </c>
      <c r="C204" s="99">
        <f>SUM(D204:L204)</f>
        <v>1501</v>
      </c>
      <c r="D204" s="67"/>
      <c r="E204" s="67"/>
      <c r="F204" s="67">
        <v>1501</v>
      </c>
      <c r="G204" s="77"/>
      <c r="H204" s="67"/>
      <c r="I204" s="67"/>
      <c r="J204" s="67"/>
      <c r="K204" s="67"/>
      <c r="L204" s="67"/>
    </row>
    <row r="205" spans="1:13" x14ac:dyDescent="0.2">
      <c r="A205" s="11" t="s">
        <v>221</v>
      </c>
      <c r="B205" s="154"/>
      <c r="C205" s="99">
        <f>SUM(D205:L205)</f>
        <v>1822</v>
      </c>
      <c r="D205" s="77"/>
      <c r="E205" s="77"/>
      <c r="F205" s="67">
        <v>1822</v>
      </c>
      <c r="G205" s="77"/>
      <c r="H205" s="67"/>
      <c r="I205" s="77"/>
      <c r="J205" s="67"/>
      <c r="K205" s="67"/>
      <c r="L205" s="67"/>
    </row>
    <row r="206" spans="1:13" x14ac:dyDescent="0.2">
      <c r="A206" s="15" t="s">
        <v>222</v>
      </c>
      <c r="B206" s="153"/>
      <c r="C206" s="459">
        <f t="shared" ref="C206:L206" si="38">IF(C204&lt;&gt;0,C205/C204,"")</f>
        <v>1.2138574283810792</v>
      </c>
      <c r="D206" s="459" t="str">
        <f t="shared" si="38"/>
        <v/>
      </c>
      <c r="E206" s="459" t="str">
        <f t="shared" si="38"/>
        <v/>
      </c>
      <c r="F206" s="459">
        <f t="shared" si="38"/>
        <v>1.2138574283810792</v>
      </c>
      <c r="G206" s="459" t="str">
        <f t="shared" si="38"/>
        <v/>
      </c>
      <c r="H206" s="459" t="str">
        <f t="shared" si="38"/>
        <v/>
      </c>
      <c r="I206" s="459" t="str">
        <f t="shared" si="38"/>
        <v/>
      </c>
      <c r="J206" s="459" t="str">
        <f t="shared" si="38"/>
        <v/>
      </c>
      <c r="K206" s="459" t="str">
        <f t="shared" si="38"/>
        <v/>
      </c>
      <c r="L206" s="459" t="str">
        <f t="shared" si="38"/>
        <v/>
      </c>
    </row>
    <row r="207" spans="1:13" s="112" customFormat="1" x14ac:dyDescent="0.2">
      <c r="A207" s="66" t="s">
        <v>805</v>
      </c>
      <c r="B207" s="44"/>
      <c r="C207" s="13"/>
      <c r="D207" s="84"/>
      <c r="E207" s="80"/>
      <c r="F207" s="84"/>
      <c r="G207" s="80"/>
      <c r="H207" s="80"/>
      <c r="I207" s="80"/>
      <c r="J207" s="84"/>
      <c r="K207" s="80"/>
      <c r="L207" s="82"/>
    </row>
    <row r="208" spans="1:13" s="112" customFormat="1" x14ac:dyDescent="0.2">
      <c r="A208" s="39" t="s">
        <v>62</v>
      </c>
      <c r="B208" s="44"/>
      <c r="C208" s="99">
        <f>SUM(D208:L208)</f>
        <v>1169</v>
      </c>
      <c r="D208" s="81"/>
      <c r="E208" s="67"/>
      <c r="F208" s="81">
        <v>1169</v>
      </c>
      <c r="G208" s="67"/>
      <c r="H208" s="67"/>
      <c r="I208" s="67"/>
      <c r="J208" s="81"/>
      <c r="K208" s="67"/>
      <c r="L208" s="77"/>
    </row>
    <row r="209" spans="1:12" s="112" customFormat="1" x14ac:dyDescent="0.2">
      <c r="A209" s="11" t="s">
        <v>209</v>
      </c>
      <c r="B209" s="154" t="s">
        <v>129</v>
      </c>
      <c r="C209" s="99">
        <f>SUM(D209:L209)</f>
        <v>1169</v>
      </c>
      <c r="D209" s="67"/>
      <c r="E209" s="67"/>
      <c r="F209" s="67">
        <v>1169</v>
      </c>
      <c r="G209" s="77"/>
      <c r="H209" s="67"/>
      <c r="I209" s="67"/>
      <c r="J209" s="67"/>
      <c r="K209" s="67"/>
      <c r="L209" s="67"/>
    </row>
    <row r="210" spans="1:12" s="112" customFormat="1" x14ac:dyDescent="0.2">
      <c r="A210" s="11" t="s">
        <v>221</v>
      </c>
      <c r="B210" s="154"/>
      <c r="C210" s="99">
        <f>SUM(D210:L210)</f>
        <v>810</v>
      </c>
      <c r="D210" s="77"/>
      <c r="E210" s="77"/>
      <c r="F210" s="67">
        <v>810</v>
      </c>
      <c r="G210" s="77"/>
      <c r="H210" s="67"/>
      <c r="I210" s="77"/>
      <c r="J210" s="67"/>
      <c r="K210" s="67"/>
      <c r="L210" s="67"/>
    </row>
    <row r="211" spans="1:12" s="112" customFormat="1" x14ac:dyDescent="0.2">
      <c r="A211" s="15" t="s">
        <v>222</v>
      </c>
      <c r="B211" s="153"/>
      <c r="C211" s="459">
        <f t="shared" ref="C211:L211" si="39">IF(C209&lt;&gt;0,C210/C209,"")</f>
        <v>0.69289991445680066</v>
      </c>
      <c r="D211" s="459" t="str">
        <f t="shared" si="39"/>
        <v/>
      </c>
      <c r="E211" s="459" t="str">
        <f t="shared" si="39"/>
        <v/>
      </c>
      <c r="F211" s="459">
        <f t="shared" si="39"/>
        <v>0.69289991445680066</v>
      </c>
      <c r="G211" s="459" t="str">
        <f t="shared" si="39"/>
        <v/>
      </c>
      <c r="H211" s="459" t="str">
        <f t="shared" si="39"/>
        <v/>
      </c>
      <c r="I211" s="459" t="str">
        <f t="shared" si="39"/>
        <v/>
      </c>
      <c r="J211" s="459" t="str">
        <f t="shared" si="39"/>
        <v/>
      </c>
      <c r="K211" s="459" t="str">
        <f t="shared" si="39"/>
        <v/>
      </c>
      <c r="L211" s="459" t="str">
        <f t="shared" si="39"/>
        <v/>
      </c>
    </row>
    <row r="212" spans="1:12" x14ac:dyDescent="0.2">
      <c r="A212" s="66" t="s">
        <v>806</v>
      </c>
      <c r="B212" s="43"/>
      <c r="C212" s="47"/>
      <c r="D212" s="84"/>
      <c r="E212" s="80"/>
      <c r="F212" s="80"/>
      <c r="G212" s="82"/>
      <c r="H212" s="80"/>
      <c r="I212" s="80"/>
      <c r="J212" s="84"/>
      <c r="K212" s="80"/>
      <c r="L212" s="82"/>
    </row>
    <row r="213" spans="1:12" x14ac:dyDescent="0.2">
      <c r="A213" s="39" t="s">
        <v>62</v>
      </c>
      <c r="B213" s="44"/>
      <c r="C213" s="99">
        <f>SUM(D213:L213)</f>
        <v>0</v>
      </c>
      <c r="D213" s="81"/>
      <c r="E213" s="67"/>
      <c r="F213" s="81"/>
      <c r="G213" s="67"/>
      <c r="H213" s="67"/>
      <c r="I213" s="67"/>
      <c r="J213" s="81"/>
      <c r="K213" s="67"/>
      <c r="L213" s="77"/>
    </row>
    <row r="214" spans="1:12" x14ac:dyDescent="0.2">
      <c r="A214" s="11" t="s">
        <v>209</v>
      </c>
      <c r="B214" s="154" t="s">
        <v>129</v>
      </c>
      <c r="C214" s="99">
        <f>SUM(D214:L214)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</row>
    <row r="215" spans="1:12" x14ac:dyDescent="0.2">
      <c r="A215" s="11" t="s">
        <v>221</v>
      </c>
      <c r="B215" s="154"/>
      <c r="C215" s="99">
        <f>SUM(D215:L215)</f>
        <v>0</v>
      </c>
      <c r="D215" s="77"/>
      <c r="E215" s="77"/>
      <c r="F215" s="67"/>
      <c r="G215" s="77"/>
      <c r="H215" s="67"/>
      <c r="I215" s="77"/>
      <c r="J215" s="67"/>
      <c r="K215" s="67"/>
      <c r="L215" s="67"/>
    </row>
    <row r="216" spans="1:12" x14ac:dyDescent="0.2">
      <c r="A216" s="11" t="s">
        <v>222</v>
      </c>
      <c r="B216" s="153"/>
      <c r="C216" s="459" t="str">
        <f t="shared" ref="C216:L216" si="40">IF(C214&lt;&gt;0,C215/C214,"")</f>
        <v/>
      </c>
      <c r="D216" s="459" t="str">
        <f t="shared" si="40"/>
        <v/>
      </c>
      <c r="E216" s="459" t="str">
        <f t="shared" si="40"/>
        <v/>
      </c>
      <c r="F216" s="459" t="str">
        <f t="shared" si="40"/>
        <v/>
      </c>
      <c r="G216" s="459" t="str">
        <f t="shared" si="40"/>
        <v/>
      </c>
      <c r="H216" s="459" t="str">
        <f t="shared" si="40"/>
        <v/>
      </c>
      <c r="I216" s="459" t="str">
        <f t="shared" si="40"/>
        <v/>
      </c>
      <c r="J216" s="459" t="str">
        <f t="shared" si="40"/>
        <v/>
      </c>
      <c r="K216" s="459" t="str">
        <f t="shared" si="40"/>
        <v/>
      </c>
      <c r="L216" s="459" t="str">
        <f t="shared" si="40"/>
        <v/>
      </c>
    </row>
    <row r="217" spans="1:12" x14ac:dyDescent="0.2">
      <c r="A217" s="37" t="s">
        <v>0</v>
      </c>
      <c r="B217" s="7"/>
      <c r="C217" s="50"/>
      <c r="D217" s="81"/>
      <c r="E217" s="67"/>
      <c r="F217" s="81"/>
      <c r="G217" s="67"/>
      <c r="H217" s="67"/>
      <c r="I217" s="67"/>
      <c r="J217" s="81"/>
      <c r="K217" s="67"/>
      <c r="L217" s="77"/>
    </row>
    <row r="218" spans="1:12" x14ac:dyDescent="0.2">
      <c r="A218" s="39" t="s">
        <v>62</v>
      </c>
      <c r="B218" s="19"/>
      <c r="C218" s="99">
        <f>SUM(D218:L218)</f>
        <v>0</v>
      </c>
      <c r="D218" s="81"/>
      <c r="E218" s="67"/>
      <c r="F218" s="81"/>
      <c r="G218" s="67"/>
      <c r="H218" s="67"/>
      <c r="I218" s="67"/>
      <c r="J218" s="81"/>
      <c r="K218" s="67"/>
      <c r="L218" s="77"/>
    </row>
    <row r="219" spans="1:12" x14ac:dyDescent="0.2">
      <c r="A219" s="11" t="s">
        <v>209</v>
      </c>
      <c r="B219" s="154" t="s">
        <v>129</v>
      </c>
      <c r="C219" s="99">
        <f>SUM(D219:L219)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</row>
    <row r="220" spans="1:12" x14ac:dyDescent="0.2">
      <c r="A220" s="11" t="s">
        <v>221</v>
      </c>
      <c r="B220" s="154"/>
      <c r="C220" s="99">
        <f>SUM(D220:L220)</f>
        <v>0</v>
      </c>
      <c r="D220" s="77"/>
      <c r="E220" s="77"/>
      <c r="F220" s="67"/>
      <c r="G220" s="77"/>
      <c r="H220" s="67"/>
      <c r="I220" s="77"/>
      <c r="J220" s="67"/>
      <c r="K220" s="67"/>
      <c r="L220" s="67"/>
    </row>
    <row r="221" spans="1:12" x14ac:dyDescent="0.2">
      <c r="A221" s="11" t="s">
        <v>222</v>
      </c>
      <c r="B221" s="153"/>
      <c r="C221" s="459" t="str">
        <f t="shared" ref="C221:L221" si="41">IF(C219&lt;&gt;0,C220/C219,"")</f>
        <v/>
      </c>
      <c r="D221" s="459" t="str">
        <f t="shared" si="41"/>
        <v/>
      </c>
      <c r="E221" s="459" t="str">
        <f t="shared" si="41"/>
        <v/>
      </c>
      <c r="F221" s="459" t="str">
        <f t="shared" si="41"/>
        <v/>
      </c>
      <c r="G221" s="459" t="str">
        <f t="shared" si="41"/>
        <v/>
      </c>
      <c r="H221" s="459" t="str">
        <f t="shared" si="41"/>
        <v/>
      </c>
      <c r="I221" s="459" t="str">
        <f t="shared" si="41"/>
        <v/>
      </c>
      <c r="J221" s="459" t="str">
        <f t="shared" si="41"/>
        <v/>
      </c>
      <c r="K221" s="459" t="str">
        <f t="shared" si="41"/>
        <v/>
      </c>
      <c r="L221" s="459" t="str">
        <f t="shared" si="41"/>
        <v/>
      </c>
    </row>
    <row r="222" spans="1:12" x14ac:dyDescent="0.2">
      <c r="A222" s="66" t="s">
        <v>639</v>
      </c>
      <c r="B222" s="171"/>
      <c r="C222" s="13"/>
      <c r="D222" s="80"/>
      <c r="E222" s="84"/>
      <c r="F222" s="80"/>
      <c r="G222" s="84"/>
      <c r="H222" s="80"/>
      <c r="I222" s="84"/>
      <c r="J222" s="80"/>
      <c r="K222" s="84"/>
      <c r="L222" s="80"/>
    </row>
    <row r="223" spans="1:12" x14ac:dyDescent="0.2">
      <c r="A223" s="11" t="s">
        <v>62</v>
      </c>
      <c r="B223" s="170"/>
      <c r="C223" s="99">
        <f>SUM(D223:L223)</f>
        <v>0</v>
      </c>
      <c r="D223" s="67"/>
      <c r="E223" s="81"/>
      <c r="F223" s="67"/>
      <c r="G223" s="81"/>
      <c r="H223" s="67"/>
      <c r="I223" s="81"/>
      <c r="J223" s="67"/>
      <c r="K223" s="81"/>
      <c r="L223" s="67"/>
    </row>
    <row r="224" spans="1:12" x14ac:dyDescent="0.2">
      <c r="A224" s="11" t="s">
        <v>209</v>
      </c>
      <c r="B224" s="154" t="s">
        <v>129</v>
      </c>
      <c r="C224" s="99">
        <f>SUM(D224:L224)</f>
        <v>0</v>
      </c>
      <c r="D224" s="67"/>
      <c r="E224" s="67"/>
      <c r="F224" s="67"/>
      <c r="G224" s="77"/>
      <c r="H224" s="67"/>
      <c r="I224" s="67"/>
      <c r="J224" s="67"/>
      <c r="K224" s="67"/>
      <c r="L224" s="67"/>
    </row>
    <row r="225" spans="1:16" x14ac:dyDescent="0.2">
      <c r="A225" s="11" t="s">
        <v>221</v>
      </c>
      <c r="B225" s="154"/>
      <c r="C225" s="99">
        <f>SUM(D225:L225)</f>
        <v>0</v>
      </c>
      <c r="D225" s="77"/>
      <c r="E225" s="77"/>
      <c r="F225" s="67"/>
      <c r="G225" s="77"/>
      <c r="H225" s="67"/>
      <c r="I225" s="77"/>
      <c r="J225" s="67"/>
      <c r="K225" s="67"/>
      <c r="L225" s="67"/>
    </row>
    <row r="226" spans="1:16" x14ac:dyDescent="0.2">
      <c r="A226" s="11" t="s">
        <v>222</v>
      </c>
      <c r="B226" s="153"/>
      <c r="C226" s="459" t="str">
        <f t="shared" ref="C226:L226" si="42">IF(C224&lt;&gt;0,C225/C224,"")</f>
        <v/>
      </c>
      <c r="D226" s="459" t="str">
        <f t="shared" si="42"/>
        <v/>
      </c>
      <c r="E226" s="459" t="str">
        <f t="shared" si="42"/>
        <v/>
      </c>
      <c r="F226" s="459" t="str">
        <f t="shared" si="42"/>
        <v/>
      </c>
      <c r="G226" s="459" t="str">
        <f t="shared" si="42"/>
        <v/>
      </c>
      <c r="H226" s="459" t="str">
        <f t="shared" si="42"/>
        <v/>
      </c>
      <c r="I226" s="459" t="str">
        <f t="shared" si="42"/>
        <v/>
      </c>
      <c r="J226" s="459" t="str">
        <f t="shared" si="42"/>
        <v/>
      </c>
      <c r="K226" s="459" t="str">
        <f t="shared" si="42"/>
        <v/>
      </c>
      <c r="L226" s="459" t="str">
        <f t="shared" si="42"/>
        <v/>
      </c>
    </row>
    <row r="227" spans="1:16" x14ac:dyDescent="0.2">
      <c r="A227" s="37" t="s">
        <v>782</v>
      </c>
      <c r="B227" s="7"/>
      <c r="C227" s="47"/>
      <c r="D227" s="84"/>
      <c r="E227" s="80"/>
      <c r="F227" s="84"/>
      <c r="G227" s="80"/>
      <c r="H227" s="80"/>
      <c r="I227" s="80"/>
      <c r="J227" s="84"/>
      <c r="K227" s="80"/>
      <c r="L227" s="82"/>
    </row>
    <row r="228" spans="1:16" x14ac:dyDescent="0.2">
      <c r="A228" s="39" t="s">
        <v>62</v>
      </c>
      <c r="B228" s="19"/>
      <c r="C228" s="99">
        <f>SUM(D228:L228)</f>
        <v>11652</v>
      </c>
      <c r="D228" s="81"/>
      <c r="E228" s="67"/>
      <c r="F228" s="81"/>
      <c r="G228" s="67">
        <v>11652</v>
      </c>
      <c r="H228" s="67"/>
      <c r="I228" s="67"/>
      <c r="J228" s="81"/>
      <c r="K228" s="67"/>
      <c r="L228" s="77"/>
    </row>
    <row r="229" spans="1:16" x14ac:dyDescent="0.2">
      <c r="A229" s="11" t="s">
        <v>209</v>
      </c>
      <c r="B229" s="154" t="s">
        <v>129</v>
      </c>
      <c r="C229" s="99">
        <f>SUM(D229:L229)</f>
        <v>7515</v>
      </c>
      <c r="D229" s="67"/>
      <c r="E229" s="67"/>
      <c r="F229" s="67">
        <v>313</v>
      </c>
      <c r="G229" s="77">
        <v>7202</v>
      </c>
      <c r="H229" s="67"/>
      <c r="I229" s="67"/>
      <c r="J229" s="67"/>
      <c r="K229" s="67"/>
      <c r="L229" s="67"/>
    </row>
    <row r="230" spans="1:16" x14ac:dyDescent="0.2">
      <c r="A230" s="11" t="s">
        <v>221</v>
      </c>
      <c r="B230" s="154"/>
      <c r="C230" s="99">
        <f>SUM(D230:L230)</f>
        <v>7500</v>
      </c>
      <c r="D230" s="77"/>
      <c r="E230" s="77"/>
      <c r="F230" s="67">
        <v>313</v>
      </c>
      <c r="G230" s="77">
        <v>7187</v>
      </c>
      <c r="H230" s="67"/>
      <c r="I230" s="77"/>
      <c r="J230" s="67"/>
      <c r="K230" s="67"/>
      <c r="L230" s="67"/>
    </row>
    <row r="231" spans="1:16" x14ac:dyDescent="0.2">
      <c r="A231" s="15" t="s">
        <v>222</v>
      </c>
      <c r="B231" s="153"/>
      <c r="C231" s="459">
        <f t="shared" ref="C231:L231" si="43">IF(C229&lt;&gt;0,C230/C229,"")</f>
        <v>0.99800399201596801</v>
      </c>
      <c r="D231" s="459" t="str">
        <f t="shared" si="43"/>
        <v/>
      </c>
      <c r="E231" s="459" t="str">
        <f t="shared" si="43"/>
        <v/>
      </c>
      <c r="F231" s="459">
        <f t="shared" si="43"/>
        <v>1</v>
      </c>
      <c r="G231" s="459">
        <f t="shared" si="43"/>
        <v>0.99791724520966396</v>
      </c>
      <c r="H231" s="459" t="str">
        <f t="shared" si="43"/>
        <v/>
      </c>
      <c r="I231" s="459" t="str">
        <f t="shared" si="43"/>
        <v/>
      </c>
      <c r="J231" s="459" t="str">
        <f t="shared" si="43"/>
        <v/>
      </c>
      <c r="K231" s="459" t="str">
        <f t="shared" si="43"/>
        <v/>
      </c>
      <c r="L231" s="459" t="str">
        <f t="shared" si="43"/>
        <v/>
      </c>
    </row>
    <row r="232" spans="1:16" x14ac:dyDescent="0.2">
      <c r="A232" s="66" t="s">
        <v>807</v>
      </c>
      <c r="B232" s="43"/>
      <c r="C232" s="47"/>
      <c r="D232" s="84"/>
      <c r="E232" s="80"/>
      <c r="F232" s="84"/>
      <c r="G232" s="80"/>
      <c r="H232" s="80"/>
      <c r="I232" s="80"/>
      <c r="J232" s="84"/>
      <c r="K232" s="80"/>
      <c r="L232" s="82"/>
      <c r="P232" s="462"/>
    </row>
    <row r="233" spans="1:16" x14ac:dyDescent="0.2">
      <c r="A233" s="39" t="s">
        <v>62</v>
      </c>
      <c r="B233" s="44"/>
      <c r="C233" s="99">
        <f>SUM(D233:L233)</f>
        <v>0</v>
      </c>
      <c r="D233" s="81"/>
      <c r="E233" s="67"/>
      <c r="F233" s="81"/>
      <c r="G233" s="67"/>
      <c r="H233" s="206"/>
      <c r="I233" s="67"/>
      <c r="J233" s="81"/>
      <c r="K233" s="67"/>
      <c r="L233" s="77"/>
    </row>
    <row r="234" spans="1:16" x14ac:dyDescent="0.2">
      <c r="A234" s="11" t="s">
        <v>209</v>
      </c>
      <c r="B234" s="154" t="s">
        <v>129</v>
      </c>
      <c r="C234" s="99">
        <f>SUM(D234:L234)</f>
        <v>0</v>
      </c>
      <c r="D234" s="67"/>
      <c r="E234" s="67"/>
      <c r="F234" s="67"/>
      <c r="G234" s="77"/>
      <c r="H234" s="67"/>
      <c r="I234" s="67"/>
      <c r="J234" s="67"/>
      <c r="K234" s="67"/>
      <c r="L234" s="67"/>
    </row>
    <row r="235" spans="1:16" x14ac:dyDescent="0.2">
      <c r="A235" s="11" t="s">
        <v>221</v>
      </c>
      <c r="B235" s="154"/>
      <c r="C235" s="99">
        <f>SUM(D235:L235)</f>
        <v>0</v>
      </c>
      <c r="D235" s="77"/>
      <c r="E235" s="77"/>
      <c r="F235" s="67"/>
      <c r="G235" s="77"/>
      <c r="H235" s="67"/>
      <c r="I235" s="77"/>
      <c r="J235" s="67"/>
      <c r="K235" s="67"/>
      <c r="L235" s="67"/>
    </row>
    <row r="236" spans="1:16" x14ac:dyDescent="0.2">
      <c r="A236" s="15" t="s">
        <v>222</v>
      </c>
      <c r="B236" s="153"/>
      <c r="C236" s="459" t="str">
        <f t="shared" ref="C236:L236" si="44">IF(C234&lt;&gt;0,C235/C234,"")</f>
        <v/>
      </c>
      <c r="D236" s="459" t="str">
        <f t="shared" si="44"/>
        <v/>
      </c>
      <c r="E236" s="459" t="str">
        <f t="shared" si="44"/>
        <v/>
      </c>
      <c r="F236" s="459" t="str">
        <f t="shared" si="44"/>
        <v/>
      </c>
      <c r="G236" s="459" t="str">
        <f t="shared" si="44"/>
        <v/>
      </c>
      <c r="H236" s="459" t="str">
        <f t="shared" si="44"/>
        <v/>
      </c>
      <c r="I236" s="459" t="str">
        <f t="shared" si="44"/>
        <v/>
      </c>
      <c r="J236" s="459" t="str">
        <f t="shared" si="44"/>
        <v/>
      </c>
      <c r="K236" s="459" t="str">
        <f t="shared" si="44"/>
        <v/>
      </c>
      <c r="L236" s="459" t="str">
        <f t="shared" si="44"/>
        <v/>
      </c>
    </row>
    <row r="237" spans="1:16" x14ac:dyDescent="0.2">
      <c r="A237" s="158" t="s">
        <v>808</v>
      </c>
      <c r="B237" s="154"/>
      <c r="C237" s="67"/>
      <c r="D237" s="77"/>
      <c r="E237" s="77"/>
      <c r="F237" s="81"/>
      <c r="G237" s="80"/>
      <c r="H237" s="67"/>
      <c r="I237" s="67"/>
      <c r="J237" s="81"/>
      <c r="K237" s="67"/>
      <c r="L237" s="77"/>
    </row>
    <row r="238" spans="1:16" x14ac:dyDescent="0.2">
      <c r="A238" s="39" t="s">
        <v>62</v>
      </c>
      <c r="B238" s="154"/>
      <c r="C238" s="67">
        <f>SUM(D238:L238)</f>
        <v>300000</v>
      </c>
      <c r="D238" s="77"/>
      <c r="E238" s="77"/>
      <c r="F238" s="81"/>
      <c r="G238" s="67"/>
      <c r="H238" s="67"/>
      <c r="I238" s="67"/>
      <c r="J238" s="81"/>
      <c r="K238" s="67"/>
      <c r="L238" s="77">
        <v>300000</v>
      </c>
    </row>
    <row r="239" spans="1:16" x14ac:dyDescent="0.2">
      <c r="A239" s="11" t="s">
        <v>209</v>
      </c>
      <c r="B239" s="324" t="s">
        <v>130</v>
      </c>
      <c r="C239" s="67">
        <f>SUM(D239:L239)</f>
        <v>0</v>
      </c>
      <c r="D239" s="77"/>
      <c r="E239" s="77"/>
      <c r="F239" s="81"/>
      <c r="G239" s="67"/>
      <c r="H239" s="67"/>
      <c r="I239" s="67"/>
      <c r="J239" s="81"/>
      <c r="K239" s="67"/>
      <c r="L239" s="77">
        <v>0</v>
      </c>
    </row>
    <row r="240" spans="1:16" x14ac:dyDescent="0.2">
      <c r="A240" s="11" t="s">
        <v>221</v>
      </c>
      <c r="B240" s="154"/>
      <c r="C240" s="67">
        <f>SUM(D240:L240)</f>
        <v>0</v>
      </c>
      <c r="D240" s="77"/>
      <c r="E240" s="77"/>
      <c r="F240" s="81"/>
      <c r="G240" s="67"/>
      <c r="H240" s="67"/>
      <c r="I240" s="67"/>
      <c r="J240" s="81"/>
      <c r="K240" s="67"/>
      <c r="L240" s="77"/>
    </row>
    <row r="241" spans="1:12" x14ac:dyDescent="0.2">
      <c r="A241" s="15" t="s">
        <v>222</v>
      </c>
      <c r="B241" s="153"/>
      <c r="C241" s="459" t="str">
        <f t="shared" ref="C241:L241" si="45">IF(C239&lt;&gt;0,C240/C239,"")</f>
        <v/>
      </c>
      <c r="D241" s="459" t="str">
        <f t="shared" si="45"/>
        <v/>
      </c>
      <c r="E241" s="459" t="str">
        <f t="shared" si="45"/>
        <v/>
      </c>
      <c r="F241" s="459" t="str">
        <f t="shared" si="45"/>
        <v/>
      </c>
      <c r="G241" s="459" t="str">
        <f t="shared" si="45"/>
        <v/>
      </c>
      <c r="H241" s="459" t="str">
        <f t="shared" si="45"/>
        <v/>
      </c>
      <c r="I241" s="459" t="str">
        <f t="shared" si="45"/>
        <v/>
      </c>
      <c r="J241" s="459" t="str">
        <f t="shared" si="45"/>
        <v/>
      </c>
      <c r="K241" s="459" t="str">
        <f t="shared" si="45"/>
        <v/>
      </c>
      <c r="L241" s="459" t="str">
        <f t="shared" si="45"/>
        <v/>
      </c>
    </row>
    <row r="242" spans="1:12" x14ac:dyDescent="0.2">
      <c r="A242" s="37" t="s">
        <v>63</v>
      </c>
      <c r="B242" s="23"/>
      <c r="C242" s="23"/>
      <c r="D242" s="92"/>
      <c r="E242" s="89"/>
      <c r="F242" s="90"/>
      <c r="G242" s="89"/>
      <c r="H242" s="89"/>
      <c r="I242" s="89"/>
      <c r="J242" s="91"/>
      <c r="K242" s="89"/>
      <c r="L242" s="92"/>
    </row>
    <row r="243" spans="1:12" x14ac:dyDescent="0.2">
      <c r="A243" s="39" t="s">
        <v>62</v>
      </c>
      <c r="B243" s="23"/>
      <c r="C243" s="89">
        <f>SUM(D243:L243)</f>
        <v>3300257</v>
      </c>
      <c r="D243" s="457">
        <f t="shared" ref="D243:L243" si="46">SUMIF($A13:$A241,$A13,D13:D241)</f>
        <v>81885</v>
      </c>
      <c r="E243" s="457">
        <f t="shared" si="46"/>
        <v>12393</v>
      </c>
      <c r="F243" s="457">
        <f t="shared" si="46"/>
        <v>482254</v>
      </c>
      <c r="G243" s="457">
        <f t="shared" si="46"/>
        <v>11652</v>
      </c>
      <c r="H243" s="457">
        <f t="shared" si="46"/>
        <v>1448145</v>
      </c>
      <c r="I243" s="457">
        <f t="shared" si="46"/>
        <v>396504</v>
      </c>
      <c r="J243" s="457">
        <f t="shared" si="46"/>
        <v>420300</v>
      </c>
      <c r="K243" s="457">
        <f t="shared" si="46"/>
        <v>88676</v>
      </c>
      <c r="L243" s="457">
        <f t="shared" si="46"/>
        <v>358448</v>
      </c>
    </row>
    <row r="244" spans="1:12" x14ac:dyDescent="0.2">
      <c r="A244" s="11" t="s">
        <v>209</v>
      </c>
      <c r="B244" s="23"/>
      <c r="C244" s="343">
        <f>SUM(D244:L244)</f>
        <v>2977794</v>
      </c>
      <c r="D244" s="457">
        <f t="shared" ref="D244:L244" si="47">SUMIF($A13:$A241,$A14,D13:D241)</f>
        <v>66066</v>
      </c>
      <c r="E244" s="457">
        <f t="shared" si="47"/>
        <v>10455</v>
      </c>
      <c r="F244" s="457">
        <f t="shared" si="47"/>
        <v>522371</v>
      </c>
      <c r="G244" s="457">
        <f t="shared" si="47"/>
        <v>7202</v>
      </c>
      <c r="H244" s="457">
        <f t="shared" si="47"/>
        <v>1392826</v>
      </c>
      <c r="I244" s="457">
        <f t="shared" si="47"/>
        <v>393080</v>
      </c>
      <c r="J244" s="457">
        <f t="shared" si="47"/>
        <v>526052</v>
      </c>
      <c r="K244" s="457">
        <f t="shared" si="47"/>
        <v>31374</v>
      </c>
      <c r="L244" s="457">
        <f t="shared" si="47"/>
        <v>28368</v>
      </c>
    </row>
    <row r="245" spans="1:12" x14ac:dyDescent="0.2">
      <c r="A245" s="11" t="s">
        <v>221</v>
      </c>
      <c r="B245" s="154"/>
      <c r="C245" s="343">
        <f>SUM(D245:L245)</f>
        <v>1782709</v>
      </c>
      <c r="D245" s="637">
        <f t="shared" ref="D245:L245" si="48">SUMIF($A13:$A241,$A15,D13:D241)</f>
        <v>60464</v>
      </c>
      <c r="E245" s="637">
        <f t="shared" si="48"/>
        <v>8208</v>
      </c>
      <c r="F245" s="637">
        <f t="shared" si="48"/>
        <v>445122</v>
      </c>
      <c r="G245" s="637">
        <f t="shared" si="48"/>
        <v>7187</v>
      </c>
      <c r="H245" s="637">
        <f t="shared" si="48"/>
        <v>304533</v>
      </c>
      <c r="I245" s="637">
        <f t="shared" si="48"/>
        <v>374754</v>
      </c>
      <c r="J245" s="637">
        <f t="shared" si="48"/>
        <v>524240</v>
      </c>
      <c r="K245" s="637">
        <f t="shared" si="48"/>
        <v>29834</v>
      </c>
      <c r="L245" s="637">
        <f t="shared" si="48"/>
        <v>28367</v>
      </c>
    </row>
    <row r="246" spans="1:12" x14ac:dyDescent="0.2">
      <c r="A246" s="15" t="s">
        <v>222</v>
      </c>
      <c r="B246" s="153"/>
      <c r="C246" s="459">
        <f t="shared" ref="C246:L246" si="49">IF(C244&lt;&gt;0,C245/C244,"")</f>
        <v>0.59866767143731237</v>
      </c>
      <c r="D246" s="459">
        <f t="shared" si="49"/>
        <v>0.91520600611509706</v>
      </c>
      <c r="E246" s="459">
        <f t="shared" si="49"/>
        <v>0.7850789096126255</v>
      </c>
      <c r="F246" s="459">
        <f t="shared" si="49"/>
        <v>0.85211851347031131</v>
      </c>
      <c r="G246" s="459">
        <f t="shared" si="49"/>
        <v>0.99791724520966396</v>
      </c>
      <c r="H246" s="459">
        <f t="shared" si="49"/>
        <v>0.21864396557789703</v>
      </c>
      <c r="I246" s="459">
        <f t="shared" si="49"/>
        <v>0.95337844713544317</v>
      </c>
      <c r="J246" s="459">
        <f t="shared" si="49"/>
        <v>0.99655547360337005</v>
      </c>
      <c r="K246" s="459">
        <f t="shared" si="49"/>
        <v>0.95091477019187864</v>
      </c>
      <c r="L246" s="672">
        <f t="shared" si="49"/>
        <v>0.99996474901297239</v>
      </c>
    </row>
    <row r="247" spans="1:12" x14ac:dyDescent="0.2">
      <c r="A247" s="126" t="s">
        <v>189</v>
      </c>
      <c r="B247" s="13"/>
      <c r="C247" s="168">
        <f>SUM(D247:L247)</f>
        <v>2912910</v>
      </c>
      <c r="D247" s="161">
        <f>(D243-D251-D255)</f>
        <v>37870</v>
      </c>
      <c r="E247" s="161">
        <f t="shared" ref="E247:L247" si="50">(E243-E251-E255)</f>
        <v>4688</v>
      </c>
      <c r="F247" s="161">
        <f t="shared" si="50"/>
        <v>465609</v>
      </c>
      <c r="G247" s="161">
        <f t="shared" si="50"/>
        <v>11652</v>
      </c>
      <c r="H247" s="161">
        <f t="shared" si="50"/>
        <v>1437484</v>
      </c>
      <c r="I247" s="161">
        <f t="shared" si="50"/>
        <v>388183</v>
      </c>
      <c r="J247" s="161">
        <f t="shared" si="50"/>
        <v>420300</v>
      </c>
      <c r="K247" s="161">
        <f t="shared" si="50"/>
        <v>88676</v>
      </c>
      <c r="L247" s="161">
        <f t="shared" si="50"/>
        <v>58448</v>
      </c>
    </row>
    <row r="248" spans="1:12" x14ac:dyDescent="0.2">
      <c r="A248" s="144" t="s">
        <v>225</v>
      </c>
      <c r="B248" s="23"/>
      <c r="C248" s="169">
        <f>SUM(D248:L248)</f>
        <v>2863491</v>
      </c>
      <c r="D248" s="148">
        <f>(D244-D252-D256)</f>
        <v>22008</v>
      </c>
      <c r="E248" s="169">
        <f t="shared" ref="E248:L248" si="51">(E244-E252-E256)</f>
        <v>2743</v>
      </c>
      <c r="F248" s="169">
        <f t="shared" si="51"/>
        <v>501176</v>
      </c>
      <c r="G248" s="169">
        <f t="shared" si="51"/>
        <v>7202</v>
      </c>
      <c r="H248" s="169">
        <f t="shared" si="51"/>
        <v>1384506</v>
      </c>
      <c r="I248" s="169">
        <f t="shared" si="51"/>
        <v>378312</v>
      </c>
      <c r="J248" s="169">
        <f t="shared" si="51"/>
        <v>526052</v>
      </c>
      <c r="K248" s="169">
        <f t="shared" si="51"/>
        <v>13124</v>
      </c>
      <c r="L248" s="169">
        <f t="shared" si="51"/>
        <v>28368</v>
      </c>
    </row>
    <row r="249" spans="1:12" x14ac:dyDescent="0.2">
      <c r="A249" s="11" t="s">
        <v>221</v>
      </c>
      <c r="B249" s="154"/>
      <c r="C249" s="169">
        <f>SUM(D249:L249)</f>
        <v>1700599</v>
      </c>
      <c r="D249" s="148">
        <f>(D245-D253-D257)</f>
        <v>20397</v>
      </c>
      <c r="E249" s="77">
        <f t="shared" ref="E249:L249" si="52">(E245-E253-E257)</f>
        <v>2489</v>
      </c>
      <c r="F249" s="77">
        <f t="shared" si="52"/>
        <v>430326</v>
      </c>
      <c r="G249" s="77">
        <f t="shared" si="52"/>
        <v>7187</v>
      </c>
      <c r="H249" s="77">
        <f t="shared" si="52"/>
        <v>296776</v>
      </c>
      <c r="I249" s="77">
        <f t="shared" si="52"/>
        <v>360983</v>
      </c>
      <c r="J249" s="77">
        <f t="shared" si="52"/>
        <v>524240</v>
      </c>
      <c r="K249" s="77">
        <f t="shared" si="52"/>
        <v>29834</v>
      </c>
      <c r="L249" s="77">
        <f t="shared" si="52"/>
        <v>28367</v>
      </c>
    </row>
    <row r="250" spans="1:12" x14ac:dyDescent="0.2">
      <c r="A250" s="50" t="s">
        <v>222</v>
      </c>
      <c r="B250" s="153"/>
      <c r="C250" s="459">
        <f t="shared" ref="C250:L250" si="53">IF(C248&lt;&gt;0,C249/C248,"")</f>
        <v>0.59389011524743751</v>
      </c>
      <c r="D250" s="459">
        <f t="shared" si="53"/>
        <v>0.92679934569247546</v>
      </c>
      <c r="E250" s="459">
        <f t="shared" si="53"/>
        <v>0.90740065621582211</v>
      </c>
      <c r="F250" s="459">
        <f t="shared" si="53"/>
        <v>0.85863249636854122</v>
      </c>
      <c r="G250" s="459">
        <f t="shared" si="53"/>
        <v>0.99791724520966396</v>
      </c>
      <c r="H250" s="459">
        <f t="shared" si="53"/>
        <v>0.2143551562795683</v>
      </c>
      <c r="I250" s="459">
        <f t="shared" si="53"/>
        <v>0.95419389287149237</v>
      </c>
      <c r="J250" s="459">
        <f t="shared" si="53"/>
        <v>0.99655547360337005</v>
      </c>
      <c r="K250" s="459">
        <f t="shared" si="53"/>
        <v>2.2732398658945443</v>
      </c>
      <c r="L250" s="459">
        <f t="shared" si="53"/>
        <v>0.99996474901297239</v>
      </c>
    </row>
    <row r="251" spans="1:12" x14ac:dyDescent="0.2">
      <c r="A251" s="126" t="s">
        <v>190</v>
      </c>
      <c r="B251" s="23"/>
      <c r="C251" s="167">
        <f>SUM(D251:L251)</f>
        <v>330501</v>
      </c>
      <c r="D251" s="148">
        <f t="shared" ref="D251:L251" si="54">D73+D128+D138+D153+D193+D198+D238+D158+D88</f>
        <v>338</v>
      </c>
      <c r="E251" s="148">
        <f t="shared" si="54"/>
        <v>62</v>
      </c>
      <c r="F251" s="148">
        <f t="shared" si="54"/>
        <v>12582</v>
      </c>
      <c r="G251" s="148">
        <f t="shared" si="54"/>
        <v>0</v>
      </c>
      <c r="H251" s="148">
        <f t="shared" si="54"/>
        <v>10661</v>
      </c>
      <c r="I251" s="148">
        <f t="shared" si="54"/>
        <v>6858</v>
      </c>
      <c r="J251" s="148">
        <f t="shared" si="54"/>
        <v>0</v>
      </c>
      <c r="K251" s="148">
        <f t="shared" si="54"/>
        <v>0</v>
      </c>
      <c r="L251" s="148">
        <f t="shared" si="54"/>
        <v>300000</v>
      </c>
    </row>
    <row r="252" spans="1:12" x14ac:dyDescent="0.2">
      <c r="A252" s="144" t="s">
        <v>230</v>
      </c>
      <c r="B252" s="23"/>
      <c r="C252" s="167">
        <f>SUM(D252:L252)</f>
        <v>55370</v>
      </c>
      <c r="D252" s="148">
        <f t="shared" ref="D252:L252" si="55">D74+D129+D139+D154+D194+D199+D239+D159+D89</f>
        <v>338</v>
      </c>
      <c r="E252" s="148">
        <f t="shared" si="55"/>
        <v>62</v>
      </c>
      <c r="F252" s="148">
        <f t="shared" si="55"/>
        <v>19667</v>
      </c>
      <c r="G252" s="148">
        <f t="shared" si="55"/>
        <v>0</v>
      </c>
      <c r="H252" s="148">
        <f t="shared" si="55"/>
        <v>8320</v>
      </c>
      <c r="I252" s="148">
        <f t="shared" si="55"/>
        <v>8733</v>
      </c>
      <c r="J252" s="148">
        <f t="shared" si="55"/>
        <v>0</v>
      </c>
      <c r="K252" s="148">
        <f t="shared" si="55"/>
        <v>18250</v>
      </c>
      <c r="L252" s="148">
        <f t="shared" si="55"/>
        <v>0</v>
      </c>
    </row>
    <row r="253" spans="1:12" x14ac:dyDescent="0.2">
      <c r="A253" s="11" t="s">
        <v>221</v>
      </c>
      <c r="B253" s="154"/>
      <c r="C253" s="99">
        <f>SUM(D253:L253)</f>
        <v>30472</v>
      </c>
      <c r="D253" s="148">
        <f t="shared" ref="D253:L253" si="56">D75+D130+D140+D155+D195+D200+D240</f>
        <v>51</v>
      </c>
      <c r="E253" s="148">
        <f t="shared" si="56"/>
        <v>60</v>
      </c>
      <c r="F253" s="148">
        <f t="shared" si="56"/>
        <v>13943</v>
      </c>
      <c r="G253" s="148">
        <f t="shared" si="56"/>
        <v>0</v>
      </c>
      <c r="H253" s="148">
        <f t="shared" si="56"/>
        <v>7757</v>
      </c>
      <c r="I253" s="148">
        <f t="shared" si="56"/>
        <v>8661</v>
      </c>
      <c r="J253" s="148">
        <f t="shared" si="56"/>
        <v>0</v>
      </c>
      <c r="K253" s="148">
        <f t="shared" si="56"/>
        <v>0</v>
      </c>
      <c r="L253" s="148">
        <f t="shared" si="56"/>
        <v>0</v>
      </c>
    </row>
    <row r="254" spans="1:12" x14ac:dyDescent="0.2">
      <c r="A254" s="42" t="s">
        <v>222</v>
      </c>
      <c r="B254" s="153"/>
      <c r="C254" s="459">
        <f t="shared" ref="C254:L254" si="57">IF(C252&lt;&gt;0,C253/C252,"")</f>
        <v>0.55033411594726389</v>
      </c>
      <c r="D254" s="459">
        <f t="shared" si="57"/>
        <v>0.15088757396449703</v>
      </c>
      <c r="E254" s="459">
        <f t="shared" si="57"/>
        <v>0.967741935483871</v>
      </c>
      <c r="F254" s="459">
        <f t="shared" si="57"/>
        <v>0.70895408552397421</v>
      </c>
      <c r="G254" s="459" t="str">
        <f t="shared" si="57"/>
        <v/>
      </c>
      <c r="H254" s="459">
        <f t="shared" si="57"/>
        <v>0.93233173076923082</v>
      </c>
      <c r="I254" s="459">
        <f t="shared" si="57"/>
        <v>0.99175541051185157</v>
      </c>
      <c r="J254" s="459" t="str">
        <f t="shared" si="57"/>
        <v/>
      </c>
      <c r="K254" s="459">
        <f t="shared" si="57"/>
        <v>0</v>
      </c>
      <c r="L254" s="459" t="str">
        <f t="shared" si="57"/>
        <v/>
      </c>
    </row>
    <row r="255" spans="1:12" x14ac:dyDescent="0.2">
      <c r="A255" s="144" t="s">
        <v>191</v>
      </c>
      <c r="B255" s="13"/>
      <c r="C255" s="168">
        <f>SUM(D255:L255)</f>
        <v>56846</v>
      </c>
      <c r="D255" s="148">
        <f>D13</f>
        <v>43677</v>
      </c>
      <c r="E255" s="168">
        <f t="shared" ref="E255:L257" si="58">SUM(E13)</f>
        <v>7643</v>
      </c>
      <c r="F255" s="168">
        <f t="shared" si="58"/>
        <v>4063</v>
      </c>
      <c r="G255" s="168">
        <f t="shared" si="58"/>
        <v>0</v>
      </c>
      <c r="H255" s="168">
        <f t="shared" si="58"/>
        <v>0</v>
      </c>
      <c r="I255" s="168">
        <f t="shared" si="58"/>
        <v>1463</v>
      </c>
      <c r="J255" s="168">
        <f t="shared" si="58"/>
        <v>0</v>
      </c>
      <c r="K255" s="168">
        <f t="shared" si="58"/>
        <v>0</v>
      </c>
      <c r="L255" s="168">
        <f t="shared" si="58"/>
        <v>0</v>
      </c>
    </row>
    <row r="256" spans="1:12" x14ac:dyDescent="0.2">
      <c r="A256" s="144" t="s">
        <v>227</v>
      </c>
      <c r="B256" s="23"/>
      <c r="C256" s="167">
        <f>SUM(D256:L256)</f>
        <v>58933</v>
      </c>
      <c r="D256" s="148">
        <f>D14</f>
        <v>43720</v>
      </c>
      <c r="E256" s="89">
        <f t="shared" si="58"/>
        <v>7650</v>
      </c>
      <c r="F256" s="89">
        <f t="shared" si="58"/>
        <v>1528</v>
      </c>
      <c r="G256" s="89">
        <f t="shared" si="58"/>
        <v>0</v>
      </c>
      <c r="H256" s="89">
        <f t="shared" si="58"/>
        <v>0</v>
      </c>
      <c r="I256" s="89">
        <f t="shared" si="58"/>
        <v>6035</v>
      </c>
      <c r="J256" s="89">
        <f t="shared" si="58"/>
        <v>0</v>
      </c>
      <c r="K256" s="89">
        <f t="shared" si="58"/>
        <v>0</v>
      </c>
      <c r="L256" s="89">
        <f t="shared" si="58"/>
        <v>0</v>
      </c>
    </row>
    <row r="257" spans="1:12" x14ac:dyDescent="0.2">
      <c r="A257" s="11" t="s">
        <v>221</v>
      </c>
      <c r="B257" s="154"/>
      <c r="C257" s="167">
        <f>SUM(D257:L257)</f>
        <v>51638</v>
      </c>
      <c r="D257" s="148">
        <f>D15</f>
        <v>40016</v>
      </c>
      <c r="E257" s="169">
        <f t="shared" si="58"/>
        <v>5659</v>
      </c>
      <c r="F257" s="169">
        <f t="shared" si="58"/>
        <v>853</v>
      </c>
      <c r="G257" s="169">
        <f t="shared" si="58"/>
        <v>0</v>
      </c>
      <c r="H257" s="169">
        <f t="shared" si="58"/>
        <v>0</v>
      </c>
      <c r="I257" s="169">
        <f t="shared" si="58"/>
        <v>5110</v>
      </c>
      <c r="J257" s="169">
        <f t="shared" si="58"/>
        <v>0</v>
      </c>
      <c r="K257" s="169">
        <f t="shared" si="58"/>
        <v>0</v>
      </c>
      <c r="L257" s="169">
        <f t="shared" si="58"/>
        <v>0</v>
      </c>
    </row>
    <row r="258" spans="1:12" x14ac:dyDescent="0.2">
      <c r="A258" s="42" t="s">
        <v>222</v>
      </c>
      <c r="B258" s="153"/>
      <c r="C258" s="459">
        <f t="shared" ref="C258:L258" si="59">IF(C256&lt;&gt;0,C257/C256,"")</f>
        <v>0.8762153632090679</v>
      </c>
      <c r="D258" s="459">
        <f t="shared" si="59"/>
        <v>0.91527904849039343</v>
      </c>
      <c r="E258" s="459">
        <f t="shared" si="59"/>
        <v>0.73973856209150324</v>
      </c>
      <c r="F258" s="459">
        <f t="shared" si="59"/>
        <v>0.55824607329842935</v>
      </c>
      <c r="G258" s="459" t="str">
        <f t="shared" si="59"/>
        <v/>
      </c>
      <c r="H258" s="459" t="str">
        <f t="shared" si="59"/>
        <v/>
      </c>
      <c r="I258" s="459">
        <f t="shared" si="59"/>
        <v>0.84672742336371165</v>
      </c>
      <c r="J258" s="459" t="str">
        <f t="shared" si="59"/>
        <v/>
      </c>
      <c r="K258" s="459" t="str">
        <f t="shared" si="59"/>
        <v/>
      </c>
      <c r="L258" s="459" t="str">
        <f t="shared" si="59"/>
        <v/>
      </c>
    </row>
    <row r="259" spans="1:12" x14ac:dyDescent="0.2">
      <c r="A259" s="127"/>
      <c r="B259" s="127"/>
      <c r="C259" s="127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1:12" x14ac:dyDescent="0.2">
      <c r="A260" s="1"/>
      <c r="B260" s="1"/>
      <c r="C260" s="1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1:12" x14ac:dyDescent="0.2">
      <c r="A261" s="1"/>
      <c r="B261" s="1"/>
      <c r="C261" s="1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1:12" x14ac:dyDescent="0.2">
      <c r="A262" s="1"/>
      <c r="B262" s="1"/>
      <c r="C262" s="1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1:12" x14ac:dyDescent="0.2">
      <c r="A263" s="1"/>
      <c r="B263" s="1"/>
      <c r="C263" s="1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1:12" x14ac:dyDescent="0.2">
      <c r="A264" s="1"/>
      <c r="B264" s="1"/>
      <c r="C264" s="1"/>
      <c r="D264" s="110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1"/>
      <c r="B265" s="1"/>
      <c r="C265" s="1"/>
      <c r="D265" s="110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</sheetData>
  <mergeCells count="17">
    <mergeCell ref="A7:A10"/>
    <mergeCell ref="K8:K10"/>
    <mergeCell ref="D7:H7"/>
    <mergeCell ref="I7:K7"/>
    <mergeCell ref="J8:J10"/>
    <mergeCell ref="G8:G10"/>
    <mergeCell ref="H8:H10"/>
    <mergeCell ref="A3:L3"/>
    <mergeCell ref="A4:L4"/>
    <mergeCell ref="A5:L5"/>
    <mergeCell ref="L7:L10"/>
    <mergeCell ref="D8:D10"/>
    <mergeCell ref="E8:E10"/>
    <mergeCell ref="F8:F10"/>
    <mergeCell ref="B7:B10"/>
    <mergeCell ref="C7:C10"/>
    <mergeCell ref="I8:I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8" firstPageNumber="10" fitToHeight="10" orientation="landscape" r:id="rId1"/>
  <headerFooter alignWithMargins="0">
    <oddFooter>&amp;P. oldal</oddFooter>
  </headerFooter>
  <rowBreaks count="4" manualBreakCount="4">
    <brk id="51" max="11" man="1"/>
    <brk id="101" max="11" man="1"/>
    <brk id="151" max="11" man="1"/>
    <brk id="20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04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2" max="2" width="42.42578125" customWidth="1"/>
    <col min="3" max="3" width="11.140625" customWidth="1"/>
    <col min="4" max="4" width="11.5703125" customWidth="1"/>
    <col min="5" max="5" width="13.7109375" bestFit="1" customWidth="1"/>
    <col min="6" max="6" width="11" customWidth="1"/>
    <col min="7" max="8" width="9.7109375" customWidth="1"/>
    <col min="9" max="9" width="13.140625" customWidth="1"/>
    <col min="10" max="10" width="11.42578125" customWidth="1"/>
    <col min="11" max="11" width="9.7109375" customWidth="1"/>
    <col min="12" max="13" width="10.7109375" customWidth="1"/>
    <col min="14" max="14" width="9.85546875" bestFit="1" customWidth="1"/>
  </cols>
  <sheetData>
    <row r="1" spans="2:13" ht="15.75" x14ac:dyDescent="0.25">
      <c r="B1" s="4" t="s">
        <v>966</v>
      </c>
      <c r="C1" s="4"/>
      <c r="D1" s="4"/>
      <c r="E1" s="4"/>
      <c r="F1" s="4"/>
      <c r="G1" s="4"/>
      <c r="H1" s="4"/>
      <c r="I1" s="4"/>
      <c r="J1" s="4"/>
      <c r="K1" s="5"/>
      <c r="L1" s="5"/>
      <c r="M1" s="5"/>
    </row>
    <row r="2" spans="2:13" ht="15.75" x14ac:dyDescent="0.25"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</row>
    <row r="3" spans="2:13" ht="15.75" x14ac:dyDescent="0.25">
      <c r="B3" s="798" t="s">
        <v>55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</row>
    <row r="4" spans="2:13" ht="15.75" x14ac:dyDescent="0.25">
      <c r="B4" s="798" t="s">
        <v>705</v>
      </c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</row>
    <row r="5" spans="2:13" ht="15.75" x14ac:dyDescent="0.25">
      <c r="B5" s="798" t="s">
        <v>42</v>
      </c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</row>
    <row r="6" spans="2:13" x14ac:dyDescent="0.2">
      <c r="B6" s="5"/>
      <c r="C6" s="5"/>
      <c r="D6" s="5"/>
      <c r="E6" s="5"/>
      <c r="F6" s="5"/>
      <c r="G6" s="5"/>
      <c r="H6" s="5"/>
      <c r="I6" s="5"/>
      <c r="J6" s="5"/>
      <c r="K6" s="5" t="s">
        <v>50</v>
      </c>
      <c r="L6" s="5"/>
      <c r="M6" s="5"/>
    </row>
    <row r="7" spans="2:13" ht="12.75" customHeight="1" x14ac:dyDescent="0.2">
      <c r="B7" s="754" t="s">
        <v>192</v>
      </c>
      <c r="C7" s="754" t="s">
        <v>177</v>
      </c>
      <c r="D7" s="754" t="s">
        <v>195</v>
      </c>
      <c r="E7" s="778" t="s">
        <v>57</v>
      </c>
      <c r="F7" s="792"/>
      <c r="G7" s="792"/>
      <c r="H7" s="792"/>
      <c r="I7" s="792"/>
      <c r="J7" s="801" t="s">
        <v>58</v>
      </c>
      <c r="K7" s="793"/>
      <c r="L7" s="793"/>
      <c r="M7" s="754" t="s">
        <v>149</v>
      </c>
    </row>
    <row r="8" spans="2:13" ht="12.75" customHeight="1" x14ac:dyDescent="0.2">
      <c r="B8" s="770"/>
      <c r="C8" s="775"/>
      <c r="D8" s="770"/>
      <c r="E8" s="754" t="s">
        <v>90</v>
      </c>
      <c r="F8" s="754" t="s">
        <v>91</v>
      </c>
      <c r="G8" s="754" t="s">
        <v>96</v>
      </c>
      <c r="H8" s="758" t="s">
        <v>167</v>
      </c>
      <c r="I8" s="771" t="s">
        <v>146</v>
      </c>
      <c r="J8" s="754" t="s">
        <v>60</v>
      </c>
      <c r="K8" s="754" t="s">
        <v>59</v>
      </c>
      <c r="L8" s="795" t="s">
        <v>173</v>
      </c>
      <c r="M8" s="770"/>
    </row>
    <row r="9" spans="2:13" x14ac:dyDescent="0.2">
      <c r="B9" s="770"/>
      <c r="C9" s="775"/>
      <c r="D9" s="770"/>
      <c r="E9" s="770"/>
      <c r="F9" s="770"/>
      <c r="G9" s="770"/>
      <c r="H9" s="790"/>
      <c r="I9" s="799"/>
      <c r="J9" s="770"/>
      <c r="K9" s="770"/>
      <c r="L9" s="796"/>
      <c r="M9" s="770"/>
    </row>
    <row r="10" spans="2:13" x14ac:dyDescent="0.2">
      <c r="B10" s="755"/>
      <c r="C10" s="755"/>
      <c r="D10" s="755"/>
      <c r="E10" s="755"/>
      <c r="F10" s="755"/>
      <c r="G10" s="755"/>
      <c r="H10" s="759"/>
      <c r="I10" s="800"/>
      <c r="J10" s="755"/>
      <c r="K10" s="755"/>
      <c r="L10" s="797"/>
      <c r="M10" s="755"/>
    </row>
    <row r="11" spans="2:13" x14ac:dyDescent="0.2">
      <c r="B11" s="7" t="s">
        <v>30</v>
      </c>
      <c r="C11" s="9"/>
      <c r="D11" s="18" t="s">
        <v>31</v>
      </c>
      <c r="E11" s="9" t="s">
        <v>32</v>
      </c>
      <c r="F11" s="18" t="s">
        <v>33</v>
      </c>
      <c r="G11" s="9" t="s">
        <v>34</v>
      </c>
      <c r="H11" s="18" t="s">
        <v>35</v>
      </c>
      <c r="I11" s="17" t="s">
        <v>36</v>
      </c>
      <c r="J11" s="9" t="s">
        <v>38</v>
      </c>
      <c r="K11" s="9" t="s">
        <v>39</v>
      </c>
      <c r="L11" s="18" t="s">
        <v>40</v>
      </c>
      <c r="M11" s="9" t="s">
        <v>41</v>
      </c>
    </row>
    <row r="12" spans="2:13" x14ac:dyDescent="0.2">
      <c r="B12" s="37" t="s">
        <v>174</v>
      </c>
      <c r="C12" s="7"/>
      <c r="D12" s="7"/>
      <c r="E12" s="80"/>
      <c r="F12" s="80"/>
      <c r="G12" s="84"/>
      <c r="H12" s="80"/>
      <c r="I12" s="84"/>
      <c r="J12" s="80"/>
      <c r="K12" s="83"/>
      <c r="L12" s="80"/>
      <c r="M12" s="80"/>
    </row>
    <row r="13" spans="2:13" x14ac:dyDescent="0.2">
      <c r="B13" s="39" t="s">
        <v>62</v>
      </c>
      <c r="C13" s="19"/>
      <c r="D13" s="160">
        <f>SUM(E13:M13)</f>
        <v>291277</v>
      </c>
      <c r="E13" s="67">
        <v>206620</v>
      </c>
      <c r="F13" s="67">
        <v>36159</v>
      </c>
      <c r="G13" s="81">
        <v>44609</v>
      </c>
      <c r="H13" s="67"/>
      <c r="I13" s="81"/>
      <c r="J13" s="67">
        <v>3889</v>
      </c>
      <c r="K13" s="95"/>
      <c r="L13" s="67"/>
      <c r="M13" s="67"/>
    </row>
    <row r="14" spans="2:13" x14ac:dyDescent="0.2">
      <c r="B14" s="11" t="s">
        <v>207</v>
      </c>
      <c r="C14" s="154" t="s">
        <v>131</v>
      </c>
      <c r="D14" s="160">
        <f>SUM(E14:M14)</f>
        <v>300075</v>
      </c>
      <c r="E14" s="67">
        <v>208320</v>
      </c>
      <c r="F14" s="67">
        <v>36459</v>
      </c>
      <c r="G14" s="67">
        <v>50102</v>
      </c>
      <c r="H14" s="67"/>
      <c r="I14" s="67"/>
      <c r="J14" s="67">
        <v>5194</v>
      </c>
      <c r="K14" s="67"/>
      <c r="L14" s="67"/>
      <c r="M14" s="67"/>
    </row>
    <row r="15" spans="2:13" x14ac:dyDescent="0.2">
      <c r="B15" s="11" t="s">
        <v>221</v>
      </c>
      <c r="C15" s="154"/>
      <c r="D15" s="160">
        <f>SUM(E15:M15)</f>
        <v>271583</v>
      </c>
      <c r="E15" s="67">
        <v>199671</v>
      </c>
      <c r="F15" s="67">
        <v>33946</v>
      </c>
      <c r="G15" s="67">
        <v>33468</v>
      </c>
      <c r="H15" s="77"/>
      <c r="I15" s="67"/>
      <c r="J15" s="77">
        <v>4498</v>
      </c>
      <c r="K15" s="67"/>
      <c r="L15" s="67"/>
      <c r="M15" s="67"/>
    </row>
    <row r="16" spans="2:13" x14ac:dyDescent="0.2">
      <c r="B16" s="11" t="s">
        <v>222</v>
      </c>
      <c r="C16" s="153"/>
      <c r="D16" s="459">
        <f t="shared" ref="D16:M16" si="0">IF(D14&lt;&gt;0,D15/D14,"")</f>
        <v>0.90505040406565029</v>
      </c>
      <c r="E16" s="459">
        <f t="shared" si="0"/>
        <v>0.95848214285714284</v>
      </c>
      <c r="F16" s="459">
        <f t="shared" si="0"/>
        <v>0.93107326037466742</v>
      </c>
      <c r="G16" s="459">
        <f t="shared" si="0"/>
        <v>0.66799728553750348</v>
      </c>
      <c r="H16" s="459" t="str">
        <f t="shared" si="0"/>
        <v/>
      </c>
      <c r="I16" s="459" t="str">
        <f t="shared" si="0"/>
        <v/>
      </c>
      <c r="J16" s="459">
        <f t="shared" si="0"/>
        <v>0.86599922988063149</v>
      </c>
      <c r="K16" s="459" t="str">
        <f t="shared" si="0"/>
        <v/>
      </c>
      <c r="L16" s="459" t="str">
        <f t="shared" si="0"/>
        <v/>
      </c>
      <c r="M16" s="459" t="str">
        <f t="shared" si="0"/>
        <v/>
      </c>
    </row>
    <row r="17" spans="2:13" x14ac:dyDescent="0.2">
      <c r="B17" s="37" t="s">
        <v>429</v>
      </c>
      <c r="C17" s="7"/>
      <c r="D17" s="145"/>
      <c r="E17" s="87"/>
      <c r="F17" s="80"/>
      <c r="G17" s="84"/>
      <c r="H17" s="80"/>
      <c r="I17" s="84"/>
      <c r="J17" s="88"/>
      <c r="K17" s="83"/>
      <c r="L17" s="80"/>
      <c r="M17" s="80"/>
    </row>
    <row r="18" spans="2:13" x14ac:dyDescent="0.2">
      <c r="B18" s="39" t="s">
        <v>62</v>
      </c>
      <c r="C18" s="19"/>
      <c r="D18" s="160">
        <f>SUM(E18:M18)</f>
        <v>0</v>
      </c>
      <c r="E18" s="86"/>
      <c r="F18" s="67"/>
      <c r="G18" s="81"/>
      <c r="H18" s="67"/>
      <c r="I18" s="81"/>
      <c r="J18" s="73"/>
      <c r="K18" s="95"/>
      <c r="L18" s="67"/>
      <c r="M18" s="67"/>
    </row>
    <row r="19" spans="2:13" x14ac:dyDescent="0.2">
      <c r="B19" s="11" t="s">
        <v>207</v>
      </c>
      <c r="C19" s="154" t="s">
        <v>131</v>
      </c>
      <c r="D19" s="160">
        <f>SUM(E19:M19)</f>
        <v>0</v>
      </c>
      <c r="E19" s="77"/>
      <c r="F19" s="67"/>
      <c r="G19" s="67"/>
      <c r="H19" s="67"/>
      <c r="I19" s="67"/>
      <c r="J19" s="73"/>
      <c r="K19" s="95"/>
      <c r="L19" s="67"/>
      <c r="M19" s="67"/>
    </row>
    <row r="20" spans="2:13" x14ac:dyDescent="0.2">
      <c r="B20" s="11" t="s">
        <v>221</v>
      </c>
      <c r="C20" s="154"/>
      <c r="D20" s="99">
        <f>SUM(E20:M20)</f>
        <v>0</v>
      </c>
      <c r="E20" s="67"/>
      <c r="F20" s="77"/>
      <c r="G20" s="67"/>
      <c r="H20" s="67"/>
      <c r="I20" s="67"/>
      <c r="J20" s="67"/>
      <c r="K20" s="67"/>
      <c r="L20" s="67"/>
      <c r="M20" s="67"/>
    </row>
    <row r="21" spans="2:13" x14ac:dyDescent="0.2">
      <c r="B21" s="11" t="s">
        <v>222</v>
      </c>
      <c r="C21" s="153"/>
      <c r="D21" s="459" t="str">
        <f t="shared" ref="D21:M21" si="1">IF(D19&lt;&gt;0,D20/D19,"")</f>
        <v/>
      </c>
      <c r="E21" s="459" t="str">
        <f t="shared" si="1"/>
        <v/>
      </c>
      <c r="F21" s="459" t="str">
        <f t="shared" si="1"/>
        <v/>
      </c>
      <c r="G21" s="459" t="str">
        <f t="shared" si="1"/>
        <v/>
      </c>
      <c r="H21" s="459" t="str">
        <f t="shared" si="1"/>
        <v/>
      </c>
      <c r="I21" s="459" t="str">
        <f t="shared" si="1"/>
        <v/>
      </c>
      <c r="J21" s="459" t="str">
        <f t="shared" si="1"/>
        <v/>
      </c>
      <c r="K21" s="459" t="str">
        <f t="shared" si="1"/>
        <v/>
      </c>
      <c r="L21" s="459" t="str">
        <f t="shared" si="1"/>
        <v/>
      </c>
      <c r="M21" s="459" t="str">
        <f t="shared" si="1"/>
        <v/>
      </c>
    </row>
    <row r="22" spans="2:13" x14ac:dyDescent="0.2">
      <c r="B22" s="37" t="s">
        <v>408</v>
      </c>
      <c r="C22" s="7"/>
      <c r="D22" s="145"/>
      <c r="E22" s="87"/>
      <c r="F22" s="80"/>
      <c r="G22" s="84"/>
      <c r="H22" s="80"/>
      <c r="I22" s="84"/>
      <c r="J22" s="88"/>
      <c r="K22" s="83"/>
      <c r="L22" s="80"/>
      <c r="M22" s="80"/>
    </row>
    <row r="23" spans="2:13" x14ac:dyDescent="0.2">
      <c r="B23" s="39" t="s">
        <v>62</v>
      </c>
      <c r="C23" s="19"/>
      <c r="D23" s="160">
        <f>SUM(E23:M23)</f>
        <v>0</v>
      </c>
      <c r="E23" s="86"/>
      <c r="F23" s="67"/>
      <c r="G23" s="81"/>
      <c r="H23" s="67"/>
      <c r="I23" s="81"/>
      <c r="J23" s="73"/>
      <c r="K23" s="95"/>
      <c r="L23" s="67"/>
      <c r="M23" s="67"/>
    </row>
    <row r="24" spans="2:13" x14ac:dyDescent="0.2">
      <c r="B24" s="11" t="s">
        <v>207</v>
      </c>
      <c r="C24" s="154" t="s">
        <v>131</v>
      </c>
      <c r="D24" s="160">
        <f>SUM(E24:M24)</f>
        <v>0</v>
      </c>
      <c r="E24" s="77"/>
      <c r="F24" s="67"/>
      <c r="G24" s="67"/>
      <c r="H24" s="67"/>
      <c r="I24" s="67"/>
      <c r="J24" s="73"/>
      <c r="K24" s="95"/>
      <c r="L24" s="67"/>
      <c r="M24" s="67"/>
    </row>
    <row r="25" spans="2:13" x14ac:dyDescent="0.2">
      <c r="B25" s="11" t="s">
        <v>221</v>
      </c>
      <c r="C25" s="154"/>
      <c r="D25" s="99">
        <f>SUM(E25:M25)</f>
        <v>0</v>
      </c>
      <c r="E25" s="67"/>
      <c r="F25" s="77"/>
      <c r="G25" s="67"/>
      <c r="H25" s="67"/>
      <c r="I25" s="67"/>
      <c r="J25" s="67"/>
      <c r="K25" s="67"/>
      <c r="L25" s="67"/>
      <c r="M25" s="67"/>
    </row>
    <row r="26" spans="2:13" x14ac:dyDescent="0.2">
      <c r="B26" s="11" t="s">
        <v>222</v>
      </c>
      <c r="C26" s="153"/>
      <c r="D26" s="459" t="str">
        <f t="shared" ref="D26:M26" si="2">IF(D24&lt;&gt;0,D25/D24,"")</f>
        <v/>
      </c>
      <c r="E26" s="459" t="str">
        <f t="shared" si="2"/>
        <v/>
      </c>
      <c r="F26" s="459" t="str">
        <f t="shared" si="2"/>
        <v/>
      </c>
      <c r="G26" s="459" t="str">
        <f t="shared" si="2"/>
        <v/>
      </c>
      <c r="H26" s="459" t="str">
        <f t="shared" si="2"/>
        <v/>
      </c>
      <c r="I26" s="459" t="str">
        <f t="shared" si="2"/>
        <v/>
      </c>
      <c r="J26" s="459" t="str">
        <f t="shared" si="2"/>
        <v/>
      </c>
      <c r="K26" s="459" t="str">
        <f t="shared" si="2"/>
        <v/>
      </c>
      <c r="L26" s="459" t="str">
        <f t="shared" si="2"/>
        <v/>
      </c>
      <c r="M26" s="459" t="str">
        <f t="shared" si="2"/>
        <v/>
      </c>
    </row>
    <row r="27" spans="2:13" x14ac:dyDescent="0.2">
      <c r="B27" s="37" t="s">
        <v>406</v>
      </c>
      <c r="C27" s="7"/>
      <c r="D27" s="145"/>
      <c r="E27" s="80"/>
      <c r="F27" s="80"/>
      <c r="G27" s="84"/>
      <c r="H27" s="80"/>
      <c r="I27" s="84"/>
      <c r="J27" s="80"/>
      <c r="K27" s="83"/>
      <c r="L27" s="80"/>
      <c r="M27" s="80"/>
    </row>
    <row r="28" spans="2:13" x14ac:dyDescent="0.2">
      <c r="B28" s="39" t="s">
        <v>62</v>
      </c>
      <c r="C28" s="19"/>
      <c r="D28" s="160">
        <f>SUM(E28:M28)</f>
        <v>0</v>
      </c>
      <c r="E28" s="67"/>
      <c r="F28" s="67"/>
      <c r="G28" s="81"/>
      <c r="H28" s="67"/>
      <c r="I28" s="81"/>
      <c r="J28" s="67"/>
      <c r="K28" s="95"/>
      <c r="L28" s="67"/>
      <c r="M28" s="67"/>
    </row>
    <row r="29" spans="2:13" ht="11.25" customHeight="1" x14ac:dyDescent="0.2">
      <c r="B29" s="11" t="s">
        <v>207</v>
      </c>
      <c r="C29" s="154" t="s">
        <v>129</v>
      </c>
      <c r="D29" s="160">
        <f>SUM(E29:M29)</f>
        <v>0</v>
      </c>
      <c r="E29" s="67"/>
      <c r="F29" s="67"/>
      <c r="G29" s="81"/>
      <c r="H29" s="67"/>
      <c r="I29" s="81"/>
      <c r="J29" s="67"/>
      <c r="K29" s="67"/>
      <c r="L29" s="67"/>
      <c r="M29" s="67"/>
    </row>
    <row r="30" spans="2:13" ht="11.25" customHeight="1" x14ac:dyDescent="0.2">
      <c r="B30" s="11" t="s">
        <v>221</v>
      </c>
      <c r="C30" s="154"/>
      <c r="D30" s="99">
        <f>SUM(E30:M30)</f>
        <v>0</v>
      </c>
      <c r="E30" s="67"/>
      <c r="F30" s="67"/>
      <c r="G30" s="67"/>
      <c r="H30" s="67"/>
      <c r="I30" s="67"/>
      <c r="J30" s="67"/>
      <c r="K30" s="67"/>
      <c r="L30" s="67"/>
      <c r="M30" s="67"/>
    </row>
    <row r="31" spans="2:13" ht="11.25" customHeight="1" x14ac:dyDescent="0.2">
      <c r="B31" s="11" t="s">
        <v>222</v>
      </c>
      <c r="C31" s="153"/>
      <c r="D31" s="459" t="str">
        <f t="shared" ref="D31:M31" si="3">IF(D29&lt;&gt;0,D30/D29,"")</f>
        <v/>
      </c>
      <c r="E31" s="459" t="str">
        <f t="shared" si="3"/>
        <v/>
      </c>
      <c r="F31" s="459" t="str">
        <f t="shared" si="3"/>
        <v/>
      </c>
      <c r="G31" s="459" t="str">
        <f t="shared" si="3"/>
        <v/>
      </c>
      <c r="H31" s="459" t="str">
        <f t="shared" si="3"/>
        <v/>
      </c>
      <c r="I31" s="459" t="str">
        <f t="shared" si="3"/>
        <v/>
      </c>
      <c r="J31" s="459" t="str">
        <f t="shared" si="3"/>
        <v/>
      </c>
      <c r="K31" s="459" t="str">
        <f t="shared" si="3"/>
        <v/>
      </c>
      <c r="L31" s="459" t="str">
        <f t="shared" si="3"/>
        <v/>
      </c>
      <c r="M31" s="459" t="str">
        <f t="shared" si="3"/>
        <v/>
      </c>
    </row>
    <row r="32" spans="2:13" x14ac:dyDescent="0.2">
      <c r="B32" s="37" t="s">
        <v>510</v>
      </c>
      <c r="C32" s="7"/>
      <c r="D32" s="145"/>
      <c r="E32" s="80"/>
      <c r="F32" s="80"/>
      <c r="G32" s="84"/>
      <c r="H32" s="80"/>
      <c r="I32" s="84"/>
      <c r="J32" s="80"/>
      <c r="K32" s="83"/>
      <c r="L32" s="80"/>
      <c r="M32" s="80"/>
    </row>
    <row r="33" spans="2:13" x14ac:dyDescent="0.2">
      <c r="B33" s="39" t="s">
        <v>62</v>
      </c>
      <c r="C33" s="19"/>
      <c r="D33" s="160">
        <f>SUM(E33:M33)</f>
        <v>0</v>
      </c>
      <c r="E33" s="67"/>
      <c r="F33" s="67"/>
      <c r="G33" s="81"/>
      <c r="H33" s="67"/>
      <c r="I33" s="81"/>
      <c r="J33" s="67"/>
      <c r="K33" s="95"/>
      <c r="L33" s="67"/>
      <c r="M33" s="67"/>
    </row>
    <row r="34" spans="2:13" x14ac:dyDescent="0.2">
      <c r="B34" s="11" t="s">
        <v>207</v>
      </c>
      <c r="C34" s="154" t="s">
        <v>129</v>
      </c>
      <c r="D34" s="160">
        <f>SUM(E34:M34)</f>
        <v>0</v>
      </c>
      <c r="E34" s="67"/>
      <c r="F34" s="67"/>
      <c r="G34" s="81"/>
      <c r="H34" s="67"/>
      <c r="I34" s="81"/>
      <c r="J34" s="67"/>
      <c r="K34" s="95"/>
      <c r="L34" s="67"/>
      <c r="M34" s="67"/>
    </row>
    <row r="35" spans="2:13" x14ac:dyDescent="0.2">
      <c r="B35" s="11" t="s">
        <v>221</v>
      </c>
      <c r="C35" s="154"/>
      <c r="D35" s="160">
        <f>SUM(E35:M35)</f>
        <v>0</v>
      </c>
      <c r="E35" s="67"/>
      <c r="F35" s="67"/>
      <c r="G35" s="67"/>
      <c r="H35" s="77"/>
      <c r="I35" s="67"/>
      <c r="J35" s="67"/>
      <c r="K35" s="67"/>
      <c r="L35" s="67"/>
      <c r="M35" s="67"/>
    </row>
    <row r="36" spans="2:13" x14ac:dyDescent="0.2">
      <c r="B36" s="11" t="s">
        <v>222</v>
      </c>
      <c r="C36" s="153"/>
      <c r="D36" s="459" t="str">
        <f t="shared" ref="D36:M36" si="4">IF(D34&lt;&gt;0,D35/D34,"")</f>
        <v/>
      </c>
      <c r="E36" s="459" t="str">
        <f t="shared" si="4"/>
        <v/>
      </c>
      <c r="F36" s="459" t="str">
        <f t="shared" si="4"/>
        <v/>
      </c>
      <c r="G36" s="459" t="str">
        <f t="shared" si="4"/>
        <v/>
      </c>
      <c r="H36" s="459" t="str">
        <f t="shared" si="4"/>
        <v/>
      </c>
      <c r="I36" s="459" t="str">
        <f t="shared" si="4"/>
        <v/>
      </c>
      <c r="J36" s="459" t="str">
        <f t="shared" si="4"/>
        <v/>
      </c>
      <c r="K36" s="459" t="str">
        <f t="shared" si="4"/>
        <v/>
      </c>
      <c r="L36" s="459" t="str">
        <f t="shared" si="4"/>
        <v/>
      </c>
      <c r="M36" s="459" t="str">
        <f t="shared" si="4"/>
        <v/>
      </c>
    </row>
    <row r="37" spans="2:13" x14ac:dyDescent="0.2">
      <c r="B37" s="37" t="s">
        <v>64</v>
      </c>
      <c r="C37" s="7"/>
      <c r="D37" s="145"/>
      <c r="E37" s="80"/>
      <c r="F37" s="82"/>
      <c r="G37" s="80"/>
      <c r="H37" s="82"/>
      <c r="I37" s="80"/>
      <c r="J37" s="82"/>
      <c r="K37" s="83"/>
      <c r="L37" s="80"/>
      <c r="M37" s="80"/>
    </row>
    <row r="38" spans="2:13" x14ac:dyDescent="0.2">
      <c r="B38" s="50" t="s">
        <v>62</v>
      </c>
      <c r="C38" s="19"/>
      <c r="D38" s="160">
        <f t="shared" ref="D38:D48" si="5">SUM(E38:M38)</f>
        <v>291277</v>
      </c>
      <c r="E38" s="67">
        <f>SUM(E13,E18,E28,E33,E23)</f>
        <v>206620</v>
      </c>
      <c r="F38" s="67">
        <f t="shared" ref="F38:M38" si="6">SUM(F13,F18,F28,F33,F23)</f>
        <v>36159</v>
      </c>
      <c r="G38" s="67">
        <f t="shared" si="6"/>
        <v>44609</v>
      </c>
      <c r="H38" s="67">
        <f t="shared" si="6"/>
        <v>0</v>
      </c>
      <c r="I38" s="67">
        <f t="shared" si="6"/>
        <v>0</v>
      </c>
      <c r="J38" s="67">
        <f t="shared" si="6"/>
        <v>3889</v>
      </c>
      <c r="K38" s="67">
        <f t="shared" si="6"/>
        <v>0</v>
      </c>
      <c r="L38" s="67">
        <f t="shared" si="6"/>
        <v>0</v>
      </c>
      <c r="M38" s="67">
        <f t="shared" si="6"/>
        <v>0</v>
      </c>
    </row>
    <row r="39" spans="2:13" s="111" customFormat="1" x14ac:dyDescent="0.2">
      <c r="B39" s="50" t="s">
        <v>213</v>
      </c>
      <c r="C39" s="19"/>
      <c r="D39" s="160">
        <f t="shared" si="5"/>
        <v>300075</v>
      </c>
      <c r="E39" s="67">
        <f>SUM(E14,E19,E29,E34,E24)</f>
        <v>208320</v>
      </c>
      <c r="F39" s="67">
        <f t="shared" ref="F39:M39" si="7">SUM(F14,F19,F29,F34,F24)</f>
        <v>36459</v>
      </c>
      <c r="G39" s="67">
        <f t="shared" si="7"/>
        <v>50102</v>
      </c>
      <c r="H39" s="67">
        <f t="shared" si="7"/>
        <v>0</v>
      </c>
      <c r="I39" s="67">
        <f t="shared" si="7"/>
        <v>0</v>
      </c>
      <c r="J39" s="67">
        <f t="shared" si="7"/>
        <v>5194</v>
      </c>
      <c r="K39" s="67">
        <f t="shared" si="7"/>
        <v>0</v>
      </c>
      <c r="L39" s="67">
        <f t="shared" si="7"/>
        <v>0</v>
      </c>
      <c r="M39" s="67">
        <f t="shared" si="7"/>
        <v>0</v>
      </c>
    </row>
    <row r="40" spans="2:13" s="111" customFormat="1" x14ac:dyDescent="0.2">
      <c r="B40" s="11" t="s">
        <v>221</v>
      </c>
      <c r="C40" s="154"/>
      <c r="D40" s="160">
        <f t="shared" si="5"/>
        <v>271583</v>
      </c>
      <c r="E40" s="67">
        <f>SUM(E15,E20,E30,E35,E25)</f>
        <v>199671</v>
      </c>
      <c r="F40" s="67">
        <f t="shared" ref="F40:M40" si="8">SUM(F15,F20,F30,F35,F25)</f>
        <v>33946</v>
      </c>
      <c r="G40" s="67">
        <f t="shared" si="8"/>
        <v>33468</v>
      </c>
      <c r="H40" s="67">
        <f t="shared" si="8"/>
        <v>0</v>
      </c>
      <c r="I40" s="67">
        <f t="shared" si="8"/>
        <v>0</v>
      </c>
      <c r="J40" s="67">
        <f t="shared" si="8"/>
        <v>4498</v>
      </c>
      <c r="K40" s="67">
        <f t="shared" si="8"/>
        <v>0</v>
      </c>
      <c r="L40" s="67">
        <f t="shared" si="8"/>
        <v>0</v>
      </c>
      <c r="M40" s="67">
        <f t="shared" si="8"/>
        <v>0</v>
      </c>
    </row>
    <row r="41" spans="2:13" s="111" customFormat="1" x14ac:dyDescent="0.2">
      <c r="B41" s="15" t="s">
        <v>222</v>
      </c>
      <c r="C41" s="153"/>
      <c r="D41" s="459">
        <f t="shared" ref="D41:M41" si="9">IF(D39&lt;&gt;0,D40/D39,"")</f>
        <v>0.90505040406565029</v>
      </c>
      <c r="E41" s="459">
        <f t="shared" si="9"/>
        <v>0.95848214285714284</v>
      </c>
      <c r="F41" s="459">
        <f t="shared" si="9"/>
        <v>0.93107326037466742</v>
      </c>
      <c r="G41" s="459">
        <f t="shared" si="9"/>
        <v>0.66799728553750348</v>
      </c>
      <c r="H41" s="459" t="str">
        <f t="shared" si="9"/>
        <v/>
      </c>
      <c r="I41" s="459" t="str">
        <f t="shared" si="9"/>
        <v/>
      </c>
      <c r="J41" s="459">
        <f t="shared" si="9"/>
        <v>0.86599922988063149</v>
      </c>
      <c r="K41" s="459" t="str">
        <f t="shared" si="9"/>
        <v/>
      </c>
      <c r="L41" s="459" t="str">
        <f t="shared" si="9"/>
        <v/>
      </c>
      <c r="M41" s="459" t="str">
        <f t="shared" si="9"/>
        <v/>
      </c>
    </row>
    <row r="42" spans="2:13" x14ac:dyDescent="0.2">
      <c r="B42" s="126" t="s">
        <v>189</v>
      </c>
      <c r="C42" s="207"/>
      <c r="D42" s="172">
        <f t="shared" si="5"/>
        <v>0</v>
      </c>
      <c r="E42" s="173">
        <f>SUM(E28+E33)</f>
        <v>0</v>
      </c>
      <c r="F42" s="173">
        <f t="shared" ref="F42:M42" si="10">SUM(F28+F33)</f>
        <v>0</v>
      </c>
      <c r="G42" s="173">
        <f t="shared" si="10"/>
        <v>0</v>
      </c>
      <c r="H42" s="173">
        <f t="shared" si="10"/>
        <v>0</v>
      </c>
      <c r="I42" s="173">
        <f t="shared" si="10"/>
        <v>0</v>
      </c>
      <c r="J42" s="173">
        <f t="shared" si="10"/>
        <v>0</v>
      </c>
      <c r="K42" s="173">
        <f t="shared" si="10"/>
        <v>0</v>
      </c>
      <c r="L42" s="173">
        <f t="shared" si="10"/>
        <v>0</v>
      </c>
      <c r="M42" s="173">
        <f t="shared" si="10"/>
        <v>0</v>
      </c>
    </row>
    <row r="43" spans="2:13" x14ac:dyDescent="0.2">
      <c r="B43" s="144" t="s">
        <v>231</v>
      </c>
      <c r="C43" s="365" t="s">
        <v>129</v>
      </c>
      <c r="D43" s="160">
        <f t="shared" si="5"/>
        <v>0</v>
      </c>
      <c r="E43" s="203">
        <f>SUM(E29+E34)</f>
        <v>0</v>
      </c>
      <c r="F43" s="203">
        <f t="shared" ref="F43:M43" si="11">SUM(F29+F34)</f>
        <v>0</v>
      </c>
      <c r="G43" s="203">
        <f t="shared" si="11"/>
        <v>0</v>
      </c>
      <c r="H43" s="203">
        <f t="shared" si="11"/>
        <v>0</v>
      </c>
      <c r="I43" s="203">
        <f t="shared" si="11"/>
        <v>0</v>
      </c>
      <c r="J43" s="203">
        <f t="shared" si="11"/>
        <v>0</v>
      </c>
      <c r="K43" s="203">
        <f t="shared" si="11"/>
        <v>0</v>
      </c>
      <c r="L43" s="203">
        <f t="shared" si="11"/>
        <v>0</v>
      </c>
      <c r="M43" s="203">
        <f t="shared" si="11"/>
        <v>0</v>
      </c>
    </row>
    <row r="44" spans="2:13" x14ac:dyDescent="0.2">
      <c r="B44" s="50" t="s">
        <v>221</v>
      </c>
      <c r="C44" s="154"/>
      <c r="D44" s="99">
        <f>SUM(E44:M44)</f>
        <v>0</v>
      </c>
      <c r="E44" s="203">
        <f>SUM(E30+E35)</f>
        <v>0</v>
      </c>
      <c r="F44" s="203">
        <f t="shared" ref="F44:M44" si="12">SUM(F30+F35)</f>
        <v>0</v>
      </c>
      <c r="G44" s="203">
        <f t="shared" si="12"/>
        <v>0</v>
      </c>
      <c r="H44" s="203">
        <f t="shared" si="12"/>
        <v>0</v>
      </c>
      <c r="I44" s="203">
        <f t="shared" si="12"/>
        <v>0</v>
      </c>
      <c r="J44" s="203">
        <f t="shared" si="12"/>
        <v>0</v>
      </c>
      <c r="K44" s="203">
        <f t="shared" si="12"/>
        <v>0</v>
      </c>
      <c r="L44" s="203">
        <f t="shared" si="12"/>
        <v>0</v>
      </c>
      <c r="M44" s="203">
        <f t="shared" si="12"/>
        <v>0</v>
      </c>
    </row>
    <row r="45" spans="2:13" x14ac:dyDescent="0.2">
      <c r="B45" s="50" t="s">
        <v>222</v>
      </c>
      <c r="C45" s="153"/>
      <c r="D45" s="459" t="str">
        <f t="shared" ref="D45:M45" si="13">IF(D43&lt;&gt;0,D44/D43,"")</f>
        <v/>
      </c>
      <c r="E45" s="459" t="str">
        <f t="shared" si="13"/>
        <v/>
      </c>
      <c r="F45" s="459" t="str">
        <f t="shared" si="13"/>
        <v/>
      </c>
      <c r="G45" s="459" t="str">
        <f t="shared" si="13"/>
        <v/>
      </c>
      <c r="H45" s="459" t="str">
        <f t="shared" si="13"/>
        <v/>
      </c>
      <c r="I45" s="459" t="str">
        <f t="shared" si="13"/>
        <v/>
      </c>
      <c r="J45" s="459" t="str">
        <f t="shared" si="13"/>
        <v/>
      </c>
      <c r="K45" s="459" t="str">
        <f t="shared" si="13"/>
        <v/>
      </c>
      <c r="L45" s="459" t="str">
        <f t="shared" si="13"/>
        <v/>
      </c>
      <c r="M45" s="459" t="str">
        <f t="shared" si="13"/>
        <v/>
      </c>
    </row>
    <row r="46" spans="2:13" x14ac:dyDescent="0.2">
      <c r="B46" s="126" t="s">
        <v>190</v>
      </c>
      <c r="C46" s="208"/>
      <c r="D46" s="160">
        <f t="shared" si="5"/>
        <v>0</v>
      </c>
      <c r="E46" s="174">
        <v>0</v>
      </c>
      <c r="F46" s="174">
        <v>0</v>
      </c>
      <c r="G46" s="174">
        <v>0</v>
      </c>
      <c r="H46" s="20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</row>
    <row r="47" spans="2:13" x14ac:dyDescent="0.2">
      <c r="B47" s="144" t="s">
        <v>232</v>
      </c>
      <c r="C47" s="365" t="s">
        <v>130</v>
      </c>
      <c r="D47" s="160">
        <f t="shared" si="5"/>
        <v>0</v>
      </c>
      <c r="E47" s="174"/>
      <c r="F47" s="174"/>
      <c r="G47" s="174"/>
      <c r="H47" s="174"/>
      <c r="I47" s="174"/>
      <c r="J47" s="174"/>
      <c r="K47" s="174"/>
      <c r="L47" s="174"/>
      <c r="M47" s="174"/>
    </row>
    <row r="48" spans="2:13" x14ac:dyDescent="0.2">
      <c r="B48" s="50" t="s">
        <v>221</v>
      </c>
      <c r="C48" s="366"/>
      <c r="D48" s="160">
        <f t="shared" si="5"/>
        <v>0</v>
      </c>
      <c r="E48" s="67"/>
      <c r="F48" s="77"/>
      <c r="G48" s="67"/>
      <c r="H48" s="77"/>
      <c r="I48" s="67"/>
      <c r="J48" s="77"/>
      <c r="K48" s="67"/>
      <c r="L48" s="67"/>
      <c r="M48" s="67"/>
    </row>
    <row r="49" spans="2:13" x14ac:dyDescent="0.2">
      <c r="B49" s="50" t="s">
        <v>222</v>
      </c>
      <c r="C49" s="367"/>
      <c r="D49" s="459" t="str">
        <f t="shared" ref="D49:M49" si="14">IF(D47&lt;&gt;0,D48/D47,"")</f>
        <v/>
      </c>
      <c r="E49" s="459" t="str">
        <f t="shared" si="14"/>
        <v/>
      </c>
      <c r="F49" s="459" t="str">
        <f t="shared" si="14"/>
        <v/>
      </c>
      <c r="G49" s="459" t="str">
        <f t="shared" si="14"/>
        <v/>
      </c>
      <c r="H49" s="459" t="str">
        <f t="shared" si="14"/>
        <v/>
      </c>
      <c r="I49" s="459" t="str">
        <f t="shared" si="14"/>
        <v/>
      </c>
      <c r="J49" s="459" t="str">
        <f t="shared" si="14"/>
        <v/>
      </c>
      <c r="K49" s="459" t="str">
        <f t="shared" si="14"/>
        <v/>
      </c>
      <c r="L49" s="459" t="str">
        <f t="shared" si="14"/>
        <v/>
      </c>
      <c r="M49" s="459" t="str">
        <f t="shared" si="14"/>
        <v/>
      </c>
    </row>
    <row r="50" spans="2:13" x14ac:dyDescent="0.2">
      <c r="B50" s="47" t="s">
        <v>191</v>
      </c>
      <c r="C50" s="296"/>
      <c r="D50" s="172">
        <f>SUM(E50:M50)</f>
        <v>291277</v>
      </c>
      <c r="E50" s="364">
        <f t="shared" ref="E50:M50" si="15">SUM(E13+E18+E23)</f>
        <v>206620</v>
      </c>
      <c r="F50" s="364">
        <f t="shared" si="15"/>
        <v>36159</v>
      </c>
      <c r="G50" s="364">
        <f t="shared" si="15"/>
        <v>44609</v>
      </c>
      <c r="H50" s="364">
        <f t="shared" si="15"/>
        <v>0</v>
      </c>
      <c r="I50" s="364">
        <f t="shared" si="15"/>
        <v>0</v>
      </c>
      <c r="J50" s="364">
        <f t="shared" si="15"/>
        <v>3889</v>
      </c>
      <c r="K50" s="364">
        <f t="shared" si="15"/>
        <v>0</v>
      </c>
      <c r="L50" s="364">
        <f t="shared" si="15"/>
        <v>0</v>
      </c>
      <c r="M50" s="364">
        <f t="shared" si="15"/>
        <v>0</v>
      </c>
    </row>
    <row r="51" spans="2:13" x14ac:dyDescent="0.2">
      <c r="B51" s="144" t="s">
        <v>233</v>
      </c>
      <c r="C51" s="365" t="s">
        <v>131</v>
      </c>
      <c r="D51" s="169">
        <f>SUM(E51:M51)</f>
        <v>300075</v>
      </c>
      <c r="E51" s="180">
        <f t="shared" ref="E51:M51" si="16">SUM(E14+E19+E24)</f>
        <v>208320</v>
      </c>
      <c r="F51" s="180">
        <f t="shared" si="16"/>
        <v>36459</v>
      </c>
      <c r="G51" s="180">
        <f t="shared" si="16"/>
        <v>50102</v>
      </c>
      <c r="H51" s="180">
        <f t="shared" si="16"/>
        <v>0</v>
      </c>
      <c r="I51" s="180">
        <f t="shared" si="16"/>
        <v>0</v>
      </c>
      <c r="J51" s="180">
        <f t="shared" si="16"/>
        <v>5194</v>
      </c>
      <c r="K51" s="180">
        <f t="shared" si="16"/>
        <v>0</v>
      </c>
      <c r="L51" s="180">
        <f t="shared" si="16"/>
        <v>0</v>
      </c>
      <c r="M51" s="180">
        <f t="shared" si="16"/>
        <v>0</v>
      </c>
    </row>
    <row r="52" spans="2:13" x14ac:dyDescent="0.2">
      <c r="B52" s="50" t="s">
        <v>221</v>
      </c>
      <c r="C52" s="366"/>
      <c r="D52" s="169">
        <f>SUM(E52:M52)</f>
        <v>271583</v>
      </c>
      <c r="E52" s="180">
        <f t="shared" ref="E52:M52" si="17">SUM(E15+E20+E25)</f>
        <v>199671</v>
      </c>
      <c r="F52" s="180">
        <f t="shared" si="17"/>
        <v>33946</v>
      </c>
      <c r="G52" s="180">
        <f t="shared" si="17"/>
        <v>33468</v>
      </c>
      <c r="H52" s="180">
        <f t="shared" si="17"/>
        <v>0</v>
      </c>
      <c r="I52" s="180">
        <f t="shared" si="17"/>
        <v>0</v>
      </c>
      <c r="J52" s="180">
        <f t="shared" si="17"/>
        <v>4498</v>
      </c>
      <c r="K52" s="180">
        <f t="shared" si="17"/>
        <v>0</v>
      </c>
      <c r="L52" s="180">
        <f t="shared" si="17"/>
        <v>0</v>
      </c>
      <c r="M52" s="180">
        <f t="shared" si="17"/>
        <v>0</v>
      </c>
    </row>
    <row r="53" spans="2:13" x14ac:dyDescent="0.2">
      <c r="B53" s="463" t="s">
        <v>222</v>
      </c>
      <c r="C53" s="153"/>
      <c r="D53" s="459">
        <f t="shared" ref="D53:M53" si="18">IF(D51&lt;&gt;0,D52/D51,"")</f>
        <v>0.90505040406565029</v>
      </c>
      <c r="E53" s="459">
        <f t="shared" si="18"/>
        <v>0.95848214285714284</v>
      </c>
      <c r="F53" s="459">
        <f t="shared" si="18"/>
        <v>0.93107326037466742</v>
      </c>
      <c r="G53" s="459">
        <f t="shared" si="18"/>
        <v>0.66799728553750348</v>
      </c>
      <c r="H53" s="459" t="str">
        <f t="shared" si="18"/>
        <v/>
      </c>
      <c r="I53" s="459" t="str">
        <f t="shared" si="18"/>
        <v/>
      </c>
      <c r="J53" s="459">
        <f t="shared" si="18"/>
        <v>0.86599922988063149</v>
      </c>
      <c r="K53" s="459" t="str">
        <f t="shared" si="18"/>
        <v/>
      </c>
      <c r="L53" s="459" t="str">
        <f t="shared" si="18"/>
        <v/>
      </c>
      <c r="M53" s="459" t="str">
        <f t="shared" si="18"/>
        <v/>
      </c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</sheetData>
  <mergeCells count="17">
    <mergeCell ref="L8:L10"/>
    <mergeCell ref="E7:I7"/>
    <mergeCell ref="J7:L7"/>
    <mergeCell ref="B3:M3"/>
    <mergeCell ref="B4:M4"/>
    <mergeCell ref="B5:M5"/>
    <mergeCell ref="M7:M10"/>
    <mergeCell ref="E8:E10"/>
    <mergeCell ref="F8:F10"/>
    <mergeCell ref="G8:G10"/>
    <mergeCell ref="B7:B10"/>
    <mergeCell ref="C7:C10"/>
    <mergeCell ref="D7:D10"/>
    <mergeCell ref="K8:K10"/>
    <mergeCell ref="H8:H10"/>
    <mergeCell ref="I8:I10"/>
    <mergeCell ref="J8:J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6" firstPageNumber="13" fitToHeight="10" orientation="landscape" r:id="rId1"/>
  <headerFooter alignWithMargins="0">
    <oddFooter>&amp;P. oldal</oddFooter>
  </headerFooter>
  <rowBreaks count="1" manualBreakCount="1">
    <brk id="41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view="pageBreakPreview" zoomScale="60" zoomScaleNormal="100" workbookViewId="0"/>
  </sheetViews>
  <sheetFormatPr defaultColWidth="9.28515625" defaultRowHeight="12.75" x14ac:dyDescent="0.2"/>
  <cols>
    <col min="1" max="1" width="36.7109375" style="695" customWidth="1"/>
    <col min="2" max="2" width="6.7109375" style="695" customWidth="1"/>
    <col min="3" max="3" width="10.28515625" style="695" customWidth="1"/>
    <col min="4" max="4" width="11" style="695" customWidth="1"/>
    <col min="5" max="5" width="10.5703125" style="695" customWidth="1"/>
    <col min="6" max="6" width="11.5703125" style="695" bestFit="1" customWidth="1"/>
    <col min="7" max="7" width="14.28515625" style="695" bestFit="1" customWidth="1"/>
    <col min="8" max="9" width="10.28515625" style="695" customWidth="1"/>
    <col min="10" max="10" width="11.28515625" style="695" customWidth="1"/>
    <col min="11" max="11" width="13.5703125" style="695" customWidth="1"/>
    <col min="12" max="12" width="10.28515625" style="695" customWidth="1"/>
    <col min="13" max="13" width="9.5703125" style="695" bestFit="1" customWidth="1"/>
    <col min="14" max="14" width="9.28515625" style="695" bestFit="1"/>
    <col min="15" max="15" width="9.28515625" style="695"/>
    <col min="16" max="18" width="9.28515625" style="695" bestFit="1"/>
    <col min="19" max="16384" width="9.28515625" style="695"/>
  </cols>
  <sheetData>
    <row r="1" spans="1:17" x14ac:dyDescent="0.2">
      <c r="A1" s="692" t="s">
        <v>967</v>
      </c>
      <c r="B1" s="693"/>
      <c r="C1" s="692"/>
      <c r="D1" s="692"/>
      <c r="E1" s="692"/>
      <c r="F1" s="692"/>
      <c r="G1" s="692"/>
      <c r="H1" s="737"/>
      <c r="I1" s="737"/>
      <c r="J1" s="737"/>
      <c r="K1" s="698"/>
      <c r="L1" s="698"/>
      <c r="M1" s="698"/>
      <c r="N1" s="698"/>
    </row>
    <row r="2" spans="1:17" x14ac:dyDescent="0.2">
      <c r="A2" s="692"/>
      <c r="B2" s="693"/>
      <c r="C2" s="692"/>
      <c r="D2" s="692"/>
      <c r="E2" s="692"/>
      <c r="F2" s="692"/>
      <c r="G2" s="692"/>
      <c r="H2" s="737"/>
      <c r="I2" s="737"/>
      <c r="J2" s="737"/>
      <c r="K2" s="698"/>
      <c r="L2" s="698"/>
      <c r="M2" s="698"/>
      <c r="N2" s="698"/>
    </row>
    <row r="3" spans="1:17" x14ac:dyDescent="0.2">
      <c r="A3" s="785" t="s">
        <v>61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</row>
    <row r="4" spans="1:17" x14ac:dyDescent="0.2">
      <c r="A4" s="785" t="s">
        <v>706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</row>
    <row r="5" spans="1:17" x14ac:dyDescent="0.2">
      <c r="A5" s="785" t="s">
        <v>42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</row>
    <row r="6" spans="1:17" x14ac:dyDescent="0.2">
      <c r="A6" s="694"/>
      <c r="B6" s="694"/>
      <c r="C6" s="694"/>
      <c r="D6" s="738"/>
      <c r="E6" s="694"/>
      <c r="F6" s="694"/>
      <c r="G6" s="694"/>
      <c r="H6" s="694"/>
      <c r="I6" s="802" t="s">
        <v>50</v>
      </c>
      <c r="J6" s="802"/>
      <c r="K6" s="802"/>
      <c r="L6" s="802"/>
    </row>
    <row r="7" spans="1:17" ht="15" customHeight="1" x14ac:dyDescent="0.2">
      <c r="A7" s="739" t="s">
        <v>925</v>
      </c>
      <c r="B7" s="803" t="s">
        <v>177</v>
      </c>
      <c r="C7" s="803" t="s">
        <v>926</v>
      </c>
      <c r="D7" s="787" t="s">
        <v>57</v>
      </c>
      <c r="E7" s="806"/>
      <c r="F7" s="806"/>
      <c r="G7" s="806"/>
      <c r="H7" s="806"/>
      <c r="I7" s="787" t="s">
        <v>58</v>
      </c>
      <c r="J7" s="807"/>
      <c r="K7" s="807"/>
      <c r="L7" s="803" t="s">
        <v>927</v>
      </c>
    </row>
    <row r="8" spans="1:17" ht="12.75" customHeight="1" x14ac:dyDescent="0.2">
      <c r="A8" s="701" t="s">
        <v>928</v>
      </c>
      <c r="B8" s="804"/>
      <c r="C8" s="804"/>
      <c r="D8" s="803" t="s">
        <v>90</v>
      </c>
      <c r="E8" s="803" t="s">
        <v>91</v>
      </c>
      <c r="F8" s="803" t="s">
        <v>96</v>
      </c>
      <c r="G8" s="803" t="s">
        <v>167</v>
      </c>
      <c r="H8" s="803" t="s">
        <v>146</v>
      </c>
      <c r="I8" s="803" t="s">
        <v>60</v>
      </c>
      <c r="J8" s="803" t="s">
        <v>59</v>
      </c>
      <c r="K8" s="803" t="s">
        <v>929</v>
      </c>
      <c r="L8" s="808"/>
    </row>
    <row r="9" spans="1:17" x14ac:dyDescent="0.2">
      <c r="A9" s="701"/>
      <c r="B9" s="804"/>
      <c r="C9" s="804"/>
      <c r="D9" s="808"/>
      <c r="E9" s="808"/>
      <c r="F9" s="808"/>
      <c r="G9" s="808"/>
      <c r="H9" s="808"/>
      <c r="I9" s="808"/>
      <c r="J9" s="808"/>
      <c r="K9" s="808"/>
      <c r="L9" s="808"/>
    </row>
    <row r="10" spans="1:17" ht="29.25" customHeight="1" x14ac:dyDescent="0.2">
      <c r="A10" s="740"/>
      <c r="B10" s="805"/>
      <c r="C10" s="805"/>
      <c r="D10" s="809"/>
      <c r="E10" s="809"/>
      <c r="F10" s="809"/>
      <c r="G10" s="809"/>
      <c r="H10" s="809"/>
      <c r="I10" s="809"/>
      <c r="J10" s="809"/>
      <c r="K10" s="809"/>
      <c r="L10" s="809"/>
    </row>
    <row r="11" spans="1:17" x14ac:dyDescent="0.2">
      <c r="A11" s="741" t="s">
        <v>30</v>
      </c>
      <c r="B11" s="741" t="s">
        <v>31</v>
      </c>
      <c r="C11" s="741" t="s">
        <v>32</v>
      </c>
      <c r="D11" s="741" t="s">
        <v>33</v>
      </c>
      <c r="E11" s="741" t="s">
        <v>34</v>
      </c>
      <c r="F11" s="741" t="s">
        <v>35</v>
      </c>
      <c r="G11" s="741" t="s">
        <v>36</v>
      </c>
      <c r="H11" s="741" t="s">
        <v>37</v>
      </c>
      <c r="I11" s="741" t="s">
        <v>38</v>
      </c>
      <c r="J11" s="741" t="s">
        <v>39</v>
      </c>
      <c r="K11" s="741" t="s">
        <v>40</v>
      </c>
      <c r="L11" s="741" t="s">
        <v>336</v>
      </c>
    </row>
    <row r="12" spans="1:17" x14ac:dyDescent="0.2">
      <c r="A12" s="742" t="s">
        <v>930</v>
      </c>
      <c r="B12" s="703" t="s">
        <v>876</v>
      </c>
      <c r="C12" s="726"/>
      <c r="D12" s="743"/>
      <c r="E12" s="743"/>
      <c r="F12" s="743"/>
      <c r="G12" s="743"/>
      <c r="H12" s="743"/>
      <c r="I12" s="743"/>
      <c r="J12" s="743"/>
      <c r="K12" s="743"/>
      <c r="L12" s="743"/>
      <c r="M12" s="705"/>
      <c r="N12" s="705">
        <f>C12-M12</f>
        <v>0</v>
      </c>
    </row>
    <row r="13" spans="1:17" x14ac:dyDescent="0.2">
      <c r="A13" s="706" t="s">
        <v>877</v>
      </c>
      <c r="B13" s="706"/>
      <c r="C13" s="720">
        <f>SUM(D13:L13)</f>
        <v>173041</v>
      </c>
      <c r="D13" s="720">
        <v>106788</v>
      </c>
      <c r="E13" s="720">
        <v>20756</v>
      </c>
      <c r="F13" s="720">
        <v>44290</v>
      </c>
      <c r="G13" s="720"/>
      <c r="H13" s="720"/>
      <c r="I13" s="720">
        <v>1207</v>
      </c>
      <c r="J13" s="720"/>
      <c r="K13" s="720"/>
      <c r="L13" s="720"/>
      <c r="M13" s="705">
        <f>SUM(D13:L13)</f>
        <v>173041</v>
      </c>
      <c r="N13" s="705">
        <f>M13-C13</f>
        <v>0</v>
      </c>
      <c r="O13" s="705"/>
    </row>
    <row r="14" spans="1:17" x14ac:dyDescent="0.2">
      <c r="A14" s="706" t="s">
        <v>878</v>
      </c>
      <c r="B14" s="706"/>
      <c r="C14" s="707">
        <v>175723</v>
      </c>
      <c r="D14" s="720">
        <v>109875</v>
      </c>
      <c r="E14" s="720">
        <v>21234</v>
      </c>
      <c r="F14" s="720">
        <v>43407</v>
      </c>
      <c r="G14" s="720"/>
      <c r="H14" s="720"/>
      <c r="I14" s="720">
        <v>1207</v>
      </c>
      <c r="J14" s="720"/>
      <c r="K14" s="720"/>
      <c r="L14" s="720"/>
      <c r="M14" s="705">
        <f t="shared" ref="M14:M77" si="0">SUM(D14:L14)</f>
        <v>175723</v>
      </c>
      <c r="N14" s="705">
        <f t="shared" ref="N14:N77" si="1">M14-C14</f>
        <v>0</v>
      </c>
      <c r="O14" s="705"/>
    </row>
    <row r="15" spans="1:17" x14ac:dyDescent="0.2">
      <c r="A15" s="706" t="s">
        <v>223</v>
      </c>
      <c r="B15" s="706"/>
      <c r="C15" s="707">
        <v>145923</v>
      </c>
      <c r="D15" s="707">
        <v>105293</v>
      </c>
      <c r="E15" s="707">
        <v>17914</v>
      </c>
      <c r="F15" s="707">
        <v>22051</v>
      </c>
      <c r="G15" s="707"/>
      <c r="H15" s="707"/>
      <c r="I15" s="707">
        <v>665</v>
      </c>
      <c r="J15" s="707"/>
      <c r="K15" s="707"/>
      <c r="L15" s="707"/>
      <c r="M15" s="705">
        <f t="shared" si="0"/>
        <v>145923</v>
      </c>
      <c r="N15" s="705">
        <f t="shared" si="1"/>
        <v>0</v>
      </c>
      <c r="O15" s="705"/>
      <c r="P15" s="705"/>
      <c r="Q15" s="705"/>
    </row>
    <row r="16" spans="1:17" s="710" customFormat="1" x14ac:dyDescent="0.2">
      <c r="A16" s="708" t="s">
        <v>224</v>
      </c>
      <c r="B16" s="708"/>
      <c r="C16" s="709">
        <f>C15/C14</f>
        <v>0.83041491438229487</v>
      </c>
      <c r="D16" s="709">
        <f t="shared" ref="D16:I16" si="2">D15/D14</f>
        <v>0.95829806598407286</v>
      </c>
      <c r="E16" s="709">
        <f t="shared" si="2"/>
        <v>0.84364698125647541</v>
      </c>
      <c r="F16" s="709">
        <f t="shared" si="2"/>
        <v>0.50800562121316839</v>
      </c>
      <c r="G16" s="709"/>
      <c r="H16" s="709"/>
      <c r="I16" s="709">
        <f t="shared" si="2"/>
        <v>0.55095277547638777</v>
      </c>
      <c r="J16" s="709"/>
      <c r="K16" s="709"/>
      <c r="L16" s="709"/>
      <c r="M16" s="705">
        <f t="shared" si="0"/>
        <v>2.8609034439301042</v>
      </c>
      <c r="N16" s="705">
        <f t="shared" si="1"/>
        <v>2.0304885295478092</v>
      </c>
      <c r="O16" s="744"/>
      <c r="P16" s="744"/>
      <c r="Q16" s="744"/>
    </row>
    <row r="17" spans="1:18" x14ac:dyDescent="0.2">
      <c r="A17" s="742" t="s">
        <v>931</v>
      </c>
      <c r="B17" s="703" t="s">
        <v>876</v>
      </c>
      <c r="C17" s="720"/>
      <c r="D17" s="743"/>
      <c r="E17" s="743"/>
      <c r="F17" s="743"/>
      <c r="G17" s="743"/>
      <c r="H17" s="743"/>
      <c r="I17" s="743"/>
      <c r="J17" s="743"/>
      <c r="K17" s="743"/>
      <c r="L17" s="743"/>
      <c r="M17" s="705">
        <f t="shared" si="0"/>
        <v>0</v>
      </c>
      <c r="N17" s="705">
        <f t="shared" si="1"/>
        <v>0</v>
      </c>
      <c r="O17" s="705"/>
    </row>
    <row r="18" spans="1:18" x14ac:dyDescent="0.2">
      <c r="A18" s="706" t="s">
        <v>877</v>
      </c>
      <c r="B18" s="706"/>
      <c r="C18" s="720">
        <f>SUM(D18:L18)</f>
        <v>144271</v>
      </c>
      <c r="D18" s="720">
        <v>89062</v>
      </c>
      <c r="E18" s="720">
        <v>16155</v>
      </c>
      <c r="F18" s="720">
        <v>35790</v>
      </c>
      <c r="G18" s="720"/>
      <c r="H18" s="720"/>
      <c r="I18" s="720">
        <v>3264</v>
      </c>
      <c r="J18" s="720"/>
      <c r="K18" s="720"/>
      <c r="L18" s="720"/>
      <c r="M18" s="705">
        <f t="shared" si="0"/>
        <v>144271</v>
      </c>
      <c r="N18" s="705">
        <f t="shared" si="1"/>
        <v>0</v>
      </c>
      <c r="O18" s="705"/>
    </row>
    <row r="19" spans="1:18" x14ac:dyDescent="0.2">
      <c r="A19" s="706" t="s">
        <v>878</v>
      </c>
      <c r="B19" s="706"/>
      <c r="C19" s="707">
        <v>147601</v>
      </c>
      <c r="D19" s="720">
        <v>91903</v>
      </c>
      <c r="E19" s="720">
        <v>16595</v>
      </c>
      <c r="F19" s="720">
        <v>35839</v>
      </c>
      <c r="G19" s="720"/>
      <c r="H19" s="720"/>
      <c r="I19" s="720">
        <v>3264</v>
      </c>
      <c r="J19" s="720"/>
      <c r="K19" s="720"/>
      <c r="L19" s="720"/>
      <c r="M19" s="705">
        <f t="shared" si="0"/>
        <v>147601</v>
      </c>
      <c r="N19" s="705">
        <f t="shared" si="1"/>
        <v>0</v>
      </c>
      <c r="O19" s="705"/>
    </row>
    <row r="20" spans="1:18" x14ac:dyDescent="0.2">
      <c r="A20" s="706" t="s">
        <v>223</v>
      </c>
      <c r="B20" s="706"/>
      <c r="C20" s="707">
        <v>123786</v>
      </c>
      <c r="D20" s="707">
        <v>87835</v>
      </c>
      <c r="E20" s="707">
        <v>14585</v>
      </c>
      <c r="F20" s="707">
        <v>19896</v>
      </c>
      <c r="G20" s="707"/>
      <c r="H20" s="707"/>
      <c r="I20" s="707">
        <v>1470</v>
      </c>
      <c r="J20" s="707"/>
      <c r="K20" s="707"/>
      <c r="L20" s="707"/>
      <c r="M20" s="705">
        <f t="shared" si="0"/>
        <v>123786</v>
      </c>
      <c r="N20" s="705">
        <f t="shared" si="1"/>
        <v>0</v>
      </c>
      <c r="O20" s="705"/>
      <c r="P20" s="705"/>
      <c r="Q20" s="705"/>
    </row>
    <row r="21" spans="1:18" s="710" customFormat="1" x14ac:dyDescent="0.2">
      <c r="A21" s="708" t="s">
        <v>224</v>
      </c>
      <c r="B21" s="708"/>
      <c r="C21" s="709">
        <f>C20/C19</f>
        <v>0.83865285465545625</v>
      </c>
      <c r="D21" s="709">
        <f t="shared" ref="D21:I21" si="3">D20/D19</f>
        <v>0.955735938979141</v>
      </c>
      <c r="E21" s="709">
        <f t="shared" si="3"/>
        <v>0.87887918047604696</v>
      </c>
      <c r="F21" s="709">
        <f t="shared" si="3"/>
        <v>0.55514941823153552</v>
      </c>
      <c r="G21" s="709"/>
      <c r="H21" s="709"/>
      <c r="I21" s="709">
        <f t="shared" si="3"/>
        <v>0.45036764705882354</v>
      </c>
      <c r="J21" s="709"/>
      <c r="K21" s="709"/>
      <c r="L21" s="709"/>
      <c r="M21" s="705">
        <f t="shared" si="0"/>
        <v>2.8401321847455465</v>
      </c>
      <c r="N21" s="705">
        <f t="shared" si="1"/>
        <v>2.0014793300900902</v>
      </c>
      <c r="O21" s="744"/>
      <c r="P21" s="744"/>
      <c r="Q21" s="744"/>
    </row>
    <row r="22" spans="1:18" x14ac:dyDescent="0.2">
      <c r="A22" s="713" t="s">
        <v>932</v>
      </c>
      <c r="B22" s="703" t="s">
        <v>876</v>
      </c>
      <c r="C22" s="720"/>
      <c r="D22" s="720"/>
      <c r="E22" s="720"/>
      <c r="F22" s="720"/>
      <c r="G22" s="720"/>
      <c r="H22" s="720"/>
      <c r="I22" s="720"/>
      <c r="J22" s="720"/>
      <c r="K22" s="720"/>
      <c r="L22" s="720"/>
      <c r="M22" s="705">
        <f t="shared" si="0"/>
        <v>0</v>
      </c>
      <c r="N22" s="705">
        <f t="shared" si="1"/>
        <v>0</v>
      </c>
      <c r="O22" s="705"/>
    </row>
    <row r="23" spans="1:18" x14ac:dyDescent="0.2">
      <c r="A23" s="706" t="s">
        <v>877</v>
      </c>
      <c r="B23" s="706"/>
      <c r="C23" s="720">
        <f>SUM(D23:L23)</f>
        <v>77785</v>
      </c>
      <c r="D23" s="720">
        <v>50472</v>
      </c>
      <c r="E23" s="720">
        <v>8980</v>
      </c>
      <c r="F23" s="720">
        <v>17284</v>
      </c>
      <c r="G23" s="720"/>
      <c r="H23" s="720"/>
      <c r="I23" s="720">
        <v>1049</v>
      </c>
      <c r="J23" s="720"/>
      <c r="K23" s="720"/>
      <c r="L23" s="720"/>
      <c r="M23" s="705">
        <f t="shared" si="0"/>
        <v>77785</v>
      </c>
      <c r="N23" s="705">
        <f t="shared" si="1"/>
        <v>0</v>
      </c>
      <c r="O23" s="705"/>
    </row>
    <row r="24" spans="1:18" x14ac:dyDescent="0.2">
      <c r="A24" s="706" t="s">
        <v>878</v>
      </c>
      <c r="B24" s="706"/>
      <c r="C24" s="707">
        <v>82067</v>
      </c>
      <c r="D24" s="720">
        <v>53372</v>
      </c>
      <c r="E24" s="720">
        <v>9430</v>
      </c>
      <c r="F24" s="720">
        <v>18216</v>
      </c>
      <c r="G24" s="720"/>
      <c r="H24" s="720"/>
      <c r="I24" s="720">
        <v>1049</v>
      </c>
      <c r="J24" s="720"/>
      <c r="K24" s="720"/>
      <c r="L24" s="720"/>
      <c r="M24" s="705">
        <f t="shared" si="0"/>
        <v>82067</v>
      </c>
      <c r="N24" s="705">
        <f t="shared" si="1"/>
        <v>0</v>
      </c>
      <c r="O24" s="705"/>
    </row>
    <row r="25" spans="1:18" x14ac:dyDescent="0.2">
      <c r="A25" s="706" t="s">
        <v>223</v>
      </c>
      <c r="B25" s="706"/>
      <c r="C25" s="707">
        <v>71483</v>
      </c>
      <c r="D25" s="707">
        <v>50658</v>
      </c>
      <c r="E25" s="707">
        <v>8374</v>
      </c>
      <c r="F25" s="707">
        <v>11577</v>
      </c>
      <c r="G25" s="707"/>
      <c r="H25" s="707"/>
      <c r="I25" s="707">
        <v>874</v>
      </c>
      <c r="J25" s="707"/>
      <c r="K25" s="707"/>
      <c r="L25" s="707"/>
      <c r="M25" s="705">
        <f t="shared" si="0"/>
        <v>71483</v>
      </c>
      <c r="N25" s="705">
        <f t="shared" si="1"/>
        <v>0</v>
      </c>
      <c r="O25" s="705"/>
      <c r="P25" s="705"/>
      <c r="Q25" s="705"/>
    </row>
    <row r="26" spans="1:18" s="710" customFormat="1" x14ac:dyDescent="0.2">
      <c r="A26" s="708" t="s">
        <v>224</v>
      </c>
      <c r="B26" s="708"/>
      <c r="C26" s="709">
        <f>C25/C24</f>
        <v>0.8710322053931544</v>
      </c>
      <c r="D26" s="709">
        <f t="shared" ref="D26:I26" si="4">D25/D24</f>
        <v>0.94914936670913586</v>
      </c>
      <c r="E26" s="709">
        <f t="shared" si="4"/>
        <v>0.88801696712619305</v>
      </c>
      <c r="F26" s="709">
        <f t="shared" si="4"/>
        <v>0.63554018445322791</v>
      </c>
      <c r="G26" s="709"/>
      <c r="H26" s="709"/>
      <c r="I26" s="709">
        <f t="shared" si="4"/>
        <v>0.83317445185891326</v>
      </c>
      <c r="J26" s="709"/>
      <c r="K26" s="709"/>
      <c r="L26" s="709"/>
      <c r="M26" s="705">
        <f t="shared" si="0"/>
        <v>3.3058809701474701</v>
      </c>
      <c r="N26" s="705">
        <f t="shared" si="1"/>
        <v>2.4348487647543156</v>
      </c>
      <c r="O26" s="744"/>
      <c r="P26" s="744"/>
      <c r="Q26" s="744"/>
    </row>
    <row r="27" spans="1:18" x14ac:dyDescent="0.2">
      <c r="A27" s="713" t="s">
        <v>881</v>
      </c>
      <c r="B27" s="713"/>
      <c r="C27" s="720"/>
      <c r="D27" s="720"/>
      <c r="E27" s="720"/>
      <c r="F27" s="720"/>
      <c r="G27" s="720"/>
      <c r="H27" s="720"/>
      <c r="I27" s="720"/>
      <c r="J27" s="720"/>
      <c r="K27" s="720"/>
      <c r="L27" s="720"/>
      <c r="M27" s="705">
        <f t="shared" si="0"/>
        <v>0</v>
      </c>
      <c r="N27" s="705">
        <f t="shared" si="1"/>
        <v>0</v>
      </c>
      <c r="O27" s="705"/>
    </row>
    <row r="28" spans="1:18" x14ac:dyDescent="0.2">
      <c r="A28" s="706" t="s">
        <v>877</v>
      </c>
      <c r="B28" s="703" t="s">
        <v>876</v>
      </c>
      <c r="C28" s="720">
        <f>C33+C38</f>
        <v>78206</v>
      </c>
      <c r="D28" s="720">
        <f t="shared" ref="D28:I28" si="5">D33+D38</f>
        <v>44382</v>
      </c>
      <c r="E28" s="720">
        <f t="shared" si="5"/>
        <v>8092</v>
      </c>
      <c r="F28" s="720">
        <f t="shared" si="5"/>
        <v>16820</v>
      </c>
      <c r="G28" s="720"/>
      <c r="H28" s="720"/>
      <c r="I28" s="720">
        <f t="shared" si="5"/>
        <v>8912</v>
      </c>
      <c r="J28" s="720"/>
      <c r="K28" s="720"/>
      <c r="L28" s="720"/>
      <c r="M28" s="705">
        <f t="shared" si="0"/>
        <v>78206</v>
      </c>
      <c r="N28" s="705">
        <f t="shared" si="1"/>
        <v>0</v>
      </c>
      <c r="O28" s="705"/>
    </row>
    <row r="29" spans="1:18" x14ac:dyDescent="0.2">
      <c r="A29" s="706" t="s">
        <v>878</v>
      </c>
      <c r="B29" s="706"/>
      <c r="C29" s="720">
        <f>C34+C44+C39</f>
        <v>90824</v>
      </c>
      <c r="D29" s="720">
        <f t="shared" ref="D29:I30" si="6">D34+D44+D39</f>
        <v>54352</v>
      </c>
      <c r="E29" s="720">
        <f t="shared" si="6"/>
        <v>9774</v>
      </c>
      <c r="F29" s="720">
        <f t="shared" si="6"/>
        <v>19177</v>
      </c>
      <c r="G29" s="720"/>
      <c r="H29" s="720"/>
      <c r="I29" s="720">
        <f t="shared" si="6"/>
        <v>7521</v>
      </c>
      <c r="J29" s="720"/>
      <c r="K29" s="720"/>
      <c r="L29" s="720"/>
      <c r="M29" s="705">
        <f t="shared" si="0"/>
        <v>90824</v>
      </c>
      <c r="N29" s="705">
        <f t="shared" si="1"/>
        <v>0</v>
      </c>
      <c r="O29" s="705"/>
    </row>
    <row r="30" spans="1:18" x14ac:dyDescent="0.2">
      <c r="A30" s="706" t="s">
        <v>223</v>
      </c>
      <c r="B30" s="706"/>
      <c r="C30" s="720">
        <f>C35+C45+C40</f>
        <v>69783</v>
      </c>
      <c r="D30" s="720">
        <f t="shared" si="6"/>
        <v>42600</v>
      </c>
      <c r="E30" s="720">
        <f t="shared" si="6"/>
        <v>7118</v>
      </c>
      <c r="F30" s="720">
        <f t="shared" si="6"/>
        <v>16529</v>
      </c>
      <c r="G30" s="720"/>
      <c r="H30" s="720"/>
      <c r="I30" s="720">
        <f t="shared" si="6"/>
        <v>3536</v>
      </c>
      <c r="J30" s="720"/>
      <c r="K30" s="720"/>
      <c r="L30" s="720"/>
      <c r="M30" s="705">
        <f t="shared" si="0"/>
        <v>69783</v>
      </c>
      <c r="N30" s="705">
        <f t="shared" si="1"/>
        <v>0</v>
      </c>
      <c r="O30" s="705"/>
      <c r="P30" s="705"/>
      <c r="Q30" s="705"/>
    </row>
    <row r="31" spans="1:18" x14ac:dyDescent="0.2">
      <c r="A31" s="706" t="s">
        <v>224</v>
      </c>
      <c r="B31" s="706"/>
      <c r="C31" s="714">
        <f>C30/C29</f>
        <v>0.76833215890073103</v>
      </c>
      <c r="D31" s="714">
        <f t="shared" ref="D31:I31" si="7">D30/D29</f>
        <v>0.78377980571092143</v>
      </c>
      <c r="E31" s="714">
        <f t="shared" si="7"/>
        <v>0.72825864538571716</v>
      </c>
      <c r="F31" s="714">
        <f t="shared" si="7"/>
        <v>0.86191792251134169</v>
      </c>
      <c r="G31" s="714"/>
      <c r="H31" s="714"/>
      <c r="I31" s="714">
        <f t="shared" si="7"/>
        <v>0.47015024597792848</v>
      </c>
      <c r="J31" s="714"/>
      <c r="K31" s="714"/>
      <c r="L31" s="714"/>
      <c r="M31" s="705">
        <f t="shared" si="0"/>
        <v>2.8441066195859088</v>
      </c>
      <c r="N31" s="705">
        <f t="shared" si="1"/>
        <v>2.075774460685178</v>
      </c>
      <c r="O31" s="705"/>
      <c r="P31" s="705"/>
      <c r="Q31" s="705"/>
    </row>
    <row r="32" spans="1:18" x14ac:dyDescent="0.2">
      <c r="A32" s="715" t="s">
        <v>859</v>
      </c>
      <c r="B32" s="706"/>
      <c r="C32" s="707"/>
      <c r="D32" s="707"/>
      <c r="E32" s="707"/>
      <c r="F32" s="707"/>
      <c r="G32" s="707"/>
      <c r="H32" s="707"/>
      <c r="I32" s="707"/>
      <c r="J32" s="707"/>
      <c r="K32" s="707"/>
      <c r="L32" s="745"/>
      <c r="M32" s="705">
        <f t="shared" si="0"/>
        <v>0</v>
      </c>
      <c r="N32" s="705">
        <f t="shared" si="1"/>
        <v>0</v>
      </c>
      <c r="O32" s="707"/>
      <c r="P32" s="705"/>
      <c r="Q32" s="705"/>
      <c r="R32" s="705"/>
    </row>
    <row r="33" spans="1:18" x14ac:dyDescent="0.2">
      <c r="A33" s="706" t="s">
        <v>877</v>
      </c>
      <c r="B33" s="706"/>
      <c r="C33" s="720">
        <f>SUM(D33:L33)</f>
        <v>43985</v>
      </c>
      <c r="D33" s="707">
        <v>25446</v>
      </c>
      <c r="E33" s="707">
        <v>4614</v>
      </c>
      <c r="F33" s="707">
        <v>10013</v>
      </c>
      <c r="G33" s="707"/>
      <c r="H33" s="707"/>
      <c r="I33" s="707">
        <v>3912</v>
      </c>
      <c r="J33" s="707"/>
      <c r="K33" s="707"/>
      <c r="L33" s="745"/>
      <c r="M33" s="705">
        <f t="shared" si="0"/>
        <v>43985</v>
      </c>
      <c r="N33" s="705">
        <f t="shared" si="1"/>
        <v>0</v>
      </c>
      <c r="O33" s="707"/>
      <c r="P33" s="705"/>
      <c r="Q33" s="705"/>
      <c r="R33" s="705"/>
    </row>
    <row r="34" spans="1:18" x14ac:dyDescent="0.2">
      <c r="A34" s="706" t="s">
        <v>878</v>
      </c>
      <c r="B34" s="706"/>
      <c r="C34" s="720">
        <v>44428</v>
      </c>
      <c r="D34" s="707">
        <v>25446</v>
      </c>
      <c r="E34" s="707">
        <v>4614</v>
      </c>
      <c r="F34" s="707">
        <v>10456</v>
      </c>
      <c r="G34" s="707"/>
      <c r="H34" s="707"/>
      <c r="I34" s="707">
        <v>3912</v>
      </c>
      <c r="J34" s="707"/>
      <c r="K34" s="707"/>
      <c r="L34" s="745"/>
      <c r="M34" s="705">
        <f t="shared" si="0"/>
        <v>44428</v>
      </c>
      <c r="N34" s="705">
        <f t="shared" si="1"/>
        <v>0</v>
      </c>
      <c r="O34" s="707"/>
      <c r="P34" s="705"/>
      <c r="Q34" s="705"/>
      <c r="R34" s="705"/>
    </row>
    <row r="35" spans="1:18" x14ac:dyDescent="0.2">
      <c r="A35" s="706" t="s">
        <v>223</v>
      </c>
      <c r="B35" s="706"/>
      <c r="C35" s="707">
        <v>41493</v>
      </c>
      <c r="D35" s="707">
        <v>25106</v>
      </c>
      <c r="E35" s="707">
        <v>4145</v>
      </c>
      <c r="F35" s="707">
        <v>10104</v>
      </c>
      <c r="G35" s="707"/>
      <c r="H35" s="707"/>
      <c r="I35" s="707">
        <v>2138</v>
      </c>
      <c r="J35" s="707"/>
      <c r="K35" s="707"/>
      <c r="L35" s="707"/>
      <c r="M35" s="705">
        <f t="shared" si="0"/>
        <v>41493</v>
      </c>
      <c r="N35" s="705">
        <f t="shared" si="1"/>
        <v>0</v>
      </c>
      <c r="O35" s="705"/>
      <c r="P35" s="705"/>
      <c r="Q35" s="705"/>
    </row>
    <row r="36" spans="1:18" x14ac:dyDescent="0.2">
      <c r="A36" s="706" t="s">
        <v>224</v>
      </c>
      <c r="B36" s="706"/>
      <c r="C36" s="714">
        <f>C35/C34</f>
        <v>0.93393805708111999</v>
      </c>
      <c r="D36" s="714">
        <f t="shared" ref="D36:I36" si="8">D35/D34</f>
        <v>0.9866383714532736</v>
      </c>
      <c r="E36" s="714">
        <f t="shared" si="8"/>
        <v>0.8983528391850889</v>
      </c>
      <c r="F36" s="714">
        <f t="shared" si="8"/>
        <v>0.9663351185921959</v>
      </c>
      <c r="G36" s="714"/>
      <c r="H36" s="714"/>
      <c r="I36" s="714">
        <f t="shared" si="8"/>
        <v>0.54652351738241312</v>
      </c>
      <c r="J36" s="714"/>
      <c r="K36" s="714"/>
      <c r="L36" s="714"/>
      <c r="M36" s="705">
        <f t="shared" si="0"/>
        <v>3.3978498466129716</v>
      </c>
      <c r="N36" s="705">
        <f t="shared" si="1"/>
        <v>2.4639117895318519</v>
      </c>
      <c r="O36" s="705"/>
      <c r="P36" s="705"/>
      <c r="Q36" s="705"/>
    </row>
    <row r="37" spans="1:18" x14ac:dyDescent="0.2">
      <c r="A37" s="715" t="s">
        <v>882</v>
      </c>
      <c r="B37" s="706"/>
      <c r="C37" s="707"/>
      <c r="D37" s="707"/>
      <c r="E37" s="707"/>
      <c r="F37" s="707"/>
      <c r="G37" s="707"/>
      <c r="H37" s="707"/>
      <c r="I37" s="707"/>
      <c r="J37" s="707"/>
      <c r="K37" s="707"/>
      <c r="L37" s="707"/>
      <c r="M37" s="705">
        <f t="shared" si="0"/>
        <v>0</v>
      </c>
      <c r="N37" s="705">
        <f t="shared" si="1"/>
        <v>0</v>
      </c>
      <c r="O37" s="707"/>
      <c r="P37" s="705"/>
      <c r="Q37" s="705"/>
      <c r="R37" s="705"/>
    </row>
    <row r="38" spans="1:18" x14ac:dyDescent="0.2">
      <c r="A38" s="706" t="s">
        <v>877</v>
      </c>
      <c r="B38" s="706"/>
      <c r="C38" s="720">
        <f>SUM(D38:L38)</f>
        <v>34221</v>
      </c>
      <c r="D38" s="707">
        <v>18936</v>
      </c>
      <c r="E38" s="707">
        <v>3478</v>
      </c>
      <c r="F38" s="707">
        <v>6807</v>
      </c>
      <c r="G38" s="707"/>
      <c r="H38" s="707"/>
      <c r="I38" s="707">
        <v>5000</v>
      </c>
      <c r="J38" s="707"/>
      <c r="K38" s="707"/>
      <c r="L38" s="707"/>
      <c r="M38" s="705">
        <f t="shared" si="0"/>
        <v>34221</v>
      </c>
      <c r="N38" s="705">
        <f t="shared" si="1"/>
        <v>0</v>
      </c>
      <c r="O38" s="707"/>
      <c r="P38" s="705"/>
      <c r="Q38" s="705"/>
      <c r="R38" s="705"/>
    </row>
    <row r="39" spans="1:18" x14ac:dyDescent="0.2">
      <c r="A39" s="706" t="s">
        <v>878</v>
      </c>
      <c r="B39" s="706"/>
      <c r="C39" s="720">
        <v>30421</v>
      </c>
      <c r="D39" s="707">
        <v>18936</v>
      </c>
      <c r="E39" s="707">
        <v>3478</v>
      </c>
      <c r="F39" s="707">
        <v>6807</v>
      </c>
      <c r="G39" s="707"/>
      <c r="H39" s="707"/>
      <c r="I39" s="707">
        <v>1200</v>
      </c>
      <c r="J39" s="707"/>
      <c r="K39" s="707"/>
      <c r="L39" s="707"/>
      <c r="M39" s="705">
        <f t="shared" si="0"/>
        <v>30421</v>
      </c>
      <c r="N39" s="705">
        <f t="shared" si="1"/>
        <v>0</v>
      </c>
      <c r="O39" s="746"/>
      <c r="P39" s="705"/>
      <c r="Q39" s="705"/>
      <c r="R39" s="705"/>
    </row>
    <row r="40" spans="1:18" x14ac:dyDescent="0.2">
      <c r="A40" s="706" t="s">
        <v>223</v>
      </c>
      <c r="B40" s="706"/>
      <c r="C40" s="707">
        <v>20671</v>
      </c>
      <c r="D40" s="707">
        <v>13616</v>
      </c>
      <c r="E40" s="707">
        <v>2373</v>
      </c>
      <c r="F40" s="707">
        <v>4225</v>
      </c>
      <c r="G40" s="707"/>
      <c r="H40" s="707"/>
      <c r="I40" s="707">
        <v>457</v>
      </c>
      <c r="J40" s="707"/>
      <c r="K40" s="707"/>
      <c r="L40" s="707"/>
      <c r="M40" s="705">
        <f t="shared" si="0"/>
        <v>20671</v>
      </c>
      <c r="N40" s="705">
        <f t="shared" si="1"/>
        <v>0</v>
      </c>
      <c r="O40" s="705"/>
      <c r="P40" s="705"/>
      <c r="Q40" s="705"/>
    </row>
    <row r="41" spans="1:18" x14ac:dyDescent="0.2">
      <c r="A41" s="706" t="s">
        <v>224</v>
      </c>
      <c r="B41" s="706"/>
      <c r="C41" s="714">
        <f>C40/C39</f>
        <v>0.6794977153939713</v>
      </c>
      <c r="D41" s="714">
        <f t="shared" ref="D41:I41" si="9">D40/D39</f>
        <v>0.71905365441487112</v>
      </c>
      <c r="E41" s="714">
        <f t="shared" si="9"/>
        <v>0.68228867165037377</v>
      </c>
      <c r="F41" s="714">
        <f t="shared" si="9"/>
        <v>0.62068458939327165</v>
      </c>
      <c r="G41" s="714"/>
      <c r="H41" s="714"/>
      <c r="I41" s="714">
        <f t="shared" si="9"/>
        <v>0.38083333333333336</v>
      </c>
      <c r="J41" s="714"/>
      <c r="K41" s="714"/>
      <c r="L41" s="714"/>
      <c r="M41" s="705">
        <f t="shared" si="0"/>
        <v>2.4028602487918498</v>
      </c>
      <c r="N41" s="705">
        <f t="shared" si="1"/>
        <v>1.7233625333978786</v>
      </c>
      <c r="O41" s="705"/>
      <c r="P41" s="705"/>
      <c r="Q41" s="705"/>
    </row>
    <row r="42" spans="1:18" x14ac:dyDescent="0.2">
      <c r="A42" s="715" t="s">
        <v>857</v>
      </c>
      <c r="B42" s="706"/>
      <c r="C42" s="720"/>
      <c r="D42" s="720"/>
      <c r="E42" s="720"/>
      <c r="F42" s="720"/>
      <c r="G42" s="720"/>
      <c r="H42" s="720"/>
      <c r="I42" s="720"/>
      <c r="J42" s="720"/>
      <c r="K42" s="720"/>
      <c r="L42" s="720"/>
      <c r="M42" s="705">
        <f t="shared" si="0"/>
        <v>0</v>
      </c>
      <c r="N42" s="705">
        <f t="shared" si="1"/>
        <v>0</v>
      </c>
      <c r="O42" s="746"/>
      <c r="P42" s="705"/>
      <c r="Q42" s="705"/>
      <c r="R42" s="705"/>
    </row>
    <row r="43" spans="1:18" x14ac:dyDescent="0.2">
      <c r="A43" s="706" t="s">
        <v>877</v>
      </c>
      <c r="B43" s="706"/>
      <c r="C43" s="720">
        <v>0</v>
      </c>
      <c r="D43" s="720">
        <v>0</v>
      </c>
      <c r="E43" s="720">
        <v>0</v>
      </c>
      <c r="F43" s="720">
        <v>0</v>
      </c>
      <c r="G43" s="720"/>
      <c r="H43" s="720"/>
      <c r="I43" s="720">
        <v>0</v>
      </c>
      <c r="J43" s="720"/>
      <c r="K43" s="720"/>
      <c r="L43" s="720"/>
      <c r="M43" s="705">
        <f t="shared" si="0"/>
        <v>0</v>
      </c>
      <c r="N43" s="705">
        <f t="shared" si="1"/>
        <v>0</v>
      </c>
      <c r="O43" s="746"/>
      <c r="P43" s="705"/>
      <c r="Q43" s="705"/>
      <c r="R43" s="705"/>
    </row>
    <row r="44" spans="1:18" x14ac:dyDescent="0.2">
      <c r="A44" s="706" t="s">
        <v>878</v>
      </c>
      <c r="B44" s="706"/>
      <c r="C44" s="720">
        <v>15975</v>
      </c>
      <c r="D44" s="720">
        <v>9970</v>
      </c>
      <c r="E44" s="720">
        <v>1682</v>
      </c>
      <c r="F44" s="720">
        <v>1914</v>
      </c>
      <c r="G44" s="720"/>
      <c r="H44" s="720"/>
      <c r="I44" s="720">
        <v>2409</v>
      </c>
      <c r="J44" s="720"/>
      <c r="K44" s="720"/>
      <c r="L44" s="720"/>
      <c r="M44" s="705">
        <f t="shared" si="0"/>
        <v>15975</v>
      </c>
      <c r="N44" s="705">
        <f t="shared" si="1"/>
        <v>0</v>
      </c>
      <c r="O44" s="746"/>
      <c r="P44" s="705"/>
      <c r="Q44" s="705"/>
      <c r="R44" s="705"/>
    </row>
    <row r="45" spans="1:18" x14ac:dyDescent="0.2">
      <c r="A45" s="706" t="s">
        <v>223</v>
      </c>
      <c r="B45" s="706"/>
      <c r="C45" s="707">
        <v>7619</v>
      </c>
      <c r="D45" s="707">
        <v>3878</v>
      </c>
      <c r="E45" s="707">
        <v>600</v>
      </c>
      <c r="F45" s="707">
        <v>2200</v>
      </c>
      <c r="G45" s="707"/>
      <c r="H45" s="707"/>
      <c r="I45" s="707">
        <v>941</v>
      </c>
      <c r="J45" s="707"/>
      <c r="K45" s="707"/>
      <c r="L45" s="707"/>
      <c r="M45" s="705">
        <f t="shared" si="0"/>
        <v>7619</v>
      </c>
      <c r="N45" s="705">
        <f t="shared" si="1"/>
        <v>0</v>
      </c>
      <c r="O45" s="705"/>
      <c r="P45" s="705"/>
      <c r="Q45" s="705"/>
    </row>
    <row r="46" spans="1:18" s="710" customFormat="1" x14ac:dyDescent="0.2">
      <c r="A46" s="708" t="s">
        <v>224</v>
      </c>
      <c r="B46" s="708"/>
      <c r="C46" s="709">
        <f>C45/C44</f>
        <v>0.47693270735524257</v>
      </c>
      <c r="D46" s="709">
        <f t="shared" ref="D46:I46" si="10">D45/D44</f>
        <v>0.38896690070210632</v>
      </c>
      <c r="E46" s="709">
        <f t="shared" si="10"/>
        <v>0.356718192627824</v>
      </c>
      <c r="F46" s="709">
        <f t="shared" si="10"/>
        <v>1.1494252873563218</v>
      </c>
      <c r="G46" s="709"/>
      <c r="H46" s="709"/>
      <c r="I46" s="709">
        <f t="shared" si="10"/>
        <v>0.39061851390618513</v>
      </c>
      <c r="J46" s="709"/>
      <c r="K46" s="709"/>
      <c r="L46" s="709"/>
      <c r="M46" s="705">
        <f t="shared" si="0"/>
        <v>2.2857288945924372</v>
      </c>
      <c r="N46" s="705">
        <f t="shared" si="1"/>
        <v>1.8087961872371947</v>
      </c>
      <c r="O46" s="744"/>
      <c r="P46" s="744"/>
      <c r="Q46" s="744"/>
    </row>
    <row r="47" spans="1:18" x14ac:dyDescent="0.2">
      <c r="A47" s="742" t="s">
        <v>883</v>
      </c>
      <c r="B47" s="706"/>
      <c r="C47" s="720"/>
      <c r="D47" s="720"/>
      <c r="E47" s="743"/>
      <c r="F47" s="743"/>
      <c r="G47" s="743"/>
      <c r="H47" s="743"/>
      <c r="I47" s="743"/>
      <c r="J47" s="743"/>
      <c r="K47" s="743"/>
      <c r="L47" s="743"/>
      <c r="M47" s="705">
        <f t="shared" si="0"/>
        <v>0</v>
      </c>
      <c r="N47" s="705">
        <f t="shared" si="1"/>
        <v>0</v>
      </c>
      <c r="O47" s="705"/>
    </row>
    <row r="48" spans="1:18" x14ac:dyDescent="0.2">
      <c r="A48" s="706" t="s">
        <v>877</v>
      </c>
      <c r="B48" s="706"/>
      <c r="C48" s="720">
        <f t="shared" ref="C48:I48" si="11">C53+C58</f>
        <v>242856</v>
      </c>
      <c r="D48" s="720">
        <f t="shared" si="11"/>
        <v>117218</v>
      </c>
      <c r="E48" s="720">
        <f t="shared" si="11"/>
        <v>21788</v>
      </c>
      <c r="F48" s="720">
        <f t="shared" si="11"/>
        <v>94349</v>
      </c>
      <c r="G48" s="720">
        <f t="shared" si="11"/>
        <v>120</v>
      </c>
      <c r="H48" s="720">
        <f t="shared" si="11"/>
        <v>0</v>
      </c>
      <c r="I48" s="720">
        <f t="shared" si="11"/>
        <v>9381</v>
      </c>
      <c r="J48" s="720"/>
      <c r="K48" s="720"/>
      <c r="L48" s="720"/>
      <c r="M48" s="705">
        <f t="shared" si="0"/>
        <v>242856</v>
      </c>
      <c r="N48" s="705">
        <f t="shared" si="1"/>
        <v>0</v>
      </c>
      <c r="O48" s="705"/>
    </row>
    <row r="49" spans="1:17" x14ac:dyDescent="0.2">
      <c r="A49" s="706" t="s">
        <v>878</v>
      </c>
      <c r="B49" s="706"/>
      <c r="C49" s="720">
        <f>C54+C59+C64</f>
        <v>301796</v>
      </c>
      <c r="D49" s="720">
        <f t="shared" ref="D49:I50" si="12">D54+D59+D64</f>
        <v>159766</v>
      </c>
      <c r="E49" s="720">
        <f t="shared" si="12"/>
        <v>28747</v>
      </c>
      <c r="F49" s="720">
        <f t="shared" si="12"/>
        <v>101784</v>
      </c>
      <c r="G49" s="720">
        <f t="shared" si="12"/>
        <v>120</v>
      </c>
      <c r="H49" s="720">
        <f t="shared" si="12"/>
        <v>855</v>
      </c>
      <c r="I49" s="720">
        <f t="shared" si="12"/>
        <v>10524</v>
      </c>
      <c r="J49" s="720"/>
      <c r="K49" s="720"/>
      <c r="L49" s="720"/>
      <c r="M49" s="705">
        <f t="shared" si="0"/>
        <v>301796</v>
      </c>
      <c r="N49" s="705">
        <f t="shared" si="1"/>
        <v>0</v>
      </c>
      <c r="O49" s="705"/>
    </row>
    <row r="50" spans="1:17" x14ac:dyDescent="0.2">
      <c r="A50" s="706" t="s">
        <v>223</v>
      </c>
      <c r="B50" s="706"/>
      <c r="C50" s="720">
        <f>C55+C60+C65</f>
        <v>278243</v>
      </c>
      <c r="D50" s="720">
        <f t="shared" si="12"/>
        <v>163001</v>
      </c>
      <c r="E50" s="720">
        <f t="shared" si="12"/>
        <v>28040</v>
      </c>
      <c r="F50" s="720">
        <f t="shared" si="12"/>
        <v>82908</v>
      </c>
      <c r="G50" s="720">
        <f t="shared" si="12"/>
        <v>120</v>
      </c>
      <c r="H50" s="720">
        <f t="shared" si="12"/>
        <v>855</v>
      </c>
      <c r="I50" s="720">
        <f t="shared" si="12"/>
        <v>3319</v>
      </c>
      <c r="J50" s="720"/>
      <c r="K50" s="720"/>
      <c r="L50" s="720"/>
      <c r="M50" s="705">
        <f t="shared" si="0"/>
        <v>278243</v>
      </c>
      <c r="N50" s="705">
        <f t="shared" si="1"/>
        <v>0</v>
      </c>
      <c r="O50" s="705"/>
      <c r="P50" s="705"/>
      <c r="Q50" s="705"/>
    </row>
    <row r="51" spans="1:17" x14ac:dyDescent="0.2">
      <c r="A51" s="706" t="s">
        <v>224</v>
      </c>
      <c r="B51" s="706"/>
      <c r="C51" s="714">
        <f>C50/C49</f>
        <v>0.92195721613275194</v>
      </c>
      <c r="D51" s="714">
        <f t="shared" ref="D51:I51" si="13">D50/D49</f>
        <v>1.0202483632312256</v>
      </c>
      <c r="E51" s="714">
        <f t="shared" si="13"/>
        <v>0.97540612933523496</v>
      </c>
      <c r="F51" s="714">
        <f t="shared" si="13"/>
        <v>0.81454845555293565</v>
      </c>
      <c r="G51" s="714">
        <f t="shared" si="13"/>
        <v>1</v>
      </c>
      <c r="H51" s="714">
        <f t="shared" si="13"/>
        <v>1</v>
      </c>
      <c r="I51" s="714">
        <f t="shared" si="13"/>
        <v>0.31537438236412013</v>
      </c>
      <c r="J51" s="714"/>
      <c r="K51" s="714"/>
      <c r="L51" s="714"/>
      <c r="M51" s="705">
        <f t="shared" si="0"/>
        <v>5.1255773304835168</v>
      </c>
      <c r="N51" s="705">
        <f t="shared" si="1"/>
        <v>4.2036201143507652</v>
      </c>
      <c r="O51" s="705"/>
      <c r="P51" s="705"/>
      <c r="Q51" s="705"/>
    </row>
    <row r="52" spans="1:17" x14ac:dyDescent="0.2">
      <c r="A52" s="723" t="s">
        <v>884</v>
      </c>
      <c r="B52" s="706" t="s">
        <v>885</v>
      </c>
      <c r="C52" s="720"/>
      <c r="D52" s="720"/>
      <c r="E52" s="720"/>
      <c r="F52" s="720"/>
      <c r="G52" s="720"/>
      <c r="H52" s="720"/>
      <c r="I52" s="720"/>
      <c r="J52" s="720"/>
      <c r="K52" s="720"/>
      <c r="L52" s="720"/>
      <c r="M52" s="705">
        <f t="shared" si="0"/>
        <v>0</v>
      </c>
      <c r="N52" s="705">
        <f t="shared" si="1"/>
        <v>0</v>
      </c>
      <c r="O52" s="705"/>
    </row>
    <row r="53" spans="1:17" x14ac:dyDescent="0.2">
      <c r="A53" s="706" t="s">
        <v>877</v>
      </c>
      <c r="B53" s="706"/>
      <c r="C53" s="720">
        <f>SUM(D53:L53)</f>
        <v>150934</v>
      </c>
      <c r="D53" s="720">
        <v>66836</v>
      </c>
      <c r="E53" s="720">
        <v>12225</v>
      </c>
      <c r="F53" s="720">
        <v>63867</v>
      </c>
      <c r="G53" s="720">
        <v>120</v>
      </c>
      <c r="H53" s="720"/>
      <c r="I53" s="720">
        <v>7886</v>
      </c>
      <c r="J53" s="720"/>
      <c r="K53" s="720"/>
      <c r="L53" s="720"/>
      <c r="M53" s="705">
        <f t="shared" si="0"/>
        <v>150934</v>
      </c>
      <c r="N53" s="705">
        <f t="shared" si="1"/>
        <v>0</v>
      </c>
      <c r="O53" s="705"/>
    </row>
    <row r="54" spans="1:17" x14ac:dyDescent="0.2">
      <c r="A54" s="706" t="s">
        <v>878</v>
      </c>
      <c r="B54" s="706"/>
      <c r="C54" s="720">
        <v>153726</v>
      </c>
      <c r="D54" s="720">
        <v>68950</v>
      </c>
      <c r="E54" s="720">
        <v>12250</v>
      </c>
      <c r="F54" s="720">
        <v>64520</v>
      </c>
      <c r="G54" s="720">
        <v>120</v>
      </c>
      <c r="H54" s="720"/>
      <c r="I54" s="720">
        <v>7886</v>
      </c>
      <c r="J54" s="720"/>
      <c r="K54" s="720"/>
      <c r="L54" s="720"/>
      <c r="M54" s="705">
        <f t="shared" si="0"/>
        <v>153726</v>
      </c>
      <c r="N54" s="705">
        <f t="shared" si="1"/>
        <v>0</v>
      </c>
      <c r="O54" s="705"/>
    </row>
    <row r="55" spans="1:17" x14ac:dyDescent="0.2">
      <c r="A55" s="706" t="s">
        <v>223</v>
      </c>
      <c r="B55" s="706"/>
      <c r="C55" s="707">
        <v>134616</v>
      </c>
      <c r="D55" s="707">
        <v>67769</v>
      </c>
      <c r="E55" s="707">
        <v>11814</v>
      </c>
      <c r="F55" s="707">
        <v>53274</v>
      </c>
      <c r="G55" s="707">
        <v>120</v>
      </c>
      <c r="H55" s="707"/>
      <c r="I55" s="707">
        <v>1639</v>
      </c>
      <c r="J55" s="707"/>
      <c r="K55" s="707"/>
      <c r="L55" s="707"/>
      <c r="M55" s="705">
        <f t="shared" si="0"/>
        <v>134616</v>
      </c>
      <c r="N55" s="705">
        <f t="shared" si="1"/>
        <v>0</v>
      </c>
      <c r="O55" s="705"/>
      <c r="P55" s="705"/>
      <c r="Q55" s="705"/>
    </row>
    <row r="56" spans="1:17" x14ac:dyDescent="0.2">
      <c r="A56" s="706" t="s">
        <v>224</v>
      </c>
      <c r="B56" s="706"/>
      <c r="C56" s="714">
        <f>C55/C54</f>
        <v>0.87568791225947462</v>
      </c>
      <c r="D56" s="714">
        <f t="shared" ref="D56:I56" si="14">D55/D54</f>
        <v>0.98287164612037703</v>
      </c>
      <c r="E56" s="714">
        <f t="shared" si="14"/>
        <v>0.9644081632653061</v>
      </c>
      <c r="F56" s="714">
        <f t="shared" si="14"/>
        <v>0.82569745815251083</v>
      </c>
      <c r="G56" s="714">
        <f t="shared" si="14"/>
        <v>1</v>
      </c>
      <c r="H56" s="714"/>
      <c r="I56" s="714">
        <f t="shared" si="14"/>
        <v>0.20783667258432664</v>
      </c>
      <c r="J56" s="714"/>
      <c r="K56" s="714"/>
      <c r="L56" s="714"/>
      <c r="M56" s="705">
        <f t="shared" si="0"/>
        <v>3.9808139401225207</v>
      </c>
      <c r="N56" s="705">
        <f t="shared" si="1"/>
        <v>3.1051260278630459</v>
      </c>
      <c r="O56" s="705"/>
      <c r="P56" s="705"/>
      <c r="Q56" s="705"/>
    </row>
    <row r="57" spans="1:17" x14ac:dyDescent="0.2">
      <c r="A57" s="723" t="s">
        <v>886</v>
      </c>
      <c r="B57" s="706" t="s">
        <v>885</v>
      </c>
      <c r="C57" s="720"/>
      <c r="D57" s="720"/>
      <c r="E57" s="720"/>
      <c r="F57" s="720"/>
      <c r="G57" s="720"/>
      <c r="H57" s="720"/>
      <c r="I57" s="720"/>
      <c r="J57" s="720"/>
      <c r="K57" s="720"/>
      <c r="L57" s="720"/>
      <c r="M57" s="705">
        <f t="shared" si="0"/>
        <v>0</v>
      </c>
      <c r="N57" s="705">
        <f t="shared" si="1"/>
        <v>0</v>
      </c>
      <c r="O57" s="705"/>
    </row>
    <row r="58" spans="1:17" x14ac:dyDescent="0.2">
      <c r="A58" s="706" t="s">
        <v>877</v>
      </c>
      <c r="B58" s="706"/>
      <c r="C58" s="720">
        <f>SUM(D58:L58)</f>
        <v>91922</v>
      </c>
      <c r="D58" s="720">
        <v>50382</v>
      </c>
      <c r="E58" s="720">
        <v>9563</v>
      </c>
      <c r="F58" s="720">
        <v>30482</v>
      </c>
      <c r="G58" s="720"/>
      <c r="H58" s="720"/>
      <c r="I58" s="720">
        <v>1495</v>
      </c>
      <c r="J58" s="720"/>
      <c r="K58" s="720"/>
      <c r="L58" s="720"/>
      <c r="M58" s="705">
        <f t="shared" si="0"/>
        <v>91922</v>
      </c>
      <c r="N58" s="705">
        <f t="shared" si="1"/>
        <v>0</v>
      </c>
      <c r="O58" s="705"/>
    </row>
    <row r="59" spans="1:17" x14ac:dyDescent="0.2">
      <c r="A59" s="706" t="s">
        <v>878</v>
      </c>
      <c r="B59" s="706"/>
      <c r="C59" s="720">
        <v>93654</v>
      </c>
      <c r="D59" s="720">
        <v>52082</v>
      </c>
      <c r="E59" s="720">
        <v>9595</v>
      </c>
      <c r="F59" s="720">
        <v>30482</v>
      </c>
      <c r="G59" s="720"/>
      <c r="H59" s="720"/>
      <c r="I59" s="720">
        <v>1495</v>
      </c>
      <c r="J59" s="720"/>
      <c r="K59" s="720"/>
      <c r="L59" s="720"/>
      <c r="M59" s="705">
        <f t="shared" si="0"/>
        <v>93654</v>
      </c>
      <c r="N59" s="705">
        <f t="shared" si="1"/>
        <v>0</v>
      </c>
      <c r="O59" s="705"/>
    </row>
    <row r="60" spans="1:17" x14ac:dyDescent="0.2">
      <c r="A60" s="706" t="s">
        <v>223</v>
      </c>
      <c r="B60" s="706"/>
      <c r="C60" s="707">
        <v>90540</v>
      </c>
      <c r="D60" s="707">
        <v>54320</v>
      </c>
      <c r="E60" s="707">
        <v>9507</v>
      </c>
      <c r="F60" s="707">
        <v>25789</v>
      </c>
      <c r="G60" s="707"/>
      <c r="H60" s="707"/>
      <c r="I60" s="707">
        <v>924</v>
      </c>
      <c r="J60" s="707"/>
      <c r="K60" s="707"/>
      <c r="L60" s="707"/>
      <c r="M60" s="705">
        <f t="shared" si="0"/>
        <v>90540</v>
      </c>
      <c r="N60" s="705">
        <f t="shared" si="1"/>
        <v>0</v>
      </c>
      <c r="O60" s="705"/>
      <c r="P60" s="705"/>
      <c r="Q60" s="705"/>
    </row>
    <row r="61" spans="1:17" x14ac:dyDescent="0.2">
      <c r="A61" s="706" t="s">
        <v>224</v>
      </c>
      <c r="B61" s="706"/>
      <c r="C61" s="714">
        <f>C60/C59</f>
        <v>0.9667499519507976</v>
      </c>
      <c r="D61" s="714">
        <f t="shared" ref="D61:I61" si="15">D60/D59</f>
        <v>1.0429707000499213</v>
      </c>
      <c r="E61" s="714">
        <f t="shared" si="15"/>
        <v>0.99082855653986446</v>
      </c>
      <c r="F61" s="714">
        <f t="shared" si="15"/>
        <v>0.84604028607046777</v>
      </c>
      <c r="G61" s="714"/>
      <c r="H61" s="714"/>
      <c r="I61" s="714">
        <f t="shared" si="15"/>
        <v>0.61806020066889633</v>
      </c>
      <c r="J61" s="714"/>
      <c r="K61" s="714"/>
      <c r="L61" s="714"/>
      <c r="M61" s="705">
        <f t="shared" si="0"/>
        <v>3.4978997433291501</v>
      </c>
      <c r="N61" s="705">
        <f t="shared" si="1"/>
        <v>2.5311497913783523</v>
      </c>
      <c r="O61" s="705"/>
      <c r="P61" s="705"/>
      <c r="Q61" s="705"/>
    </row>
    <row r="62" spans="1:17" x14ac:dyDescent="0.2">
      <c r="A62" s="715" t="s">
        <v>887</v>
      </c>
      <c r="B62" s="706" t="s">
        <v>876</v>
      </c>
      <c r="C62" s="720"/>
      <c r="D62" s="720"/>
      <c r="E62" s="720"/>
      <c r="F62" s="720"/>
      <c r="G62" s="720"/>
      <c r="H62" s="720"/>
      <c r="I62" s="720"/>
      <c r="J62" s="720"/>
      <c r="K62" s="720"/>
      <c r="L62" s="720"/>
      <c r="M62" s="705">
        <f t="shared" si="0"/>
        <v>0</v>
      </c>
      <c r="N62" s="705">
        <f t="shared" si="1"/>
        <v>0</v>
      </c>
      <c r="O62" s="705"/>
    </row>
    <row r="63" spans="1:17" x14ac:dyDescent="0.2">
      <c r="A63" s="706" t="s">
        <v>877</v>
      </c>
      <c r="B63" s="706"/>
      <c r="C63" s="720">
        <v>0</v>
      </c>
      <c r="D63" s="720"/>
      <c r="E63" s="720"/>
      <c r="F63" s="720"/>
      <c r="G63" s="720"/>
      <c r="H63" s="720"/>
      <c r="I63" s="720"/>
      <c r="J63" s="720"/>
      <c r="K63" s="720"/>
      <c r="L63" s="720"/>
      <c r="M63" s="705">
        <f t="shared" si="0"/>
        <v>0</v>
      </c>
      <c r="N63" s="705">
        <f t="shared" si="1"/>
        <v>0</v>
      </c>
      <c r="O63" s="705"/>
    </row>
    <row r="64" spans="1:17" x14ac:dyDescent="0.2">
      <c r="A64" s="706" t="s">
        <v>878</v>
      </c>
      <c r="B64" s="706"/>
      <c r="C64" s="720">
        <v>54416</v>
      </c>
      <c r="D64" s="720">
        <v>38734</v>
      </c>
      <c r="E64" s="720">
        <v>6902</v>
      </c>
      <c r="F64" s="720">
        <v>6782</v>
      </c>
      <c r="G64" s="720"/>
      <c r="H64" s="720">
        <v>855</v>
      </c>
      <c r="I64" s="720">
        <v>1143</v>
      </c>
      <c r="J64" s="720"/>
      <c r="K64" s="720"/>
      <c r="L64" s="720"/>
      <c r="M64" s="705">
        <f t="shared" si="0"/>
        <v>54416</v>
      </c>
      <c r="N64" s="705">
        <f t="shared" si="1"/>
        <v>0</v>
      </c>
      <c r="O64" s="705"/>
    </row>
    <row r="65" spans="1:17" x14ac:dyDescent="0.2">
      <c r="A65" s="706" t="s">
        <v>223</v>
      </c>
      <c r="B65" s="706"/>
      <c r="C65" s="707">
        <v>53087</v>
      </c>
      <c r="D65" s="707">
        <v>40912</v>
      </c>
      <c r="E65" s="707">
        <v>6719</v>
      </c>
      <c r="F65" s="707">
        <v>3845</v>
      </c>
      <c r="G65" s="707"/>
      <c r="H65" s="707">
        <v>855</v>
      </c>
      <c r="I65" s="707">
        <v>756</v>
      </c>
      <c r="J65" s="707"/>
      <c r="K65" s="707"/>
      <c r="L65" s="707"/>
      <c r="M65" s="705">
        <f t="shared" si="0"/>
        <v>53087</v>
      </c>
      <c r="N65" s="705">
        <f t="shared" si="1"/>
        <v>0</v>
      </c>
      <c r="O65" s="705"/>
      <c r="P65" s="705"/>
      <c r="Q65" s="705"/>
    </row>
    <row r="66" spans="1:17" x14ac:dyDescent="0.2">
      <c r="A66" s="708" t="s">
        <v>224</v>
      </c>
      <c r="B66" s="708"/>
      <c r="C66" s="709">
        <f>C65/C64</f>
        <v>0.97557703616583358</v>
      </c>
      <c r="D66" s="709">
        <f t="shared" ref="D66:I66" si="16">D65/D64</f>
        <v>1.0562296690246296</v>
      </c>
      <c r="E66" s="709">
        <f t="shared" si="16"/>
        <v>0.97348594610257899</v>
      </c>
      <c r="F66" s="709">
        <f t="shared" si="16"/>
        <v>0.56694190504276021</v>
      </c>
      <c r="G66" s="709"/>
      <c r="H66" s="709">
        <f t="shared" si="16"/>
        <v>1</v>
      </c>
      <c r="I66" s="709">
        <f t="shared" si="16"/>
        <v>0.66141732283464572</v>
      </c>
      <c r="J66" s="709"/>
      <c r="K66" s="709"/>
      <c r="L66" s="709"/>
      <c r="M66" s="705">
        <f t="shared" si="0"/>
        <v>4.2580748430046143</v>
      </c>
      <c r="N66" s="705">
        <f t="shared" si="1"/>
        <v>3.2824978068387809</v>
      </c>
      <c r="O66" s="705"/>
      <c r="P66" s="705"/>
      <c r="Q66" s="705"/>
    </row>
    <row r="67" spans="1:17" x14ac:dyDescent="0.2">
      <c r="A67" s="713" t="s">
        <v>933</v>
      </c>
      <c r="B67" s="706" t="s">
        <v>876</v>
      </c>
      <c r="C67" s="720"/>
      <c r="D67" s="720"/>
      <c r="E67" s="720"/>
      <c r="F67" s="720"/>
      <c r="G67" s="720"/>
      <c r="H67" s="720"/>
      <c r="I67" s="720"/>
      <c r="J67" s="720"/>
      <c r="K67" s="720"/>
      <c r="L67" s="720"/>
      <c r="M67" s="705">
        <f t="shared" si="0"/>
        <v>0</v>
      </c>
      <c r="N67" s="705">
        <f t="shared" si="1"/>
        <v>0</v>
      </c>
      <c r="O67" s="744"/>
    </row>
    <row r="68" spans="1:17" x14ac:dyDescent="0.2">
      <c r="A68" s="706" t="s">
        <v>877</v>
      </c>
      <c r="B68" s="747"/>
      <c r="C68" s="720">
        <f>SUM(D68:L68)</f>
        <v>72615</v>
      </c>
      <c r="D68" s="720">
        <v>48735</v>
      </c>
      <c r="E68" s="720">
        <v>8929</v>
      </c>
      <c r="F68" s="720">
        <v>14443</v>
      </c>
      <c r="G68" s="720"/>
      <c r="H68" s="720"/>
      <c r="I68" s="720">
        <v>508</v>
      </c>
      <c r="J68" s="720"/>
      <c r="K68" s="720"/>
      <c r="L68" s="720"/>
      <c r="M68" s="705">
        <f t="shared" si="0"/>
        <v>72615</v>
      </c>
      <c r="N68" s="705">
        <f t="shared" si="1"/>
        <v>0</v>
      </c>
      <c r="O68" s="744"/>
    </row>
    <row r="69" spans="1:17" x14ac:dyDescent="0.2">
      <c r="A69" s="706" t="s">
        <v>878</v>
      </c>
      <c r="B69" s="747"/>
      <c r="C69" s="720">
        <v>72713</v>
      </c>
      <c r="D69" s="720">
        <v>48735</v>
      </c>
      <c r="E69" s="720">
        <v>8929</v>
      </c>
      <c r="F69" s="720">
        <v>14541</v>
      </c>
      <c r="G69" s="720"/>
      <c r="H69" s="720"/>
      <c r="I69" s="720">
        <v>508</v>
      </c>
      <c r="J69" s="720"/>
      <c r="K69" s="720"/>
      <c r="L69" s="720"/>
      <c r="M69" s="705">
        <f t="shared" si="0"/>
        <v>72713</v>
      </c>
      <c r="N69" s="705">
        <f t="shared" si="1"/>
        <v>0</v>
      </c>
      <c r="O69" s="744"/>
    </row>
    <row r="70" spans="1:17" x14ac:dyDescent="0.2">
      <c r="A70" s="706" t="s">
        <v>223</v>
      </c>
      <c r="B70" s="706"/>
      <c r="C70" s="707">
        <v>65963</v>
      </c>
      <c r="D70" s="707">
        <v>48725</v>
      </c>
      <c r="E70" s="707">
        <v>7963</v>
      </c>
      <c r="F70" s="707">
        <v>8917</v>
      </c>
      <c r="G70" s="707"/>
      <c r="H70" s="707"/>
      <c r="I70" s="707">
        <v>358</v>
      </c>
      <c r="J70" s="707"/>
      <c r="K70" s="707"/>
      <c r="L70" s="707"/>
      <c r="M70" s="705">
        <f t="shared" si="0"/>
        <v>65963</v>
      </c>
      <c r="N70" s="705">
        <f t="shared" si="1"/>
        <v>0</v>
      </c>
      <c r="O70" s="705"/>
      <c r="P70" s="705"/>
      <c r="Q70" s="705"/>
    </row>
    <row r="71" spans="1:17" x14ac:dyDescent="0.2">
      <c r="A71" s="708" t="s">
        <v>224</v>
      </c>
      <c r="B71" s="708"/>
      <c r="C71" s="709">
        <f>C70/C69</f>
        <v>0.90716928197158697</v>
      </c>
      <c r="D71" s="709">
        <f t="shared" ref="D71:I71" si="17">D70/D69</f>
        <v>0.99979480865907455</v>
      </c>
      <c r="E71" s="709">
        <f t="shared" si="17"/>
        <v>0.89181319296673756</v>
      </c>
      <c r="F71" s="709">
        <f t="shared" si="17"/>
        <v>0.61323155216284986</v>
      </c>
      <c r="G71" s="709"/>
      <c r="H71" s="709"/>
      <c r="I71" s="709">
        <f t="shared" si="17"/>
        <v>0.70472440944881887</v>
      </c>
      <c r="J71" s="709"/>
      <c r="K71" s="709"/>
      <c r="L71" s="709"/>
      <c r="M71" s="705">
        <f t="shared" si="0"/>
        <v>3.2095639632374811</v>
      </c>
      <c r="N71" s="705">
        <f t="shared" si="1"/>
        <v>2.302394681265894</v>
      </c>
      <c r="O71" s="705"/>
      <c r="P71" s="705"/>
      <c r="Q71" s="705"/>
    </row>
    <row r="72" spans="1:17" s="737" customFormat="1" ht="12.6" customHeight="1" x14ac:dyDescent="0.2">
      <c r="A72" s="716" t="s">
        <v>889</v>
      </c>
      <c r="B72" s="748"/>
      <c r="C72" s="720"/>
      <c r="D72" s="717"/>
      <c r="E72" s="717"/>
      <c r="F72" s="717"/>
      <c r="G72" s="717"/>
      <c r="H72" s="717"/>
      <c r="I72" s="717"/>
      <c r="J72" s="717"/>
      <c r="K72" s="717"/>
      <c r="L72" s="749"/>
      <c r="M72" s="705">
        <f t="shared" si="0"/>
        <v>0</v>
      </c>
      <c r="N72" s="705">
        <f t="shared" si="1"/>
        <v>0</v>
      </c>
      <c r="O72" s="744"/>
    </row>
    <row r="73" spans="1:17" s="737" customFormat="1" ht="12.6" customHeight="1" x14ac:dyDescent="0.2">
      <c r="A73" s="706" t="s">
        <v>877</v>
      </c>
      <c r="B73" s="750"/>
      <c r="C73" s="720">
        <f t="shared" ref="C73:I74" si="18">C78+C83+C88+C93+C98</f>
        <v>175492</v>
      </c>
      <c r="D73" s="720">
        <f t="shared" si="18"/>
        <v>71817</v>
      </c>
      <c r="E73" s="720">
        <f t="shared" si="18"/>
        <v>12791</v>
      </c>
      <c r="F73" s="720">
        <f t="shared" si="18"/>
        <v>54333</v>
      </c>
      <c r="G73" s="720"/>
      <c r="H73" s="720">
        <f t="shared" si="18"/>
        <v>27850</v>
      </c>
      <c r="I73" s="720">
        <f t="shared" si="18"/>
        <v>8701</v>
      </c>
      <c r="J73" s="720"/>
      <c r="K73" s="720"/>
      <c r="L73" s="720"/>
      <c r="M73" s="705">
        <f t="shared" si="0"/>
        <v>175492</v>
      </c>
      <c r="N73" s="705">
        <f t="shared" si="1"/>
        <v>0</v>
      </c>
      <c r="O73" s="705"/>
    </row>
    <row r="74" spans="1:17" s="737" customFormat="1" ht="12.6" customHeight="1" x14ac:dyDescent="0.2">
      <c r="A74" s="706" t="s">
        <v>878</v>
      </c>
      <c r="B74" s="750"/>
      <c r="C74" s="720">
        <f t="shared" si="18"/>
        <v>177016</v>
      </c>
      <c r="D74" s="720">
        <f t="shared" si="18"/>
        <v>71817</v>
      </c>
      <c r="E74" s="720">
        <f t="shared" si="18"/>
        <v>12791</v>
      </c>
      <c r="F74" s="720">
        <f t="shared" si="18"/>
        <v>49407</v>
      </c>
      <c r="G74" s="720"/>
      <c r="H74" s="720">
        <f t="shared" si="18"/>
        <v>34300</v>
      </c>
      <c r="I74" s="720">
        <f t="shared" si="18"/>
        <v>8701</v>
      </c>
      <c r="J74" s="720"/>
      <c r="K74" s="720"/>
      <c r="L74" s="720"/>
      <c r="M74" s="705">
        <f t="shared" si="0"/>
        <v>177016</v>
      </c>
      <c r="N74" s="705">
        <f t="shared" si="1"/>
        <v>0</v>
      </c>
      <c r="O74" s="705"/>
    </row>
    <row r="75" spans="1:17" x14ac:dyDescent="0.2">
      <c r="A75" s="706" t="s">
        <v>223</v>
      </c>
      <c r="B75" s="706"/>
      <c r="C75" s="720">
        <f>C80+C85+C90+C95+C100+C105</f>
        <v>162970</v>
      </c>
      <c r="D75" s="720">
        <f>D80+D85+D90+D95+D100+D105</f>
        <v>70255</v>
      </c>
      <c r="E75" s="720">
        <f>E80+E85+E90+E95+E100+E105</f>
        <v>10813</v>
      </c>
      <c r="F75" s="720">
        <f>F80+F85+F90+F95+F100+F105</f>
        <v>39709</v>
      </c>
      <c r="G75" s="720"/>
      <c r="H75" s="720">
        <f>H80+H85+H90+H95+H100+H105</f>
        <v>34415</v>
      </c>
      <c r="I75" s="720">
        <f>I80+I85+I90+I95+I100+I105</f>
        <v>7778</v>
      </c>
      <c r="J75" s="720"/>
      <c r="K75" s="720"/>
      <c r="L75" s="720"/>
      <c r="M75" s="705">
        <f t="shared" si="0"/>
        <v>162970</v>
      </c>
      <c r="N75" s="705">
        <f t="shared" si="1"/>
        <v>0</v>
      </c>
      <c r="O75" s="705"/>
      <c r="P75" s="705"/>
      <c r="Q75" s="705"/>
    </row>
    <row r="76" spans="1:17" x14ac:dyDescent="0.2">
      <c r="A76" s="706" t="s">
        <v>224</v>
      </c>
      <c r="B76" s="706"/>
      <c r="C76" s="714">
        <f>C75/C74</f>
        <v>0.92065124056582459</v>
      </c>
      <c r="D76" s="714">
        <f t="shared" ref="D76:I76" si="19">D75/D74</f>
        <v>0.97825027500452544</v>
      </c>
      <c r="E76" s="714">
        <f t="shared" si="19"/>
        <v>0.84536001876319289</v>
      </c>
      <c r="F76" s="714">
        <f t="shared" si="19"/>
        <v>0.80371202461189706</v>
      </c>
      <c r="G76" s="714"/>
      <c r="H76" s="714">
        <f t="shared" si="19"/>
        <v>1.0033527696793003</v>
      </c>
      <c r="I76" s="714">
        <f t="shared" si="19"/>
        <v>0.89392023905298246</v>
      </c>
      <c r="J76" s="714"/>
      <c r="K76" s="714"/>
      <c r="L76" s="714"/>
      <c r="M76" s="705">
        <f t="shared" si="0"/>
        <v>4.5245953271118982</v>
      </c>
      <c r="N76" s="705">
        <f t="shared" si="1"/>
        <v>3.6039440865460737</v>
      </c>
      <c r="O76" s="705"/>
      <c r="P76" s="705"/>
      <c r="Q76" s="705"/>
    </row>
    <row r="77" spans="1:17" x14ac:dyDescent="0.2">
      <c r="A77" s="719" t="s">
        <v>890</v>
      </c>
      <c r="B77" s="706" t="s">
        <v>885</v>
      </c>
      <c r="C77" s="720"/>
      <c r="D77" s="717"/>
      <c r="E77" s="717"/>
      <c r="F77" s="717"/>
      <c r="G77" s="717"/>
      <c r="H77" s="717"/>
      <c r="I77" s="717"/>
      <c r="J77" s="717"/>
      <c r="K77" s="717"/>
      <c r="L77" s="732"/>
      <c r="M77" s="705">
        <f t="shared" si="0"/>
        <v>0</v>
      </c>
      <c r="N77" s="705">
        <f t="shared" si="1"/>
        <v>0</v>
      </c>
      <c r="O77" s="705"/>
    </row>
    <row r="78" spans="1:17" x14ac:dyDescent="0.2">
      <c r="A78" s="706" t="s">
        <v>877</v>
      </c>
      <c r="B78" s="718"/>
      <c r="C78" s="720">
        <f>SUM(D78:L78)</f>
        <v>72434</v>
      </c>
      <c r="D78" s="717">
        <v>32255</v>
      </c>
      <c r="E78" s="717">
        <v>5756</v>
      </c>
      <c r="F78" s="717">
        <v>28708</v>
      </c>
      <c r="G78" s="717"/>
      <c r="H78" s="717"/>
      <c r="I78" s="717">
        <v>5715</v>
      </c>
      <c r="J78" s="717"/>
      <c r="K78" s="717"/>
      <c r="L78" s="732"/>
      <c r="M78" s="705">
        <f t="shared" ref="M78:M146" si="20">SUM(D78:L78)</f>
        <v>72434</v>
      </c>
      <c r="N78" s="705">
        <f t="shared" ref="N78:N146" si="21">M78-C78</f>
        <v>0</v>
      </c>
      <c r="O78" s="705"/>
    </row>
    <row r="79" spans="1:17" x14ac:dyDescent="0.2">
      <c r="A79" s="706" t="s">
        <v>878</v>
      </c>
      <c r="B79" s="718"/>
      <c r="C79" s="720">
        <v>72434</v>
      </c>
      <c r="D79" s="717">
        <v>32255</v>
      </c>
      <c r="E79" s="717">
        <v>5756</v>
      </c>
      <c r="F79" s="717">
        <v>28708</v>
      </c>
      <c r="G79" s="717"/>
      <c r="H79" s="717"/>
      <c r="I79" s="717">
        <v>5715</v>
      </c>
      <c r="J79" s="717"/>
      <c r="K79" s="717"/>
      <c r="L79" s="732"/>
      <c r="M79" s="705">
        <f t="shared" si="20"/>
        <v>72434</v>
      </c>
      <c r="N79" s="705">
        <f t="shared" si="21"/>
        <v>0</v>
      </c>
      <c r="O79" s="705"/>
    </row>
    <row r="80" spans="1:17" x14ac:dyDescent="0.2">
      <c r="A80" s="706" t="s">
        <v>223</v>
      </c>
      <c r="B80" s="706"/>
      <c r="C80" s="707">
        <v>63218</v>
      </c>
      <c r="D80" s="707">
        <v>31698</v>
      </c>
      <c r="E80" s="707">
        <v>4553</v>
      </c>
      <c r="F80" s="707">
        <v>21520</v>
      </c>
      <c r="G80" s="707"/>
      <c r="H80" s="707"/>
      <c r="I80" s="707">
        <v>5447</v>
      </c>
      <c r="J80" s="707"/>
      <c r="K80" s="707"/>
      <c r="L80" s="707"/>
      <c r="M80" s="705">
        <f t="shared" si="20"/>
        <v>63218</v>
      </c>
      <c r="N80" s="705">
        <f t="shared" si="21"/>
        <v>0</v>
      </c>
      <c r="O80" s="705"/>
      <c r="P80" s="705"/>
      <c r="Q80" s="705"/>
    </row>
    <row r="81" spans="1:17" x14ac:dyDescent="0.2">
      <c r="A81" s="706" t="s">
        <v>224</v>
      </c>
      <c r="B81" s="706"/>
      <c r="C81" s="714">
        <f>C80/C79</f>
        <v>0.87276693265593508</v>
      </c>
      <c r="D81" s="714">
        <f t="shared" ref="D81:I81" si="22">D80/D79</f>
        <v>0.98273135947915047</v>
      </c>
      <c r="E81" s="714">
        <f t="shared" si="22"/>
        <v>0.79100069492703262</v>
      </c>
      <c r="F81" s="714">
        <f t="shared" si="22"/>
        <v>0.74961683154521386</v>
      </c>
      <c r="G81" s="714"/>
      <c r="H81" s="714"/>
      <c r="I81" s="714">
        <f t="shared" si="22"/>
        <v>0.95310586176727907</v>
      </c>
      <c r="J81" s="714"/>
      <c r="K81" s="714"/>
      <c r="L81" s="714"/>
      <c r="M81" s="705">
        <f t="shared" si="20"/>
        <v>3.4764547477186762</v>
      </c>
      <c r="N81" s="705">
        <f t="shared" si="21"/>
        <v>2.6036878150627412</v>
      </c>
      <c r="O81" s="705"/>
      <c r="P81" s="705"/>
      <c r="Q81" s="705"/>
    </row>
    <row r="82" spans="1:17" x14ac:dyDescent="0.2">
      <c r="A82" s="719" t="s">
        <v>934</v>
      </c>
      <c r="B82" s="706" t="s">
        <v>876</v>
      </c>
      <c r="C82" s="720"/>
      <c r="D82" s="717"/>
      <c r="E82" s="717"/>
      <c r="F82" s="717"/>
      <c r="G82" s="717"/>
      <c r="H82" s="717"/>
      <c r="I82" s="717"/>
      <c r="J82" s="717"/>
      <c r="K82" s="717"/>
      <c r="L82" s="717"/>
      <c r="M82" s="705">
        <f t="shared" si="20"/>
        <v>0</v>
      </c>
      <c r="N82" s="705">
        <f t="shared" si="21"/>
        <v>0</v>
      </c>
      <c r="O82" s="705"/>
    </row>
    <row r="83" spans="1:17" x14ac:dyDescent="0.2">
      <c r="A83" s="706" t="s">
        <v>877</v>
      </c>
      <c r="B83" s="718"/>
      <c r="C83" s="720">
        <f>SUM(D83:L83)</f>
        <v>13520</v>
      </c>
      <c r="D83" s="717">
        <v>7346</v>
      </c>
      <c r="E83" s="717">
        <v>1308</v>
      </c>
      <c r="F83" s="717">
        <v>4485</v>
      </c>
      <c r="G83" s="717"/>
      <c r="H83" s="717"/>
      <c r="I83" s="717">
        <v>381</v>
      </c>
      <c r="J83" s="717"/>
      <c r="K83" s="717"/>
      <c r="L83" s="717"/>
      <c r="M83" s="705">
        <f t="shared" si="20"/>
        <v>13520</v>
      </c>
      <c r="N83" s="705">
        <f t="shared" si="21"/>
        <v>0</v>
      </c>
      <c r="O83" s="705"/>
    </row>
    <row r="84" spans="1:17" x14ac:dyDescent="0.2">
      <c r="A84" s="706" t="s">
        <v>878</v>
      </c>
      <c r="B84" s="718"/>
      <c r="C84" s="720">
        <v>13520</v>
      </c>
      <c r="D84" s="717">
        <v>7346</v>
      </c>
      <c r="E84" s="717">
        <v>1308</v>
      </c>
      <c r="F84" s="717">
        <v>4485</v>
      </c>
      <c r="G84" s="717"/>
      <c r="H84" s="717"/>
      <c r="I84" s="717">
        <v>381</v>
      </c>
      <c r="J84" s="717"/>
      <c r="K84" s="717"/>
      <c r="L84" s="717"/>
      <c r="M84" s="705">
        <f t="shared" si="20"/>
        <v>13520</v>
      </c>
      <c r="N84" s="705">
        <f t="shared" si="21"/>
        <v>0</v>
      </c>
      <c r="O84" s="705"/>
    </row>
    <row r="85" spans="1:17" x14ac:dyDescent="0.2">
      <c r="A85" s="706" t="s">
        <v>223</v>
      </c>
      <c r="B85" s="706"/>
      <c r="C85" s="707">
        <v>9350</v>
      </c>
      <c r="D85" s="707">
        <v>7286</v>
      </c>
      <c r="E85" s="707">
        <v>1154</v>
      </c>
      <c r="F85" s="707">
        <v>675</v>
      </c>
      <c r="G85" s="707"/>
      <c r="H85" s="707"/>
      <c r="I85" s="707">
        <v>235</v>
      </c>
      <c r="J85" s="707"/>
      <c r="K85" s="707"/>
      <c r="L85" s="707"/>
      <c r="M85" s="705">
        <f t="shared" si="20"/>
        <v>9350</v>
      </c>
      <c r="N85" s="705">
        <f t="shared" si="21"/>
        <v>0</v>
      </c>
      <c r="O85" s="705"/>
      <c r="P85" s="705"/>
      <c r="Q85" s="705"/>
    </row>
    <row r="86" spans="1:17" x14ac:dyDescent="0.2">
      <c r="A86" s="706" t="s">
        <v>224</v>
      </c>
      <c r="B86" s="706"/>
      <c r="C86" s="714">
        <f>C85/C84</f>
        <v>0.69156804733727806</v>
      </c>
      <c r="D86" s="714">
        <f t="shared" ref="D86:I86" si="23">D85/D84</f>
        <v>0.99183228968145931</v>
      </c>
      <c r="E86" s="714">
        <f t="shared" si="23"/>
        <v>0.88226299694189603</v>
      </c>
      <c r="F86" s="714">
        <f t="shared" si="23"/>
        <v>0.15050167224080269</v>
      </c>
      <c r="G86" s="714"/>
      <c r="H86" s="714"/>
      <c r="I86" s="714">
        <f t="shared" si="23"/>
        <v>0.61679790026246717</v>
      </c>
      <c r="J86" s="714"/>
      <c r="K86" s="714"/>
      <c r="L86" s="714"/>
      <c r="M86" s="705">
        <f t="shared" si="20"/>
        <v>2.6413948591266254</v>
      </c>
      <c r="N86" s="705">
        <f t="shared" si="21"/>
        <v>1.9498268117893474</v>
      </c>
      <c r="O86" s="705"/>
      <c r="P86" s="705"/>
      <c r="Q86" s="705"/>
    </row>
    <row r="87" spans="1:17" x14ac:dyDescent="0.2">
      <c r="A87" s="719" t="s">
        <v>892</v>
      </c>
      <c r="B87" s="706" t="s">
        <v>876</v>
      </c>
      <c r="C87" s="720"/>
      <c r="D87" s="717"/>
      <c r="E87" s="717"/>
      <c r="F87" s="717"/>
      <c r="G87" s="717"/>
      <c r="H87" s="717"/>
      <c r="I87" s="717"/>
      <c r="J87" s="717"/>
      <c r="K87" s="717"/>
      <c r="L87" s="717"/>
      <c r="M87" s="705">
        <f t="shared" si="20"/>
        <v>0</v>
      </c>
      <c r="N87" s="705">
        <f t="shared" si="21"/>
        <v>0</v>
      </c>
      <c r="O87" s="705"/>
    </row>
    <row r="88" spans="1:17" x14ac:dyDescent="0.2">
      <c r="A88" s="706" t="s">
        <v>877</v>
      </c>
      <c r="B88" s="718"/>
      <c r="C88" s="720">
        <f>SUM(D88:L88)</f>
        <v>12607</v>
      </c>
      <c r="D88" s="717">
        <v>5498</v>
      </c>
      <c r="E88" s="717">
        <v>984</v>
      </c>
      <c r="F88" s="717">
        <v>4791</v>
      </c>
      <c r="G88" s="717"/>
      <c r="H88" s="717"/>
      <c r="I88" s="717">
        <v>1334</v>
      </c>
      <c r="J88" s="717"/>
      <c r="K88" s="717"/>
      <c r="L88" s="717"/>
      <c r="M88" s="705">
        <f t="shared" si="20"/>
        <v>12607</v>
      </c>
      <c r="N88" s="705">
        <f t="shared" si="21"/>
        <v>0</v>
      </c>
      <c r="O88" s="705"/>
    </row>
    <row r="89" spans="1:17" x14ac:dyDescent="0.2">
      <c r="A89" s="706" t="s">
        <v>878</v>
      </c>
      <c r="B89" s="718"/>
      <c r="C89" s="720">
        <v>12607</v>
      </c>
      <c r="D89" s="717">
        <v>5498</v>
      </c>
      <c r="E89" s="717">
        <v>984</v>
      </c>
      <c r="F89" s="717">
        <v>4791</v>
      </c>
      <c r="G89" s="717"/>
      <c r="H89" s="717"/>
      <c r="I89" s="717">
        <v>1334</v>
      </c>
      <c r="J89" s="717"/>
      <c r="K89" s="717"/>
      <c r="L89" s="717"/>
      <c r="M89" s="705">
        <f t="shared" si="20"/>
        <v>12607</v>
      </c>
      <c r="N89" s="705">
        <f t="shared" si="21"/>
        <v>0</v>
      </c>
      <c r="O89" s="705"/>
    </row>
    <row r="90" spans="1:17" x14ac:dyDescent="0.2">
      <c r="A90" s="706" t="s">
        <v>223</v>
      </c>
      <c r="B90" s="706"/>
      <c r="C90" s="707">
        <v>7393</v>
      </c>
      <c r="D90" s="707">
        <v>4971</v>
      </c>
      <c r="E90" s="707">
        <v>777</v>
      </c>
      <c r="F90" s="707">
        <v>1553</v>
      </c>
      <c r="G90" s="707"/>
      <c r="H90" s="707"/>
      <c r="I90" s="707">
        <v>92</v>
      </c>
      <c r="J90" s="707"/>
      <c r="K90" s="707"/>
      <c r="L90" s="707"/>
      <c r="M90" s="705">
        <f t="shared" si="20"/>
        <v>7393</v>
      </c>
      <c r="N90" s="705">
        <f t="shared" si="21"/>
        <v>0</v>
      </c>
      <c r="O90" s="705"/>
      <c r="P90" s="705"/>
      <c r="Q90" s="705"/>
    </row>
    <row r="91" spans="1:17" x14ac:dyDescent="0.2">
      <c r="A91" s="706" t="s">
        <v>224</v>
      </c>
      <c r="B91" s="706"/>
      <c r="C91" s="714">
        <f>C90/C89</f>
        <v>0.58642024272229709</v>
      </c>
      <c r="D91" s="714">
        <f t="shared" ref="D91:I91" si="24">D90/D89</f>
        <v>0.9041469625318298</v>
      </c>
      <c r="E91" s="714">
        <f t="shared" si="24"/>
        <v>0.78963414634146345</v>
      </c>
      <c r="F91" s="714">
        <f t="shared" si="24"/>
        <v>0.32414944687956587</v>
      </c>
      <c r="G91" s="714"/>
      <c r="H91" s="714"/>
      <c r="I91" s="714">
        <f t="shared" si="24"/>
        <v>6.8965517241379309E-2</v>
      </c>
      <c r="J91" s="714"/>
      <c r="K91" s="714"/>
      <c r="L91" s="714"/>
      <c r="M91" s="705">
        <f t="shared" si="20"/>
        <v>2.0868960729942385</v>
      </c>
      <c r="N91" s="705">
        <f t="shared" si="21"/>
        <v>1.5004758302719414</v>
      </c>
      <c r="O91" s="705"/>
      <c r="P91" s="705"/>
      <c r="Q91" s="705"/>
    </row>
    <row r="92" spans="1:17" x14ac:dyDescent="0.2">
      <c r="A92" s="719" t="s">
        <v>893</v>
      </c>
      <c r="B92" s="706" t="s">
        <v>876</v>
      </c>
      <c r="C92" s="720"/>
      <c r="D92" s="717"/>
      <c r="E92" s="717"/>
      <c r="F92" s="717"/>
      <c r="G92" s="717"/>
      <c r="H92" s="717"/>
      <c r="I92" s="717"/>
      <c r="J92" s="717"/>
      <c r="K92" s="717"/>
      <c r="L92" s="717"/>
      <c r="M92" s="705">
        <f t="shared" si="20"/>
        <v>0</v>
      </c>
      <c r="N92" s="705">
        <f t="shared" si="21"/>
        <v>0</v>
      </c>
      <c r="O92" s="705"/>
    </row>
    <row r="93" spans="1:17" x14ac:dyDescent="0.2">
      <c r="A93" s="706" t="s">
        <v>877</v>
      </c>
      <c r="B93" s="718"/>
      <c r="C93" s="720">
        <f>SUM(D93:L93)</f>
        <v>73829</v>
      </c>
      <c r="D93" s="717">
        <v>26718</v>
      </c>
      <c r="E93" s="717">
        <v>4743</v>
      </c>
      <c r="F93" s="717">
        <v>14200</v>
      </c>
      <c r="G93" s="717"/>
      <c r="H93" s="717">
        <v>27850</v>
      </c>
      <c r="I93" s="717">
        <v>318</v>
      </c>
      <c r="J93" s="717"/>
      <c r="K93" s="717"/>
      <c r="L93" s="717"/>
      <c r="M93" s="705">
        <f t="shared" si="20"/>
        <v>73829</v>
      </c>
      <c r="N93" s="705">
        <f t="shared" si="21"/>
        <v>0</v>
      </c>
      <c r="O93" s="705"/>
    </row>
    <row r="94" spans="1:17" x14ac:dyDescent="0.2">
      <c r="A94" s="706" t="s">
        <v>878</v>
      </c>
      <c r="B94" s="718"/>
      <c r="C94" s="720">
        <v>75353</v>
      </c>
      <c r="D94" s="717">
        <v>26718</v>
      </c>
      <c r="E94" s="717">
        <v>4743</v>
      </c>
      <c r="F94" s="717">
        <v>9274</v>
      </c>
      <c r="G94" s="717"/>
      <c r="H94" s="717">
        <v>34300</v>
      </c>
      <c r="I94" s="717">
        <v>318</v>
      </c>
      <c r="J94" s="717"/>
      <c r="K94" s="717"/>
      <c r="L94" s="717"/>
      <c r="M94" s="705">
        <f t="shared" si="20"/>
        <v>75353</v>
      </c>
      <c r="N94" s="705">
        <f t="shared" si="21"/>
        <v>0</v>
      </c>
      <c r="O94" s="705"/>
    </row>
    <row r="95" spans="1:17" x14ac:dyDescent="0.2">
      <c r="A95" s="706" t="s">
        <v>223</v>
      </c>
      <c r="B95" s="706"/>
      <c r="C95" s="707">
        <v>79141</v>
      </c>
      <c r="D95" s="707">
        <v>25273</v>
      </c>
      <c r="E95" s="707">
        <v>3886</v>
      </c>
      <c r="F95" s="707">
        <v>14633</v>
      </c>
      <c r="G95" s="707"/>
      <c r="H95" s="707">
        <v>34415</v>
      </c>
      <c r="I95" s="707">
        <v>934</v>
      </c>
      <c r="J95" s="707"/>
      <c r="K95" s="707"/>
      <c r="L95" s="707"/>
      <c r="M95" s="705">
        <f t="shared" si="20"/>
        <v>79141</v>
      </c>
      <c r="N95" s="705">
        <f t="shared" si="21"/>
        <v>0</v>
      </c>
      <c r="O95" s="705"/>
      <c r="P95" s="705"/>
      <c r="Q95" s="705"/>
    </row>
    <row r="96" spans="1:17" x14ac:dyDescent="0.2">
      <c r="A96" s="706" t="s">
        <v>224</v>
      </c>
      <c r="B96" s="706"/>
      <c r="C96" s="714">
        <f>C95/C94</f>
        <v>1.0502700622403887</v>
      </c>
      <c r="D96" s="714">
        <f t="shared" ref="D96:I96" si="25">D95/D94</f>
        <v>0.94591661052473985</v>
      </c>
      <c r="E96" s="714">
        <f t="shared" si="25"/>
        <v>0.81931267130508112</v>
      </c>
      <c r="F96" s="714">
        <f t="shared" si="25"/>
        <v>1.5778520595212422</v>
      </c>
      <c r="G96" s="714"/>
      <c r="H96" s="714">
        <f t="shared" si="25"/>
        <v>1.0033527696793003</v>
      </c>
      <c r="I96" s="714">
        <f t="shared" si="25"/>
        <v>2.9371069182389937</v>
      </c>
      <c r="J96" s="714"/>
      <c r="K96" s="714"/>
      <c r="L96" s="714"/>
      <c r="M96" s="705">
        <f t="shared" si="20"/>
        <v>7.2835410292693581</v>
      </c>
      <c r="N96" s="705">
        <f t="shared" si="21"/>
        <v>6.2332709670289699</v>
      </c>
      <c r="O96" s="705"/>
      <c r="P96" s="705"/>
      <c r="Q96" s="705"/>
    </row>
    <row r="97" spans="1:17" x14ac:dyDescent="0.2">
      <c r="A97" s="719" t="s">
        <v>894</v>
      </c>
      <c r="B97" s="706" t="s">
        <v>876</v>
      </c>
      <c r="C97" s="720"/>
      <c r="D97" s="717"/>
      <c r="E97" s="717"/>
      <c r="F97" s="717"/>
      <c r="G97" s="717"/>
      <c r="H97" s="717"/>
      <c r="I97" s="717"/>
      <c r="J97" s="717"/>
      <c r="K97" s="717"/>
      <c r="L97" s="717"/>
      <c r="M97" s="705">
        <f t="shared" si="20"/>
        <v>0</v>
      </c>
      <c r="N97" s="705">
        <f t="shared" si="21"/>
        <v>0</v>
      </c>
      <c r="O97" s="705"/>
    </row>
    <row r="98" spans="1:17" x14ac:dyDescent="0.2">
      <c r="A98" s="706" t="s">
        <v>877</v>
      </c>
      <c r="B98" s="718"/>
      <c r="C98" s="720">
        <f>SUM(D98:L98)</f>
        <v>3102</v>
      </c>
      <c r="D98" s="717"/>
      <c r="E98" s="717"/>
      <c r="F98" s="717">
        <v>2149</v>
      </c>
      <c r="G98" s="717"/>
      <c r="H98" s="717"/>
      <c r="I98" s="717">
        <v>953</v>
      </c>
      <c r="J98" s="717"/>
      <c r="K98" s="717"/>
      <c r="L98" s="717"/>
      <c r="M98" s="705">
        <f t="shared" si="20"/>
        <v>3102</v>
      </c>
      <c r="N98" s="705">
        <f t="shared" si="21"/>
        <v>0</v>
      </c>
      <c r="O98" s="705"/>
    </row>
    <row r="99" spans="1:17" x14ac:dyDescent="0.2">
      <c r="A99" s="706" t="s">
        <v>878</v>
      </c>
      <c r="B99" s="718"/>
      <c r="C99" s="720">
        <v>3102</v>
      </c>
      <c r="D99" s="717"/>
      <c r="E99" s="717"/>
      <c r="F99" s="717">
        <v>2149</v>
      </c>
      <c r="G99" s="717"/>
      <c r="H99" s="717"/>
      <c r="I99" s="717">
        <v>953</v>
      </c>
      <c r="J99" s="717"/>
      <c r="K99" s="717"/>
      <c r="L99" s="717"/>
      <c r="M99" s="705">
        <f t="shared" si="20"/>
        <v>3102</v>
      </c>
      <c r="N99" s="705">
        <f t="shared" si="21"/>
        <v>0</v>
      </c>
      <c r="O99" s="705"/>
    </row>
    <row r="100" spans="1:17" x14ac:dyDescent="0.2">
      <c r="A100" s="706" t="s">
        <v>223</v>
      </c>
      <c r="B100" s="706"/>
      <c r="C100" s="707">
        <v>626</v>
      </c>
      <c r="D100" s="707"/>
      <c r="E100" s="707"/>
      <c r="F100" s="707">
        <v>468</v>
      </c>
      <c r="G100" s="707"/>
      <c r="H100" s="707"/>
      <c r="I100" s="707">
        <v>158</v>
      </c>
      <c r="J100" s="707"/>
      <c r="K100" s="707"/>
      <c r="L100" s="707"/>
      <c r="M100" s="705">
        <f t="shared" si="20"/>
        <v>626</v>
      </c>
      <c r="N100" s="705">
        <f t="shared" si="21"/>
        <v>0</v>
      </c>
      <c r="O100" s="705"/>
      <c r="P100" s="705"/>
      <c r="Q100" s="705"/>
    </row>
    <row r="101" spans="1:17" x14ac:dyDescent="0.2">
      <c r="A101" s="706" t="s">
        <v>224</v>
      </c>
      <c r="B101" s="706"/>
      <c r="C101" s="714">
        <f>C100/C99</f>
        <v>0.20180528691166988</v>
      </c>
      <c r="D101" s="714"/>
      <c r="E101" s="714"/>
      <c r="F101" s="714">
        <f>F100/F99</f>
        <v>0.21777570963238715</v>
      </c>
      <c r="G101" s="714"/>
      <c r="H101" s="714"/>
      <c r="I101" s="714">
        <f>I100/I99</f>
        <v>0.16579223504721929</v>
      </c>
      <c r="J101" s="714"/>
      <c r="K101" s="714"/>
      <c r="L101" s="714"/>
      <c r="M101" s="705">
        <f t="shared" si="20"/>
        <v>0.38356794467960642</v>
      </c>
      <c r="N101" s="705">
        <f t="shared" si="21"/>
        <v>0.18176265776793654</v>
      </c>
      <c r="O101" s="705"/>
      <c r="P101" s="705"/>
      <c r="Q101" s="705"/>
    </row>
    <row r="102" spans="1:17" x14ac:dyDescent="0.2">
      <c r="A102" s="719" t="s">
        <v>895</v>
      </c>
      <c r="B102" s="706"/>
      <c r="C102" s="714"/>
      <c r="D102" s="714"/>
      <c r="E102" s="714"/>
      <c r="F102" s="714"/>
      <c r="G102" s="714"/>
      <c r="H102" s="714"/>
      <c r="I102" s="714"/>
      <c r="J102" s="714"/>
      <c r="K102" s="714"/>
      <c r="L102" s="714"/>
      <c r="M102" s="705">
        <f t="shared" si="20"/>
        <v>0</v>
      </c>
      <c r="N102" s="705">
        <f t="shared" si="21"/>
        <v>0</v>
      </c>
      <c r="O102" s="744"/>
      <c r="P102" s="705"/>
      <c r="Q102" s="705"/>
    </row>
    <row r="103" spans="1:17" x14ac:dyDescent="0.2">
      <c r="A103" s="706" t="s">
        <v>877</v>
      </c>
      <c r="B103" s="706"/>
      <c r="C103" s="714"/>
      <c r="D103" s="714"/>
      <c r="E103" s="714"/>
      <c r="F103" s="714"/>
      <c r="G103" s="714"/>
      <c r="H103" s="714"/>
      <c r="I103" s="714"/>
      <c r="J103" s="714"/>
      <c r="K103" s="714"/>
      <c r="L103" s="714"/>
      <c r="M103" s="705">
        <f t="shared" si="20"/>
        <v>0</v>
      </c>
      <c r="N103" s="705">
        <f t="shared" si="21"/>
        <v>0</v>
      </c>
      <c r="O103" s="744"/>
      <c r="P103" s="705"/>
      <c r="Q103" s="705"/>
    </row>
    <row r="104" spans="1:17" x14ac:dyDescent="0.2">
      <c r="A104" s="706" t="s">
        <v>878</v>
      </c>
      <c r="B104" s="706"/>
      <c r="C104" s="714"/>
      <c r="D104" s="714"/>
      <c r="E104" s="714"/>
      <c r="F104" s="714"/>
      <c r="G104" s="714"/>
      <c r="H104" s="714"/>
      <c r="I104" s="714"/>
      <c r="J104" s="714"/>
      <c r="K104" s="714"/>
      <c r="L104" s="714"/>
      <c r="M104" s="705">
        <f t="shared" si="20"/>
        <v>0</v>
      </c>
      <c r="N104" s="705">
        <f t="shared" si="21"/>
        <v>0</v>
      </c>
      <c r="O104" s="744"/>
      <c r="P104" s="705"/>
      <c r="Q104" s="705"/>
    </row>
    <row r="105" spans="1:17" s="705" customFormat="1" x14ac:dyDescent="0.2">
      <c r="A105" s="720" t="s">
        <v>223</v>
      </c>
      <c r="B105" s="720"/>
      <c r="C105" s="721">
        <v>3242</v>
      </c>
      <c r="D105" s="721">
        <v>1027</v>
      </c>
      <c r="E105" s="721">
        <v>443</v>
      </c>
      <c r="F105" s="721">
        <v>860</v>
      </c>
      <c r="G105" s="721"/>
      <c r="H105" s="721"/>
      <c r="I105" s="721">
        <v>912</v>
      </c>
      <c r="J105" s="721"/>
      <c r="K105" s="721"/>
      <c r="L105" s="721"/>
      <c r="M105" s="705">
        <f t="shared" si="20"/>
        <v>3242</v>
      </c>
      <c r="N105" s="705">
        <f t="shared" si="21"/>
        <v>0</v>
      </c>
      <c r="O105" s="744"/>
    </row>
    <row r="106" spans="1:17" x14ac:dyDescent="0.2">
      <c r="A106" s="708" t="s">
        <v>224</v>
      </c>
      <c r="B106" s="706"/>
      <c r="C106" s="714"/>
      <c r="D106" s="714"/>
      <c r="E106" s="714"/>
      <c r="F106" s="714"/>
      <c r="G106" s="714"/>
      <c r="H106" s="714"/>
      <c r="I106" s="714"/>
      <c r="J106" s="714"/>
      <c r="K106" s="714"/>
      <c r="L106" s="714"/>
      <c r="M106" s="705">
        <f t="shared" si="20"/>
        <v>0</v>
      </c>
      <c r="N106" s="705">
        <f t="shared" si="21"/>
        <v>0</v>
      </c>
      <c r="O106" s="744"/>
      <c r="P106" s="705"/>
      <c r="Q106" s="705"/>
    </row>
    <row r="107" spans="1:17" x14ac:dyDescent="0.2">
      <c r="A107" s="722" t="s">
        <v>935</v>
      </c>
      <c r="B107" s="706" t="s">
        <v>876</v>
      </c>
      <c r="C107" s="720"/>
      <c r="D107" s="717"/>
      <c r="E107" s="717"/>
      <c r="F107" s="717"/>
      <c r="G107" s="717"/>
      <c r="H107" s="717"/>
      <c r="I107" s="717"/>
      <c r="J107" s="717"/>
      <c r="K107" s="717"/>
      <c r="L107" s="717"/>
      <c r="M107" s="705">
        <f t="shared" si="20"/>
        <v>0</v>
      </c>
      <c r="N107" s="705">
        <f t="shared" si="21"/>
        <v>0</v>
      </c>
      <c r="O107" s="744"/>
    </row>
    <row r="108" spans="1:17" x14ac:dyDescent="0.2">
      <c r="A108" s="706" t="s">
        <v>877</v>
      </c>
      <c r="B108" s="718"/>
      <c r="C108" s="720">
        <f>SUM(D108:L108)</f>
        <v>52157</v>
      </c>
      <c r="D108" s="717">
        <v>20844</v>
      </c>
      <c r="E108" s="717">
        <v>3521</v>
      </c>
      <c r="F108" s="717">
        <v>22458</v>
      </c>
      <c r="G108" s="717"/>
      <c r="H108" s="717"/>
      <c r="I108" s="717">
        <v>5334</v>
      </c>
      <c r="J108" s="717"/>
      <c r="K108" s="717"/>
      <c r="L108" s="717"/>
      <c r="M108" s="705">
        <f t="shared" si="20"/>
        <v>52157</v>
      </c>
      <c r="N108" s="705">
        <f t="shared" si="21"/>
        <v>0</v>
      </c>
      <c r="O108" s="744"/>
    </row>
    <row r="109" spans="1:17" x14ac:dyDescent="0.2">
      <c r="A109" s="706" t="s">
        <v>878</v>
      </c>
      <c r="B109" s="718"/>
      <c r="C109" s="720">
        <v>32067</v>
      </c>
      <c r="D109" s="717">
        <v>10874</v>
      </c>
      <c r="E109" s="717">
        <v>1839</v>
      </c>
      <c r="F109" s="717">
        <v>18429</v>
      </c>
      <c r="G109" s="717"/>
      <c r="H109" s="717"/>
      <c r="I109" s="717">
        <v>925</v>
      </c>
      <c r="J109" s="717"/>
      <c r="K109" s="717"/>
      <c r="L109" s="717"/>
      <c r="M109" s="705">
        <f t="shared" si="20"/>
        <v>32067</v>
      </c>
      <c r="N109" s="705">
        <f t="shared" si="21"/>
        <v>0</v>
      </c>
      <c r="O109" s="705"/>
    </row>
    <row r="110" spans="1:17" x14ac:dyDescent="0.2">
      <c r="A110" s="706" t="s">
        <v>223</v>
      </c>
      <c r="B110" s="706"/>
      <c r="C110" s="707">
        <v>29593</v>
      </c>
      <c r="D110" s="707">
        <v>10869</v>
      </c>
      <c r="E110" s="707">
        <v>1837</v>
      </c>
      <c r="F110" s="707">
        <v>14537</v>
      </c>
      <c r="G110" s="707"/>
      <c r="H110" s="707">
        <v>1465</v>
      </c>
      <c r="I110" s="707">
        <v>885</v>
      </c>
      <c r="J110" s="707"/>
      <c r="K110" s="707"/>
      <c r="L110" s="707"/>
      <c r="M110" s="705">
        <f t="shared" si="20"/>
        <v>29593</v>
      </c>
      <c r="N110" s="705">
        <f t="shared" si="21"/>
        <v>0</v>
      </c>
      <c r="O110" s="705"/>
      <c r="P110" s="705"/>
      <c r="Q110" s="705"/>
    </row>
    <row r="111" spans="1:17" s="710" customFormat="1" x14ac:dyDescent="0.2">
      <c r="A111" s="708" t="s">
        <v>224</v>
      </c>
      <c r="B111" s="708"/>
      <c r="C111" s="709">
        <f>C110/C109</f>
        <v>0.92284903483331771</v>
      </c>
      <c r="D111" s="709">
        <f t="shared" ref="D111:I111" si="26">D110/D109</f>
        <v>0.99954018760345775</v>
      </c>
      <c r="E111" s="709">
        <f t="shared" si="26"/>
        <v>0.99891245241979332</v>
      </c>
      <c r="F111" s="709">
        <f t="shared" si="26"/>
        <v>0.78881111291985462</v>
      </c>
      <c r="G111" s="709"/>
      <c r="H111" s="709"/>
      <c r="I111" s="709">
        <f t="shared" si="26"/>
        <v>0.95675675675675675</v>
      </c>
      <c r="J111" s="709"/>
      <c r="K111" s="709"/>
      <c r="L111" s="709"/>
      <c r="M111" s="705">
        <f t="shared" si="20"/>
        <v>3.7440205096998627</v>
      </c>
      <c r="N111" s="705">
        <f t="shared" si="21"/>
        <v>2.8211714748665448</v>
      </c>
      <c r="O111" s="744"/>
      <c r="P111" s="744"/>
      <c r="Q111" s="744"/>
    </row>
    <row r="112" spans="1:17" s="692" customFormat="1" x14ac:dyDescent="0.2">
      <c r="A112" s="713" t="s">
        <v>896</v>
      </c>
      <c r="B112" s="713"/>
      <c r="C112" s="720"/>
      <c r="D112" s="751"/>
      <c r="E112" s="751"/>
      <c r="F112" s="751"/>
      <c r="G112" s="751"/>
      <c r="H112" s="751"/>
      <c r="I112" s="751"/>
      <c r="J112" s="751"/>
      <c r="K112" s="751"/>
      <c r="L112" s="751"/>
      <c r="M112" s="705">
        <f t="shared" si="20"/>
        <v>0</v>
      </c>
      <c r="N112" s="705">
        <f t="shared" si="21"/>
        <v>0</v>
      </c>
      <c r="O112" s="705"/>
    </row>
    <row r="113" spans="1:18" x14ac:dyDescent="0.2">
      <c r="A113" s="706" t="s">
        <v>877</v>
      </c>
      <c r="B113" s="706"/>
      <c r="C113" s="720">
        <f t="shared" ref="C113:I115" si="27">C118+C123+C128</f>
        <v>497820</v>
      </c>
      <c r="D113" s="720">
        <f t="shared" si="27"/>
        <v>148319</v>
      </c>
      <c r="E113" s="720">
        <f t="shared" si="27"/>
        <v>27354</v>
      </c>
      <c r="F113" s="720">
        <f t="shared" si="27"/>
        <v>321576</v>
      </c>
      <c r="G113" s="720"/>
      <c r="H113" s="720"/>
      <c r="I113" s="720">
        <f t="shared" si="27"/>
        <v>571</v>
      </c>
      <c r="J113" s="720"/>
      <c r="K113" s="720"/>
      <c r="L113" s="720"/>
      <c r="M113" s="705">
        <f t="shared" si="20"/>
        <v>497820</v>
      </c>
      <c r="N113" s="705">
        <f t="shared" si="21"/>
        <v>0</v>
      </c>
      <c r="O113" s="744"/>
    </row>
    <row r="114" spans="1:18" x14ac:dyDescent="0.2">
      <c r="A114" s="706" t="s">
        <v>878</v>
      </c>
      <c r="B114" s="706"/>
      <c r="C114" s="720">
        <f t="shared" si="27"/>
        <v>518112</v>
      </c>
      <c r="D114" s="720">
        <f t="shared" si="27"/>
        <v>152266</v>
      </c>
      <c r="E114" s="720">
        <f t="shared" si="27"/>
        <v>27966</v>
      </c>
      <c r="F114" s="720">
        <f t="shared" si="27"/>
        <v>337309</v>
      </c>
      <c r="G114" s="720"/>
      <c r="H114" s="720"/>
      <c r="I114" s="720">
        <f t="shared" si="27"/>
        <v>571</v>
      </c>
      <c r="J114" s="720"/>
      <c r="K114" s="720"/>
      <c r="L114" s="720"/>
      <c r="M114" s="705">
        <f t="shared" si="20"/>
        <v>518112</v>
      </c>
      <c r="N114" s="705">
        <f t="shared" si="21"/>
        <v>0</v>
      </c>
      <c r="O114" s="705"/>
    </row>
    <row r="115" spans="1:18" x14ac:dyDescent="0.2">
      <c r="A115" s="706" t="s">
        <v>223</v>
      </c>
      <c r="B115" s="706"/>
      <c r="C115" s="720">
        <f t="shared" si="27"/>
        <v>432412</v>
      </c>
      <c r="D115" s="720">
        <f t="shared" si="27"/>
        <v>145473</v>
      </c>
      <c r="E115" s="720">
        <f t="shared" si="27"/>
        <v>24185</v>
      </c>
      <c r="F115" s="720">
        <f>F120+F125+F130</f>
        <v>261879</v>
      </c>
      <c r="G115" s="720"/>
      <c r="H115" s="720"/>
      <c r="I115" s="720">
        <f t="shared" si="27"/>
        <v>875</v>
      </c>
      <c r="J115" s="720"/>
      <c r="K115" s="720"/>
      <c r="L115" s="720"/>
      <c r="M115" s="705">
        <f t="shared" si="20"/>
        <v>432412</v>
      </c>
      <c r="N115" s="705">
        <f t="shared" si="21"/>
        <v>0</v>
      </c>
      <c r="O115" s="705"/>
      <c r="P115" s="705"/>
      <c r="Q115" s="705"/>
    </row>
    <row r="116" spans="1:18" x14ac:dyDescent="0.2">
      <c r="A116" s="706" t="s">
        <v>224</v>
      </c>
      <c r="B116" s="706"/>
      <c r="C116" s="714">
        <f>C115/C114</f>
        <v>0.83459174850225437</v>
      </c>
      <c r="D116" s="714">
        <f t="shared" ref="D116:I116" si="28">D115/D114</f>
        <v>0.95538728278144824</v>
      </c>
      <c r="E116" s="714">
        <f t="shared" si="28"/>
        <v>0.86480011442465854</v>
      </c>
      <c r="F116" s="714">
        <f t="shared" si="28"/>
        <v>0.7763771497351093</v>
      </c>
      <c r="G116" s="714"/>
      <c r="H116" s="714"/>
      <c r="I116" s="714">
        <f t="shared" si="28"/>
        <v>1.5323992994746058</v>
      </c>
      <c r="J116" s="714"/>
      <c r="K116" s="714"/>
      <c r="L116" s="714"/>
      <c r="M116" s="705">
        <f t="shared" si="20"/>
        <v>4.1289638464158216</v>
      </c>
      <c r="N116" s="705">
        <f t="shared" si="21"/>
        <v>3.2943720979135671</v>
      </c>
      <c r="O116" s="705"/>
      <c r="P116" s="705"/>
      <c r="Q116" s="705"/>
    </row>
    <row r="117" spans="1:18" x14ac:dyDescent="0.2">
      <c r="A117" s="752" t="s">
        <v>936</v>
      </c>
      <c r="B117" s="706" t="s">
        <v>876</v>
      </c>
      <c r="C117" s="720"/>
      <c r="D117" s="751"/>
      <c r="E117" s="751"/>
      <c r="F117" s="751"/>
      <c r="G117" s="751"/>
      <c r="H117" s="751"/>
      <c r="I117" s="751"/>
      <c r="J117" s="751"/>
      <c r="K117" s="751"/>
      <c r="L117" s="751"/>
      <c r="M117" s="705">
        <f t="shared" si="20"/>
        <v>0</v>
      </c>
      <c r="N117" s="705">
        <f t="shared" si="21"/>
        <v>0</v>
      </c>
      <c r="O117" s="705"/>
    </row>
    <row r="118" spans="1:18" x14ac:dyDescent="0.2">
      <c r="A118" s="706" t="s">
        <v>877</v>
      </c>
      <c r="B118" s="706"/>
      <c r="C118" s="720">
        <f>SUM(D118:L118)</f>
        <v>47280</v>
      </c>
      <c r="D118" s="720">
        <v>32852</v>
      </c>
      <c r="E118" s="720">
        <v>5868</v>
      </c>
      <c r="F118" s="720">
        <v>8052</v>
      </c>
      <c r="G118" s="720"/>
      <c r="H118" s="720"/>
      <c r="I118" s="720">
        <v>508</v>
      </c>
      <c r="J118" s="720"/>
      <c r="K118" s="720"/>
      <c r="L118" s="720"/>
      <c r="M118" s="705">
        <f t="shared" si="20"/>
        <v>47280</v>
      </c>
      <c r="N118" s="705">
        <f t="shared" si="21"/>
        <v>0</v>
      </c>
      <c r="O118" s="744"/>
      <c r="Q118" s="695" t="s">
        <v>937</v>
      </c>
    </row>
    <row r="119" spans="1:18" x14ac:dyDescent="0.2">
      <c r="A119" s="706" t="s">
        <v>878</v>
      </c>
      <c r="B119" s="706"/>
      <c r="C119" s="720">
        <v>48567</v>
      </c>
      <c r="D119" s="720">
        <v>33447</v>
      </c>
      <c r="E119" s="720">
        <v>5960</v>
      </c>
      <c r="F119" s="720">
        <v>8652</v>
      </c>
      <c r="G119" s="720"/>
      <c r="H119" s="720"/>
      <c r="I119" s="720">
        <v>508</v>
      </c>
      <c r="J119" s="720"/>
      <c r="K119" s="720"/>
      <c r="L119" s="720"/>
      <c r="M119" s="705">
        <f t="shared" si="20"/>
        <v>48567</v>
      </c>
      <c r="N119" s="705">
        <f t="shared" si="21"/>
        <v>0</v>
      </c>
      <c r="O119" s="744"/>
    </row>
    <row r="120" spans="1:18" x14ac:dyDescent="0.2">
      <c r="A120" s="706" t="s">
        <v>223</v>
      </c>
      <c r="B120" s="706"/>
      <c r="C120" s="707">
        <v>48707</v>
      </c>
      <c r="D120" s="707">
        <v>34216</v>
      </c>
      <c r="E120" s="707">
        <v>5728</v>
      </c>
      <c r="F120" s="707">
        <v>8342</v>
      </c>
      <c r="G120" s="707"/>
      <c r="H120" s="707"/>
      <c r="I120" s="707">
        <v>421</v>
      </c>
      <c r="J120" s="707"/>
      <c r="K120" s="707"/>
      <c r="L120" s="707"/>
      <c r="M120" s="705">
        <f t="shared" si="20"/>
        <v>48707</v>
      </c>
      <c r="N120" s="705">
        <f t="shared" si="21"/>
        <v>0</v>
      </c>
      <c r="O120" s="705"/>
      <c r="P120" s="705"/>
      <c r="Q120" s="705"/>
    </row>
    <row r="121" spans="1:18" x14ac:dyDescent="0.2">
      <c r="A121" s="706" t="s">
        <v>224</v>
      </c>
      <c r="B121" s="706"/>
      <c r="C121" s="714">
        <f>C120/C119</f>
        <v>1.0028826157679083</v>
      </c>
      <c r="D121" s="714">
        <f t="shared" ref="D121:I121" si="29">D120/D119</f>
        <v>1.0229915986486082</v>
      </c>
      <c r="E121" s="714">
        <f t="shared" si="29"/>
        <v>0.96107382550335574</v>
      </c>
      <c r="F121" s="714">
        <f t="shared" si="29"/>
        <v>0.96417013407304675</v>
      </c>
      <c r="G121" s="714"/>
      <c r="H121" s="714"/>
      <c r="I121" s="714">
        <f t="shared" si="29"/>
        <v>0.82874015748031493</v>
      </c>
      <c r="J121" s="714"/>
      <c r="K121" s="714"/>
      <c r="L121" s="714"/>
      <c r="M121" s="705">
        <f t="shared" si="20"/>
        <v>3.7769757157053254</v>
      </c>
      <c r="N121" s="705">
        <f t="shared" si="21"/>
        <v>2.7740930999374172</v>
      </c>
      <c r="O121" s="705"/>
      <c r="P121" s="705"/>
      <c r="Q121" s="705"/>
    </row>
    <row r="122" spans="1:18" x14ac:dyDescent="0.2">
      <c r="A122" s="723" t="s">
        <v>938</v>
      </c>
      <c r="B122" s="723" t="s">
        <v>876</v>
      </c>
      <c r="C122" s="720"/>
      <c r="D122" s="720"/>
      <c r="E122" s="720"/>
      <c r="F122" s="720"/>
      <c r="G122" s="720"/>
      <c r="H122" s="720"/>
      <c r="I122" s="720"/>
      <c r="J122" s="720"/>
      <c r="K122" s="720"/>
      <c r="L122" s="720"/>
      <c r="M122" s="705">
        <f t="shared" si="20"/>
        <v>0</v>
      </c>
      <c r="N122" s="705">
        <f t="shared" si="21"/>
        <v>0</v>
      </c>
      <c r="O122" s="744"/>
      <c r="Q122" s="695">
        <v>7644</v>
      </c>
      <c r="R122" s="695" t="s">
        <v>939</v>
      </c>
    </row>
    <row r="123" spans="1:18" x14ac:dyDescent="0.2">
      <c r="A123" s="706" t="s">
        <v>877</v>
      </c>
      <c r="B123" s="706"/>
      <c r="C123" s="720">
        <f>SUM(D123:L123)</f>
        <v>38876</v>
      </c>
      <c r="D123" s="720">
        <v>30280</v>
      </c>
      <c r="E123" s="720">
        <v>5532</v>
      </c>
      <c r="F123" s="720">
        <v>3001</v>
      </c>
      <c r="G123" s="720"/>
      <c r="H123" s="720"/>
      <c r="I123" s="720">
        <v>63</v>
      </c>
      <c r="J123" s="720"/>
      <c r="K123" s="720"/>
      <c r="L123" s="720"/>
      <c r="M123" s="705">
        <f t="shared" si="20"/>
        <v>38876</v>
      </c>
      <c r="N123" s="705">
        <f t="shared" si="21"/>
        <v>0</v>
      </c>
      <c r="O123" s="744"/>
      <c r="Q123" s="695">
        <f>SUM(Q122:Q122)</f>
        <v>7644</v>
      </c>
    </row>
    <row r="124" spans="1:18" x14ac:dyDescent="0.2">
      <c r="A124" s="706" t="s">
        <v>878</v>
      </c>
      <c r="B124" s="706"/>
      <c r="C124" s="720">
        <v>42748</v>
      </c>
      <c r="D124" s="720">
        <v>33632</v>
      </c>
      <c r="E124" s="720">
        <v>6052</v>
      </c>
      <c r="F124" s="720">
        <v>3001</v>
      </c>
      <c r="G124" s="720"/>
      <c r="H124" s="720"/>
      <c r="I124" s="720">
        <v>63</v>
      </c>
      <c r="J124" s="720"/>
      <c r="K124" s="720"/>
      <c r="L124" s="720"/>
      <c r="M124" s="705">
        <f t="shared" si="20"/>
        <v>42748</v>
      </c>
      <c r="N124" s="705">
        <f t="shared" si="21"/>
        <v>0</v>
      </c>
      <c r="O124" s="744"/>
    </row>
    <row r="125" spans="1:18" x14ac:dyDescent="0.2">
      <c r="A125" s="706" t="s">
        <v>223</v>
      </c>
      <c r="B125" s="706"/>
      <c r="C125" s="707">
        <v>41879</v>
      </c>
      <c r="D125" s="707">
        <v>32675</v>
      </c>
      <c r="E125" s="707">
        <v>5436</v>
      </c>
      <c r="F125" s="707">
        <v>3518</v>
      </c>
      <c r="G125" s="707"/>
      <c r="H125" s="707"/>
      <c r="I125" s="707">
        <v>250</v>
      </c>
      <c r="J125" s="707"/>
      <c r="K125" s="707"/>
      <c r="L125" s="707"/>
      <c r="M125" s="705">
        <f t="shared" si="20"/>
        <v>41879</v>
      </c>
      <c r="N125" s="705">
        <f t="shared" si="21"/>
        <v>0</v>
      </c>
      <c r="O125" s="705"/>
      <c r="P125" s="705"/>
      <c r="Q125" s="705"/>
    </row>
    <row r="126" spans="1:18" x14ac:dyDescent="0.2">
      <c r="A126" s="706" t="s">
        <v>224</v>
      </c>
      <c r="B126" s="706"/>
      <c r="C126" s="714">
        <f>C125/C124</f>
        <v>0.97967156358192198</v>
      </c>
      <c r="D126" s="714">
        <f t="shared" ref="D126:I126" si="30">D125/D124</f>
        <v>0.97154495718363465</v>
      </c>
      <c r="E126" s="714">
        <f t="shared" si="30"/>
        <v>0.89821546596166557</v>
      </c>
      <c r="F126" s="714">
        <f t="shared" si="30"/>
        <v>1.1722759080306564</v>
      </c>
      <c r="G126" s="714"/>
      <c r="H126" s="714"/>
      <c r="I126" s="714">
        <f t="shared" si="30"/>
        <v>3.9682539682539684</v>
      </c>
      <c r="J126" s="714"/>
      <c r="K126" s="714"/>
      <c r="L126" s="714"/>
      <c r="M126" s="705">
        <f t="shared" si="20"/>
        <v>7.0102902994299248</v>
      </c>
      <c r="N126" s="705">
        <f t="shared" si="21"/>
        <v>6.0306187358480026</v>
      </c>
      <c r="O126" s="705"/>
      <c r="P126" s="705"/>
      <c r="Q126" s="705"/>
    </row>
    <row r="127" spans="1:18" x14ac:dyDescent="0.2">
      <c r="A127" s="723" t="s">
        <v>940</v>
      </c>
      <c r="B127" s="713"/>
      <c r="C127" s="720"/>
      <c r="D127" s="720"/>
      <c r="E127" s="720"/>
      <c r="F127" s="720"/>
      <c r="G127" s="720"/>
      <c r="H127" s="720"/>
      <c r="I127" s="720"/>
      <c r="J127" s="720"/>
      <c r="K127" s="720"/>
      <c r="L127" s="720"/>
      <c r="M127" s="705">
        <f t="shared" si="20"/>
        <v>0</v>
      </c>
      <c r="N127" s="705">
        <f t="shared" si="21"/>
        <v>0</v>
      </c>
      <c r="O127" s="744"/>
      <c r="Q127" s="695">
        <v>885</v>
      </c>
      <c r="R127" s="695" t="s">
        <v>941</v>
      </c>
    </row>
    <row r="128" spans="1:18" x14ac:dyDescent="0.2">
      <c r="A128" s="706" t="s">
        <v>877</v>
      </c>
      <c r="B128" s="706"/>
      <c r="C128" s="720">
        <f t="shared" ref="C128:I128" si="31">C133+C138+C143+C148+C153+C158+C163+C168+C173+C183+C188+C193+C203+C213+C218+C223+C233+C238+C243+C248+C208+C228+C178</f>
        <v>411664</v>
      </c>
      <c r="D128" s="720">
        <f t="shared" si="31"/>
        <v>85187</v>
      </c>
      <c r="E128" s="720">
        <f t="shared" si="31"/>
        <v>15954</v>
      </c>
      <c r="F128" s="720">
        <f t="shared" si="31"/>
        <v>310523</v>
      </c>
      <c r="G128" s="720"/>
      <c r="H128" s="720"/>
      <c r="I128" s="720">
        <f t="shared" si="31"/>
        <v>0</v>
      </c>
      <c r="J128" s="720"/>
      <c r="K128" s="720"/>
      <c r="L128" s="720"/>
      <c r="M128" s="705">
        <f t="shared" si="20"/>
        <v>411664</v>
      </c>
      <c r="N128" s="705">
        <f t="shared" si="21"/>
        <v>0</v>
      </c>
      <c r="O128" s="705"/>
      <c r="Q128" s="695">
        <v>1422</v>
      </c>
      <c r="R128" s="695" t="s">
        <v>942</v>
      </c>
    </row>
    <row r="129" spans="1:17" x14ac:dyDescent="0.2">
      <c r="A129" s="706" t="s">
        <v>878</v>
      </c>
      <c r="B129" s="706"/>
      <c r="C129" s="720">
        <f t="shared" ref="C129:I130" si="32">C134+C139+C144+C149+C154+C159+C164+C169+C174+C184+C189+C194+C204+C214+C219+C224+C234+C239+C244+C249+C209+C229+C179+C199</f>
        <v>426797</v>
      </c>
      <c r="D129" s="720">
        <f t="shared" si="32"/>
        <v>85187</v>
      </c>
      <c r="E129" s="720">
        <f t="shared" si="32"/>
        <v>15954</v>
      </c>
      <c r="F129" s="720">
        <f t="shared" si="32"/>
        <v>325656</v>
      </c>
      <c r="G129" s="720"/>
      <c r="H129" s="720"/>
      <c r="I129" s="720">
        <f t="shared" si="32"/>
        <v>0</v>
      </c>
      <c r="J129" s="720"/>
      <c r="K129" s="720"/>
      <c r="L129" s="720"/>
      <c r="M129" s="705">
        <f t="shared" si="20"/>
        <v>426797</v>
      </c>
      <c r="N129" s="705">
        <f t="shared" si="21"/>
        <v>0</v>
      </c>
      <c r="O129" s="705"/>
    </row>
    <row r="130" spans="1:17" x14ac:dyDescent="0.2">
      <c r="A130" s="706" t="s">
        <v>223</v>
      </c>
      <c r="B130" s="706"/>
      <c r="C130" s="720">
        <f t="shared" si="32"/>
        <v>341826</v>
      </c>
      <c r="D130" s="720">
        <f t="shared" si="32"/>
        <v>78582</v>
      </c>
      <c r="E130" s="720">
        <f t="shared" si="32"/>
        <v>13021</v>
      </c>
      <c r="F130" s="720">
        <f>F135+F140+F145+F150+F155+F160+F165+F170+F175+F185+F190+F195+F205+F215+F220+F225+F235+F240+F245+F250+F210+F230+F180+F200</f>
        <v>250019</v>
      </c>
      <c r="G130" s="720"/>
      <c r="H130" s="720"/>
      <c r="I130" s="720">
        <f t="shared" si="32"/>
        <v>204</v>
      </c>
      <c r="J130" s="720"/>
      <c r="K130" s="720"/>
      <c r="L130" s="720"/>
      <c r="M130" s="705">
        <f t="shared" si="20"/>
        <v>341826</v>
      </c>
      <c r="N130" s="705">
        <f t="shared" si="21"/>
        <v>0</v>
      </c>
      <c r="O130" s="705"/>
      <c r="P130" s="705"/>
      <c r="Q130" s="705"/>
    </row>
    <row r="131" spans="1:17" x14ac:dyDescent="0.2">
      <c r="A131" s="706" t="s">
        <v>224</v>
      </c>
      <c r="B131" s="706"/>
      <c r="C131" s="714">
        <f>C130/C129</f>
        <v>0.80091003451289489</v>
      </c>
      <c r="D131" s="714">
        <f>D130/D129</f>
        <v>0.92246469531736064</v>
      </c>
      <c r="E131" s="714">
        <f>E130/E129</f>
        <v>0.81615895700137897</v>
      </c>
      <c r="F131" s="714">
        <f>F130/F129</f>
        <v>0.76773957795956471</v>
      </c>
      <c r="G131" s="714"/>
      <c r="H131" s="714"/>
      <c r="I131" s="714" t="s">
        <v>943</v>
      </c>
      <c r="J131" s="714"/>
      <c r="K131" s="714"/>
      <c r="L131" s="714"/>
      <c r="M131" s="705">
        <f t="shared" si="20"/>
        <v>2.5063632302783043</v>
      </c>
      <c r="N131" s="705">
        <f t="shared" si="21"/>
        <v>1.7054531957654095</v>
      </c>
      <c r="O131" s="705"/>
      <c r="P131" s="705"/>
      <c r="Q131" s="705"/>
    </row>
    <row r="132" spans="1:17" x14ac:dyDescent="0.2">
      <c r="A132" s="723" t="s">
        <v>900</v>
      </c>
      <c r="B132" s="723" t="s">
        <v>876</v>
      </c>
      <c r="C132" s="720"/>
      <c r="D132" s="720"/>
      <c r="E132" s="720"/>
      <c r="F132" s="720"/>
      <c r="G132" s="720"/>
      <c r="H132" s="720"/>
      <c r="I132" s="720"/>
      <c r="J132" s="720"/>
      <c r="K132" s="720"/>
      <c r="L132" s="720"/>
      <c r="M132" s="705">
        <f t="shared" si="20"/>
        <v>0</v>
      </c>
      <c r="N132" s="705">
        <f t="shared" si="21"/>
        <v>0</v>
      </c>
      <c r="O132" s="705"/>
    </row>
    <row r="133" spans="1:17" x14ac:dyDescent="0.2">
      <c r="A133" s="706" t="s">
        <v>877</v>
      </c>
      <c r="B133" s="706"/>
      <c r="C133" s="720">
        <f>SUM(D133:L133)</f>
        <v>39897</v>
      </c>
      <c r="D133" s="720">
        <v>15787</v>
      </c>
      <c r="E133" s="720">
        <v>2883</v>
      </c>
      <c r="F133" s="720">
        <v>21227</v>
      </c>
      <c r="G133" s="720"/>
      <c r="H133" s="720"/>
      <c r="I133" s="720"/>
      <c r="J133" s="720"/>
      <c r="K133" s="720"/>
      <c r="L133" s="720"/>
      <c r="M133" s="705">
        <f t="shared" si="20"/>
        <v>39897</v>
      </c>
      <c r="N133" s="705">
        <f t="shared" si="21"/>
        <v>0</v>
      </c>
      <c r="O133" s="744"/>
    </row>
    <row r="134" spans="1:17" x14ac:dyDescent="0.2">
      <c r="A134" s="706" t="s">
        <v>878</v>
      </c>
      <c r="B134" s="706"/>
      <c r="C134" s="720">
        <v>41097</v>
      </c>
      <c r="D134" s="720">
        <v>15787</v>
      </c>
      <c r="E134" s="720">
        <v>2883</v>
      </c>
      <c r="F134" s="720">
        <v>22427</v>
      </c>
      <c r="G134" s="720"/>
      <c r="H134" s="720"/>
      <c r="I134" s="720">
        <v>0</v>
      </c>
      <c r="J134" s="720"/>
      <c r="K134" s="720"/>
      <c r="L134" s="720"/>
      <c r="M134" s="705">
        <f t="shared" si="20"/>
        <v>41097</v>
      </c>
      <c r="N134" s="705">
        <f t="shared" si="21"/>
        <v>0</v>
      </c>
      <c r="O134" s="705"/>
    </row>
    <row r="135" spans="1:17" x14ac:dyDescent="0.2">
      <c r="A135" s="706" t="s">
        <v>223</v>
      </c>
      <c r="B135" s="706"/>
      <c r="C135" s="707">
        <v>35487</v>
      </c>
      <c r="D135" s="707">
        <v>14120</v>
      </c>
      <c r="E135" s="707">
        <v>2511</v>
      </c>
      <c r="F135" s="707">
        <v>18839</v>
      </c>
      <c r="G135" s="707"/>
      <c r="H135" s="707"/>
      <c r="I135" s="707">
        <v>17</v>
      </c>
      <c r="J135" s="707"/>
      <c r="K135" s="707"/>
      <c r="L135" s="707"/>
      <c r="M135" s="705">
        <f t="shared" si="20"/>
        <v>35487</v>
      </c>
      <c r="N135" s="705">
        <f t="shared" si="21"/>
        <v>0</v>
      </c>
      <c r="O135" s="705"/>
      <c r="P135" s="705"/>
      <c r="Q135" s="705"/>
    </row>
    <row r="136" spans="1:17" x14ac:dyDescent="0.2">
      <c r="A136" s="706" t="s">
        <v>224</v>
      </c>
      <c r="B136" s="706"/>
      <c r="C136" s="714">
        <f>C135/C134</f>
        <v>0.8634936856704869</v>
      </c>
      <c r="D136" s="714">
        <f>D135/D134</f>
        <v>0.8944067903971622</v>
      </c>
      <c r="E136" s="714">
        <f>E135/E134</f>
        <v>0.87096774193548387</v>
      </c>
      <c r="F136" s="714">
        <f>F135/F134</f>
        <v>0.84001426851562844</v>
      </c>
      <c r="G136" s="714"/>
      <c r="H136" s="714"/>
      <c r="I136" s="714" t="s">
        <v>943</v>
      </c>
      <c r="J136" s="714"/>
      <c r="K136" s="714"/>
      <c r="L136" s="714"/>
      <c r="M136" s="705">
        <f t="shared" si="20"/>
        <v>2.6053888008482744</v>
      </c>
      <c r="N136" s="705">
        <f t="shared" si="21"/>
        <v>1.7418951151777875</v>
      </c>
      <c r="O136" s="705"/>
      <c r="P136" s="705"/>
      <c r="Q136" s="705"/>
    </row>
    <row r="137" spans="1:17" x14ac:dyDescent="0.2">
      <c r="A137" s="723" t="s">
        <v>901</v>
      </c>
      <c r="B137" s="706" t="s">
        <v>876</v>
      </c>
      <c r="C137" s="720"/>
      <c r="D137" s="720"/>
      <c r="E137" s="720"/>
      <c r="F137" s="720"/>
      <c r="G137" s="720"/>
      <c r="H137" s="720"/>
      <c r="I137" s="720"/>
      <c r="J137" s="720"/>
      <c r="K137" s="720"/>
      <c r="L137" s="720"/>
      <c r="M137" s="705">
        <f t="shared" si="20"/>
        <v>0</v>
      </c>
      <c r="N137" s="705">
        <f t="shared" si="21"/>
        <v>0</v>
      </c>
      <c r="O137" s="744"/>
    </row>
    <row r="138" spans="1:17" x14ac:dyDescent="0.2">
      <c r="A138" s="706" t="s">
        <v>877</v>
      </c>
      <c r="B138" s="706"/>
      <c r="C138" s="720">
        <f>SUM(D138:L138)</f>
        <v>9970</v>
      </c>
      <c r="D138" s="720"/>
      <c r="E138" s="720"/>
      <c r="F138" s="720">
        <v>9970</v>
      </c>
      <c r="G138" s="720"/>
      <c r="H138" s="720"/>
      <c r="I138" s="720"/>
      <c r="J138" s="720"/>
      <c r="K138" s="720"/>
      <c r="L138" s="720"/>
      <c r="M138" s="705">
        <f t="shared" si="20"/>
        <v>9970</v>
      </c>
      <c r="N138" s="705">
        <f t="shared" si="21"/>
        <v>0</v>
      </c>
      <c r="O138" s="744"/>
    </row>
    <row r="139" spans="1:17" x14ac:dyDescent="0.2">
      <c r="A139" s="706" t="s">
        <v>878</v>
      </c>
      <c r="B139" s="706"/>
      <c r="C139" s="720">
        <v>10270</v>
      </c>
      <c r="D139" s="720"/>
      <c r="E139" s="720"/>
      <c r="F139" s="720">
        <v>10270</v>
      </c>
      <c r="G139" s="720"/>
      <c r="H139" s="720"/>
      <c r="I139" s="720"/>
      <c r="J139" s="720"/>
      <c r="K139" s="720"/>
      <c r="L139" s="720"/>
      <c r="M139" s="705">
        <f t="shared" si="20"/>
        <v>10270</v>
      </c>
      <c r="N139" s="705">
        <f t="shared" si="21"/>
        <v>0</v>
      </c>
      <c r="O139" s="705"/>
    </row>
    <row r="140" spans="1:17" x14ac:dyDescent="0.2">
      <c r="A140" s="706" t="s">
        <v>223</v>
      </c>
      <c r="B140" s="706"/>
      <c r="C140" s="707">
        <v>9301</v>
      </c>
      <c r="D140" s="707"/>
      <c r="E140" s="707"/>
      <c r="F140" s="707">
        <v>9301</v>
      </c>
      <c r="G140" s="707"/>
      <c r="H140" s="707"/>
      <c r="I140" s="707"/>
      <c r="J140" s="707"/>
      <c r="K140" s="707"/>
      <c r="L140" s="707"/>
      <c r="M140" s="705">
        <f t="shared" si="20"/>
        <v>9301</v>
      </c>
      <c r="N140" s="705">
        <f t="shared" si="21"/>
        <v>0</v>
      </c>
      <c r="O140" s="705"/>
      <c r="P140" s="705"/>
      <c r="Q140" s="705"/>
    </row>
    <row r="141" spans="1:17" x14ac:dyDescent="0.2">
      <c r="A141" s="706" t="s">
        <v>224</v>
      </c>
      <c r="B141" s="706"/>
      <c r="C141" s="714">
        <f>C140/C139</f>
        <v>0.90564751703992208</v>
      </c>
      <c r="D141" s="714"/>
      <c r="E141" s="714"/>
      <c r="F141" s="714">
        <f>F140/F139</f>
        <v>0.90564751703992208</v>
      </c>
      <c r="G141" s="714"/>
      <c r="H141" s="714"/>
      <c r="I141" s="714"/>
      <c r="J141" s="714"/>
      <c r="K141" s="714"/>
      <c r="L141" s="714"/>
      <c r="M141" s="705">
        <f t="shared" si="20"/>
        <v>0.90564751703992208</v>
      </c>
      <c r="N141" s="705">
        <f t="shared" si="21"/>
        <v>0</v>
      </c>
      <c r="O141" s="705"/>
      <c r="P141" s="705"/>
      <c r="Q141" s="705"/>
    </row>
    <row r="142" spans="1:17" x14ac:dyDescent="0.2">
      <c r="A142" s="723" t="s">
        <v>902</v>
      </c>
      <c r="B142" s="706" t="s">
        <v>876</v>
      </c>
      <c r="C142" s="720"/>
      <c r="D142" s="720"/>
      <c r="E142" s="720"/>
      <c r="F142" s="720"/>
      <c r="G142" s="720"/>
      <c r="H142" s="720"/>
      <c r="I142" s="720"/>
      <c r="J142" s="720"/>
      <c r="K142" s="720"/>
      <c r="L142" s="720"/>
      <c r="M142" s="705">
        <f t="shared" si="20"/>
        <v>0</v>
      </c>
      <c r="N142" s="705">
        <f t="shared" si="21"/>
        <v>0</v>
      </c>
      <c r="O142" s="744"/>
    </row>
    <row r="143" spans="1:17" x14ac:dyDescent="0.2">
      <c r="A143" s="706" t="s">
        <v>877</v>
      </c>
      <c r="B143" s="706"/>
      <c r="C143" s="720">
        <f>SUM(D143:L143)</f>
        <v>11422</v>
      </c>
      <c r="D143" s="720">
        <v>4745</v>
      </c>
      <c r="E143" s="720">
        <v>973</v>
      </c>
      <c r="F143" s="720">
        <v>5704</v>
      </c>
      <c r="G143" s="720"/>
      <c r="H143" s="720"/>
      <c r="I143" s="720"/>
      <c r="J143" s="720"/>
      <c r="K143" s="720"/>
      <c r="L143" s="720"/>
      <c r="M143" s="705">
        <f t="shared" si="20"/>
        <v>11422</v>
      </c>
      <c r="N143" s="705">
        <f t="shared" si="21"/>
        <v>0</v>
      </c>
      <c r="O143" s="744"/>
    </row>
    <row r="144" spans="1:17" x14ac:dyDescent="0.2">
      <c r="A144" s="706" t="s">
        <v>878</v>
      </c>
      <c r="B144" s="706"/>
      <c r="C144" s="720">
        <v>12469</v>
      </c>
      <c r="D144" s="720">
        <v>4745</v>
      </c>
      <c r="E144" s="720">
        <v>973</v>
      </c>
      <c r="F144" s="720">
        <v>6751</v>
      </c>
      <c r="G144" s="720"/>
      <c r="H144" s="720"/>
      <c r="I144" s="720"/>
      <c r="J144" s="720"/>
      <c r="K144" s="720"/>
      <c r="L144" s="720"/>
      <c r="M144" s="705">
        <f t="shared" si="20"/>
        <v>12469</v>
      </c>
      <c r="N144" s="705">
        <f t="shared" si="21"/>
        <v>0</v>
      </c>
      <c r="O144" s="705"/>
    </row>
    <row r="145" spans="1:17" x14ac:dyDescent="0.2">
      <c r="A145" s="706" t="s">
        <v>223</v>
      </c>
      <c r="B145" s="706"/>
      <c r="C145" s="707">
        <v>12427</v>
      </c>
      <c r="D145" s="707">
        <v>5995</v>
      </c>
      <c r="E145" s="707">
        <v>960</v>
      </c>
      <c r="F145" s="707">
        <v>5464</v>
      </c>
      <c r="G145" s="707"/>
      <c r="H145" s="707"/>
      <c r="I145" s="707">
        <v>8</v>
      </c>
      <c r="J145" s="707"/>
      <c r="K145" s="707"/>
      <c r="L145" s="707"/>
      <c r="M145" s="705">
        <f t="shared" si="20"/>
        <v>12427</v>
      </c>
      <c r="N145" s="705">
        <f t="shared" si="21"/>
        <v>0</v>
      </c>
      <c r="O145" s="705"/>
      <c r="P145" s="705"/>
      <c r="Q145" s="705"/>
    </row>
    <row r="146" spans="1:17" x14ac:dyDescent="0.2">
      <c r="A146" s="706" t="s">
        <v>224</v>
      </c>
      <c r="B146" s="706"/>
      <c r="C146" s="714">
        <f>C145/C144</f>
        <v>0.99663164648327851</v>
      </c>
      <c r="D146" s="714">
        <f>D145/D144</f>
        <v>1.2634351949420441</v>
      </c>
      <c r="E146" s="714">
        <f>E145/E144</f>
        <v>0.98663926002055502</v>
      </c>
      <c r="F146" s="714">
        <f>F145/F144</f>
        <v>0.80936157606280557</v>
      </c>
      <c r="G146" s="714"/>
      <c r="H146" s="714"/>
      <c r="I146" s="714"/>
      <c r="J146" s="714"/>
      <c r="K146" s="714"/>
      <c r="L146" s="714"/>
      <c r="M146" s="705">
        <f t="shared" si="20"/>
        <v>3.0594360310254047</v>
      </c>
      <c r="N146" s="705">
        <f t="shared" si="21"/>
        <v>2.062804384542126</v>
      </c>
      <c r="O146" s="705"/>
      <c r="P146" s="705"/>
      <c r="Q146" s="705"/>
    </row>
    <row r="147" spans="1:17" x14ac:dyDescent="0.2">
      <c r="A147" s="723" t="s">
        <v>903</v>
      </c>
      <c r="B147" s="706" t="s">
        <v>876</v>
      </c>
      <c r="C147" s="720"/>
      <c r="D147" s="720"/>
      <c r="E147" s="720"/>
      <c r="F147" s="720"/>
      <c r="G147" s="720"/>
      <c r="H147" s="720"/>
      <c r="I147" s="720"/>
      <c r="J147" s="720"/>
      <c r="K147" s="720"/>
      <c r="L147" s="720"/>
      <c r="M147" s="705">
        <f t="shared" ref="M147:M210" si="33">SUM(D147:L147)</f>
        <v>0</v>
      </c>
      <c r="N147" s="705">
        <f t="shared" ref="N147:N210" si="34">M147-C147</f>
        <v>0</v>
      </c>
      <c r="O147" s="744"/>
    </row>
    <row r="148" spans="1:17" x14ac:dyDescent="0.2">
      <c r="A148" s="706" t="s">
        <v>877</v>
      </c>
      <c r="B148" s="706"/>
      <c r="C148" s="720">
        <f>SUM(D148:L148)</f>
        <v>10013</v>
      </c>
      <c r="D148" s="720">
        <v>4858</v>
      </c>
      <c r="E148" s="720">
        <v>946</v>
      </c>
      <c r="F148" s="720">
        <v>4209</v>
      </c>
      <c r="G148" s="720"/>
      <c r="H148" s="720"/>
      <c r="I148" s="720"/>
      <c r="J148" s="720"/>
      <c r="K148" s="720"/>
      <c r="L148" s="720"/>
      <c r="M148" s="705">
        <f t="shared" si="33"/>
        <v>10013</v>
      </c>
      <c r="N148" s="705">
        <f t="shared" si="34"/>
        <v>0</v>
      </c>
      <c r="O148" s="744"/>
    </row>
    <row r="149" spans="1:17" x14ac:dyDescent="0.2">
      <c r="A149" s="706" t="s">
        <v>878</v>
      </c>
      <c r="B149" s="706"/>
      <c r="C149" s="720">
        <v>10796</v>
      </c>
      <c r="D149" s="720">
        <v>4858</v>
      </c>
      <c r="E149" s="720">
        <v>946</v>
      </c>
      <c r="F149" s="720">
        <v>4992</v>
      </c>
      <c r="G149" s="720"/>
      <c r="H149" s="720"/>
      <c r="I149" s="720"/>
      <c r="J149" s="720"/>
      <c r="K149" s="720"/>
      <c r="L149" s="720"/>
      <c r="M149" s="705">
        <f t="shared" si="33"/>
        <v>10796</v>
      </c>
      <c r="N149" s="705">
        <f t="shared" si="34"/>
        <v>0</v>
      </c>
      <c r="O149" s="705"/>
    </row>
    <row r="150" spans="1:17" x14ac:dyDescent="0.2">
      <c r="A150" s="706" t="s">
        <v>223</v>
      </c>
      <c r="B150" s="706"/>
      <c r="C150" s="707">
        <v>9347</v>
      </c>
      <c r="D150" s="707">
        <v>5105</v>
      </c>
      <c r="E150" s="707">
        <v>829</v>
      </c>
      <c r="F150" s="707">
        <v>3405</v>
      </c>
      <c r="G150" s="707"/>
      <c r="H150" s="707"/>
      <c r="I150" s="707">
        <v>8</v>
      </c>
      <c r="J150" s="707"/>
      <c r="K150" s="707"/>
      <c r="L150" s="707"/>
      <c r="M150" s="705">
        <f t="shared" si="33"/>
        <v>9347</v>
      </c>
      <c r="N150" s="705">
        <f t="shared" si="34"/>
        <v>0</v>
      </c>
      <c r="O150" s="705"/>
      <c r="P150" s="705"/>
      <c r="Q150" s="705"/>
    </row>
    <row r="151" spans="1:17" x14ac:dyDescent="0.2">
      <c r="A151" s="706" t="s">
        <v>224</v>
      </c>
      <c r="B151" s="706"/>
      <c r="C151" s="714">
        <f>C150/C149</f>
        <v>0.86578362356428307</v>
      </c>
      <c r="D151" s="714">
        <f>D150/D149</f>
        <v>1.050843968711404</v>
      </c>
      <c r="E151" s="714">
        <f>E150/E149</f>
        <v>0.87632135306553915</v>
      </c>
      <c r="F151" s="714">
        <f>F150/F149</f>
        <v>0.68209134615384615</v>
      </c>
      <c r="G151" s="714"/>
      <c r="H151" s="714"/>
      <c r="I151" s="714"/>
      <c r="J151" s="714"/>
      <c r="K151" s="714"/>
      <c r="L151" s="714"/>
      <c r="M151" s="705">
        <f t="shared" si="33"/>
        <v>2.6092566679307891</v>
      </c>
      <c r="N151" s="705">
        <f t="shared" si="34"/>
        <v>1.7434730443665061</v>
      </c>
      <c r="O151" s="705"/>
      <c r="P151" s="705"/>
      <c r="Q151" s="705"/>
    </row>
    <row r="152" spans="1:17" x14ac:dyDescent="0.2">
      <c r="A152" s="723" t="s">
        <v>904</v>
      </c>
      <c r="B152" s="706" t="s">
        <v>876</v>
      </c>
      <c r="C152" s="720"/>
      <c r="D152" s="720"/>
      <c r="E152" s="720"/>
      <c r="F152" s="720"/>
      <c r="G152" s="720"/>
      <c r="H152" s="720"/>
      <c r="I152" s="720"/>
      <c r="J152" s="720"/>
      <c r="K152" s="720"/>
      <c r="L152" s="720"/>
      <c r="M152" s="705">
        <f t="shared" si="33"/>
        <v>0</v>
      </c>
      <c r="N152" s="705">
        <f t="shared" si="34"/>
        <v>0</v>
      </c>
      <c r="O152" s="744"/>
    </row>
    <row r="153" spans="1:17" x14ac:dyDescent="0.2">
      <c r="A153" s="706" t="s">
        <v>877</v>
      </c>
      <c r="B153" s="706"/>
      <c r="C153" s="720">
        <f>SUM(D153:L153)</f>
        <v>13100</v>
      </c>
      <c r="D153" s="720">
        <v>5053</v>
      </c>
      <c r="E153" s="720">
        <v>1031</v>
      </c>
      <c r="F153" s="720">
        <v>7016</v>
      </c>
      <c r="G153" s="720"/>
      <c r="H153" s="720"/>
      <c r="I153" s="720"/>
      <c r="J153" s="720"/>
      <c r="K153" s="720"/>
      <c r="L153" s="720"/>
      <c r="M153" s="705">
        <f t="shared" si="33"/>
        <v>13100</v>
      </c>
      <c r="N153" s="705">
        <f t="shared" si="34"/>
        <v>0</v>
      </c>
      <c r="O153" s="744"/>
    </row>
    <row r="154" spans="1:17" x14ac:dyDescent="0.2">
      <c r="A154" s="706" t="s">
        <v>878</v>
      </c>
      <c r="B154" s="706"/>
      <c r="C154" s="720">
        <v>14337</v>
      </c>
      <c r="D154" s="720">
        <v>5053</v>
      </c>
      <c r="E154" s="720">
        <v>1031</v>
      </c>
      <c r="F154" s="720">
        <v>8253</v>
      </c>
      <c r="G154" s="720"/>
      <c r="H154" s="720"/>
      <c r="I154" s="720"/>
      <c r="J154" s="720"/>
      <c r="K154" s="720"/>
      <c r="L154" s="720"/>
      <c r="M154" s="705">
        <f t="shared" si="33"/>
        <v>14337</v>
      </c>
      <c r="N154" s="705">
        <f t="shared" si="34"/>
        <v>0</v>
      </c>
      <c r="O154" s="705"/>
    </row>
    <row r="155" spans="1:17" x14ac:dyDescent="0.2">
      <c r="A155" s="706" t="s">
        <v>223</v>
      </c>
      <c r="B155" s="706"/>
      <c r="C155" s="707">
        <v>13438</v>
      </c>
      <c r="D155" s="707">
        <v>5296</v>
      </c>
      <c r="E155" s="707">
        <v>970</v>
      </c>
      <c r="F155" s="707">
        <v>7145</v>
      </c>
      <c r="G155" s="707"/>
      <c r="H155" s="707"/>
      <c r="I155" s="707">
        <v>27</v>
      </c>
      <c r="J155" s="707"/>
      <c r="K155" s="707"/>
      <c r="L155" s="707"/>
      <c r="M155" s="705">
        <f t="shared" si="33"/>
        <v>13438</v>
      </c>
      <c r="N155" s="705">
        <f t="shared" si="34"/>
        <v>0</v>
      </c>
      <c r="O155" s="705"/>
      <c r="P155" s="705"/>
      <c r="Q155" s="705"/>
    </row>
    <row r="156" spans="1:17" x14ac:dyDescent="0.2">
      <c r="A156" s="706" t="s">
        <v>224</v>
      </c>
      <c r="B156" s="706"/>
      <c r="C156" s="714">
        <f>C155/C154</f>
        <v>0.93729511055311432</v>
      </c>
      <c r="D156" s="714">
        <f>D155/D154</f>
        <v>1.0480902434197505</v>
      </c>
      <c r="E156" s="714">
        <f>E155/E154</f>
        <v>0.94083414161008727</v>
      </c>
      <c r="F156" s="714">
        <f>F155/F154</f>
        <v>0.86574578940991154</v>
      </c>
      <c r="G156" s="714"/>
      <c r="H156" s="714"/>
      <c r="I156" s="714"/>
      <c r="J156" s="714"/>
      <c r="K156" s="714"/>
      <c r="L156" s="714"/>
      <c r="M156" s="705">
        <f t="shared" si="33"/>
        <v>2.8546701744397494</v>
      </c>
      <c r="N156" s="705">
        <f t="shared" si="34"/>
        <v>1.9173750638866349</v>
      </c>
      <c r="O156" s="705"/>
      <c r="P156" s="705"/>
      <c r="Q156" s="705"/>
    </row>
    <row r="157" spans="1:17" x14ac:dyDescent="0.2">
      <c r="A157" s="723" t="s">
        <v>905</v>
      </c>
      <c r="B157" s="706" t="s">
        <v>876</v>
      </c>
      <c r="C157" s="720"/>
      <c r="D157" s="720"/>
      <c r="E157" s="720"/>
      <c r="F157" s="720"/>
      <c r="G157" s="720"/>
      <c r="H157" s="720"/>
      <c r="I157" s="720"/>
      <c r="J157" s="720"/>
      <c r="K157" s="720"/>
      <c r="L157" s="720"/>
      <c r="M157" s="705">
        <f t="shared" si="33"/>
        <v>0</v>
      </c>
      <c r="N157" s="705">
        <f t="shared" si="34"/>
        <v>0</v>
      </c>
      <c r="O157" s="744"/>
    </row>
    <row r="158" spans="1:17" x14ac:dyDescent="0.2">
      <c r="A158" s="706" t="s">
        <v>877</v>
      </c>
      <c r="B158" s="706"/>
      <c r="C158" s="720">
        <f>SUM(D158:L158)</f>
        <v>28904</v>
      </c>
      <c r="D158" s="720">
        <v>720</v>
      </c>
      <c r="E158" s="720">
        <v>113</v>
      </c>
      <c r="F158" s="720">
        <v>28071</v>
      </c>
      <c r="G158" s="720"/>
      <c r="H158" s="720"/>
      <c r="I158" s="720"/>
      <c r="J158" s="720"/>
      <c r="K158" s="720"/>
      <c r="L158" s="720"/>
      <c r="M158" s="705">
        <f t="shared" si="33"/>
        <v>28904</v>
      </c>
      <c r="N158" s="705">
        <f t="shared" si="34"/>
        <v>0</v>
      </c>
      <c r="O158" s="744"/>
    </row>
    <row r="159" spans="1:17" x14ac:dyDescent="0.2">
      <c r="A159" s="706" t="s">
        <v>944</v>
      </c>
      <c r="B159" s="706"/>
      <c r="C159" s="720">
        <v>26554</v>
      </c>
      <c r="D159" s="720">
        <v>720</v>
      </c>
      <c r="E159" s="720">
        <v>113</v>
      </c>
      <c r="F159" s="720">
        <v>25721</v>
      </c>
      <c r="G159" s="720"/>
      <c r="H159" s="720"/>
      <c r="I159" s="720"/>
      <c r="J159" s="720"/>
      <c r="K159" s="720"/>
      <c r="L159" s="720"/>
      <c r="M159" s="705">
        <f t="shared" si="33"/>
        <v>26554</v>
      </c>
      <c r="N159" s="705">
        <f t="shared" si="34"/>
        <v>0</v>
      </c>
      <c r="O159" s="705"/>
    </row>
    <row r="160" spans="1:17" x14ac:dyDescent="0.2">
      <c r="A160" s="706" t="s">
        <v>223</v>
      </c>
      <c r="B160" s="706"/>
      <c r="C160" s="707">
        <v>20742</v>
      </c>
      <c r="D160" s="707">
        <v>405</v>
      </c>
      <c r="E160" s="707">
        <v>66</v>
      </c>
      <c r="F160" s="707">
        <v>20263</v>
      </c>
      <c r="G160" s="707"/>
      <c r="H160" s="707"/>
      <c r="I160" s="707">
        <v>8</v>
      </c>
      <c r="J160" s="707"/>
      <c r="K160" s="707"/>
      <c r="L160" s="707"/>
      <c r="M160" s="705">
        <f t="shared" si="33"/>
        <v>20742</v>
      </c>
      <c r="N160" s="705">
        <f t="shared" si="34"/>
        <v>0</v>
      </c>
      <c r="O160" s="705"/>
      <c r="P160" s="705"/>
      <c r="Q160" s="705"/>
    </row>
    <row r="161" spans="1:17" x14ac:dyDescent="0.2">
      <c r="A161" s="706" t="s">
        <v>224</v>
      </c>
      <c r="B161" s="706"/>
      <c r="C161" s="714">
        <f>C160/C159</f>
        <v>0.7811252541989907</v>
      </c>
      <c r="D161" s="714">
        <f>D160/D159</f>
        <v>0.5625</v>
      </c>
      <c r="E161" s="714">
        <f>E160/E159</f>
        <v>0.58407079646017701</v>
      </c>
      <c r="F161" s="714">
        <f>F160/F159</f>
        <v>0.78779985226079852</v>
      </c>
      <c r="G161" s="714"/>
      <c r="H161" s="714"/>
      <c r="I161" s="714"/>
      <c r="J161" s="714"/>
      <c r="K161" s="714"/>
      <c r="L161" s="714"/>
      <c r="M161" s="705">
        <f t="shared" si="33"/>
        <v>1.9343706487209755</v>
      </c>
      <c r="N161" s="705">
        <f t="shared" si="34"/>
        <v>1.1532453945219849</v>
      </c>
      <c r="O161" s="705"/>
      <c r="P161" s="705"/>
      <c r="Q161" s="705"/>
    </row>
    <row r="162" spans="1:17" x14ac:dyDescent="0.2">
      <c r="A162" s="723" t="s">
        <v>906</v>
      </c>
      <c r="B162" s="706" t="s">
        <v>876</v>
      </c>
      <c r="C162" s="720"/>
      <c r="D162" s="720"/>
      <c r="E162" s="720"/>
      <c r="F162" s="720"/>
      <c r="G162" s="720"/>
      <c r="H162" s="720"/>
      <c r="I162" s="720"/>
      <c r="J162" s="720"/>
      <c r="K162" s="720"/>
      <c r="L162" s="720"/>
      <c r="M162" s="705">
        <f t="shared" si="33"/>
        <v>0</v>
      </c>
      <c r="N162" s="705">
        <f t="shared" si="34"/>
        <v>0</v>
      </c>
      <c r="O162" s="744"/>
    </row>
    <row r="163" spans="1:17" x14ac:dyDescent="0.2">
      <c r="A163" s="706" t="s">
        <v>877</v>
      </c>
      <c r="B163" s="706"/>
      <c r="C163" s="720">
        <f>SUM(D163:L163)</f>
        <v>24304</v>
      </c>
      <c r="D163" s="720">
        <v>720</v>
      </c>
      <c r="E163" s="720">
        <v>113</v>
      </c>
      <c r="F163" s="720">
        <v>23471</v>
      </c>
      <c r="G163" s="720"/>
      <c r="H163" s="720"/>
      <c r="I163" s="720"/>
      <c r="J163" s="720"/>
      <c r="K163" s="720"/>
      <c r="L163" s="720"/>
      <c r="M163" s="705">
        <f t="shared" si="33"/>
        <v>24304</v>
      </c>
      <c r="N163" s="705">
        <f t="shared" si="34"/>
        <v>0</v>
      </c>
      <c r="O163" s="744"/>
    </row>
    <row r="164" spans="1:17" x14ac:dyDescent="0.2">
      <c r="A164" s="706" t="s">
        <v>878</v>
      </c>
      <c r="B164" s="706"/>
      <c r="C164" s="720">
        <v>22114</v>
      </c>
      <c r="D164" s="720">
        <v>720</v>
      </c>
      <c r="E164" s="720">
        <v>113</v>
      </c>
      <c r="F164" s="720">
        <v>21281</v>
      </c>
      <c r="G164" s="720"/>
      <c r="H164" s="720"/>
      <c r="I164" s="720"/>
      <c r="J164" s="720"/>
      <c r="K164" s="720"/>
      <c r="L164" s="720"/>
      <c r="M164" s="705">
        <f t="shared" si="33"/>
        <v>22114</v>
      </c>
      <c r="N164" s="705">
        <f t="shared" si="34"/>
        <v>0</v>
      </c>
      <c r="O164" s="705"/>
    </row>
    <row r="165" spans="1:17" x14ac:dyDescent="0.2">
      <c r="A165" s="706" t="s">
        <v>223</v>
      </c>
      <c r="B165" s="706"/>
      <c r="C165" s="707">
        <v>16230</v>
      </c>
      <c r="D165" s="707">
        <v>545</v>
      </c>
      <c r="E165" s="707">
        <v>86</v>
      </c>
      <c r="F165" s="707">
        <v>15591</v>
      </c>
      <c r="G165" s="707"/>
      <c r="H165" s="707"/>
      <c r="I165" s="707">
        <v>8</v>
      </c>
      <c r="J165" s="707"/>
      <c r="K165" s="707"/>
      <c r="L165" s="707"/>
      <c r="M165" s="705">
        <f t="shared" si="33"/>
        <v>16230</v>
      </c>
      <c r="N165" s="705">
        <f t="shared" si="34"/>
        <v>0</v>
      </c>
      <c r="O165" s="705"/>
      <c r="P165" s="705"/>
      <c r="Q165" s="705"/>
    </row>
    <row r="166" spans="1:17" x14ac:dyDescent="0.2">
      <c r="A166" s="706" t="s">
        <v>224</v>
      </c>
      <c r="B166" s="706"/>
      <c r="C166" s="714">
        <f>C165/C164</f>
        <v>0.73392421090711768</v>
      </c>
      <c r="D166" s="714">
        <f>D165/D164</f>
        <v>0.75694444444444442</v>
      </c>
      <c r="E166" s="714">
        <f>E165/E164</f>
        <v>0.76106194690265483</v>
      </c>
      <c r="F166" s="714">
        <f>F165/F164</f>
        <v>0.7326253465532635</v>
      </c>
      <c r="G166" s="714"/>
      <c r="H166" s="714"/>
      <c r="I166" s="714"/>
      <c r="J166" s="714"/>
      <c r="K166" s="714"/>
      <c r="L166" s="714"/>
      <c r="M166" s="705">
        <f t="shared" si="33"/>
        <v>2.2506317379003629</v>
      </c>
      <c r="N166" s="705">
        <f t="shared" si="34"/>
        <v>1.5167075269932453</v>
      </c>
      <c r="O166" s="705"/>
      <c r="P166" s="705"/>
      <c r="Q166" s="705"/>
    </row>
    <row r="167" spans="1:17" x14ac:dyDescent="0.2">
      <c r="A167" s="723" t="s">
        <v>907</v>
      </c>
      <c r="B167" s="706" t="s">
        <v>876</v>
      </c>
      <c r="C167" s="720"/>
      <c r="D167" s="720"/>
      <c r="E167" s="720"/>
      <c r="F167" s="720"/>
      <c r="G167" s="720"/>
      <c r="H167" s="720"/>
      <c r="I167" s="720"/>
      <c r="J167" s="720"/>
      <c r="K167" s="720"/>
      <c r="L167" s="720"/>
      <c r="M167" s="705">
        <f t="shared" si="33"/>
        <v>0</v>
      </c>
      <c r="N167" s="705">
        <f t="shared" si="34"/>
        <v>0</v>
      </c>
      <c r="O167" s="744"/>
    </row>
    <row r="168" spans="1:17" x14ac:dyDescent="0.2">
      <c r="A168" s="706" t="s">
        <v>877</v>
      </c>
      <c r="B168" s="706"/>
      <c r="C168" s="720">
        <f>SUM(D168:L168)</f>
        <v>44793</v>
      </c>
      <c r="D168" s="720">
        <v>1080</v>
      </c>
      <c r="E168" s="720">
        <v>170</v>
      </c>
      <c r="F168" s="720">
        <v>43543</v>
      </c>
      <c r="G168" s="720"/>
      <c r="H168" s="720"/>
      <c r="I168" s="720"/>
      <c r="J168" s="720"/>
      <c r="K168" s="720"/>
      <c r="L168" s="720"/>
      <c r="M168" s="705">
        <f t="shared" si="33"/>
        <v>44793</v>
      </c>
      <c r="N168" s="705">
        <f t="shared" si="34"/>
        <v>0</v>
      </c>
      <c r="O168" s="744"/>
    </row>
    <row r="169" spans="1:17" x14ac:dyDescent="0.2">
      <c r="A169" s="706" t="s">
        <v>878</v>
      </c>
      <c r="B169" s="706"/>
      <c r="C169" s="720">
        <v>40733</v>
      </c>
      <c r="D169" s="720">
        <v>1080</v>
      </c>
      <c r="E169" s="720">
        <v>170</v>
      </c>
      <c r="F169" s="720">
        <v>39483</v>
      </c>
      <c r="G169" s="720"/>
      <c r="H169" s="720"/>
      <c r="I169" s="720"/>
      <c r="J169" s="720"/>
      <c r="K169" s="720"/>
      <c r="L169" s="720"/>
      <c r="M169" s="705">
        <f t="shared" si="33"/>
        <v>40733</v>
      </c>
      <c r="N169" s="705">
        <f t="shared" si="34"/>
        <v>0</v>
      </c>
      <c r="O169" s="705"/>
    </row>
    <row r="170" spans="1:17" x14ac:dyDescent="0.2">
      <c r="A170" s="706" t="s">
        <v>223</v>
      </c>
      <c r="B170" s="706"/>
      <c r="C170" s="707">
        <v>21722</v>
      </c>
      <c r="D170" s="707">
        <v>763</v>
      </c>
      <c r="E170" s="707">
        <v>97</v>
      </c>
      <c r="F170" s="707">
        <v>20854</v>
      </c>
      <c r="G170" s="707"/>
      <c r="H170" s="707"/>
      <c r="I170" s="707">
        <v>8</v>
      </c>
      <c r="J170" s="707"/>
      <c r="K170" s="707"/>
      <c r="L170" s="707"/>
      <c r="M170" s="705">
        <f t="shared" si="33"/>
        <v>21722</v>
      </c>
      <c r="N170" s="705">
        <f t="shared" si="34"/>
        <v>0</v>
      </c>
      <c r="O170" s="705"/>
      <c r="P170" s="705"/>
      <c r="Q170" s="705"/>
    </row>
    <row r="171" spans="1:17" x14ac:dyDescent="0.2">
      <c r="A171" s="706" t="s">
        <v>224</v>
      </c>
      <c r="B171" s="706"/>
      <c r="C171" s="714">
        <f>C170/C169</f>
        <v>0.53327768639677897</v>
      </c>
      <c r="D171" s="714">
        <f>D170/D169</f>
        <v>0.70648148148148149</v>
      </c>
      <c r="E171" s="714">
        <f>E170/E169</f>
        <v>0.57058823529411762</v>
      </c>
      <c r="F171" s="714">
        <f>F170/F169</f>
        <v>0.52817668363599524</v>
      </c>
      <c r="G171" s="714"/>
      <c r="H171" s="714"/>
      <c r="I171" s="714"/>
      <c r="J171" s="714"/>
      <c r="K171" s="714"/>
      <c r="L171" s="714"/>
      <c r="M171" s="705">
        <f t="shared" si="33"/>
        <v>1.8052464004115945</v>
      </c>
      <c r="N171" s="705">
        <f t="shared" si="34"/>
        <v>1.2719687140148155</v>
      </c>
      <c r="O171" s="705"/>
      <c r="P171" s="705"/>
      <c r="Q171" s="705"/>
    </row>
    <row r="172" spans="1:17" x14ac:dyDescent="0.2">
      <c r="A172" s="723" t="s">
        <v>952</v>
      </c>
      <c r="B172" s="723"/>
      <c r="C172" s="720"/>
      <c r="D172" s="720"/>
      <c r="E172" s="720"/>
      <c r="F172" s="720"/>
      <c r="G172" s="720"/>
      <c r="H172" s="720"/>
      <c r="I172" s="720"/>
      <c r="J172" s="720"/>
      <c r="K172" s="720"/>
      <c r="L172" s="720"/>
      <c r="M172" s="705">
        <f t="shared" si="33"/>
        <v>0</v>
      </c>
      <c r="N172" s="705">
        <f t="shared" si="34"/>
        <v>0</v>
      </c>
      <c r="O172" s="744"/>
    </row>
    <row r="173" spans="1:17" x14ac:dyDescent="0.2">
      <c r="A173" s="706" t="s">
        <v>877</v>
      </c>
      <c r="B173" s="706" t="s">
        <v>876</v>
      </c>
      <c r="C173" s="720">
        <f>SUM(D173:L173)</f>
        <v>6908</v>
      </c>
      <c r="D173" s="720">
        <v>2386</v>
      </c>
      <c r="E173" s="720">
        <v>452</v>
      </c>
      <c r="F173" s="720">
        <v>4070</v>
      </c>
      <c r="G173" s="720"/>
      <c r="H173" s="720"/>
      <c r="I173" s="720"/>
      <c r="J173" s="720"/>
      <c r="K173" s="720"/>
      <c r="L173" s="720"/>
      <c r="M173" s="705">
        <f t="shared" si="33"/>
        <v>6908</v>
      </c>
      <c r="N173" s="705">
        <f t="shared" si="34"/>
        <v>0</v>
      </c>
      <c r="O173" s="744"/>
    </row>
    <row r="174" spans="1:17" x14ac:dyDescent="0.2">
      <c r="A174" s="706" t="s">
        <v>878</v>
      </c>
      <c r="B174" s="706"/>
      <c r="C174" s="720">
        <v>7158</v>
      </c>
      <c r="D174" s="720">
        <v>2386</v>
      </c>
      <c r="E174" s="720">
        <v>452</v>
      </c>
      <c r="F174" s="720">
        <v>4320</v>
      </c>
      <c r="G174" s="720"/>
      <c r="H174" s="720"/>
      <c r="I174" s="720"/>
      <c r="J174" s="720"/>
      <c r="K174" s="720"/>
      <c r="L174" s="720"/>
      <c r="M174" s="705">
        <f t="shared" si="33"/>
        <v>7158</v>
      </c>
      <c r="N174" s="705">
        <f t="shared" si="34"/>
        <v>0</v>
      </c>
      <c r="O174" s="705"/>
    </row>
    <row r="175" spans="1:17" x14ac:dyDescent="0.2">
      <c r="A175" s="706" t="s">
        <v>223</v>
      </c>
      <c r="B175" s="706"/>
      <c r="C175" s="707">
        <v>5809</v>
      </c>
      <c r="D175" s="707">
        <v>2120</v>
      </c>
      <c r="E175" s="707">
        <v>330</v>
      </c>
      <c r="F175" s="707">
        <v>3359</v>
      </c>
      <c r="G175" s="707"/>
      <c r="H175" s="707"/>
      <c r="I175" s="707"/>
      <c r="J175" s="707"/>
      <c r="K175" s="707"/>
      <c r="L175" s="707"/>
      <c r="M175" s="705">
        <f t="shared" si="33"/>
        <v>5809</v>
      </c>
      <c r="N175" s="705">
        <f t="shared" si="34"/>
        <v>0</v>
      </c>
      <c r="O175" s="705"/>
      <c r="P175" s="705"/>
      <c r="Q175" s="705"/>
    </row>
    <row r="176" spans="1:17" x14ac:dyDescent="0.2">
      <c r="A176" s="706" t="s">
        <v>224</v>
      </c>
      <c r="B176" s="706"/>
      <c r="C176" s="714">
        <f>C175/C174</f>
        <v>0.81153953618329144</v>
      </c>
      <c r="D176" s="714">
        <f>D175/D174</f>
        <v>0.8885163453478625</v>
      </c>
      <c r="E176" s="714">
        <f>E175/E174</f>
        <v>0.73008849557522126</v>
      </c>
      <c r="F176" s="714">
        <f>F175/F174</f>
        <v>0.77754629629629635</v>
      </c>
      <c r="G176" s="714"/>
      <c r="H176" s="714"/>
      <c r="I176" s="714"/>
      <c r="J176" s="714"/>
      <c r="K176" s="714"/>
      <c r="L176" s="714"/>
      <c r="M176" s="705">
        <f t="shared" si="33"/>
        <v>2.39615113721938</v>
      </c>
      <c r="N176" s="705">
        <f t="shared" si="34"/>
        <v>1.5846116010360887</v>
      </c>
      <c r="O176" s="705"/>
      <c r="P176" s="705"/>
      <c r="Q176" s="705"/>
    </row>
    <row r="177" spans="1:18" x14ac:dyDescent="0.2">
      <c r="A177" s="723" t="s">
        <v>908</v>
      </c>
      <c r="B177" s="723"/>
      <c r="C177" s="720"/>
      <c r="D177" s="707"/>
      <c r="E177" s="720"/>
      <c r="F177" s="720"/>
      <c r="G177" s="720"/>
      <c r="H177" s="720"/>
      <c r="I177" s="720"/>
      <c r="J177" s="720"/>
      <c r="K177" s="720"/>
      <c r="L177" s="720"/>
      <c r="M177" s="705">
        <f t="shared" si="33"/>
        <v>0</v>
      </c>
      <c r="N177" s="705">
        <f t="shared" si="34"/>
        <v>0</v>
      </c>
      <c r="O177" s="720"/>
      <c r="P177" s="705">
        <f>SUM(D177:O177)</f>
        <v>0</v>
      </c>
      <c r="Q177" s="705">
        <f>P177-C177</f>
        <v>0</v>
      </c>
      <c r="R177" s="705">
        <f>C177-'[1]5.3'!C182</f>
        <v>0</v>
      </c>
    </row>
    <row r="178" spans="1:18" x14ac:dyDescent="0.2">
      <c r="A178" s="706" t="s">
        <v>877</v>
      </c>
      <c r="B178" s="706" t="s">
        <v>876</v>
      </c>
      <c r="C178" s="720">
        <f>SUM(D178:L178)</f>
        <v>9448</v>
      </c>
      <c r="D178" s="707"/>
      <c r="E178" s="707"/>
      <c r="F178" s="720">
        <v>9448</v>
      </c>
      <c r="G178" s="720"/>
      <c r="H178" s="720"/>
      <c r="I178" s="720"/>
      <c r="J178" s="720"/>
      <c r="K178" s="720"/>
      <c r="L178" s="720"/>
      <c r="M178" s="705">
        <f t="shared" si="33"/>
        <v>9448</v>
      </c>
      <c r="N178" s="705">
        <f t="shared" si="34"/>
        <v>0</v>
      </c>
      <c r="O178" s="720"/>
      <c r="P178" s="705">
        <f>SUM(D178:O178)</f>
        <v>18896</v>
      </c>
      <c r="Q178" s="705">
        <f>P178-C178</f>
        <v>9448</v>
      </c>
      <c r="R178" s="705">
        <f>C178-'[1]5.3'!C183</f>
        <v>-2469</v>
      </c>
    </row>
    <row r="179" spans="1:18" x14ac:dyDescent="0.2">
      <c r="A179" s="706" t="s">
        <v>878</v>
      </c>
      <c r="B179" s="706"/>
      <c r="C179" s="720">
        <v>9748</v>
      </c>
      <c r="D179" s="707"/>
      <c r="E179" s="707"/>
      <c r="F179" s="720">
        <v>9748</v>
      </c>
      <c r="G179" s="720"/>
      <c r="H179" s="720"/>
      <c r="I179" s="720"/>
      <c r="J179" s="720"/>
      <c r="K179" s="720"/>
      <c r="L179" s="720"/>
      <c r="M179" s="705">
        <f t="shared" si="33"/>
        <v>9748</v>
      </c>
      <c r="N179" s="705">
        <f t="shared" si="34"/>
        <v>0</v>
      </c>
      <c r="O179" s="738"/>
      <c r="P179" s="705"/>
      <c r="Q179" s="705"/>
      <c r="R179" s="705"/>
    </row>
    <row r="180" spans="1:18" x14ac:dyDescent="0.2">
      <c r="A180" s="706" t="s">
        <v>223</v>
      </c>
      <c r="B180" s="706"/>
      <c r="C180" s="707">
        <v>5519</v>
      </c>
      <c r="D180" s="707"/>
      <c r="E180" s="707"/>
      <c r="F180" s="707">
        <v>5519</v>
      </c>
      <c r="G180" s="707"/>
      <c r="H180" s="707"/>
      <c r="I180" s="707"/>
      <c r="J180" s="707"/>
      <c r="K180" s="707"/>
      <c r="L180" s="707"/>
      <c r="M180" s="705">
        <f t="shared" si="33"/>
        <v>5519</v>
      </c>
      <c r="N180" s="705">
        <f t="shared" si="34"/>
        <v>0</v>
      </c>
      <c r="O180" s="705"/>
      <c r="P180" s="705"/>
      <c r="Q180" s="705"/>
    </row>
    <row r="181" spans="1:18" x14ac:dyDescent="0.2">
      <c r="A181" s="706" t="s">
        <v>224</v>
      </c>
      <c r="B181" s="706"/>
      <c r="C181" s="714">
        <f>C180/C179</f>
        <v>0.56616741895773492</v>
      </c>
      <c r="D181" s="714"/>
      <c r="E181" s="714"/>
      <c r="F181" s="714">
        <f>F180/F179</f>
        <v>0.56616741895773492</v>
      </c>
      <c r="G181" s="714"/>
      <c r="H181" s="714"/>
      <c r="I181" s="714"/>
      <c r="J181" s="714"/>
      <c r="K181" s="714"/>
      <c r="L181" s="714"/>
      <c r="M181" s="705">
        <f t="shared" si="33"/>
        <v>0.56616741895773492</v>
      </c>
      <c r="N181" s="705">
        <f t="shared" si="34"/>
        <v>0</v>
      </c>
      <c r="O181" s="705"/>
      <c r="P181" s="705"/>
      <c r="Q181" s="705"/>
    </row>
    <row r="182" spans="1:18" x14ac:dyDescent="0.2">
      <c r="A182" s="723" t="s">
        <v>909</v>
      </c>
      <c r="B182" s="706" t="s">
        <v>876</v>
      </c>
      <c r="C182" s="720"/>
      <c r="D182" s="720"/>
      <c r="E182" s="720"/>
      <c r="F182" s="720"/>
      <c r="G182" s="720"/>
      <c r="H182" s="720"/>
      <c r="I182" s="720"/>
      <c r="J182" s="720"/>
      <c r="K182" s="720"/>
      <c r="L182" s="720"/>
      <c r="M182" s="705">
        <f t="shared" si="33"/>
        <v>0</v>
      </c>
      <c r="N182" s="705">
        <f t="shared" si="34"/>
        <v>0</v>
      </c>
      <c r="O182" s="744"/>
    </row>
    <row r="183" spans="1:18" x14ac:dyDescent="0.2">
      <c r="A183" s="706" t="s">
        <v>877</v>
      </c>
      <c r="B183" s="706"/>
      <c r="C183" s="720">
        <f>SUM(D183:L183)</f>
        <v>11917</v>
      </c>
      <c r="D183" s="720">
        <v>6118</v>
      </c>
      <c r="E183" s="720">
        <v>1179</v>
      </c>
      <c r="F183" s="720">
        <v>4620</v>
      </c>
      <c r="G183" s="720"/>
      <c r="H183" s="720"/>
      <c r="I183" s="720"/>
      <c r="J183" s="720"/>
      <c r="K183" s="720"/>
      <c r="L183" s="720"/>
      <c r="M183" s="705">
        <f t="shared" si="33"/>
        <v>11917</v>
      </c>
      <c r="N183" s="705">
        <f t="shared" si="34"/>
        <v>0</v>
      </c>
      <c r="O183" s="744"/>
    </row>
    <row r="184" spans="1:18" x14ac:dyDescent="0.2">
      <c r="A184" s="706" t="s">
        <v>878</v>
      </c>
      <c r="B184" s="706"/>
      <c r="C184" s="720">
        <v>12717</v>
      </c>
      <c r="D184" s="720">
        <v>6118</v>
      </c>
      <c r="E184" s="720">
        <v>1179</v>
      </c>
      <c r="F184" s="720">
        <v>5420</v>
      </c>
      <c r="G184" s="720"/>
      <c r="H184" s="720"/>
      <c r="I184" s="720"/>
      <c r="J184" s="720"/>
      <c r="K184" s="720"/>
      <c r="L184" s="720"/>
      <c r="M184" s="705">
        <f t="shared" si="33"/>
        <v>12717</v>
      </c>
      <c r="N184" s="705">
        <f t="shared" si="34"/>
        <v>0</v>
      </c>
      <c r="O184" s="705"/>
    </row>
    <row r="185" spans="1:18" x14ac:dyDescent="0.2">
      <c r="A185" s="706" t="s">
        <v>223</v>
      </c>
      <c r="B185" s="706"/>
      <c r="C185" s="707">
        <v>10322</v>
      </c>
      <c r="D185" s="707">
        <v>5180</v>
      </c>
      <c r="E185" s="707">
        <v>832</v>
      </c>
      <c r="F185" s="707">
        <v>4310</v>
      </c>
      <c r="G185" s="707"/>
      <c r="H185" s="707"/>
      <c r="I185" s="707"/>
      <c r="J185" s="707"/>
      <c r="K185" s="707"/>
      <c r="L185" s="707"/>
      <c r="M185" s="705">
        <f t="shared" si="33"/>
        <v>10322</v>
      </c>
      <c r="N185" s="705">
        <f t="shared" si="34"/>
        <v>0</v>
      </c>
      <c r="O185" s="705"/>
      <c r="P185" s="705"/>
      <c r="Q185" s="705"/>
    </row>
    <row r="186" spans="1:18" x14ac:dyDescent="0.2">
      <c r="A186" s="706" t="s">
        <v>224</v>
      </c>
      <c r="B186" s="706"/>
      <c r="C186" s="714">
        <f>C185/C184</f>
        <v>0.81166941888810251</v>
      </c>
      <c r="D186" s="714">
        <f>D185/D184</f>
        <v>0.84668192219679639</v>
      </c>
      <c r="E186" s="714">
        <f>E185/E184</f>
        <v>0.70568278201865986</v>
      </c>
      <c r="F186" s="714">
        <f>F185/F184</f>
        <v>0.79520295202952029</v>
      </c>
      <c r="G186" s="714"/>
      <c r="H186" s="714"/>
      <c r="I186" s="714"/>
      <c r="J186" s="714"/>
      <c r="K186" s="714"/>
      <c r="L186" s="714"/>
      <c r="M186" s="705">
        <f t="shared" si="33"/>
        <v>2.3475676562449763</v>
      </c>
      <c r="N186" s="705">
        <f t="shared" si="34"/>
        <v>1.5358982373568737</v>
      </c>
      <c r="O186" s="705"/>
      <c r="P186" s="705"/>
      <c r="Q186" s="705"/>
    </row>
    <row r="187" spans="1:18" x14ac:dyDescent="0.2">
      <c r="A187" s="723" t="s">
        <v>950</v>
      </c>
      <c r="B187" s="706" t="s">
        <v>885</v>
      </c>
      <c r="C187" s="720"/>
      <c r="D187" s="720"/>
      <c r="E187" s="720"/>
      <c r="F187" s="720"/>
      <c r="G187" s="720"/>
      <c r="H187" s="720"/>
      <c r="I187" s="720"/>
      <c r="J187" s="720"/>
      <c r="K187" s="720"/>
      <c r="L187" s="720"/>
      <c r="M187" s="705">
        <f t="shared" si="33"/>
        <v>0</v>
      </c>
      <c r="N187" s="705">
        <f t="shared" si="34"/>
        <v>0</v>
      </c>
      <c r="O187" s="744"/>
    </row>
    <row r="188" spans="1:18" x14ac:dyDescent="0.2">
      <c r="A188" s="706" t="s">
        <v>877</v>
      </c>
      <c r="B188" s="706"/>
      <c r="C188" s="720">
        <f>SUM(D188:L188)</f>
        <v>34841</v>
      </c>
      <c r="D188" s="720">
        <v>20827</v>
      </c>
      <c r="E188" s="720">
        <v>3848</v>
      </c>
      <c r="F188" s="720">
        <v>10166</v>
      </c>
      <c r="G188" s="720"/>
      <c r="H188" s="720"/>
      <c r="I188" s="720"/>
      <c r="J188" s="720"/>
      <c r="K188" s="720"/>
      <c r="L188" s="720"/>
      <c r="M188" s="705">
        <f t="shared" si="33"/>
        <v>34841</v>
      </c>
      <c r="N188" s="705">
        <f t="shared" si="34"/>
        <v>0</v>
      </c>
      <c r="O188" s="744"/>
    </row>
    <row r="189" spans="1:18" x14ac:dyDescent="0.2">
      <c r="A189" s="706" t="s">
        <v>878</v>
      </c>
      <c r="B189" s="706"/>
      <c r="C189" s="720">
        <v>36441</v>
      </c>
      <c r="D189" s="720">
        <v>20827</v>
      </c>
      <c r="E189" s="720">
        <v>3848</v>
      </c>
      <c r="F189" s="720">
        <v>11766</v>
      </c>
      <c r="G189" s="720"/>
      <c r="H189" s="720"/>
      <c r="I189" s="720"/>
      <c r="J189" s="720"/>
      <c r="K189" s="720"/>
      <c r="L189" s="720"/>
      <c r="M189" s="705">
        <f t="shared" si="33"/>
        <v>36441</v>
      </c>
      <c r="N189" s="705">
        <f t="shared" si="34"/>
        <v>0</v>
      </c>
      <c r="O189" s="705"/>
    </row>
    <row r="190" spans="1:18" x14ac:dyDescent="0.2">
      <c r="A190" s="706" t="s">
        <v>223</v>
      </c>
      <c r="B190" s="706"/>
      <c r="C190" s="707">
        <v>37079</v>
      </c>
      <c r="D190" s="707">
        <v>21355</v>
      </c>
      <c r="E190" s="707">
        <v>3790</v>
      </c>
      <c r="F190" s="707">
        <v>11918</v>
      </c>
      <c r="G190" s="707"/>
      <c r="H190" s="707"/>
      <c r="I190" s="707">
        <v>16</v>
      </c>
      <c r="J190" s="707"/>
      <c r="K190" s="707"/>
      <c r="L190" s="707"/>
      <c r="M190" s="705">
        <f t="shared" si="33"/>
        <v>37079</v>
      </c>
      <c r="N190" s="705">
        <f t="shared" si="34"/>
        <v>0</v>
      </c>
      <c r="O190" s="705"/>
      <c r="P190" s="705"/>
      <c r="Q190" s="705"/>
    </row>
    <row r="191" spans="1:18" x14ac:dyDescent="0.2">
      <c r="A191" s="706" t="s">
        <v>224</v>
      </c>
      <c r="B191" s="706"/>
      <c r="C191" s="714">
        <f>C190/C189</f>
        <v>1.017507752257073</v>
      </c>
      <c r="D191" s="714">
        <f>D190/D189</f>
        <v>1.0253517069189033</v>
      </c>
      <c r="E191" s="714">
        <f>E190/E189</f>
        <v>0.98492723492723488</v>
      </c>
      <c r="F191" s="714">
        <f>F190/F189</f>
        <v>1.0129185789563149</v>
      </c>
      <c r="G191" s="714"/>
      <c r="H191" s="714"/>
      <c r="I191" s="714"/>
      <c r="J191" s="714"/>
      <c r="K191" s="714"/>
      <c r="L191" s="714"/>
      <c r="M191" s="705">
        <f t="shared" si="33"/>
        <v>3.0231975208024533</v>
      </c>
      <c r="N191" s="705">
        <f t="shared" si="34"/>
        <v>2.0056897685453805</v>
      </c>
      <c r="O191" s="705"/>
      <c r="P191" s="705"/>
      <c r="Q191" s="705"/>
    </row>
    <row r="192" spans="1:18" x14ac:dyDescent="0.2">
      <c r="A192" s="723" t="s">
        <v>951</v>
      </c>
      <c r="B192" s="706" t="s">
        <v>885</v>
      </c>
      <c r="C192" s="720"/>
      <c r="D192" s="720"/>
      <c r="E192" s="720"/>
      <c r="F192" s="720"/>
      <c r="G192" s="720"/>
      <c r="H192" s="720"/>
      <c r="I192" s="720"/>
      <c r="J192" s="720"/>
      <c r="K192" s="720"/>
      <c r="L192" s="720"/>
      <c r="M192" s="705">
        <f t="shared" si="33"/>
        <v>0</v>
      </c>
      <c r="N192" s="705">
        <f t="shared" si="34"/>
        <v>0</v>
      </c>
      <c r="O192" s="744"/>
    </row>
    <row r="193" spans="1:17" x14ac:dyDescent="0.2">
      <c r="A193" s="706" t="s">
        <v>877</v>
      </c>
      <c r="B193" s="706"/>
      <c r="C193" s="720">
        <f>SUM(D193:L193)</f>
        <v>16029</v>
      </c>
      <c r="D193" s="720">
        <v>9221</v>
      </c>
      <c r="E193" s="720">
        <v>1772</v>
      </c>
      <c r="F193" s="720">
        <v>5036</v>
      </c>
      <c r="G193" s="720"/>
      <c r="H193" s="720"/>
      <c r="I193" s="720"/>
      <c r="J193" s="720"/>
      <c r="K193" s="720"/>
      <c r="L193" s="720"/>
      <c r="M193" s="705">
        <f t="shared" si="33"/>
        <v>16029</v>
      </c>
      <c r="N193" s="705">
        <f t="shared" si="34"/>
        <v>0</v>
      </c>
      <c r="O193" s="744"/>
    </row>
    <row r="194" spans="1:17" x14ac:dyDescent="0.2">
      <c r="A194" s="706" t="s">
        <v>878</v>
      </c>
      <c r="B194" s="706"/>
      <c r="C194" s="720">
        <v>17329</v>
      </c>
      <c r="D194" s="720">
        <v>9221</v>
      </c>
      <c r="E194" s="720">
        <v>1772</v>
      </c>
      <c r="F194" s="720">
        <v>6336</v>
      </c>
      <c r="G194" s="720"/>
      <c r="H194" s="720"/>
      <c r="I194" s="720"/>
      <c r="J194" s="720"/>
      <c r="K194" s="720"/>
      <c r="L194" s="720"/>
      <c r="M194" s="705">
        <f t="shared" si="33"/>
        <v>17329</v>
      </c>
      <c r="N194" s="705">
        <f t="shared" si="34"/>
        <v>0</v>
      </c>
      <c r="O194" s="705"/>
    </row>
    <row r="195" spans="1:17" x14ac:dyDescent="0.2">
      <c r="A195" s="706" t="s">
        <v>223</v>
      </c>
      <c r="B195" s="706"/>
      <c r="C195" s="707">
        <v>12822</v>
      </c>
      <c r="D195" s="707">
        <v>7528</v>
      </c>
      <c r="E195" s="707">
        <v>1170</v>
      </c>
      <c r="F195" s="707">
        <v>4124</v>
      </c>
      <c r="G195" s="707"/>
      <c r="H195" s="707"/>
      <c r="I195" s="707"/>
      <c r="J195" s="707"/>
      <c r="K195" s="707"/>
      <c r="L195" s="707"/>
      <c r="M195" s="705">
        <f t="shared" si="33"/>
        <v>12822</v>
      </c>
      <c r="N195" s="705">
        <f t="shared" si="34"/>
        <v>0</v>
      </c>
      <c r="O195" s="705"/>
      <c r="P195" s="705"/>
      <c r="Q195" s="705"/>
    </row>
    <row r="196" spans="1:17" x14ac:dyDescent="0.2">
      <c r="A196" s="706" t="s">
        <v>224</v>
      </c>
      <c r="B196" s="706"/>
      <c r="C196" s="714">
        <f>C195/C194</f>
        <v>0.73991574816781114</v>
      </c>
      <c r="D196" s="714">
        <f>D195/D194</f>
        <v>0.81639735386617507</v>
      </c>
      <c r="E196" s="714">
        <f>E195/E194</f>
        <v>0.66027088036117376</v>
      </c>
      <c r="F196" s="714">
        <f>F195/F194</f>
        <v>0.65088383838383834</v>
      </c>
      <c r="G196" s="714"/>
      <c r="H196" s="714"/>
      <c r="I196" s="714"/>
      <c r="J196" s="714"/>
      <c r="K196" s="714"/>
      <c r="L196" s="714"/>
      <c r="M196" s="705">
        <f t="shared" si="33"/>
        <v>2.127552072611187</v>
      </c>
      <c r="N196" s="705">
        <f t="shared" si="34"/>
        <v>1.3876363244433758</v>
      </c>
      <c r="O196" s="705"/>
      <c r="P196" s="705"/>
      <c r="Q196" s="705"/>
    </row>
    <row r="197" spans="1:17" x14ac:dyDescent="0.2">
      <c r="A197" s="723" t="s">
        <v>910</v>
      </c>
      <c r="B197" s="706"/>
      <c r="C197" s="707"/>
      <c r="D197" s="707"/>
      <c r="E197" s="707"/>
      <c r="F197" s="707"/>
      <c r="G197" s="720"/>
      <c r="H197" s="720"/>
      <c r="I197" s="720"/>
      <c r="J197" s="720"/>
      <c r="K197" s="720"/>
      <c r="L197" s="720"/>
      <c r="M197" s="705">
        <f t="shared" si="33"/>
        <v>0</v>
      </c>
      <c r="N197" s="705">
        <f t="shared" si="34"/>
        <v>0</v>
      </c>
      <c r="O197" s="705"/>
      <c r="P197" s="705"/>
      <c r="Q197" s="705"/>
    </row>
    <row r="198" spans="1:17" x14ac:dyDescent="0.2">
      <c r="A198" s="706" t="s">
        <v>877</v>
      </c>
      <c r="B198" s="706"/>
      <c r="C198" s="707"/>
      <c r="D198" s="707"/>
      <c r="E198" s="707"/>
      <c r="F198" s="707"/>
      <c r="G198" s="720"/>
      <c r="H198" s="720"/>
      <c r="I198" s="720"/>
      <c r="J198" s="720"/>
      <c r="K198" s="720"/>
      <c r="L198" s="720"/>
      <c r="M198" s="705">
        <f t="shared" si="33"/>
        <v>0</v>
      </c>
      <c r="N198" s="705">
        <f t="shared" si="34"/>
        <v>0</v>
      </c>
      <c r="O198" s="705"/>
      <c r="P198" s="705"/>
      <c r="Q198" s="705"/>
    </row>
    <row r="199" spans="1:17" x14ac:dyDescent="0.2">
      <c r="A199" s="706" t="s">
        <v>878</v>
      </c>
      <c r="B199" s="706"/>
      <c r="C199" s="707">
        <v>250</v>
      </c>
      <c r="D199" s="707">
        <v>0</v>
      </c>
      <c r="E199" s="707">
        <v>0</v>
      </c>
      <c r="F199" s="707">
        <v>250</v>
      </c>
      <c r="G199" s="720"/>
      <c r="H199" s="720"/>
      <c r="I199" s="720"/>
      <c r="J199" s="720"/>
      <c r="K199" s="720"/>
      <c r="L199" s="720"/>
      <c r="M199" s="705">
        <f t="shared" si="33"/>
        <v>250</v>
      </c>
      <c r="N199" s="705">
        <f t="shared" si="34"/>
        <v>0</v>
      </c>
      <c r="O199" s="705"/>
      <c r="P199" s="705"/>
      <c r="Q199" s="705"/>
    </row>
    <row r="200" spans="1:17" x14ac:dyDescent="0.2">
      <c r="A200" s="706" t="s">
        <v>223</v>
      </c>
      <c r="B200" s="706"/>
      <c r="C200" s="707">
        <v>438</v>
      </c>
      <c r="D200" s="707">
        <v>250</v>
      </c>
      <c r="E200" s="707">
        <v>38</v>
      </c>
      <c r="F200" s="707">
        <v>150</v>
      </c>
      <c r="G200" s="707"/>
      <c r="H200" s="707"/>
      <c r="I200" s="707"/>
      <c r="J200" s="707"/>
      <c r="K200" s="707"/>
      <c r="L200" s="707"/>
      <c r="M200" s="705">
        <f t="shared" si="33"/>
        <v>438</v>
      </c>
      <c r="N200" s="705">
        <f t="shared" si="34"/>
        <v>0</v>
      </c>
      <c r="O200" s="705"/>
      <c r="P200" s="705"/>
      <c r="Q200" s="705"/>
    </row>
    <row r="201" spans="1:17" x14ac:dyDescent="0.2">
      <c r="A201" s="706" t="s">
        <v>224</v>
      </c>
      <c r="B201" s="706"/>
      <c r="C201" s="714">
        <f>C200/C199</f>
        <v>1.752</v>
      </c>
      <c r="D201" s="714"/>
      <c r="E201" s="714"/>
      <c r="F201" s="714">
        <f>F200/F199</f>
        <v>0.6</v>
      </c>
      <c r="G201" s="714"/>
      <c r="H201" s="714"/>
      <c r="I201" s="714"/>
      <c r="J201" s="714"/>
      <c r="K201" s="714"/>
      <c r="L201" s="714"/>
      <c r="M201" s="705">
        <f t="shared" si="33"/>
        <v>0.6</v>
      </c>
      <c r="N201" s="705">
        <f t="shared" si="34"/>
        <v>-1.1520000000000001</v>
      </c>
      <c r="O201" s="705"/>
      <c r="P201" s="705"/>
      <c r="Q201" s="705"/>
    </row>
    <row r="202" spans="1:17" x14ac:dyDescent="0.2">
      <c r="A202" s="723" t="s">
        <v>945</v>
      </c>
      <c r="B202" s="706" t="s">
        <v>876</v>
      </c>
      <c r="C202" s="720"/>
      <c r="D202" s="720"/>
      <c r="E202" s="720"/>
      <c r="F202" s="720"/>
      <c r="G202" s="720"/>
      <c r="H202" s="720"/>
      <c r="I202" s="720"/>
      <c r="J202" s="720"/>
      <c r="K202" s="720"/>
      <c r="L202" s="720"/>
      <c r="M202" s="705">
        <f t="shared" si="33"/>
        <v>0</v>
      </c>
      <c r="N202" s="705">
        <f t="shared" si="34"/>
        <v>0</v>
      </c>
      <c r="O202" s="744"/>
    </row>
    <row r="203" spans="1:17" x14ac:dyDescent="0.2">
      <c r="A203" s="706" t="s">
        <v>877</v>
      </c>
      <c r="B203" s="706"/>
      <c r="C203" s="720">
        <f>SUM(D203:L203)</f>
        <v>33845</v>
      </c>
      <c r="D203" s="720">
        <v>10551</v>
      </c>
      <c r="E203" s="720">
        <v>1950</v>
      </c>
      <c r="F203" s="720">
        <v>21344</v>
      </c>
      <c r="G203" s="720"/>
      <c r="H203" s="720"/>
      <c r="I203" s="720"/>
      <c r="J203" s="720"/>
      <c r="K203" s="720"/>
      <c r="L203" s="720"/>
      <c r="M203" s="705">
        <f t="shared" si="33"/>
        <v>33845</v>
      </c>
      <c r="N203" s="705">
        <f t="shared" si="34"/>
        <v>0</v>
      </c>
      <c r="O203" s="744"/>
    </row>
    <row r="204" spans="1:17" x14ac:dyDescent="0.2">
      <c r="A204" s="706" t="s">
        <v>878</v>
      </c>
      <c r="B204" s="706"/>
      <c r="C204" s="720">
        <v>36860</v>
      </c>
      <c r="D204" s="720">
        <v>10551</v>
      </c>
      <c r="E204" s="720">
        <v>1950</v>
      </c>
      <c r="F204" s="720">
        <v>24359</v>
      </c>
      <c r="G204" s="720"/>
      <c r="H204" s="720"/>
      <c r="I204" s="720"/>
      <c r="J204" s="720"/>
      <c r="K204" s="720"/>
      <c r="L204" s="720"/>
      <c r="M204" s="705">
        <f t="shared" si="33"/>
        <v>36860</v>
      </c>
      <c r="N204" s="705">
        <f t="shared" si="34"/>
        <v>0</v>
      </c>
      <c r="O204" s="705"/>
    </row>
    <row r="205" spans="1:17" x14ac:dyDescent="0.2">
      <c r="A205" s="706" t="s">
        <v>223</v>
      </c>
      <c r="B205" s="706"/>
      <c r="C205" s="707">
        <v>29279</v>
      </c>
      <c r="D205" s="707">
        <v>6276</v>
      </c>
      <c r="E205" s="707">
        <v>1016</v>
      </c>
      <c r="F205" s="707">
        <v>21987</v>
      </c>
      <c r="G205" s="707"/>
      <c r="H205" s="707"/>
      <c r="I205" s="707"/>
      <c r="J205" s="707"/>
      <c r="K205" s="707"/>
      <c r="L205" s="707"/>
      <c r="M205" s="705">
        <f t="shared" si="33"/>
        <v>29279</v>
      </c>
      <c r="N205" s="705">
        <f t="shared" si="34"/>
        <v>0</v>
      </c>
      <c r="O205" s="705"/>
      <c r="P205" s="705"/>
      <c r="Q205" s="705"/>
    </row>
    <row r="206" spans="1:17" x14ac:dyDescent="0.2">
      <c r="A206" s="706" t="s">
        <v>224</v>
      </c>
      <c r="B206" s="706"/>
      <c r="C206" s="714">
        <f>C205/C204</f>
        <v>0.79432989690721645</v>
      </c>
      <c r="D206" s="714">
        <f>D205/D204</f>
        <v>0.59482513505828827</v>
      </c>
      <c r="E206" s="714">
        <f>E205/E204</f>
        <v>0.52102564102564097</v>
      </c>
      <c r="F206" s="714">
        <f>F205/F204</f>
        <v>0.90262326039656804</v>
      </c>
      <c r="G206" s="714"/>
      <c r="H206" s="714"/>
      <c r="I206" s="714"/>
      <c r="J206" s="714"/>
      <c r="K206" s="714"/>
      <c r="L206" s="714"/>
      <c r="M206" s="705">
        <f t="shared" si="33"/>
        <v>2.0184740364804972</v>
      </c>
      <c r="N206" s="705">
        <f t="shared" si="34"/>
        <v>1.2241441395732808</v>
      </c>
      <c r="O206" s="705"/>
      <c r="P206" s="705"/>
      <c r="Q206" s="705"/>
    </row>
    <row r="207" spans="1:17" x14ac:dyDescent="0.2">
      <c r="A207" s="723" t="s">
        <v>912</v>
      </c>
      <c r="B207" s="706" t="s">
        <v>876</v>
      </c>
      <c r="C207" s="720"/>
      <c r="D207" s="720"/>
      <c r="E207" s="720"/>
      <c r="F207" s="720"/>
      <c r="G207" s="720"/>
      <c r="H207" s="720"/>
      <c r="I207" s="720"/>
      <c r="J207" s="720"/>
      <c r="K207" s="720"/>
      <c r="L207" s="720"/>
      <c r="M207" s="705">
        <f t="shared" si="33"/>
        <v>0</v>
      </c>
      <c r="N207" s="705">
        <f t="shared" si="34"/>
        <v>0</v>
      </c>
      <c r="O207" s="744"/>
    </row>
    <row r="208" spans="1:17" x14ac:dyDescent="0.2">
      <c r="A208" s="706" t="s">
        <v>877</v>
      </c>
      <c r="B208" s="706"/>
      <c r="C208" s="720">
        <f>SUM(D208:L208)</f>
        <v>3998</v>
      </c>
      <c r="D208" s="720">
        <v>1792</v>
      </c>
      <c r="E208" s="720">
        <v>314</v>
      </c>
      <c r="F208" s="720">
        <v>1892</v>
      </c>
      <c r="G208" s="720"/>
      <c r="H208" s="720"/>
      <c r="I208" s="720"/>
      <c r="J208" s="720"/>
      <c r="K208" s="720"/>
      <c r="L208" s="720"/>
      <c r="M208" s="705">
        <f t="shared" si="33"/>
        <v>3998</v>
      </c>
      <c r="N208" s="705">
        <f t="shared" si="34"/>
        <v>0</v>
      </c>
      <c r="O208" s="744"/>
    </row>
    <row r="209" spans="1:17" x14ac:dyDescent="0.2">
      <c r="A209" s="706" t="s">
        <v>878</v>
      </c>
      <c r="B209" s="706"/>
      <c r="C209" s="720">
        <v>4436</v>
      </c>
      <c r="D209" s="720">
        <v>1792</v>
      </c>
      <c r="E209" s="720">
        <v>314</v>
      </c>
      <c r="F209" s="720">
        <v>2330</v>
      </c>
      <c r="G209" s="720"/>
      <c r="H209" s="720"/>
      <c r="I209" s="720"/>
      <c r="J209" s="720"/>
      <c r="K209" s="720"/>
      <c r="L209" s="720"/>
      <c r="M209" s="705">
        <f t="shared" si="33"/>
        <v>4436</v>
      </c>
      <c r="N209" s="705">
        <f t="shared" si="34"/>
        <v>0</v>
      </c>
      <c r="O209" s="705"/>
    </row>
    <row r="210" spans="1:17" x14ac:dyDescent="0.2">
      <c r="A210" s="706" t="s">
        <v>223</v>
      </c>
      <c r="B210" s="706"/>
      <c r="C210" s="707">
        <v>4130</v>
      </c>
      <c r="D210" s="707">
        <v>2457</v>
      </c>
      <c r="E210" s="707">
        <v>158</v>
      </c>
      <c r="F210" s="707">
        <v>1427</v>
      </c>
      <c r="G210" s="707"/>
      <c r="H210" s="707"/>
      <c r="I210" s="707">
        <v>88</v>
      </c>
      <c r="J210" s="707"/>
      <c r="K210" s="707"/>
      <c r="L210" s="707"/>
      <c r="M210" s="705">
        <f t="shared" si="33"/>
        <v>4130</v>
      </c>
      <c r="N210" s="705">
        <f t="shared" si="34"/>
        <v>0</v>
      </c>
      <c r="O210" s="705"/>
      <c r="P210" s="705"/>
      <c r="Q210" s="705"/>
    </row>
    <row r="211" spans="1:17" x14ac:dyDescent="0.2">
      <c r="A211" s="706" t="s">
        <v>224</v>
      </c>
      <c r="B211" s="706"/>
      <c r="C211" s="714">
        <f>C210/C209</f>
        <v>0.93101893597835883</v>
      </c>
      <c r="D211" s="714">
        <f>D210/D209</f>
        <v>1.37109375</v>
      </c>
      <c r="E211" s="714">
        <f>E210/E209</f>
        <v>0.50318471337579618</v>
      </c>
      <c r="F211" s="714">
        <f>F210/F209</f>
        <v>0.61244635193133046</v>
      </c>
      <c r="G211" s="714"/>
      <c r="H211" s="714"/>
      <c r="I211" s="714"/>
      <c r="J211" s="714"/>
      <c r="K211" s="714"/>
      <c r="L211" s="714"/>
      <c r="M211" s="705">
        <f t="shared" ref="M211:M274" si="35">SUM(D211:L211)</f>
        <v>2.4867248153071269</v>
      </c>
      <c r="N211" s="705">
        <f t="shared" ref="N211:N274" si="36">M211-C211</f>
        <v>1.5557058793287681</v>
      </c>
      <c r="O211" s="705"/>
      <c r="P211" s="705"/>
      <c r="Q211" s="705"/>
    </row>
    <row r="212" spans="1:17" x14ac:dyDescent="0.2">
      <c r="A212" s="723" t="s">
        <v>913</v>
      </c>
      <c r="B212" s="706" t="s">
        <v>876</v>
      </c>
      <c r="C212" s="720"/>
      <c r="D212" s="720"/>
      <c r="E212" s="720"/>
      <c r="F212" s="720"/>
      <c r="G212" s="720"/>
      <c r="H212" s="720"/>
      <c r="I212" s="720"/>
      <c r="J212" s="720"/>
      <c r="K212" s="720"/>
      <c r="L212" s="720"/>
      <c r="M212" s="705">
        <f t="shared" si="35"/>
        <v>0</v>
      </c>
      <c r="N212" s="705">
        <f t="shared" si="36"/>
        <v>0</v>
      </c>
      <c r="O212" s="744"/>
    </row>
    <row r="213" spans="1:17" x14ac:dyDescent="0.2">
      <c r="A213" s="706" t="s">
        <v>877</v>
      </c>
      <c r="B213" s="706"/>
      <c r="C213" s="720">
        <f>SUM(D213:L213)</f>
        <v>1938</v>
      </c>
      <c r="D213" s="720">
        <v>240</v>
      </c>
      <c r="E213" s="720">
        <v>38</v>
      </c>
      <c r="F213" s="720">
        <v>1660</v>
      </c>
      <c r="G213" s="720"/>
      <c r="H213" s="720"/>
      <c r="I213" s="720"/>
      <c r="J213" s="720"/>
      <c r="K213" s="720"/>
      <c r="L213" s="720"/>
      <c r="M213" s="705">
        <f t="shared" si="35"/>
        <v>1938</v>
      </c>
      <c r="N213" s="705">
        <f t="shared" si="36"/>
        <v>0</v>
      </c>
      <c r="O213" s="744"/>
    </row>
    <row r="214" spans="1:17" x14ac:dyDescent="0.2">
      <c r="A214" s="706" t="s">
        <v>878</v>
      </c>
      <c r="B214" s="706"/>
      <c r="C214" s="720">
        <v>1988</v>
      </c>
      <c r="D214" s="720">
        <v>240</v>
      </c>
      <c r="E214" s="720">
        <v>38</v>
      </c>
      <c r="F214" s="720">
        <v>1710</v>
      </c>
      <c r="G214" s="720"/>
      <c r="H214" s="720"/>
      <c r="I214" s="720"/>
      <c r="J214" s="720"/>
      <c r="K214" s="720"/>
      <c r="L214" s="720"/>
      <c r="M214" s="705">
        <f t="shared" si="35"/>
        <v>1988</v>
      </c>
      <c r="N214" s="705">
        <f t="shared" si="36"/>
        <v>0</v>
      </c>
      <c r="O214" s="705"/>
    </row>
    <row r="215" spans="1:17" x14ac:dyDescent="0.2">
      <c r="A215" s="706" t="s">
        <v>223</v>
      </c>
      <c r="B215" s="706"/>
      <c r="C215" s="707">
        <v>801</v>
      </c>
      <c r="D215" s="707">
        <v>143</v>
      </c>
      <c r="E215" s="707">
        <v>24</v>
      </c>
      <c r="F215" s="707">
        <v>626</v>
      </c>
      <c r="G215" s="707"/>
      <c r="H215" s="707"/>
      <c r="I215" s="707">
        <v>8</v>
      </c>
      <c r="J215" s="707"/>
      <c r="K215" s="707"/>
      <c r="L215" s="707"/>
      <c r="M215" s="705">
        <f t="shared" si="35"/>
        <v>801</v>
      </c>
      <c r="N215" s="705">
        <f t="shared" si="36"/>
        <v>0</v>
      </c>
      <c r="O215" s="705"/>
      <c r="P215" s="705"/>
      <c r="Q215" s="705"/>
    </row>
    <row r="216" spans="1:17" x14ac:dyDescent="0.2">
      <c r="A216" s="706" t="s">
        <v>224</v>
      </c>
      <c r="B216" s="706"/>
      <c r="C216" s="714">
        <f>C215/C214</f>
        <v>0.40291750503018109</v>
      </c>
      <c r="D216" s="714">
        <f>D215/D214</f>
        <v>0.59583333333333333</v>
      </c>
      <c r="E216" s="714">
        <f>E215/E214</f>
        <v>0.63157894736842102</v>
      </c>
      <c r="F216" s="714">
        <f>F215/F214</f>
        <v>0.36608187134502923</v>
      </c>
      <c r="G216" s="714"/>
      <c r="H216" s="714"/>
      <c r="I216" s="714"/>
      <c r="J216" s="714"/>
      <c r="K216" s="714"/>
      <c r="L216" s="714"/>
      <c r="M216" s="705">
        <f t="shared" si="35"/>
        <v>1.5934941520467838</v>
      </c>
      <c r="N216" s="705">
        <f t="shared" si="36"/>
        <v>1.1905766470166026</v>
      </c>
      <c r="O216" s="705"/>
      <c r="P216" s="705"/>
      <c r="Q216" s="705"/>
    </row>
    <row r="217" spans="1:17" x14ac:dyDescent="0.2">
      <c r="A217" s="723" t="s">
        <v>946</v>
      </c>
      <c r="B217" s="706" t="s">
        <v>885</v>
      </c>
      <c r="C217" s="720"/>
      <c r="D217" s="720"/>
      <c r="E217" s="720"/>
      <c r="F217" s="720"/>
      <c r="G217" s="720"/>
      <c r="H217" s="720"/>
      <c r="I217" s="720"/>
      <c r="J217" s="720"/>
      <c r="K217" s="720"/>
      <c r="L217" s="720"/>
      <c r="M217" s="705">
        <f t="shared" si="35"/>
        <v>0</v>
      </c>
      <c r="N217" s="705">
        <f t="shared" si="36"/>
        <v>0</v>
      </c>
      <c r="O217" s="744"/>
    </row>
    <row r="218" spans="1:17" x14ac:dyDescent="0.2">
      <c r="A218" s="706" t="s">
        <v>877</v>
      </c>
      <c r="B218" s="706"/>
      <c r="C218" s="720">
        <f>SUM(D218:L218)</f>
        <v>59565</v>
      </c>
      <c r="D218" s="720">
        <v>1089</v>
      </c>
      <c r="E218" s="720">
        <v>172</v>
      </c>
      <c r="F218" s="720">
        <v>58304</v>
      </c>
      <c r="G218" s="720"/>
      <c r="H218" s="720"/>
      <c r="I218" s="720"/>
      <c r="J218" s="720"/>
      <c r="K218" s="720"/>
      <c r="L218" s="720"/>
      <c r="M218" s="705">
        <f t="shared" si="35"/>
        <v>59565</v>
      </c>
      <c r="N218" s="705">
        <f t="shared" si="36"/>
        <v>0</v>
      </c>
      <c r="O218" s="744"/>
    </row>
    <row r="219" spans="1:17" x14ac:dyDescent="0.2">
      <c r="A219" s="706" t="s">
        <v>878</v>
      </c>
      <c r="B219" s="706"/>
      <c r="C219" s="720">
        <v>68865</v>
      </c>
      <c r="D219" s="720">
        <v>1089</v>
      </c>
      <c r="E219" s="720">
        <v>172</v>
      </c>
      <c r="F219" s="720">
        <v>67604</v>
      </c>
      <c r="G219" s="720"/>
      <c r="H219" s="720"/>
      <c r="I219" s="720"/>
      <c r="J219" s="720"/>
      <c r="K219" s="720"/>
      <c r="L219" s="720"/>
      <c r="M219" s="705">
        <f t="shared" si="35"/>
        <v>68865</v>
      </c>
      <c r="N219" s="705">
        <f t="shared" si="36"/>
        <v>0</v>
      </c>
      <c r="O219" s="705"/>
    </row>
    <row r="220" spans="1:17" x14ac:dyDescent="0.2">
      <c r="A220" s="706" t="s">
        <v>223</v>
      </c>
      <c r="B220" s="706"/>
      <c r="C220" s="707">
        <v>50940</v>
      </c>
      <c r="D220" s="707">
        <v>515</v>
      </c>
      <c r="E220" s="707">
        <v>80</v>
      </c>
      <c r="F220" s="707">
        <v>50345</v>
      </c>
      <c r="G220" s="707"/>
      <c r="H220" s="707"/>
      <c r="I220" s="707"/>
      <c r="J220" s="707"/>
      <c r="K220" s="707"/>
      <c r="L220" s="707"/>
      <c r="M220" s="705">
        <f t="shared" si="35"/>
        <v>50940</v>
      </c>
      <c r="N220" s="705">
        <f t="shared" si="36"/>
        <v>0</v>
      </c>
      <c r="O220" s="705"/>
      <c r="P220" s="705"/>
      <c r="Q220" s="705"/>
    </row>
    <row r="221" spans="1:17" x14ac:dyDescent="0.2">
      <c r="A221" s="706" t="s">
        <v>224</v>
      </c>
      <c r="B221" s="706"/>
      <c r="C221" s="714">
        <f>C220/C219</f>
        <v>0.7397081245915923</v>
      </c>
      <c r="D221" s="714">
        <f>D220/D219</f>
        <v>0.47291092745638202</v>
      </c>
      <c r="E221" s="714">
        <f>E220/E219</f>
        <v>0.46511627906976744</v>
      </c>
      <c r="F221" s="714">
        <f>F220/F219</f>
        <v>0.74470445535767116</v>
      </c>
      <c r="G221" s="714"/>
      <c r="H221" s="714"/>
      <c r="I221" s="714"/>
      <c r="J221" s="714"/>
      <c r="K221" s="714"/>
      <c r="L221" s="714"/>
      <c r="M221" s="705">
        <f t="shared" si="35"/>
        <v>1.6827316618838206</v>
      </c>
      <c r="N221" s="705">
        <f t="shared" si="36"/>
        <v>0.94302353729222832</v>
      </c>
      <c r="O221" s="705"/>
      <c r="P221" s="705"/>
      <c r="Q221" s="705"/>
    </row>
    <row r="222" spans="1:17" x14ac:dyDescent="0.2">
      <c r="A222" s="723" t="s">
        <v>915</v>
      </c>
      <c r="B222" s="706" t="s">
        <v>876</v>
      </c>
      <c r="C222" s="720"/>
      <c r="D222" s="720"/>
      <c r="E222" s="720"/>
      <c r="F222" s="720"/>
      <c r="G222" s="720"/>
      <c r="H222" s="720"/>
      <c r="I222" s="720"/>
      <c r="J222" s="720"/>
      <c r="K222" s="720"/>
      <c r="L222" s="720"/>
      <c r="M222" s="705">
        <f t="shared" si="35"/>
        <v>0</v>
      </c>
      <c r="N222" s="705">
        <f t="shared" si="36"/>
        <v>0</v>
      </c>
      <c r="O222" s="744"/>
    </row>
    <row r="223" spans="1:17" x14ac:dyDescent="0.2">
      <c r="A223" s="706" t="s">
        <v>877</v>
      </c>
      <c r="B223" s="706"/>
      <c r="C223" s="720">
        <f>SUM(D223:L223)</f>
        <v>19591</v>
      </c>
      <c r="D223" s="720"/>
      <c r="E223" s="720"/>
      <c r="F223" s="720">
        <v>19591</v>
      </c>
      <c r="G223" s="720"/>
      <c r="H223" s="720"/>
      <c r="I223" s="720"/>
      <c r="J223" s="720"/>
      <c r="K223" s="720"/>
      <c r="L223" s="720"/>
      <c r="M223" s="705">
        <f t="shared" si="35"/>
        <v>19591</v>
      </c>
      <c r="N223" s="705">
        <f t="shared" si="36"/>
        <v>0</v>
      </c>
      <c r="O223" s="744"/>
    </row>
    <row r="224" spans="1:17" x14ac:dyDescent="0.2">
      <c r="A224" s="706" t="s">
        <v>878</v>
      </c>
      <c r="B224" s="706"/>
      <c r="C224" s="720">
        <v>20599</v>
      </c>
      <c r="D224" s="720"/>
      <c r="E224" s="720"/>
      <c r="F224" s="720">
        <v>20599</v>
      </c>
      <c r="G224" s="720"/>
      <c r="H224" s="720"/>
      <c r="I224" s="720"/>
      <c r="J224" s="720"/>
      <c r="K224" s="720"/>
      <c r="L224" s="720"/>
      <c r="M224" s="705">
        <f t="shared" si="35"/>
        <v>20599</v>
      </c>
      <c r="N224" s="705">
        <f t="shared" si="36"/>
        <v>0</v>
      </c>
      <c r="O224" s="705"/>
    </row>
    <row r="225" spans="1:17" x14ac:dyDescent="0.2">
      <c r="A225" s="706" t="s">
        <v>223</v>
      </c>
      <c r="B225" s="706"/>
      <c r="C225" s="707">
        <v>17455</v>
      </c>
      <c r="D225" s="707"/>
      <c r="E225" s="707"/>
      <c r="F225" s="707">
        <v>17455</v>
      </c>
      <c r="G225" s="707"/>
      <c r="H225" s="707"/>
      <c r="I225" s="707"/>
      <c r="J225" s="707"/>
      <c r="K225" s="707"/>
      <c r="L225" s="707"/>
      <c r="M225" s="705">
        <f t="shared" si="35"/>
        <v>17455</v>
      </c>
      <c r="N225" s="705">
        <f t="shared" si="36"/>
        <v>0</v>
      </c>
      <c r="O225" s="705"/>
      <c r="P225" s="705"/>
      <c r="Q225" s="705"/>
    </row>
    <row r="226" spans="1:17" x14ac:dyDescent="0.2">
      <c r="A226" s="706" t="s">
        <v>224</v>
      </c>
      <c r="B226" s="706"/>
      <c r="C226" s="714">
        <f>C225/C224</f>
        <v>0.84737123161318506</v>
      </c>
      <c r="D226" s="714"/>
      <c r="E226" s="714"/>
      <c r="F226" s="714">
        <f>F225/F224</f>
        <v>0.84737123161318506</v>
      </c>
      <c r="G226" s="714"/>
      <c r="H226" s="714"/>
      <c r="I226" s="714"/>
      <c r="J226" s="714"/>
      <c r="K226" s="714"/>
      <c r="L226" s="714"/>
      <c r="M226" s="705">
        <f t="shared" si="35"/>
        <v>0.84737123161318506</v>
      </c>
      <c r="N226" s="705">
        <f t="shared" si="36"/>
        <v>0</v>
      </c>
      <c r="O226" s="705"/>
      <c r="P226" s="705"/>
      <c r="Q226" s="705"/>
    </row>
    <row r="227" spans="1:17" x14ac:dyDescent="0.2">
      <c r="A227" s="723" t="s">
        <v>916</v>
      </c>
      <c r="B227" s="706" t="s">
        <v>876</v>
      </c>
      <c r="C227" s="720"/>
      <c r="D227" s="720"/>
      <c r="E227" s="720"/>
      <c r="F227" s="720"/>
      <c r="G227" s="720"/>
      <c r="H227" s="720"/>
      <c r="I227" s="720"/>
      <c r="J227" s="720"/>
      <c r="K227" s="720"/>
      <c r="L227" s="720"/>
      <c r="M227" s="705">
        <f t="shared" si="35"/>
        <v>0</v>
      </c>
      <c r="N227" s="705">
        <f t="shared" si="36"/>
        <v>0</v>
      </c>
      <c r="O227" s="744"/>
    </row>
    <row r="228" spans="1:17" x14ac:dyDescent="0.2">
      <c r="A228" s="706" t="s">
        <v>877</v>
      </c>
      <c r="B228" s="706"/>
      <c r="C228" s="720">
        <f>SUM(D228:L228)</f>
        <v>12757</v>
      </c>
      <c r="D228" s="720"/>
      <c r="E228" s="720"/>
      <c r="F228" s="720">
        <v>12757</v>
      </c>
      <c r="G228" s="720"/>
      <c r="H228" s="720"/>
      <c r="I228" s="720"/>
      <c r="J228" s="720"/>
      <c r="K228" s="720"/>
      <c r="L228" s="720"/>
      <c r="M228" s="705">
        <f t="shared" si="35"/>
        <v>12757</v>
      </c>
      <c r="N228" s="705">
        <f t="shared" si="36"/>
        <v>0</v>
      </c>
      <c r="O228" s="744"/>
    </row>
    <row r="229" spans="1:17" x14ac:dyDescent="0.2">
      <c r="A229" s="706" t="s">
        <v>878</v>
      </c>
      <c r="B229" s="706"/>
      <c r="C229" s="720">
        <v>13412</v>
      </c>
      <c r="D229" s="720"/>
      <c r="E229" s="720"/>
      <c r="F229" s="720">
        <v>13412</v>
      </c>
      <c r="G229" s="720"/>
      <c r="H229" s="720"/>
      <c r="I229" s="720"/>
      <c r="J229" s="720"/>
      <c r="K229" s="720"/>
      <c r="L229" s="720"/>
      <c r="M229" s="705">
        <f t="shared" si="35"/>
        <v>13412</v>
      </c>
      <c r="N229" s="705">
        <f t="shared" si="36"/>
        <v>0</v>
      </c>
      <c r="O229" s="705"/>
    </row>
    <row r="230" spans="1:17" x14ac:dyDescent="0.2">
      <c r="A230" s="706" t="s">
        <v>223</v>
      </c>
      <c r="B230" s="706"/>
      <c r="C230" s="707">
        <v>11264</v>
      </c>
      <c r="D230" s="707"/>
      <c r="E230" s="707"/>
      <c r="F230" s="707">
        <v>11264</v>
      </c>
      <c r="G230" s="707"/>
      <c r="H230" s="707"/>
      <c r="I230" s="707"/>
      <c r="J230" s="707"/>
      <c r="K230" s="707"/>
      <c r="L230" s="707"/>
      <c r="M230" s="705">
        <f t="shared" si="35"/>
        <v>11264</v>
      </c>
      <c r="N230" s="705">
        <f t="shared" si="36"/>
        <v>0</v>
      </c>
      <c r="O230" s="705"/>
      <c r="P230" s="705"/>
      <c r="Q230" s="705"/>
    </row>
    <row r="231" spans="1:17" x14ac:dyDescent="0.2">
      <c r="A231" s="706" t="s">
        <v>224</v>
      </c>
      <c r="B231" s="706"/>
      <c r="C231" s="714">
        <f>C230/C229</f>
        <v>0.83984491500149117</v>
      </c>
      <c r="D231" s="714"/>
      <c r="E231" s="714"/>
      <c r="F231" s="714">
        <f>F230/F229</f>
        <v>0.83984491500149117</v>
      </c>
      <c r="G231" s="714"/>
      <c r="H231" s="714"/>
      <c r="I231" s="714"/>
      <c r="J231" s="714"/>
      <c r="K231" s="714"/>
      <c r="L231" s="714"/>
      <c r="M231" s="705">
        <f t="shared" si="35"/>
        <v>0.83984491500149117</v>
      </c>
      <c r="N231" s="705">
        <f t="shared" si="36"/>
        <v>0</v>
      </c>
      <c r="O231" s="705"/>
      <c r="P231" s="705"/>
      <c r="Q231" s="705"/>
    </row>
    <row r="232" spans="1:17" x14ac:dyDescent="0.2">
      <c r="A232" s="723" t="s">
        <v>917</v>
      </c>
      <c r="B232" s="706" t="s">
        <v>876</v>
      </c>
      <c r="C232" s="720"/>
      <c r="D232" s="720"/>
      <c r="E232" s="720"/>
      <c r="F232" s="720"/>
      <c r="G232" s="720"/>
      <c r="H232" s="720"/>
      <c r="I232" s="720"/>
      <c r="J232" s="720"/>
      <c r="K232" s="720"/>
      <c r="L232" s="720"/>
      <c r="M232" s="705">
        <f t="shared" si="35"/>
        <v>0</v>
      </c>
      <c r="N232" s="705">
        <f t="shared" si="36"/>
        <v>0</v>
      </c>
      <c r="O232" s="744"/>
    </row>
    <row r="233" spans="1:17" x14ac:dyDescent="0.2">
      <c r="A233" s="706" t="s">
        <v>877</v>
      </c>
      <c r="B233" s="706"/>
      <c r="C233" s="720">
        <f>SUM(D233:L233)</f>
        <v>10763</v>
      </c>
      <c r="D233" s="720"/>
      <c r="E233" s="720"/>
      <c r="F233" s="720">
        <v>10763</v>
      </c>
      <c r="G233" s="720"/>
      <c r="H233" s="720"/>
      <c r="I233" s="720"/>
      <c r="J233" s="720"/>
      <c r="K233" s="720"/>
      <c r="L233" s="720"/>
      <c r="M233" s="705">
        <f t="shared" si="35"/>
        <v>10763</v>
      </c>
      <c r="N233" s="705">
        <f t="shared" si="36"/>
        <v>0</v>
      </c>
      <c r="O233" s="744"/>
    </row>
    <row r="234" spans="1:17" x14ac:dyDescent="0.2">
      <c r="A234" s="706" t="s">
        <v>878</v>
      </c>
      <c r="B234" s="706"/>
      <c r="C234" s="720">
        <v>10963</v>
      </c>
      <c r="D234" s="720"/>
      <c r="E234" s="720"/>
      <c r="F234" s="720">
        <v>10963</v>
      </c>
      <c r="G234" s="720"/>
      <c r="H234" s="720"/>
      <c r="I234" s="720"/>
      <c r="J234" s="720"/>
      <c r="K234" s="720"/>
      <c r="L234" s="720"/>
      <c r="M234" s="705">
        <f t="shared" si="35"/>
        <v>10963</v>
      </c>
      <c r="N234" s="705">
        <f t="shared" si="36"/>
        <v>0</v>
      </c>
      <c r="O234" s="705"/>
    </row>
    <row r="235" spans="1:17" x14ac:dyDescent="0.2">
      <c r="A235" s="706" t="s">
        <v>223</v>
      </c>
      <c r="B235" s="706"/>
      <c r="C235" s="707">
        <v>9474</v>
      </c>
      <c r="D235" s="707"/>
      <c r="E235" s="707"/>
      <c r="F235" s="707">
        <v>9474</v>
      </c>
      <c r="G235" s="707"/>
      <c r="H235" s="707"/>
      <c r="I235" s="707"/>
      <c r="J235" s="707"/>
      <c r="K235" s="707"/>
      <c r="L235" s="707"/>
      <c r="M235" s="705">
        <f t="shared" si="35"/>
        <v>9474</v>
      </c>
      <c r="N235" s="705">
        <f t="shared" si="36"/>
        <v>0</v>
      </c>
      <c r="O235" s="705"/>
      <c r="P235" s="705"/>
      <c r="Q235" s="705"/>
    </row>
    <row r="236" spans="1:17" x14ac:dyDescent="0.2">
      <c r="A236" s="706" t="s">
        <v>224</v>
      </c>
      <c r="B236" s="706"/>
      <c r="C236" s="714">
        <f>C235/C234</f>
        <v>0.86417951290705097</v>
      </c>
      <c r="D236" s="714"/>
      <c r="E236" s="714"/>
      <c r="F236" s="714">
        <f>F235/F234</f>
        <v>0.86417951290705097</v>
      </c>
      <c r="G236" s="714"/>
      <c r="H236" s="714"/>
      <c r="I236" s="714"/>
      <c r="J236" s="714"/>
      <c r="K236" s="714"/>
      <c r="L236" s="714"/>
      <c r="M236" s="705">
        <f t="shared" si="35"/>
        <v>0.86417951290705097</v>
      </c>
      <c r="N236" s="705">
        <f t="shared" si="36"/>
        <v>0</v>
      </c>
      <c r="O236" s="705"/>
      <c r="P236" s="705"/>
      <c r="Q236" s="705"/>
    </row>
    <row r="237" spans="1:17" x14ac:dyDescent="0.2">
      <c r="A237" s="723" t="s">
        <v>918</v>
      </c>
      <c r="B237" s="706" t="s">
        <v>876</v>
      </c>
      <c r="C237" s="720"/>
      <c r="D237" s="720"/>
      <c r="E237" s="720"/>
      <c r="F237" s="720"/>
      <c r="G237" s="720"/>
      <c r="H237" s="720"/>
      <c r="I237" s="720"/>
      <c r="J237" s="720"/>
      <c r="K237" s="720"/>
      <c r="L237" s="720"/>
      <c r="M237" s="705">
        <f t="shared" si="35"/>
        <v>0</v>
      </c>
      <c r="N237" s="705">
        <f t="shared" si="36"/>
        <v>0</v>
      </c>
      <c r="O237" s="744"/>
    </row>
    <row r="238" spans="1:17" x14ac:dyDescent="0.2">
      <c r="A238" s="706" t="s">
        <v>877</v>
      </c>
      <c r="B238" s="706"/>
      <c r="C238" s="720">
        <f>SUM(D238:L238)</f>
        <v>5229</v>
      </c>
      <c r="D238" s="720"/>
      <c r="E238" s="720"/>
      <c r="F238" s="720">
        <v>5229</v>
      </c>
      <c r="G238" s="720"/>
      <c r="H238" s="720"/>
      <c r="I238" s="720"/>
      <c r="J238" s="720"/>
      <c r="K238" s="720"/>
      <c r="L238" s="720"/>
      <c r="M238" s="705">
        <f t="shared" si="35"/>
        <v>5229</v>
      </c>
      <c r="N238" s="705">
        <f t="shared" si="36"/>
        <v>0</v>
      </c>
      <c r="O238" s="744"/>
    </row>
    <row r="239" spans="1:17" x14ac:dyDescent="0.2">
      <c r="A239" s="706" t="s">
        <v>878</v>
      </c>
      <c r="B239" s="706"/>
      <c r="C239" s="720">
        <v>5229</v>
      </c>
      <c r="D239" s="720"/>
      <c r="E239" s="720"/>
      <c r="F239" s="720">
        <v>5229</v>
      </c>
      <c r="G239" s="720"/>
      <c r="H239" s="720"/>
      <c r="I239" s="720"/>
      <c r="J239" s="720"/>
      <c r="K239" s="720"/>
      <c r="L239" s="720"/>
      <c r="M239" s="705">
        <f t="shared" si="35"/>
        <v>5229</v>
      </c>
      <c r="N239" s="705">
        <f t="shared" si="36"/>
        <v>0</v>
      </c>
      <c r="O239" s="705"/>
    </row>
    <row r="240" spans="1:17" x14ac:dyDescent="0.2">
      <c r="A240" s="706" t="s">
        <v>223</v>
      </c>
      <c r="B240" s="706"/>
      <c r="C240" s="707">
        <v>5680</v>
      </c>
      <c r="D240" s="707">
        <v>529</v>
      </c>
      <c r="E240" s="707">
        <v>64</v>
      </c>
      <c r="F240" s="707">
        <v>5087</v>
      </c>
      <c r="G240" s="707"/>
      <c r="H240" s="707"/>
      <c r="I240" s="707"/>
      <c r="J240" s="707"/>
      <c r="K240" s="707"/>
      <c r="L240" s="707"/>
      <c r="M240" s="705">
        <f t="shared" si="35"/>
        <v>5680</v>
      </c>
      <c r="N240" s="705">
        <f t="shared" si="36"/>
        <v>0</v>
      </c>
      <c r="O240" s="705"/>
      <c r="P240" s="705"/>
      <c r="Q240" s="705"/>
    </row>
    <row r="241" spans="1:17" x14ac:dyDescent="0.2">
      <c r="A241" s="706" t="s">
        <v>224</v>
      </c>
      <c r="B241" s="706"/>
      <c r="C241" s="714">
        <f>C240/C239</f>
        <v>1.0862497609485562</v>
      </c>
      <c r="D241" s="714"/>
      <c r="E241" s="714"/>
      <c r="F241" s="714">
        <f>F240/F239</f>
        <v>0.97284375597628614</v>
      </c>
      <c r="G241" s="714"/>
      <c r="H241" s="714"/>
      <c r="I241" s="714"/>
      <c r="J241" s="714"/>
      <c r="K241" s="714"/>
      <c r="L241" s="714"/>
      <c r="M241" s="705">
        <f t="shared" si="35"/>
        <v>0.97284375597628614</v>
      </c>
      <c r="N241" s="705">
        <f t="shared" si="36"/>
        <v>-0.11340600497227005</v>
      </c>
      <c r="O241" s="705"/>
      <c r="P241" s="705"/>
      <c r="Q241" s="705"/>
    </row>
    <row r="242" spans="1:17" x14ac:dyDescent="0.2">
      <c r="A242" s="723" t="s">
        <v>919</v>
      </c>
      <c r="B242" s="706" t="s">
        <v>876</v>
      </c>
      <c r="C242" s="720"/>
      <c r="D242" s="720"/>
      <c r="E242" s="720"/>
      <c r="F242" s="720"/>
      <c r="G242" s="720"/>
      <c r="H242" s="720"/>
      <c r="I242" s="720"/>
      <c r="J242" s="720"/>
      <c r="K242" s="720"/>
      <c r="L242" s="720"/>
      <c r="M242" s="705">
        <f t="shared" si="35"/>
        <v>0</v>
      </c>
      <c r="N242" s="705">
        <f t="shared" si="36"/>
        <v>0</v>
      </c>
      <c r="O242" s="744"/>
    </row>
    <row r="243" spans="1:17" x14ac:dyDescent="0.2">
      <c r="A243" s="706" t="s">
        <v>877</v>
      </c>
      <c r="B243" s="706"/>
      <c r="C243" s="720">
        <f>SUM(D243:L243)</f>
        <v>32</v>
      </c>
      <c r="D243" s="720"/>
      <c r="E243" s="720"/>
      <c r="F243" s="720">
        <v>32</v>
      </c>
      <c r="G243" s="720"/>
      <c r="H243" s="720"/>
      <c r="I243" s="720"/>
      <c r="J243" s="720"/>
      <c r="K243" s="720"/>
      <c r="L243" s="720"/>
      <c r="M243" s="705">
        <f t="shared" si="35"/>
        <v>32</v>
      </c>
      <c r="N243" s="705">
        <f t="shared" si="36"/>
        <v>0</v>
      </c>
      <c r="O243" s="744"/>
    </row>
    <row r="244" spans="1:17" x14ac:dyDescent="0.2">
      <c r="A244" s="706" t="s">
        <v>878</v>
      </c>
      <c r="B244" s="706"/>
      <c r="C244" s="720">
        <v>32</v>
      </c>
      <c r="D244" s="720"/>
      <c r="E244" s="720"/>
      <c r="F244" s="720">
        <v>32</v>
      </c>
      <c r="G244" s="720"/>
      <c r="H244" s="720"/>
      <c r="I244" s="720"/>
      <c r="J244" s="720"/>
      <c r="K244" s="720"/>
      <c r="L244" s="720"/>
      <c r="M244" s="705">
        <f t="shared" si="35"/>
        <v>32</v>
      </c>
      <c r="N244" s="705">
        <f t="shared" si="36"/>
        <v>0</v>
      </c>
      <c r="O244" s="705"/>
    </row>
    <row r="245" spans="1:17" x14ac:dyDescent="0.2">
      <c r="A245" s="706" t="s">
        <v>223</v>
      </c>
      <c r="B245" s="706"/>
      <c r="C245" s="707">
        <v>37</v>
      </c>
      <c r="D245" s="707"/>
      <c r="E245" s="707"/>
      <c r="F245" s="707">
        <v>37</v>
      </c>
      <c r="G245" s="707"/>
      <c r="H245" s="707"/>
      <c r="I245" s="707"/>
      <c r="J245" s="707"/>
      <c r="K245" s="707"/>
      <c r="L245" s="707"/>
      <c r="M245" s="705">
        <f t="shared" si="35"/>
        <v>37</v>
      </c>
      <c r="N245" s="705">
        <f t="shared" si="36"/>
        <v>0</v>
      </c>
      <c r="O245" s="705"/>
      <c r="P245" s="705"/>
      <c r="Q245" s="705"/>
    </row>
    <row r="246" spans="1:17" x14ac:dyDescent="0.2">
      <c r="A246" s="706" t="s">
        <v>224</v>
      </c>
      <c r="B246" s="706"/>
      <c r="C246" s="714">
        <f>C245/C244</f>
        <v>1.15625</v>
      </c>
      <c r="D246" s="714"/>
      <c r="E246" s="714"/>
      <c r="F246" s="714">
        <f>F245/F244</f>
        <v>1.15625</v>
      </c>
      <c r="G246" s="714"/>
      <c r="H246" s="714"/>
      <c r="I246" s="714"/>
      <c r="J246" s="714"/>
      <c r="K246" s="714"/>
      <c r="L246" s="714"/>
      <c r="M246" s="705">
        <f t="shared" si="35"/>
        <v>1.15625</v>
      </c>
      <c r="N246" s="705">
        <f t="shared" si="36"/>
        <v>0</v>
      </c>
      <c r="O246" s="705"/>
      <c r="P246" s="705"/>
      <c r="Q246" s="705"/>
    </row>
    <row r="247" spans="1:17" ht="38.25" x14ac:dyDescent="0.2">
      <c r="A247" s="724" t="s">
        <v>920</v>
      </c>
      <c r="B247" s="706" t="s">
        <v>876</v>
      </c>
      <c r="C247" s="720"/>
      <c r="D247" s="720"/>
      <c r="E247" s="720"/>
      <c r="F247" s="720"/>
      <c r="G247" s="720"/>
      <c r="H247" s="720"/>
      <c r="I247" s="720"/>
      <c r="J247" s="720"/>
      <c r="K247" s="720"/>
      <c r="L247" s="720"/>
      <c r="M247" s="705">
        <f t="shared" si="35"/>
        <v>0</v>
      </c>
      <c r="N247" s="705">
        <f t="shared" si="36"/>
        <v>0</v>
      </c>
      <c r="O247" s="744"/>
    </row>
    <row r="248" spans="1:17" x14ac:dyDescent="0.2">
      <c r="A248" s="706" t="s">
        <v>877</v>
      </c>
      <c r="B248" s="706"/>
      <c r="C248" s="720">
        <f>SUM(D248:L248)</f>
        <v>2400</v>
      </c>
      <c r="D248" s="720"/>
      <c r="E248" s="720"/>
      <c r="F248" s="720">
        <v>2400</v>
      </c>
      <c r="G248" s="720"/>
      <c r="H248" s="720"/>
      <c r="I248" s="720"/>
      <c r="J248" s="720"/>
      <c r="K248" s="720"/>
      <c r="L248" s="720"/>
      <c r="M248" s="705">
        <f t="shared" si="35"/>
        <v>2400</v>
      </c>
      <c r="N248" s="705">
        <f t="shared" si="36"/>
        <v>0</v>
      </c>
      <c r="O248" s="744"/>
    </row>
    <row r="249" spans="1:17" x14ac:dyDescent="0.2">
      <c r="A249" s="706" t="s">
        <v>878</v>
      </c>
      <c r="B249" s="706"/>
      <c r="C249" s="720">
        <v>2400</v>
      </c>
      <c r="D249" s="720">
        <v>0</v>
      </c>
      <c r="E249" s="720">
        <v>0</v>
      </c>
      <c r="F249" s="720">
        <v>2400</v>
      </c>
      <c r="G249" s="720"/>
      <c r="H249" s="720"/>
      <c r="I249" s="720"/>
      <c r="J249" s="720"/>
      <c r="K249" s="720"/>
      <c r="L249" s="720"/>
      <c r="M249" s="705">
        <f t="shared" si="35"/>
        <v>2400</v>
      </c>
      <c r="N249" s="705">
        <f t="shared" si="36"/>
        <v>0</v>
      </c>
      <c r="O249" s="705"/>
    </row>
    <row r="250" spans="1:17" x14ac:dyDescent="0.2">
      <c r="A250" s="706" t="s">
        <v>223</v>
      </c>
      <c r="B250" s="706"/>
      <c r="C250" s="707">
        <v>2083</v>
      </c>
      <c r="D250" s="707"/>
      <c r="E250" s="707"/>
      <c r="F250" s="707">
        <v>2075</v>
      </c>
      <c r="G250" s="707"/>
      <c r="H250" s="707"/>
      <c r="I250" s="707">
        <v>8</v>
      </c>
      <c r="J250" s="707"/>
      <c r="K250" s="707"/>
      <c r="L250" s="707"/>
      <c r="M250" s="705">
        <f t="shared" si="35"/>
        <v>2083</v>
      </c>
      <c r="N250" s="705">
        <f t="shared" si="36"/>
        <v>0</v>
      </c>
      <c r="O250" s="705"/>
      <c r="P250" s="705"/>
      <c r="Q250" s="705"/>
    </row>
    <row r="251" spans="1:17" s="710" customFormat="1" x14ac:dyDescent="0.2">
      <c r="A251" s="708" t="s">
        <v>224</v>
      </c>
      <c r="B251" s="708"/>
      <c r="C251" s="709">
        <f>C250/C249</f>
        <v>0.86791666666666667</v>
      </c>
      <c r="D251" s="709"/>
      <c r="E251" s="709"/>
      <c r="F251" s="709">
        <f>F250/F249</f>
        <v>0.86458333333333337</v>
      </c>
      <c r="G251" s="709"/>
      <c r="H251" s="709"/>
      <c r="I251" s="709"/>
      <c r="J251" s="709"/>
      <c r="K251" s="709"/>
      <c r="L251" s="709"/>
      <c r="M251" s="705">
        <f t="shared" si="35"/>
        <v>0.86458333333333337</v>
      </c>
      <c r="N251" s="705">
        <f t="shared" si="36"/>
        <v>-3.3333333333332993E-3</v>
      </c>
      <c r="O251" s="744"/>
      <c r="P251" s="744"/>
      <c r="Q251" s="744"/>
    </row>
    <row r="252" spans="1:17" x14ac:dyDescent="0.2">
      <c r="A252" s="723" t="s">
        <v>921</v>
      </c>
      <c r="B252" s="723"/>
      <c r="C252" s="723"/>
      <c r="D252" s="720"/>
      <c r="E252" s="720"/>
      <c r="F252" s="720"/>
      <c r="G252" s="720"/>
      <c r="H252" s="720"/>
      <c r="I252" s="720"/>
      <c r="J252" s="720"/>
      <c r="K252" s="720"/>
      <c r="L252" s="720"/>
      <c r="M252" s="705">
        <f t="shared" si="35"/>
        <v>0</v>
      </c>
      <c r="N252" s="705">
        <f t="shared" si="36"/>
        <v>0</v>
      </c>
      <c r="O252" s="744"/>
    </row>
    <row r="253" spans="1:17" s="692" customFormat="1" x14ac:dyDescent="0.2">
      <c r="A253" s="706" t="s">
        <v>877</v>
      </c>
      <c r="B253" s="715"/>
      <c r="C253" s="729">
        <f t="shared" ref="C253:I255" si="37">C13+C18+C23+C28+C48+C68+C73+C108+C113</f>
        <v>1514243</v>
      </c>
      <c r="D253" s="729">
        <f t="shared" si="37"/>
        <v>697637</v>
      </c>
      <c r="E253" s="729">
        <f t="shared" si="37"/>
        <v>128366</v>
      </c>
      <c r="F253" s="729">
        <f t="shared" si="37"/>
        <v>621343</v>
      </c>
      <c r="G253" s="729">
        <f t="shared" si="37"/>
        <v>120</v>
      </c>
      <c r="H253" s="729">
        <f t="shared" si="37"/>
        <v>27850</v>
      </c>
      <c r="I253" s="729">
        <f t="shared" si="37"/>
        <v>38927</v>
      </c>
      <c r="J253" s="729"/>
      <c r="K253" s="729"/>
      <c r="L253" s="729"/>
      <c r="M253" s="705">
        <f t="shared" si="35"/>
        <v>1514243</v>
      </c>
      <c r="N253" s="705">
        <f t="shared" si="36"/>
        <v>0</v>
      </c>
      <c r="O253" s="744"/>
    </row>
    <row r="254" spans="1:17" s="692" customFormat="1" x14ac:dyDescent="0.2">
      <c r="A254" s="706" t="s">
        <v>878</v>
      </c>
      <c r="B254" s="715"/>
      <c r="C254" s="729">
        <f>C14+C19+C24+C29+C49+C69+C74+C109+C114</f>
        <v>1597919</v>
      </c>
      <c r="D254" s="729">
        <f t="shared" si="37"/>
        <v>752960</v>
      </c>
      <c r="E254" s="729">
        <f t="shared" si="37"/>
        <v>137305</v>
      </c>
      <c r="F254" s="729">
        <f t="shared" si="37"/>
        <v>638109</v>
      </c>
      <c r="G254" s="729">
        <f t="shared" si="37"/>
        <v>120</v>
      </c>
      <c r="H254" s="729">
        <f t="shared" si="37"/>
        <v>35155</v>
      </c>
      <c r="I254" s="729">
        <f t="shared" si="37"/>
        <v>34270</v>
      </c>
      <c r="J254" s="729"/>
      <c r="K254" s="729"/>
      <c r="L254" s="729"/>
      <c r="M254" s="705">
        <f t="shared" si="35"/>
        <v>1597919</v>
      </c>
      <c r="N254" s="705">
        <f t="shared" si="36"/>
        <v>0</v>
      </c>
      <c r="O254" s="705"/>
    </row>
    <row r="255" spans="1:17" x14ac:dyDescent="0.2">
      <c r="A255" s="706" t="s">
        <v>223</v>
      </c>
      <c r="B255" s="706"/>
      <c r="C255" s="729">
        <f>C15+C20+C25+C30+C50+C70+C75+C110+C115</f>
        <v>1380156</v>
      </c>
      <c r="D255" s="729">
        <f t="shared" si="37"/>
        <v>724709</v>
      </c>
      <c r="E255" s="729">
        <f t="shared" si="37"/>
        <v>120829</v>
      </c>
      <c r="F255" s="729">
        <f t="shared" si="37"/>
        <v>478003</v>
      </c>
      <c r="G255" s="729">
        <f t="shared" si="37"/>
        <v>120</v>
      </c>
      <c r="H255" s="729">
        <f t="shared" si="37"/>
        <v>36735</v>
      </c>
      <c r="I255" s="729">
        <f t="shared" si="37"/>
        <v>19760</v>
      </c>
      <c r="J255" s="729"/>
      <c r="K255" s="729"/>
      <c r="L255" s="729"/>
      <c r="M255" s="705">
        <f t="shared" si="35"/>
        <v>1380156</v>
      </c>
      <c r="N255" s="705">
        <f t="shared" si="36"/>
        <v>0</v>
      </c>
      <c r="O255" s="705"/>
      <c r="P255" s="705"/>
      <c r="Q255" s="705"/>
    </row>
    <row r="256" spans="1:17" x14ac:dyDescent="0.2">
      <c r="A256" s="706" t="s">
        <v>224</v>
      </c>
      <c r="B256" s="706"/>
      <c r="C256" s="714">
        <f>C255/C254</f>
        <v>0.8637208769656034</v>
      </c>
      <c r="D256" s="714">
        <f t="shared" ref="D256:I256" si="38">D255/D254</f>
        <v>0.96248007862303442</v>
      </c>
      <c r="E256" s="714">
        <f t="shared" si="38"/>
        <v>0.88000436983358221</v>
      </c>
      <c r="F256" s="714">
        <f t="shared" si="38"/>
        <v>0.7490930232922588</v>
      </c>
      <c r="G256" s="714">
        <f t="shared" si="38"/>
        <v>1</v>
      </c>
      <c r="H256" s="714">
        <f t="shared" si="38"/>
        <v>1.0449438202247192</v>
      </c>
      <c r="I256" s="714">
        <f t="shared" si="38"/>
        <v>0.5765976072366501</v>
      </c>
      <c r="J256" s="714"/>
      <c r="K256" s="714"/>
      <c r="L256" s="714"/>
      <c r="M256" s="705">
        <f t="shared" si="35"/>
        <v>5.2131188992102446</v>
      </c>
      <c r="N256" s="705">
        <f t="shared" si="36"/>
        <v>4.3493980222446416</v>
      </c>
      <c r="O256" s="705"/>
      <c r="P256" s="705"/>
      <c r="Q256" s="705"/>
    </row>
    <row r="257" spans="1:17" x14ac:dyDescent="0.2">
      <c r="A257" s="725" t="s">
        <v>922</v>
      </c>
      <c r="B257" s="730"/>
      <c r="C257" s="731"/>
      <c r="D257" s="731"/>
      <c r="E257" s="731"/>
      <c r="F257" s="731"/>
      <c r="G257" s="731"/>
      <c r="H257" s="731"/>
      <c r="I257" s="731"/>
      <c r="J257" s="731"/>
      <c r="K257" s="731"/>
      <c r="L257" s="731"/>
      <c r="M257" s="705">
        <f t="shared" si="35"/>
        <v>0</v>
      </c>
      <c r="N257" s="705">
        <f t="shared" si="36"/>
        <v>0</v>
      </c>
      <c r="O257" s="744"/>
    </row>
    <row r="258" spans="1:17" x14ac:dyDescent="0.2">
      <c r="A258" s="706" t="s">
        <v>877</v>
      </c>
      <c r="B258" s="732"/>
      <c r="C258" s="717">
        <f t="shared" ref="C258:I258" si="39">C13+C18+C23+C28+C68+C83+C88+C93+C108+C118+C123+C133+C138+C143+C148+C153+C158+C163+C168+C173+C183+C203+C213+C223+C233+C238+C243+C248+C208+C98+C228+C178</f>
        <v>1088518</v>
      </c>
      <c r="D258" s="717">
        <f t="shared" si="39"/>
        <v>517027</v>
      </c>
      <c r="E258" s="717">
        <f t="shared" si="39"/>
        <v>95030</v>
      </c>
      <c r="F258" s="717">
        <f t="shared" si="39"/>
        <v>424780</v>
      </c>
      <c r="G258" s="717"/>
      <c r="H258" s="717">
        <f t="shared" si="39"/>
        <v>27850</v>
      </c>
      <c r="I258" s="717">
        <f t="shared" si="39"/>
        <v>23831</v>
      </c>
      <c r="J258" s="717"/>
      <c r="K258" s="717"/>
      <c r="L258" s="717"/>
      <c r="M258" s="705">
        <f t="shared" si="35"/>
        <v>1088518</v>
      </c>
      <c r="N258" s="705">
        <f t="shared" si="36"/>
        <v>0</v>
      </c>
      <c r="O258" s="744"/>
    </row>
    <row r="259" spans="1:17" x14ac:dyDescent="0.2">
      <c r="A259" s="706" t="s">
        <v>878</v>
      </c>
      <c r="B259" s="732"/>
      <c r="C259" s="717">
        <f>C14+C19+C24+C29+C69+C84+C89+C94+C109+C119+C124+C134+C139+C144+C149+C154+C159+C164+C169+C174+C184+C204+C214+C224+C234+C239+C244+C249+C209+C99+C229+C179+C199+C64</f>
        <v>1155470</v>
      </c>
      <c r="D259" s="717">
        <f t="shared" ref="D259:I260" si="40">D14+D19+D24+D29+D69+D84+D89+D94+D109+D119+D124+D134+D139+D144+D149+D154+D159+D164+D169+D174+D184+D204+D214+D224+D234+D239+D244+D249+D209+D99+D229+D179+D199+D64</f>
        <v>568536</v>
      </c>
      <c r="E259" s="717">
        <f t="shared" si="40"/>
        <v>103912</v>
      </c>
      <c r="F259" s="717">
        <f t="shared" si="40"/>
        <v>428693</v>
      </c>
      <c r="G259" s="717"/>
      <c r="H259" s="717">
        <f t="shared" si="40"/>
        <v>35155</v>
      </c>
      <c r="I259" s="717">
        <f t="shared" si="40"/>
        <v>19174</v>
      </c>
      <c r="J259" s="717"/>
      <c r="K259" s="717"/>
      <c r="L259" s="717"/>
      <c r="M259" s="705">
        <f t="shared" si="35"/>
        <v>1155470</v>
      </c>
      <c r="N259" s="705">
        <f t="shared" si="36"/>
        <v>0</v>
      </c>
      <c r="O259" s="705"/>
    </row>
    <row r="260" spans="1:17" x14ac:dyDescent="0.2">
      <c r="A260" s="706" t="s">
        <v>223</v>
      </c>
      <c r="B260" s="706"/>
      <c r="C260" s="717">
        <f>C15+C20+C25+C30+C70+C85+C90+C95+C110+C120+C125+C135+C140+C145+C150+C155+C160+C165+C170+C175+C185+C205+C215+C225+C235+C240+C245+C250+C210+C100+C230+C180+C200+C65</f>
        <v>987699</v>
      </c>
      <c r="D260" s="717">
        <f t="shared" si="40"/>
        <v>540497</v>
      </c>
      <c r="E260" s="717">
        <f t="shared" si="40"/>
        <v>89472</v>
      </c>
      <c r="F260" s="717">
        <f t="shared" si="40"/>
        <v>310173</v>
      </c>
      <c r="G260" s="717"/>
      <c r="H260" s="717">
        <f t="shared" si="40"/>
        <v>36735</v>
      </c>
      <c r="I260" s="717">
        <f t="shared" si="40"/>
        <v>10822</v>
      </c>
      <c r="J260" s="717"/>
      <c r="K260" s="717"/>
      <c r="L260" s="717"/>
      <c r="M260" s="705">
        <f t="shared" si="35"/>
        <v>987699</v>
      </c>
      <c r="N260" s="705">
        <f t="shared" si="36"/>
        <v>0</v>
      </c>
      <c r="O260" s="705"/>
      <c r="P260" s="705"/>
      <c r="Q260" s="705"/>
    </row>
    <row r="261" spans="1:17" x14ac:dyDescent="0.2">
      <c r="A261" s="706" t="s">
        <v>224</v>
      </c>
      <c r="B261" s="706"/>
      <c r="C261" s="714">
        <f>C260/C259</f>
        <v>0.85480280751555648</v>
      </c>
      <c r="D261" s="714">
        <f t="shared" ref="D261:I261" si="41">D260/D259</f>
        <v>0.9506821028043958</v>
      </c>
      <c r="E261" s="714">
        <f t="shared" si="41"/>
        <v>0.86103626145199785</v>
      </c>
      <c r="F261" s="714">
        <f t="shared" si="41"/>
        <v>0.72353175815793591</v>
      </c>
      <c r="G261" s="714"/>
      <c r="H261" s="714">
        <f t="shared" si="41"/>
        <v>1.0449438202247192</v>
      </c>
      <c r="I261" s="714">
        <f t="shared" si="41"/>
        <v>0.56441013872952961</v>
      </c>
      <c r="J261" s="714"/>
      <c r="K261" s="714"/>
      <c r="L261" s="714"/>
      <c r="M261" s="705">
        <f t="shared" si="35"/>
        <v>4.1446040813685787</v>
      </c>
      <c r="N261" s="705">
        <f t="shared" si="36"/>
        <v>3.2898012738530222</v>
      </c>
      <c r="O261" s="705"/>
      <c r="P261" s="705"/>
      <c r="Q261" s="705"/>
    </row>
    <row r="262" spans="1:17" x14ac:dyDescent="0.2">
      <c r="A262" s="725" t="s">
        <v>923</v>
      </c>
      <c r="B262" s="730"/>
      <c r="C262" s="731"/>
      <c r="D262" s="731"/>
      <c r="E262" s="731"/>
      <c r="F262" s="731"/>
      <c r="G262" s="731"/>
      <c r="H262" s="731"/>
      <c r="I262" s="731"/>
      <c r="J262" s="731"/>
      <c r="K262" s="731"/>
      <c r="L262" s="731"/>
      <c r="M262" s="705">
        <f t="shared" si="35"/>
        <v>0</v>
      </c>
      <c r="N262" s="705">
        <f t="shared" si="36"/>
        <v>0</v>
      </c>
      <c r="O262" s="744"/>
    </row>
    <row r="263" spans="1:17" x14ac:dyDescent="0.2">
      <c r="A263" s="706" t="s">
        <v>877</v>
      </c>
      <c r="B263" s="732"/>
      <c r="C263" s="717">
        <f t="shared" ref="C263:I263" si="42">C48+C78+C188+C193+C218</f>
        <v>425725</v>
      </c>
      <c r="D263" s="717">
        <f t="shared" si="42"/>
        <v>180610</v>
      </c>
      <c r="E263" s="717">
        <f t="shared" si="42"/>
        <v>33336</v>
      </c>
      <c r="F263" s="717">
        <f t="shared" si="42"/>
        <v>196563</v>
      </c>
      <c r="G263" s="717">
        <f t="shared" si="42"/>
        <v>120</v>
      </c>
      <c r="H263" s="717"/>
      <c r="I263" s="717">
        <f t="shared" si="42"/>
        <v>15096</v>
      </c>
      <c r="J263" s="717"/>
      <c r="K263" s="717"/>
      <c r="L263" s="717"/>
      <c r="M263" s="705">
        <f t="shared" si="35"/>
        <v>425725</v>
      </c>
      <c r="N263" s="705">
        <f t="shared" si="36"/>
        <v>0</v>
      </c>
      <c r="O263" s="744"/>
    </row>
    <row r="264" spans="1:17" x14ac:dyDescent="0.2">
      <c r="A264" s="706" t="s">
        <v>878</v>
      </c>
      <c r="B264" s="732"/>
      <c r="C264" s="717">
        <f>C54+C59+C79+C189+C194+C219</f>
        <v>442449</v>
      </c>
      <c r="D264" s="717">
        <f t="shared" ref="D264:I264" si="43">D54+D59+D79+D189+D194+D219</f>
        <v>184424</v>
      </c>
      <c r="E264" s="717">
        <f t="shared" si="43"/>
        <v>33393</v>
      </c>
      <c r="F264" s="717">
        <f t="shared" si="43"/>
        <v>209416</v>
      </c>
      <c r="G264" s="717">
        <f t="shared" si="43"/>
        <v>120</v>
      </c>
      <c r="H264" s="717"/>
      <c r="I264" s="717">
        <f t="shared" si="43"/>
        <v>15096</v>
      </c>
      <c r="J264" s="717"/>
      <c r="K264" s="717"/>
      <c r="L264" s="717"/>
      <c r="M264" s="705">
        <f t="shared" si="35"/>
        <v>442449</v>
      </c>
      <c r="N264" s="705">
        <f t="shared" si="36"/>
        <v>0</v>
      </c>
      <c r="O264" s="705"/>
    </row>
    <row r="265" spans="1:17" x14ac:dyDescent="0.2">
      <c r="A265" s="706" t="s">
        <v>223</v>
      </c>
      <c r="B265" s="706"/>
      <c r="C265" s="717">
        <f>C55+C60+C80+C190+C195+C220+C105</f>
        <v>392457</v>
      </c>
      <c r="D265" s="717">
        <f t="shared" ref="D265:I265" si="44">D55+D60+D80+D190+D195+D220+D105</f>
        <v>184212</v>
      </c>
      <c r="E265" s="717">
        <f t="shared" si="44"/>
        <v>31357</v>
      </c>
      <c r="F265" s="717">
        <f t="shared" si="44"/>
        <v>167830</v>
      </c>
      <c r="G265" s="717">
        <f t="shared" si="44"/>
        <v>120</v>
      </c>
      <c r="H265" s="717"/>
      <c r="I265" s="717">
        <f t="shared" si="44"/>
        <v>8938</v>
      </c>
      <c r="J265" s="717"/>
      <c r="K265" s="717"/>
      <c r="L265" s="717"/>
      <c r="M265" s="705">
        <f t="shared" si="35"/>
        <v>392457</v>
      </c>
      <c r="N265" s="705">
        <f t="shared" si="36"/>
        <v>0</v>
      </c>
      <c r="O265" s="705"/>
      <c r="P265" s="705"/>
      <c r="Q265" s="705"/>
    </row>
    <row r="266" spans="1:17" x14ac:dyDescent="0.2">
      <c r="A266" s="706" t="s">
        <v>224</v>
      </c>
      <c r="B266" s="706"/>
      <c r="C266" s="714">
        <f>C265/C264</f>
        <v>0.88701070631869439</v>
      </c>
      <c r="D266" s="714">
        <f t="shared" ref="D266:I266" si="45">D265/D264</f>
        <v>0.99885047499240875</v>
      </c>
      <c r="E266" s="714">
        <f t="shared" si="45"/>
        <v>0.93902913784326059</v>
      </c>
      <c r="F266" s="714">
        <f t="shared" si="45"/>
        <v>0.80141918478053253</v>
      </c>
      <c r="G266" s="714">
        <f t="shared" si="45"/>
        <v>1</v>
      </c>
      <c r="H266" s="714"/>
      <c r="I266" s="714">
        <f t="shared" si="45"/>
        <v>0.59207737148913619</v>
      </c>
      <c r="J266" s="714"/>
      <c r="K266" s="714"/>
      <c r="L266" s="714"/>
      <c r="M266" s="705">
        <f t="shared" si="35"/>
        <v>4.3313761691053383</v>
      </c>
      <c r="N266" s="705">
        <f t="shared" si="36"/>
        <v>3.444365462786644</v>
      </c>
      <c r="O266" s="705"/>
      <c r="P266" s="705"/>
      <c r="Q266" s="705"/>
    </row>
    <row r="267" spans="1:17" x14ac:dyDescent="0.2">
      <c r="A267" s="733" t="s">
        <v>924</v>
      </c>
      <c r="B267" s="734"/>
      <c r="C267" s="735">
        <v>0</v>
      </c>
      <c r="D267" s="735">
        <v>0</v>
      </c>
      <c r="E267" s="735">
        <v>0</v>
      </c>
      <c r="F267" s="735">
        <v>0</v>
      </c>
      <c r="G267" s="735">
        <v>0</v>
      </c>
      <c r="H267" s="735">
        <v>0</v>
      </c>
      <c r="I267" s="735">
        <v>0</v>
      </c>
      <c r="J267" s="735">
        <v>0</v>
      </c>
      <c r="K267" s="735">
        <v>0</v>
      </c>
      <c r="L267" s="735">
        <v>0</v>
      </c>
      <c r="M267" s="705">
        <f t="shared" si="35"/>
        <v>0</v>
      </c>
      <c r="N267" s="705">
        <f t="shared" si="36"/>
        <v>0</v>
      </c>
      <c r="O267" s="744"/>
    </row>
    <row r="268" spans="1:17" x14ac:dyDescent="0.2">
      <c r="A268" s="697"/>
      <c r="C268" s="737"/>
      <c r="D268" s="737"/>
      <c r="E268" s="737"/>
      <c r="F268" s="737"/>
      <c r="G268" s="737"/>
      <c r="H268" s="737"/>
      <c r="I268" s="737"/>
      <c r="J268" s="737"/>
      <c r="K268" s="737"/>
      <c r="L268" s="737"/>
      <c r="M268" s="705">
        <f t="shared" si="35"/>
        <v>0</v>
      </c>
      <c r="N268" s="705">
        <f t="shared" si="36"/>
        <v>0</v>
      </c>
      <c r="O268" s="744"/>
    </row>
    <row r="269" spans="1:17" x14ac:dyDescent="0.2">
      <c r="C269" s="753">
        <f>C258+C263</f>
        <v>1514243</v>
      </c>
      <c r="D269" s="753">
        <f t="shared" ref="D269:L269" si="46">D258+D263</f>
        <v>697637</v>
      </c>
      <c r="E269" s="753">
        <f t="shared" si="46"/>
        <v>128366</v>
      </c>
      <c r="F269" s="753">
        <f t="shared" si="46"/>
        <v>621343</v>
      </c>
      <c r="G269" s="753">
        <f t="shared" si="46"/>
        <v>120</v>
      </c>
      <c r="H269" s="753">
        <f t="shared" si="46"/>
        <v>27850</v>
      </c>
      <c r="I269" s="753">
        <f t="shared" si="46"/>
        <v>38927</v>
      </c>
      <c r="J269" s="753">
        <f t="shared" si="46"/>
        <v>0</v>
      </c>
      <c r="K269" s="753">
        <f t="shared" si="46"/>
        <v>0</v>
      </c>
      <c r="L269" s="753">
        <f t="shared" si="46"/>
        <v>0</v>
      </c>
      <c r="M269" s="705">
        <f t="shared" si="35"/>
        <v>1514243</v>
      </c>
      <c r="N269" s="705">
        <f t="shared" si="36"/>
        <v>0</v>
      </c>
      <c r="O269" s="744"/>
    </row>
    <row r="270" spans="1:17" x14ac:dyDescent="0.2">
      <c r="C270" s="753">
        <f t="shared" ref="C270:L271" si="47">C260+C265</f>
        <v>1380156</v>
      </c>
      <c r="D270" s="753">
        <f t="shared" si="47"/>
        <v>724709</v>
      </c>
      <c r="E270" s="753">
        <f t="shared" si="47"/>
        <v>120829</v>
      </c>
      <c r="F270" s="753">
        <f t="shared" si="47"/>
        <v>478003</v>
      </c>
      <c r="G270" s="753">
        <f t="shared" si="47"/>
        <v>120</v>
      </c>
      <c r="H270" s="753">
        <f t="shared" si="47"/>
        <v>36735</v>
      </c>
      <c r="I270" s="753">
        <f t="shared" si="47"/>
        <v>19760</v>
      </c>
      <c r="J270" s="753">
        <f t="shared" si="47"/>
        <v>0</v>
      </c>
      <c r="K270" s="753">
        <f t="shared" si="47"/>
        <v>0</v>
      </c>
      <c r="L270" s="753">
        <f t="shared" si="47"/>
        <v>0</v>
      </c>
      <c r="M270" s="705">
        <f t="shared" si="35"/>
        <v>1380156</v>
      </c>
      <c r="N270" s="705">
        <f t="shared" si="36"/>
        <v>0</v>
      </c>
      <c r="O270" s="744"/>
    </row>
    <row r="271" spans="1:17" x14ac:dyDescent="0.2">
      <c r="C271" s="753">
        <f t="shared" si="47"/>
        <v>1.7418135138342508</v>
      </c>
      <c r="D271" s="753">
        <f t="shared" si="47"/>
        <v>1.9495325777968047</v>
      </c>
      <c r="E271" s="753">
        <f t="shared" si="47"/>
        <v>1.8000653992952584</v>
      </c>
      <c r="F271" s="753">
        <f t="shared" si="47"/>
        <v>1.5249509429384684</v>
      </c>
      <c r="G271" s="753">
        <f t="shared" si="47"/>
        <v>1</v>
      </c>
      <c r="H271" s="753">
        <f t="shared" si="47"/>
        <v>1.0449438202247192</v>
      </c>
      <c r="I271" s="753">
        <f t="shared" si="47"/>
        <v>1.1564875102186658</v>
      </c>
      <c r="J271" s="753">
        <f t="shared" si="47"/>
        <v>0</v>
      </c>
      <c r="K271" s="753">
        <f t="shared" si="47"/>
        <v>0</v>
      </c>
      <c r="L271" s="753">
        <f t="shared" si="47"/>
        <v>0</v>
      </c>
      <c r="M271" s="705">
        <f t="shared" si="35"/>
        <v>8.475980250473917</v>
      </c>
      <c r="N271" s="705">
        <f t="shared" si="36"/>
        <v>6.7341667366396667</v>
      </c>
      <c r="O271" s="744"/>
    </row>
    <row r="272" spans="1:17" x14ac:dyDescent="0.2">
      <c r="C272" s="705">
        <f>C269-C253</f>
        <v>0</v>
      </c>
      <c r="D272" s="705">
        <f t="shared" ref="D272:L272" si="48">D269-D253</f>
        <v>0</v>
      </c>
      <c r="E272" s="705">
        <f t="shared" si="48"/>
        <v>0</v>
      </c>
      <c r="F272" s="705">
        <f t="shared" si="48"/>
        <v>0</v>
      </c>
      <c r="G272" s="705">
        <f t="shared" si="48"/>
        <v>0</v>
      </c>
      <c r="H272" s="705">
        <f t="shared" si="48"/>
        <v>0</v>
      </c>
      <c r="I272" s="705">
        <f t="shared" si="48"/>
        <v>0</v>
      </c>
      <c r="J272" s="705">
        <f t="shared" si="48"/>
        <v>0</v>
      </c>
      <c r="K272" s="705">
        <f t="shared" si="48"/>
        <v>0</v>
      </c>
      <c r="L272" s="705">
        <f t="shared" si="48"/>
        <v>0</v>
      </c>
      <c r="M272" s="705">
        <f t="shared" si="35"/>
        <v>0</v>
      </c>
      <c r="N272" s="705">
        <f t="shared" si="36"/>
        <v>0</v>
      </c>
      <c r="O272" s="744"/>
    </row>
    <row r="273" spans="3:15" x14ac:dyDescent="0.2">
      <c r="C273" s="705">
        <f>C270-C255</f>
        <v>0</v>
      </c>
      <c r="D273" s="705">
        <f t="shared" ref="D273:L274" si="49">D270-D255</f>
        <v>0</v>
      </c>
      <c r="E273" s="705">
        <f t="shared" si="49"/>
        <v>0</v>
      </c>
      <c r="F273" s="705">
        <f t="shared" si="49"/>
        <v>0</v>
      </c>
      <c r="G273" s="705">
        <f t="shared" si="49"/>
        <v>0</v>
      </c>
      <c r="H273" s="705">
        <f t="shared" si="49"/>
        <v>0</v>
      </c>
      <c r="I273" s="705">
        <f t="shared" si="49"/>
        <v>0</v>
      </c>
      <c r="J273" s="705">
        <f t="shared" si="49"/>
        <v>0</v>
      </c>
      <c r="K273" s="705">
        <f t="shared" si="49"/>
        <v>0</v>
      </c>
      <c r="L273" s="705">
        <f t="shared" si="49"/>
        <v>0</v>
      </c>
      <c r="M273" s="705">
        <f t="shared" si="35"/>
        <v>0</v>
      </c>
      <c r="N273" s="705">
        <f t="shared" si="36"/>
        <v>0</v>
      </c>
      <c r="O273" s="744"/>
    </row>
    <row r="274" spans="3:15" x14ac:dyDescent="0.2">
      <c r="C274" s="705">
        <f>C271-C256</f>
        <v>0.87809263686864736</v>
      </c>
      <c r="D274" s="705">
        <f t="shared" si="49"/>
        <v>0.98705249917377025</v>
      </c>
      <c r="E274" s="705">
        <f t="shared" si="49"/>
        <v>0.92006102946167623</v>
      </c>
      <c r="F274" s="705">
        <f t="shared" si="49"/>
        <v>0.77585791964620965</v>
      </c>
      <c r="G274" s="705">
        <f t="shared" si="49"/>
        <v>0</v>
      </c>
      <c r="H274" s="705">
        <f t="shared" si="49"/>
        <v>0</v>
      </c>
      <c r="I274" s="705">
        <f t="shared" si="49"/>
        <v>0.5798899029820157</v>
      </c>
      <c r="J274" s="705">
        <f t="shared" si="49"/>
        <v>0</v>
      </c>
      <c r="K274" s="705">
        <f t="shared" si="49"/>
        <v>0</v>
      </c>
      <c r="L274" s="705">
        <f t="shared" si="49"/>
        <v>0</v>
      </c>
      <c r="M274" s="705">
        <f t="shared" si="35"/>
        <v>3.2628613512636715</v>
      </c>
      <c r="N274" s="705">
        <f t="shared" si="36"/>
        <v>2.3847687143950242</v>
      </c>
      <c r="O274" s="744"/>
    </row>
    <row r="275" spans="3:15" x14ac:dyDescent="0.2">
      <c r="M275" s="705">
        <f>SUM(D275:L275)</f>
        <v>0</v>
      </c>
      <c r="N275" s="705">
        <f>M275-C275</f>
        <v>0</v>
      </c>
      <c r="O275" s="744"/>
    </row>
    <row r="276" spans="3:15" x14ac:dyDescent="0.2">
      <c r="M276" s="705">
        <f>SUM(D276:L276)</f>
        <v>0</v>
      </c>
      <c r="N276" s="705">
        <f>M276-C276</f>
        <v>0</v>
      </c>
    </row>
  </sheetData>
  <mergeCells count="17">
    <mergeCell ref="K8:K10"/>
    <mergeCell ref="E8:E10"/>
    <mergeCell ref="F8:F10"/>
    <mergeCell ref="G8:G10"/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&amp;C&amp;P. oldal</oddFooter>
  </headerFooter>
  <rowBreaks count="5" manualBreakCount="5">
    <brk id="51" max="11" man="1"/>
    <brk id="101" max="11" man="1"/>
    <brk id="151" max="11" man="1"/>
    <brk id="196" max="11" man="1"/>
    <brk id="2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19</vt:i4>
      </vt:variant>
    </vt:vector>
  </HeadingPairs>
  <TitlesOfParts>
    <vt:vector size="45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6.mell.</vt:lpstr>
      <vt:lpstr>6.1</vt:lpstr>
      <vt:lpstr>7-8.mell.</vt:lpstr>
      <vt:lpstr>9.1-9.2</vt:lpstr>
      <vt:lpstr>9.3</vt:lpstr>
      <vt:lpstr>10.1.mell.</vt:lpstr>
      <vt:lpstr>10.2</vt:lpstr>
      <vt:lpstr>10.3</vt:lpstr>
      <vt:lpstr>10.4</vt:lpstr>
      <vt:lpstr>10.5</vt:lpstr>
      <vt:lpstr>11-11.2. mell.</vt:lpstr>
      <vt:lpstr>12.1 mell.</vt:lpstr>
      <vt:lpstr>12.2 mell.</vt:lpstr>
      <vt:lpstr>13.mell.</vt:lpstr>
      <vt:lpstr>14.mell.</vt:lpstr>
      <vt:lpstr>15.mell.</vt:lpstr>
      <vt:lpstr>16.mell.</vt:lpstr>
      <vt:lpstr>'4.1'!Nyomtatási_cím</vt:lpstr>
      <vt:lpstr>'4.mell'!Nyomtatási_cím</vt:lpstr>
      <vt:lpstr>'5.1'!Nyomtatási_cím</vt:lpstr>
      <vt:lpstr>'5.mell'!Nyomtatási_cím</vt:lpstr>
      <vt:lpstr>'10.2'!Nyomtatási_terület</vt:lpstr>
      <vt:lpstr>'11-11.2. mell.'!Nyomtatási_terület</vt:lpstr>
      <vt:lpstr>'12.1 mell.'!Nyomtatási_terület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  <vt:lpstr>'9.3'!Nyomtatási_terület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Forgács Anikó Sára</cp:lastModifiedBy>
  <cp:lastPrinted>2021-05-20T08:49:56Z</cp:lastPrinted>
  <dcterms:created xsi:type="dcterms:W3CDTF">2001-01-09T08:56:26Z</dcterms:created>
  <dcterms:modified xsi:type="dcterms:W3CDTF">2021-05-28T09:55:19Z</dcterms:modified>
</cp:coreProperties>
</file>