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karsag01\Desktop\Rendeletek\"/>
    </mc:Choice>
  </mc:AlternateContent>
  <xr:revisionPtr revIDLastSave="0" documentId="13_ncr:1_{4547992A-20FF-434D-9508-CB7899B7F08D}" xr6:coauthVersionLast="46" xr6:coauthVersionMax="46" xr10:uidLastSave="{00000000-0000-0000-0000-000000000000}"/>
  <bookViews>
    <workbookView xWindow="-120" yWindow="-120" windowWidth="21840" windowHeight="13140" tabRatio="599" firstSheet="8" activeTab="17" xr2:uid="{00000000-000D-0000-FFFF-FFFF00000000}"/>
  </bookViews>
  <sheets>
    <sheet name="2-3.mell" sheetId="1" r:id="rId1"/>
    <sheet name="4.mell" sheetId="2" r:id="rId2"/>
    <sheet name="4.1" sheetId="6" r:id="rId3"/>
    <sheet name="4.2" sheetId="25" r:id="rId4"/>
    <sheet name="4.3" sheetId="36" r:id="rId5"/>
    <sheet name="5.mell" sheetId="3" r:id="rId6"/>
    <sheet name="5.1" sheetId="7" r:id="rId7"/>
    <sheet name="5.2" sheetId="26" r:id="rId8"/>
    <sheet name="5.3" sheetId="35" r:id="rId9"/>
    <sheet name="6.mell." sheetId="23" r:id="rId10"/>
    <sheet name="7-8.mell." sheetId="9" r:id="rId11"/>
    <sheet name="9.1-9.2" sheetId="10" r:id="rId12"/>
    <sheet name="9.3. mell." sheetId="11" r:id="rId13"/>
    <sheet name="10 mell" sheetId="29" r:id="rId14"/>
    <sheet name="11-11.2" sheetId="13" r:id="rId15"/>
    <sheet name="12 mell" sheetId="17" r:id="rId16"/>
    <sheet name="13 mell." sheetId="32" r:id="rId17"/>
    <sheet name="14 mell." sheetId="19" r:id="rId18"/>
  </sheets>
  <externalReferences>
    <externalReference r:id="rId19"/>
    <externalReference r:id="rId20"/>
  </externalReferences>
  <definedNames>
    <definedName name="_xlnm.Print_Titles" localSheetId="2">'4.1'!$6:$10</definedName>
    <definedName name="_xlnm.Print_Titles" localSheetId="4">'4.3'!$7:$11</definedName>
    <definedName name="_xlnm.Print_Titles" localSheetId="6">'5.1'!$6:$11</definedName>
    <definedName name="_xlnm.Print_Titles" localSheetId="8">'5.3'!$7:$11</definedName>
    <definedName name="_xlnm.Print_Area" localSheetId="14">'11-11.2'!$A$1:$F$70</definedName>
    <definedName name="_xlnm.Print_Area" localSheetId="15">'12 mell'!$A$1:$N$38</definedName>
    <definedName name="_xlnm.Print_Area" localSheetId="16">'13 mell.'!$A$1:$H$22</definedName>
    <definedName name="_xlnm.Print_Area" localSheetId="17">'14 mell.'!$A$1:$D$17</definedName>
    <definedName name="_xlnm.Print_Area" localSheetId="0">'2-3.mell'!$A$1:$C$52</definedName>
    <definedName name="_xlnm.Print_Area" localSheetId="2">'4.1'!$A$1:$N$113</definedName>
    <definedName name="_xlnm.Print_Area" localSheetId="3">'4.2'!$A$1:$N$25</definedName>
    <definedName name="_xlnm.Print_Area" localSheetId="4">'4.3'!$A$1:$N$112</definedName>
    <definedName name="_xlnm.Print_Area" localSheetId="1">'4.mell'!$A$1:$M$37</definedName>
    <definedName name="_xlnm.Print_Area" localSheetId="6">'5.1'!$A$1:$L$108</definedName>
    <definedName name="_xlnm.Print_Area" localSheetId="8">'5.3'!$A$1:$L$112</definedName>
    <definedName name="_xlnm.Print_Area" localSheetId="5">'5.mell'!$A$1:$K$37</definedName>
    <definedName name="_xlnm.Print_Area" localSheetId="9">'6.mell.'!$A$1:$D$58</definedName>
    <definedName name="_xlnm.Print_Area" localSheetId="10">'7-8.mell.'!$A$1:$C$55</definedName>
    <definedName name="_xlnm.Print_Area" localSheetId="11">'9.1-9.2'!$A$1:$E$58</definedName>
  </definedNames>
  <calcPr calcId="181029"/>
</workbook>
</file>

<file path=xl/calcChain.xml><?xml version="1.0" encoding="utf-8"?>
<calcChain xmlns="http://schemas.openxmlformats.org/spreadsheetml/2006/main">
  <c r="D32" i="10" l="1"/>
  <c r="E32" i="10"/>
  <c r="C32" i="10"/>
  <c r="E28" i="10"/>
  <c r="D107" i="7"/>
  <c r="E107" i="7"/>
  <c r="F107" i="7"/>
  <c r="G107" i="7"/>
  <c r="H107" i="7"/>
  <c r="I107" i="7"/>
  <c r="J107" i="7"/>
  <c r="K107" i="7"/>
  <c r="L107" i="7"/>
  <c r="C107" i="7"/>
  <c r="D11" i="17"/>
  <c r="E11" i="17"/>
  <c r="F11" i="17"/>
  <c r="G11" i="17"/>
  <c r="H11" i="17"/>
  <c r="I11" i="17"/>
  <c r="J11" i="17"/>
  <c r="K11" i="17"/>
  <c r="L11" i="17"/>
  <c r="M11" i="17"/>
  <c r="N11" i="17"/>
  <c r="C11" i="17"/>
  <c r="C11" i="9"/>
  <c r="B55" i="13"/>
  <c r="F58" i="13"/>
  <c r="B51" i="13"/>
  <c r="F54" i="13"/>
  <c r="C28" i="9"/>
  <c r="I115" i="6"/>
  <c r="D19" i="23"/>
  <c r="C54" i="23"/>
  <c r="C45" i="23"/>
  <c r="C43" i="23"/>
  <c r="C39" i="23"/>
  <c r="C52" i="23"/>
  <c r="C27" i="23"/>
  <c r="E53" i="10"/>
  <c r="E52" i="10" s="1"/>
  <c r="D52" i="10"/>
  <c r="C52" i="10"/>
  <c r="D30" i="10"/>
  <c r="C30" i="10"/>
  <c r="E24" i="10"/>
  <c r="E14" i="10"/>
  <c r="E13" i="10" s="1"/>
  <c r="D13" i="10"/>
  <c r="C13" i="10"/>
  <c r="C18" i="11"/>
  <c r="C16" i="11"/>
  <c r="C12" i="11"/>
  <c r="C13" i="9"/>
  <c r="D35" i="2"/>
  <c r="E35" i="2"/>
  <c r="F35" i="2"/>
  <c r="G35" i="2"/>
  <c r="H35" i="2"/>
  <c r="I35" i="2"/>
  <c r="J35" i="2"/>
  <c r="K35" i="2"/>
  <c r="L35" i="2"/>
  <c r="M35" i="2"/>
  <c r="D33" i="2"/>
  <c r="E33" i="2"/>
  <c r="F33" i="2"/>
  <c r="G33" i="2"/>
  <c r="H33" i="2"/>
  <c r="I33" i="2"/>
  <c r="J33" i="2"/>
  <c r="K33" i="2"/>
  <c r="L33" i="2"/>
  <c r="M33" i="2"/>
  <c r="D31" i="2"/>
  <c r="E31" i="2"/>
  <c r="F31" i="2"/>
  <c r="G31" i="2"/>
  <c r="H31" i="2"/>
  <c r="I31" i="2"/>
  <c r="J31" i="2"/>
  <c r="K31" i="2"/>
  <c r="L31" i="2"/>
  <c r="M31" i="2"/>
  <c r="D29" i="2"/>
  <c r="E29" i="2"/>
  <c r="F29" i="2"/>
  <c r="G29" i="2"/>
  <c r="H29" i="2"/>
  <c r="I29" i="2"/>
  <c r="J29" i="2"/>
  <c r="K29" i="2"/>
  <c r="L29" i="2"/>
  <c r="M29" i="2"/>
  <c r="D27" i="2"/>
  <c r="E27" i="2"/>
  <c r="F27" i="2"/>
  <c r="G27" i="2"/>
  <c r="H27" i="2"/>
  <c r="I27" i="2"/>
  <c r="J27" i="2"/>
  <c r="K27" i="2"/>
  <c r="L27" i="2"/>
  <c r="M27" i="2"/>
  <c r="D25" i="2"/>
  <c r="E25" i="2"/>
  <c r="F25" i="2"/>
  <c r="G25" i="2"/>
  <c r="H25" i="2"/>
  <c r="I25" i="2"/>
  <c r="J25" i="2"/>
  <c r="K25" i="2"/>
  <c r="L25" i="2"/>
  <c r="M25" i="2"/>
  <c r="D23" i="2"/>
  <c r="E23" i="2"/>
  <c r="F23" i="2"/>
  <c r="G23" i="2"/>
  <c r="H23" i="2"/>
  <c r="I23" i="2"/>
  <c r="J23" i="2"/>
  <c r="K23" i="2"/>
  <c r="L23" i="2"/>
  <c r="M23" i="2"/>
  <c r="D21" i="2"/>
  <c r="E21" i="2"/>
  <c r="F21" i="2"/>
  <c r="G21" i="2"/>
  <c r="H21" i="2"/>
  <c r="I21" i="2"/>
  <c r="J21" i="2"/>
  <c r="K21" i="2"/>
  <c r="L21" i="2"/>
  <c r="M21" i="2"/>
  <c r="F36" i="3"/>
  <c r="I36" i="3"/>
  <c r="J36" i="3"/>
  <c r="K36" i="3"/>
  <c r="E34" i="3"/>
  <c r="F34" i="3"/>
  <c r="G34" i="3"/>
  <c r="H34" i="3"/>
  <c r="I34" i="3"/>
  <c r="J34" i="3"/>
  <c r="K34" i="3"/>
  <c r="C32" i="3"/>
  <c r="D32" i="3"/>
  <c r="E32" i="3"/>
  <c r="F32" i="3"/>
  <c r="G32" i="3"/>
  <c r="H32" i="3"/>
  <c r="I32" i="3"/>
  <c r="J32" i="3"/>
  <c r="K32" i="3"/>
  <c r="D30" i="3"/>
  <c r="E30" i="3"/>
  <c r="F30" i="3"/>
  <c r="G30" i="3"/>
  <c r="H30" i="3"/>
  <c r="I30" i="3"/>
  <c r="J30" i="3"/>
  <c r="K30" i="3"/>
  <c r="C30" i="3"/>
  <c r="D28" i="3"/>
  <c r="E28" i="3"/>
  <c r="F28" i="3"/>
  <c r="G28" i="3"/>
  <c r="H28" i="3"/>
  <c r="I28" i="3"/>
  <c r="J28" i="3"/>
  <c r="K28" i="3"/>
  <c r="C28" i="3"/>
  <c r="F26" i="3"/>
  <c r="G26" i="3"/>
  <c r="H26" i="3"/>
  <c r="I26" i="3"/>
  <c r="J26" i="3"/>
  <c r="K26" i="3"/>
  <c r="D24" i="3"/>
  <c r="E24" i="3"/>
  <c r="F24" i="3"/>
  <c r="G24" i="3"/>
  <c r="H24" i="3"/>
  <c r="I24" i="3"/>
  <c r="J24" i="3"/>
  <c r="K24" i="3"/>
  <c r="C24" i="3"/>
  <c r="D22" i="3"/>
  <c r="E22" i="3"/>
  <c r="F22" i="3"/>
  <c r="G22" i="3"/>
  <c r="H22" i="3"/>
  <c r="I22" i="3"/>
  <c r="J22" i="3"/>
  <c r="K22" i="3"/>
  <c r="C22" i="3"/>
  <c r="D20" i="3"/>
  <c r="E20" i="3"/>
  <c r="F20" i="3"/>
  <c r="G20" i="3"/>
  <c r="H20" i="3"/>
  <c r="I20" i="3"/>
  <c r="J20" i="3"/>
  <c r="K20" i="3"/>
  <c r="C20" i="3"/>
  <c r="Q116" i="36"/>
  <c r="P116" i="36"/>
  <c r="O116" i="36"/>
  <c r="Q113" i="36"/>
  <c r="O113" i="36"/>
  <c r="P113" i="36" s="1"/>
  <c r="Q112" i="36"/>
  <c r="P112" i="36"/>
  <c r="O112" i="36"/>
  <c r="N111" i="36"/>
  <c r="M111" i="36"/>
  <c r="L111" i="36"/>
  <c r="K111" i="36"/>
  <c r="J111" i="36"/>
  <c r="I111" i="36"/>
  <c r="H111" i="36"/>
  <c r="G111" i="36"/>
  <c r="F111" i="36"/>
  <c r="E111" i="36"/>
  <c r="Q110" i="36"/>
  <c r="P110" i="36"/>
  <c r="O110" i="36"/>
  <c r="K109" i="36"/>
  <c r="Q108" i="36"/>
  <c r="P108" i="36"/>
  <c r="O108" i="36"/>
  <c r="Q106" i="36"/>
  <c r="P106" i="36"/>
  <c r="O106" i="36"/>
  <c r="D105" i="36"/>
  <c r="C105" i="36" s="1"/>
  <c r="Q105" i="36" s="1"/>
  <c r="Q104" i="36"/>
  <c r="P104" i="36"/>
  <c r="O104" i="36"/>
  <c r="D103" i="36"/>
  <c r="C103" i="36" s="1"/>
  <c r="Q103" i="36" s="1"/>
  <c r="Q102" i="36"/>
  <c r="P102" i="36"/>
  <c r="O102" i="36"/>
  <c r="D101" i="36"/>
  <c r="C101" i="36" s="1"/>
  <c r="Q101" i="36" s="1"/>
  <c r="Q100" i="36"/>
  <c r="P100" i="36"/>
  <c r="O100" i="36"/>
  <c r="D99" i="36"/>
  <c r="C99" i="36" s="1"/>
  <c r="Q99" i="36" s="1"/>
  <c r="Q98" i="36"/>
  <c r="P98" i="36"/>
  <c r="O98" i="36"/>
  <c r="D97" i="36"/>
  <c r="C97" i="36" s="1"/>
  <c r="Q97" i="36" s="1"/>
  <c r="Q96" i="36"/>
  <c r="P96" i="36"/>
  <c r="O96" i="36"/>
  <c r="D95" i="36"/>
  <c r="C95" i="36" s="1"/>
  <c r="Q95" i="36" s="1"/>
  <c r="Q94" i="36"/>
  <c r="P94" i="36"/>
  <c r="O94" i="36"/>
  <c r="D93" i="36"/>
  <c r="C93" i="36" s="1"/>
  <c r="Q93" i="36" s="1"/>
  <c r="Q92" i="36"/>
  <c r="P92" i="36"/>
  <c r="O92" i="36"/>
  <c r="D91" i="36"/>
  <c r="C91" i="36" s="1"/>
  <c r="Q91" i="36" s="1"/>
  <c r="Q90" i="36"/>
  <c r="P90" i="36"/>
  <c r="O90" i="36"/>
  <c r="D89" i="36"/>
  <c r="C89" i="36" s="1"/>
  <c r="Q89" i="36" s="1"/>
  <c r="Q88" i="36"/>
  <c r="P88" i="36"/>
  <c r="O88" i="36"/>
  <c r="D87" i="36"/>
  <c r="C87" i="36" s="1"/>
  <c r="Q87" i="36" s="1"/>
  <c r="Q86" i="36"/>
  <c r="P86" i="36"/>
  <c r="O86" i="36"/>
  <c r="O85" i="36"/>
  <c r="C85" i="36"/>
  <c r="Q85" i="36" s="1"/>
  <c r="Q84" i="36"/>
  <c r="P84" i="36"/>
  <c r="O84" i="36"/>
  <c r="D83" i="36"/>
  <c r="C83" i="36" s="1"/>
  <c r="Q83" i="36" s="1"/>
  <c r="Q82" i="36"/>
  <c r="P82" i="36"/>
  <c r="O82" i="36"/>
  <c r="D81" i="36"/>
  <c r="C81" i="36" s="1"/>
  <c r="Q81" i="36" s="1"/>
  <c r="Q80" i="36"/>
  <c r="P80" i="36"/>
  <c r="O80" i="36"/>
  <c r="D79" i="36"/>
  <c r="C79" i="36" s="1"/>
  <c r="Q79" i="36" s="1"/>
  <c r="Q78" i="36"/>
  <c r="P78" i="36"/>
  <c r="O78" i="36"/>
  <c r="D77" i="36"/>
  <c r="C77" i="36" s="1"/>
  <c r="Q77" i="36" s="1"/>
  <c r="Q76" i="36"/>
  <c r="P76" i="36"/>
  <c r="O76" i="36"/>
  <c r="D75" i="36"/>
  <c r="C75" i="36" s="1"/>
  <c r="Q75" i="36" s="1"/>
  <c r="Q74" i="36"/>
  <c r="P74" i="36"/>
  <c r="O74" i="36"/>
  <c r="D73" i="36"/>
  <c r="C73" i="36" s="1"/>
  <c r="Q73" i="36" s="1"/>
  <c r="Q72" i="36"/>
  <c r="P72" i="36"/>
  <c r="O72" i="36"/>
  <c r="D71" i="36"/>
  <c r="C71" i="36" s="1"/>
  <c r="Q71" i="36" s="1"/>
  <c r="Q70" i="36"/>
  <c r="P70" i="36"/>
  <c r="O70" i="36"/>
  <c r="D69" i="36"/>
  <c r="C69" i="36" s="1"/>
  <c r="Q69" i="36" s="1"/>
  <c r="Q68" i="36"/>
  <c r="P68" i="36"/>
  <c r="O68" i="36"/>
  <c r="D67" i="36"/>
  <c r="C67" i="36" s="1"/>
  <c r="Q67" i="36" s="1"/>
  <c r="Q66" i="36"/>
  <c r="O66" i="36"/>
  <c r="P66" i="36" s="1"/>
  <c r="D65" i="36"/>
  <c r="C65" i="36" s="1"/>
  <c r="Q65" i="36" s="1"/>
  <c r="Q64" i="36"/>
  <c r="P64" i="36"/>
  <c r="O64" i="36"/>
  <c r="D63" i="36"/>
  <c r="C63" i="36" s="1"/>
  <c r="Q63" i="36" s="1"/>
  <c r="Q62" i="36"/>
  <c r="O62" i="36"/>
  <c r="P62" i="36" s="1"/>
  <c r="D61" i="36"/>
  <c r="C61" i="36" s="1"/>
  <c r="Q61" i="36" s="1"/>
  <c r="Q60" i="36"/>
  <c r="P60" i="36"/>
  <c r="O60" i="36"/>
  <c r="D59" i="36"/>
  <c r="O59" i="36" s="1"/>
  <c r="Q58" i="36"/>
  <c r="O58" i="36"/>
  <c r="P58" i="36" s="1"/>
  <c r="N57" i="36"/>
  <c r="N51" i="36" s="1"/>
  <c r="M57" i="36"/>
  <c r="L57" i="36"/>
  <c r="K57" i="36"/>
  <c r="K51" i="36" s="1"/>
  <c r="J57" i="36"/>
  <c r="J51" i="36" s="1"/>
  <c r="I57" i="36"/>
  <c r="H57" i="36"/>
  <c r="G57" i="36"/>
  <c r="F57" i="36"/>
  <c r="E57" i="36"/>
  <c r="Q56" i="36"/>
  <c r="P56" i="36"/>
  <c r="O56" i="36"/>
  <c r="D55" i="36"/>
  <c r="O55" i="36" s="1"/>
  <c r="Q54" i="36"/>
  <c r="P54" i="36"/>
  <c r="O54" i="36"/>
  <c r="C53" i="36"/>
  <c r="Q52" i="36"/>
  <c r="P52" i="36"/>
  <c r="O52" i="36"/>
  <c r="M51" i="36"/>
  <c r="L51" i="36"/>
  <c r="I51" i="36"/>
  <c r="G51" i="36"/>
  <c r="E51" i="36"/>
  <c r="Q50" i="36"/>
  <c r="P50" i="36"/>
  <c r="O50" i="36"/>
  <c r="D49" i="36"/>
  <c r="C49" i="36" s="1"/>
  <c r="D47" i="36"/>
  <c r="C47" i="36" s="1"/>
  <c r="Q47" i="36" s="1"/>
  <c r="Q46" i="36"/>
  <c r="P46" i="36"/>
  <c r="O46" i="36"/>
  <c r="D45" i="36"/>
  <c r="C45" i="36" s="1"/>
  <c r="Q45" i="36" s="1"/>
  <c r="Q44" i="36"/>
  <c r="O44" i="36"/>
  <c r="P44" i="36" s="1"/>
  <c r="D43" i="36"/>
  <c r="C43" i="36" s="1"/>
  <c r="Q43" i="36" s="1"/>
  <c r="Q42" i="36"/>
  <c r="P42" i="36"/>
  <c r="O42" i="36"/>
  <c r="D41" i="36"/>
  <c r="C41" i="36" s="1"/>
  <c r="Q41" i="36" s="1"/>
  <c r="Q40" i="36"/>
  <c r="O40" i="36"/>
  <c r="P40" i="36" s="1"/>
  <c r="D39" i="36"/>
  <c r="O39" i="36" s="1"/>
  <c r="Q38" i="36"/>
  <c r="P38" i="36"/>
  <c r="O38" i="36"/>
  <c r="N37" i="36"/>
  <c r="M37" i="36"/>
  <c r="L37" i="36"/>
  <c r="K37" i="36"/>
  <c r="J37" i="36"/>
  <c r="I37" i="36"/>
  <c r="H37" i="36"/>
  <c r="G37" i="36"/>
  <c r="F37" i="36"/>
  <c r="E37" i="36"/>
  <c r="Q36" i="36"/>
  <c r="P36" i="36"/>
  <c r="O36" i="36"/>
  <c r="D35" i="36"/>
  <c r="C31" i="2" s="1"/>
  <c r="Q34" i="36"/>
  <c r="P34" i="36"/>
  <c r="O34" i="36"/>
  <c r="D33" i="36"/>
  <c r="C33" i="36" s="1"/>
  <c r="D31" i="36"/>
  <c r="C31" i="36" s="1"/>
  <c r="Q31" i="36" s="1"/>
  <c r="Q30" i="36"/>
  <c r="P30" i="36"/>
  <c r="O30" i="36"/>
  <c r="D29" i="36"/>
  <c r="O29" i="36" s="1"/>
  <c r="Q28" i="36"/>
  <c r="P28" i="36"/>
  <c r="O28" i="36"/>
  <c r="N27" i="36"/>
  <c r="M27" i="36"/>
  <c r="L27" i="36"/>
  <c r="K27" i="36"/>
  <c r="J27" i="36"/>
  <c r="I27" i="36"/>
  <c r="H27" i="36"/>
  <c r="G27" i="36"/>
  <c r="F27" i="36"/>
  <c r="E27" i="36"/>
  <c r="Q26" i="36"/>
  <c r="P26" i="36"/>
  <c r="O26" i="36"/>
  <c r="C25" i="36"/>
  <c r="C23" i="36"/>
  <c r="Q22" i="36"/>
  <c r="O22" i="36"/>
  <c r="P22" i="36" s="1"/>
  <c r="O21" i="36"/>
  <c r="Q20" i="36"/>
  <c r="P20" i="36"/>
  <c r="O20" i="36"/>
  <c r="N19" i="36"/>
  <c r="M19" i="36"/>
  <c r="M109" i="36" s="1"/>
  <c r="M114" i="36" s="1"/>
  <c r="L19" i="36"/>
  <c r="L107" i="36" s="1"/>
  <c r="K19" i="36"/>
  <c r="J19" i="36"/>
  <c r="I19" i="36"/>
  <c r="I109" i="36" s="1"/>
  <c r="I114" i="36" s="1"/>
  <c r="H19" i="36"/>
  <c r="H107" i="36" s="1"/>
  <c r="G19" i="36"/>
  <c r="G109" i="36" s="1"/>
  <c r="F19" i="36"/>
  <c r="E19" i="36"/>
  <c r="E109" i="36" s="1"/>
  <c r="Q18" i="36"/>
  <c r="P18" i="36"/>
  <c r="O18" i="36"/>
  <c r="D17" i="36"/>
  <c r="O17" i="36" s="1"/>
  <c r="C17" i="36"/>
  <c r="Q17" i="36" s="1"/>
  <c r="Q16" i="36"/>
  <c r="P16" i="36"/>
  <c r="O16" i="36"/>
  <c r="D15" i="36"/>
  <c r="C23" i="2" s="1"/>
  <c r="Q14" i="36"/>
  <c r="P14" i="36"/>
  <c r="O14" i="36"/>
  <c r="D13" i="36"/>
  <c r="C21" i="2" s="1"/>
  <c r="N121" i="35"/>
  <c r="M121" i="35"/>
  <c r="M120" i="35"/>
  <c r="N120" i="35" s="1"/>
  <c r="N119" i="35"/>
  <c r="M119" i="35"/>
  <c r="M118" i="35"/>
  <c r="N118" i="35" s="1"/>
  <c r="N117" i="35"/>
  <c r="M117" i="35"/>
  <c r="M116" i="35"/>
  <c r="N116" i="35" s="1"/>
  <c r="M115" i="35"/>
  <c r="M113" i="35"/>
  <c r="N113" i="35" s="1"/>
  <c r="N112" i="35"/>
  <c r="M112" i="35"/>
  <c r="L111" i="35"/>
  <c r="K111" i="35"/>
  <c r="J111" i="35"/>
  <c r="I111" i="35"/>
  <c r="H111" i="35"/>
  <c r="G111" i="35"/>
  <c r="F111" i="35"/>
  <c r="E111" i="35"/>
  <c r="D111" i="35"/>
  <c r="M110" i="35"/>
  <c r="N110" i="35" s="1"/>
  <c r="K109" i="35"/>
  <c r="K114" i="35" s="1"/>
  <c r="G109" i="35"/>
  <c r="G114" i="35" s="1"/>
  <c r="N108" i="35"/>
  <c r="M108" i="35"/>
  <c r="M106" i="35"/>
  <c r="N106" i="35" s="1"/>
  <c r="M105" i="35"/>
  <c r="C105" i="35"/>
  <c r="N105" i="35" s="1"/>
  <c r="N104" i="35"/>
  <c r="M104" i="35"/>
  <c r="M103" i="35"/>
  <c r="N103" i="35" s="1"/>
  <c r="C103" i="35"/>
  <c r="N102" i="35"/>
  <c r="M102" i="35"/>
  <c r="M101" i="35"/>
  <c r="N101" i="35" s="1"/>
  <c r="C101" i="35"/>
  <c r="M100" i="35"/>
  <c r="N100" i="35" s="1"/>
  <c r="N99" i="35"/>
  <c r="M99" i="35"/>
  <c r="C99" i="35"/>
  <c r="M98" i="35"/>
  <c r="N98" i="35" s="1"/>
  <c r="M97" i="35"/>
  <c r="C97" i="35"/>
  <c r="N97" i="35" s="1"/>
  <c r="N96" i="35"/>
  <c r="M96" i="35"/>
  <c r="M95" i="35"/>
  <c r="N95" i="35" s="1"/>
  <c r="C95" i="35"/>
  <c r="N94" i="35"/>
  <c r="M94" i="35"/>
  <c r="M93" i="35"/>
  <c r="N93" i="35" s="1"/>
  <c r="C93" i="35"/>
  <c r="M92" i="35"/>
  <c r="N92" i="35" s="1"/>
  <c r="N91" i="35"/>
  <c r="M91" i="35"/>
  <c r="C91" i="35"/>
  <c r="M90" i="35"/>
  <c r="N90" i="35" s="1"/>
  <c r="M89" i="35"/>
  <c r="C89" i="35"/>
  <c r="N89" i="35" s="1"/>
  <c r="N88" i="35"/>
  <c r="M88" i="35"/>
  <c r="M87" i="35"/>
  <c r="N87" i="35" s="1"/>
  <c r="C87" i="35"/>
  <c r="N86" i="35"/>
  <c r="M86" i="35"/>
  <c r="M85" i="35"/>
  <c r="N85" i="35" s="1"/>
  <c r="C85" i="35"/>
  <c r="M84" i="35"/>
  <c r="N84" i="35" s="1"/>
  <c r="N83" i="35"/>
  <c r="M83" i="35"/>
  <c r="C83" i="35"/>
  <c r="M82" i="35"/>
  <c r="N82" i="35" s="1"/>
  <c r="M81" i="35"/>
  <c r="C81" i="35"/>
  <c r="N81" i="35" s="1"/>
  <c r="N80" i="35"/>
  <c r="M80" i="35"/>
  <c r="C79" i="35"/>
  <c r="M77" i="35"/>
  <c r="C77" i="35"/>
  <c r="R77" i="35" s="1"/>
  <c r="R76" i="35"/>
  <c r="N76" i="35"/>
  <c r="P76" i="35" s="1"/>
  <c r="Q76" i="35" s="1"/>
  <c r="M76" i="35"/>
  <c r="M75" i="35"/>
  <c r="N75" i="35" s="1"/>
  <c r="C75" i="35"/>
  <c r="N74" i="35"/>
  <c r="M74" i="35"/>
  <c r="M73" i="35"/>
  <c r="N73" i="35" s="1"/>
  <c r="C73" i="35"/>
  <c r="M72" i="35"/>
  <c r="N72" i="35" s="1"/>
  <c r="N71" i="35"/>
  <c r="M71" i="35"/>
  <c r="C71" i="35"/>
  <c r="M70" i="35"/>
  <c r="N70" i="35" s="1"/>
  <c r="M69" i="35"/>
  <c r="C69" i="35"/>
  <c r="N69" i="35" s="1"/>
  <c r="N68" i="35"/>
  <c r="M68" i="35"/>
  <c r="M67" i="35"/>
  <c r="N67" i="35" s="1"/>
  <c r="C67" i="35"/>
  <c r="N66" i="35"/>
  <c r="M66" i="35"/>
  <c r="M65" i="35"/>
  <c r="N65" i="35" s="1"/>
  <c r="C65" i="35"/>
  <c r="M64" i="35"/>
  <c r="N64" i="35" s="1"/>
  <c r="N63" i="35"/>
  <c r="M63" i="35"/>
  <c r="C63" i="35"/>
  <c r="M62" i="35"/>
  <c r="N62" i="35" s="1"/>
  <c r="M61" i="35"/>
  <c r="C61" i="35"/>
  <c r="N61" i="35" s="1"/>
  <c r="N60" i="35"/>
  <c r="M60" i="35"/>
  <c r="M59" i="35"/>
  <c r="N59" i="35" s="1"/>
  <c r="C59" i="35"/>
  <c r="C57" i="35" s="1"/>
  <c r="N58" i="35"/>
  <c r="M58" i="35"/>
  <c r="L57" i="35"/>
  <c r="K57" i="35"/>
  <c r="J57" i="35"/>
  <c r="I57" i="35"/>
  <c r="I51" i="35" s="1"/>
  <c r="H57" i="35"/>
  <c r="G57" i="35"/>
  <c r="F57" i="35"/>
  <c r="E57" i="35"/>
  <c r="E51" i="35" s="1"/>
  <c r="D34" i="3" s="1"/>
  <c r="D57" i="35"/>
  <c r="D51" i="35" s="1"/>
  <c r="M56" i="35"/>
  <c r="N56" i="35" s="1"/>
  <c r="Q55" i="35"/>
  <c r="M55" i="35"/>
  <c r="N55" i="35" s="1"/>
  <c r="C55" i="35"/>
  <c r="N54" i="35"/>
  <c r="M54" i="35"/>
  <c r="M53" i="35"/>
  <c r="N53" i="35" s="1"/>
  <c r="C53" i="35"/>
  <c r="M52" i="35"/>
  <c r="N52" i="35" s="1"/>
  <c r="F51" i="35"/>
  <c r="M50" i="35"/>
  <c r="N50" i="35" s="1"/>
  <c r="C49" i="35"/>
  <c r="M47" i="35"/>
  <c r="N47" i="35" s="1"/>
  <c r="C47" i="35"/>
  <c r="N46" i="35"/>
  <c r="M46" i="35"/>
  <c r="M45" i="35"/>
  <c r="N45" i="35" s="1"/>
  <c r="C45" i="35"/>
  <c r="M44" i="35"/>
  <c r="N44" i="35" s="1"/>
  <c r="N43" i="35"/>
  <c r="M43" i="35"/>
  <c r="C43" i="35"/>
  <c r="M42" i="35"/>
  <c r="N42" i="35" s="1"/>
  <c r="M41" i="35"/>
  <c r="C41" i="35"/>
  <c r="N41" i="35" s="1"/>
  <c r="N40" i="35"/>
  <c r="M40" i="35"/>
  <c r="M39" i="35"/>
  <c r="N39" i="35" s="1"/>
  <c r="C39" i="35"/>
  <c r="C37" i="35" s="1"/>
  <c r="N38" i="35"/>
  <c r="M38" i="35"/>
  <c r="I37" i="35"/>
  <c r="H37" i="35"/>
  <c r="G37" i="35"/>
  <c r="F37" i="35"/>
  <c r="M37" i="35" s="1"/>
  <c r="E37" i="35"/>
  <c r="D37" i="35"/>
  <c r="N36" i="35"/>
  <c r="M36" i="35"/>
  <c r="M35" i="35"/>
  <c r="N35" i="35" s="1"/>
  <c r="C35" i="35"/>
  <c r="N34" i="35"/>
  <c r="M34" i="35"/>
  <c r="C33" i="35"/>
  <c r="N31" i="35"/>
  <c r="M31" i="35"/>
  <c r="C31" i="35"/>
  <c r="M30" i="35"/>
  <c r="N30" i="35" s="1"/>
  <c r="M29" i="35"/>
  <c r="C29" i="35"/>
  <c r="N29" i="35" s="1"/>
  <c r="N28" i="35"/>
  <c r="M28" i="35"/>
  <c r="L27" i="35"/>
  <c r="K27" i="35"/>
  <c r="J27" i="35"/>
  <c r="I27" i="35"/>
  <c r="H27" i="35"/>
  <c r="G27" i="35"/>
  <c r="F27" i="35"/>
  <c r="E27" i="35"/>
  <c r="D27" i="35"/>
  <c r="M27" i="35" s="1"/>
  <c r="M26" i="35"/>
  <c r="N26" i="35" s="1"/>
  <c r="C25" i="35"/>
  <c r="M23" i="35"/>
  <c r="C23" i="35"/>
  <c r="N22" i="35"/>
  <c r="M22" i="35"/>
  <c r="M21" i="35"/>
  <c r="C21" i="35"/>
  <c r="N20" i="35"/>
  <c r="M20" i="35"/>
  <c r="L19" i="35"/>
  <c r="L107" i="35" s="1"/>
  <c r="K19" i="35"/>
  <c r="K107" i="35" s="1"/>
  <c r="J19" i="35"/>
  <c r="J109" i="35" s="1"/>
  <c r="J114" i="35" s="1"/>
  <c r="I19" i="35"/>
  <c r="H19" i="35"/>
  <c r="H107" i="35" s="1"/>
  <c r="G19" i="35"/>
  <c r="G107" i="35" s="1"/>
  <c r="F19" i="35"/>
  <c r="F109" i="35" s="1"/>
  <c r="F114" i="35" s="1"/>
  <c r="E19" i="35"/>
  <c r="D26" i="3" s="1"/>
  <c r="D19" i="35"/>
  <c r="C26" i="3" s="1"/>
  <c r="M18" i="35"/>
  <c r="N18" i="35" s="1"/>
  <c r="M17" i="35"/>
  <c r="C17" i="35"/>
  <c r="N17" i="35" s="1"/>
  <c r="N16" i="35"/>
  <c r="M16" i="35"/>
  <c r="M15" i="35"/>
  <c r="N15" i="35" s="1"/>
  <c r="C15" i="35"/>
  <c r="N14" i="35"/>
  <c r="M14" i="35"/>
  <c r="M13" i="35"/>
  <c r="N13" i="35" s="1"/>
  <c r="C13" i="35"/>
  <c r="N12" i="35"/>
  <c r="C19" i="35" l="1"/>
  <c r="O93" i="36"/>
  <c r="P93" i="36" s="1"/>
  <c r="O101" i="36"/>
  <c r="P101" i="36" s="1"/>
  <c r="C55" i="36"/>
  <c r="Q55" i="36" s="1"/>
  <c r="O69" i="36"/>
  <c r="P69" i="36" s="1"/>
  <c r="O45" i="36"/>
  <c r="P45" i="36" s="1"/>
  <c r="O53" i="36"/>
  <c r="O41" i="36"/>
  <c r="P41" i="36" s="1"/>
  <c r="C29" i="36"/>
  <c r="C27" i="36" s="1"/>
  <c r="Q27" i="36" s="1"/>
  <c r="M51" i="35"/>
  <c r="C34" i="3"/>
  <c r="D107" i="35"/>
  <c r="M111" i="35"/>
  <c r="N23" i="35"/>
  <c r="N21" i="35"/>
  <c r="E26" i="3"/>
  <c r="E36" i="3" s="1"/>
  <c r="P17" i="36"/>
  <c r="O77" i="36"/>
  <c r="P77" i="36" s="1"/>
  <c r="C21" i="36"/>
  <c r="Q21" i="36" s="1"/>
  <c r="C35" i="36"/>
  <c r="Q35" i="36" s="1"/>
  <c r="C13" i="36"/>
  <c r="Q13" i="36" s="1"/>
  <c r="O15" i="36"/>
  <c r="O71" i="36"/>
  <c r="P71" i="36" s="1"/>
  <c r="O87" i="36"/>
  <c r="P87" i="36" s="1"/>
  <c r="O95" i="36"/>
  <c r="P95" i="36" s="1"/>
  <c r="O105" i="36"/>
  <c r="P105" i="36" s="1"/>
  <c r="C25" i="2"/>
  <c r="O79" i="36"/>
  <c r="P79" i="36" s="1"/>
  <c r="O103" i="36"/>
  <c r="P103" i="36" s="1"/>
  <c r="O13" i="36"/>
  <c r="O35" i="36"/>
  <c r="O73" i="36"/>
  <c r="O81" i="36"/>
  <c r="O89" i="36"/>
  <c r="O97" i="36"/>
  <c r="C15" i="36"/>
  <c r="Q15" i="36" s="1"/>
  <c r="O63" i="36"/>
  <c r="P63" i="36" s="1"/>
  <c r="O67" i="36"/>
  <c r="P67" i="36" s="1"/>
  <c r="O75" i="36"/>
  <c r="P75" i="36" s="1"/>
  <c r="O83" i="36"/>
  <c r="P83" i="36" s="1"/>
  <c r="O91" i="36"/>
  <c r="P91" i="36" s="1"/>
  <c r="O99" i="36"/>
  <c r="P99" i="36" s="1"/>
  <c r="B32" i="3"/>
  <c r="G117" i="36"/>
  <c r="G114" i="36"/>
  <c r="Q23" i="36"/>
  <c r="C19" i="36"/>
  <c r="Q19" i="36" s="1"/>
  <c r="E117" i="36"/>
  <c r="E114" i="36"/>
  <c r="D19" i="36"/>
  <c r="O23" i="36"/>
  <c r="P23" i="36" s="1"/>
  <c r="D111" i="36"/>
  <c r="O111" i="36" s="1"/>
  <c r="D27" i="36"/>
  <c r="O47" i="36"/>
  <c r="P47" i="36" s="1"/>
  <c r="P53" i="36"/>
  <c r="P55" i="36"/>
  <c r="C59" i="36"/>
  <c r="P59" i="36" s="1"/>
  <c r="D57" i="36"/>
  <c r="O65" i="36"/>
  <c r="P65" i="36" s="1"/>
  <c r="P73" i="36"/>
  <c r="P81" i="36"/>
  <c r="P89" i="36"/>
  <c r="P97" i="36"/>
  <c r="E107" i="36"/>
  <c r="E115" i="36" s="1"/>
  <c r="Q29" i="36"/>
  <c r="J109" i="36"/>
  <c r="J107" i="36"/>
  <c r="K117" i="36"/>
  <c r="K114" i="36"/>
  <c r="C39" i="36"/>
  <c r="D37" i="36"/>
  <c r="F109" i="36"/>
  <c r="F107" i="36"/>
  <c r="N109" i="36"/>
  <c r="N107" i="36"/>
  <c r="Q53" i="36"/>
  <c r="I107" i="36"/>
  <c r="I115" i="36" s="1"/>
  <c r="I117" i="36"/>
  <c r="G107" i="36"/>
  <c r="K107" i="36"/>
  <c r="K115" i="36" s="1"/>
  <c r="O31" i="36"/>
  <c r="P31" i="36" s="1"/>
  <c r="O43" i="36"/>
  <c r="P43" i="36" s="1"/>
  <c r="O61" i="36"/>
  <c r="P61" i="36" s="1"/>
  <c r="P85" i="36"/>
  <c r="M107" i="36"/>
  <c r="M115" i="36" s="1"/>
  <c r="M117" i="36"/>
  <c r="H109" i="36"/>
  <c r="L109" i="36"/>
  <c r="C109" i="35"/>
  <c r="E107" i="35"/>
  <c r="I107" i="35"/>
  <c r="N37" i="35"/>
  <c r="C51" i="35"/>
  <c r="F107" i="35"/>
  <c r="J107" i="35"/>
  <c r="D109" i="35"/>
  <c r="H109" i="35"/>
  <c r="H114" i="35" s="1"/>
  <c r="L109" i="35"/>
  <c r="L114" i="35" s="1"/>
  <c r="N77" i="35"/>
  <c r="P77" i="35" s="1"/>
  <c r="Q77" i="35" s="1"/>
  <c r="E109" i="35"/>
  <c r="E114" i="35" s="1"/>
  <c r="I109" i="35"/>
  <c r="I114" i="35" s="1"/>
  <c r="C111" i="35"/>
  <c r="N111" i="35" s="1"/>
  <c r="M19" i="35"/>
  <c r="M57" i="35"/>
  <c r="N57" i="35" s="1"/>
  <c r="C27" i="35"/>
  <c r="C107" i="35" s="1"/>
  <c r="N19" i="35" l="1"/>
  <c r="P29" i="36"/>
  <c r="C111" i="36"/>
  <c r="Q111" i="36" s="1"/>
  <c r="P13" i="36"/>
  <c r="P35" i="36"/>
  <c r="N51" i="35"/>
  <c r="M107" i="35"/>
  <c r="N107" i="35" s="1"/>
  <c r="P21" i="36"/>
  <c r="O27" i="36"/>
  <c r="P27" i="36" s="1"/>
  <c r="C29" i="2"/>
  <c r="O37" i="36"/>
  <c r="C33" i="2"/>
  <c r="O19" i="36"/>
  <c r="P19" i="36" s="1"/>
  <c r="C27" i="2"/>
  <c r="P15" i="36"/>
  <c r="D51" i="36"/>
  <c r="O57" i="36"/>
  <c r="D109" i="36"/>
  <c r="G115" i="36"/>
  <c r="Q59" i="36"/>
  <c r="C57" i="36"/>
  <c r="N117" i="36"/>
  <c r="N114" i="36"/>
  <c r="N115" i="36" s="1"/>
  <c r="Q39" i="36"/>
  <c r="C37" i="36"/>
  <c r="Q37" i="36" s="1"/>
  <c r="J117" i="36"/>
  <c r="J114" i="36"/>
  <c r="J115" i="36" s="1"/>
  <c r="P39" i="36"/>
  <c r="L117" i="36"/>
  <c r="L114" i="36"/>
  <c r="L115" i="36" s="1"/>
  <c r="C109" i="36"/>
  <c r="C114" i="35"/>
  <c r="C115" i="35" s="1"/>
  <c r="N115" i="35" s="1"/>
  <c r="N27" i="35"/>
  <c r="D114" i="35"/>
  <c r="M114" i="35" s="1"/>
  <c r="M109" i="35"/>
  <c r="N109" i="35" s="1"/>
  <c r="P111" i="36" l="1"/>
  <c r="N114" i="35"/>
  <c r="P37" i="36"/>
  <c r="O51" i="36"/>
  <c r="C35" i="2"/>
  <c r="D107" i="36"/>
  <c r="O107" i="36" s="1"/>
  <c r="P57" i="36"/>
  <c r="C114" i="36"/>
  <c r="Q114" i="36" s="1"/>
  <c r="Q109" i="36"/>
  <c r="C117" i="36"/>
  <c r="Q117" i="36" s="1"/>
  <c r="Q57" i="36"/>
  <c r="C51" i="36"/>
  <c r="Q51" i="36" s="1"/>
  <c r="D117" i="36"/>
  <c r="O117" i="36" s="1"/>
  <c r="D114" i="36"/>
  <c r="O114" i="36" s="1"/>
  <c r="O109" i="36"/>
  <c r="P109" i="36" s="1"/>
  <c r="P114" i="36" l="1"/>
  <c r="P117" i="36"/>
  <c r="C107" i="36"/>
  <c r="D115" i="36"/>
  <c r="O115" i="36" s="1"/>
  <c r="P51" i="36"/>
  <c r="C118" i="36" l="1"/>
  <c r="C115" i="36"/>
  <c r="Q115" i="36" s="1"/>
  <c r="Q107" i="36"/>
  <c r="P107" i="36"/>
  <c r="Q118" i="36" l="1"/>
  <c r="P118" i="36"/>
  <c r="P115" i="36"/>
  <c r="O13" i="6" l="1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5" i="6"/>
  <c r="O106" i="6"/>
  <c r="O107" i="6"/>
  <c r="O108" i="6"/>
  <c r="O109" i="6"/>
  <c r="C78" i="6"/>
  <c r="C70" i="6"/>
  <c r="C54" i="6"/>
  <c r="C42" i="6"/>
  <c r="D104" i="6"/>
  <c r="E104" i="6"/>
  <c r="F104" i="6"/>
  <c r="G104" i="6"/>
  <c r="I104" i="6"/>
  <c r="J104" i="6"/>
  <c r="K104" i="6"/>
  <c r="M104" i="6"/>
  <c r="N104" i="6"/>
  <c r="D117" i="6"/>
  <c r="E117" i="6"/>
  <c r="F117" i="6"/>
  <c r="G117" i="6"/>
  <c r="H117" i="6"/>
  <c r="H104" i="6" s="1"/>
  <c r="I117" i="6"/>
  <c r="J117" i="6"/>
  <c r="K117" i="6"/>
  <c r="L117" i="6"/>
  <c r="L104" i="6" s="1"/>
  <c r="M117" i="6"/>
  <c r="N117" i="6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D105" i="7"/>
  <c r="E105" i="7"/>
  <c r="G105" i="7"/>
  <c r="J105" i="7"/>
  <c r="K105" i="7"/>
  <c r="L105" i="7"/>
  <c r="D112" i="7"/>
  <c r="E112" i="7"/>
  <c r="F112" i="7"/>
  <c r="F105" i="7" s="1"/>
  <c r="G112" i="7"/>
  <c r="H112" i="7"/>
  <c r="H105" i="7" s="1"/>
  <c r="I112" i="7"/>
  <c r="I105" i="7" s="1"/>
  <c r="J112" i="7"/>
  <c r="K112" i="7"/>
  <c r="L112" i="7"/>
  <c r="C79" i="7"/>
  <c r="C71" i="7"/>
  <c r="C55" i="7"/>
  <c r="C43" i="7"/>
  <c r="D39" i="23"/>
  <c r="O104" i="6" l="1"/>
  <c r="M105" i="7"/>
  <c r="O36" i="17"/>
  <c r="D28" i="17"/>
  <c r="E28" i="17"/>
  <c r="F28" i="17"/>
  <c r="G28" i="17"/>
  <c r="H28" i="17"/>
  <c r="I28" i="17"/>
  <c r="J28" i="17"/>
  <c r="K28" i="17"/>
  <c r="L28" i="17"/>
  <c r="M28" i="17"/>
  <c r="N28" i="17"/>
  <c r="C28" i="17"/>
  <c r="D27" i="17"/>
  <c r="E27" i="17"/>
  <c r="F27" i="17"/>
  <c r="G27" i="17"/>
  <c r="H27" i="17"/>
  <c r="I27" i="17"/>
  <c r="J27" i="17"/>
  <c r="K27" i="17"/>
  <c r="L27" i="17"/>
  <c r="M27" i="17"/>
  <c r="N27" i="17"/>
  <c r="C27" i="17"/>
  <c r="D26" i="17"/>
  <c r="E26" i="17"/>
  <c r="F26" i="17"/>
  <c r="G26" i="17"/>
  <c r="H26" i="17"/>
  <c r="I26" i="17"/>
  <c r="J26" i="17"/>
  <c r="K26" i="17"/>
  <c r="L26" i="17"/>
  <c r="M26" i="17"/>
  <c r="N26" i="17"/>
  <c r="C26" i="17"/>
  <c r="D36" i="17"/>
  <c r="E36" i="17"/>
  <c r="F36" i="17"/>
  <c r="G36" i="17"/>
  <c r="H36" i="17"/>
  <c r="I36" i="17"/>
  <c r="J36" i="17"/>
  <c r="K36" i="17"/>
  <c r="L36" i="17"/>
  <c r="M36" i="17"/>
  <c r="N36" i="17"/>
  <c r="C36" i="17"/>
  <c r="O16" i="17"/>
  <c r="B36" i="17" l="1"/>
  <c r="C18" i="17"/>
  <c r="D18" i="17"/>
  <c r="E18" i="17"/>
  <c r="F18" i="17"/>
  <c r="G18" i="17"/>
  <c r="H18" i="17"/>
  <c r="I18" i="17"/>
  <c r="J18" i="17"/>
  <c r="J23" i="17" s="1"/>
  <c r="K18" i="17"/>
  <c r="L18" i="17"/>
  <c r="M18" i="17"/>
  <c r="N18" i="17"/>
  <c r="N23" i="17" s="1"/>
  <c r="D22" i="17"/>
  <c r="E22" i="17"/>
  <c r="F22" i="17"/>
  <c r="G22" i="17"/>
  <c r="H22" i="17"/>
  <c r="I22" i="17"/>
  <c r="J22" i="17"/>
  <c r="K22" i="17"/>
  <c r="L22" i="17"/>
  <c r="M22" i="17"/>
  <c r="N22" i="17"/>
  <c r="C22" i="17"/>
  <c r="D21" i="17"/>
  <c r="E21" i="17"/>
  <c r="F21" i="17"/>
  <c r="G21" i="17"/>
  <c r="H21" i="17"/>
  <c r="I21" i="17"/>
  <c r="J21" i="17"/>
  <c r="K21" i="17"/>
  <c r="L21" i="17"/>
  <c r="M21" i="17"/>
  <c r="N21" i="17"/>
  <c r="C21" i="17"/>
  <c r="B19" i="17"/>
  <c r="B20" i="17"/>
  <c r="D10" i="17"/>
  <c r="E10" i="17"/>
  <c r="F10" i="17"/>
  <c r="G10" i="17"/>
  <c r="H10" i="17"/>
  <c r="I10" i="17"/>
  <c r="J10" i="17"/>
  <c r="K10" i="17"/>
  <c r="L10" i="17"/>
  <c r="M10" i="17"/>
  <c r="N10" i="17"/>
  <c r="C10" i="17"/>
  <c r="F23" i="17" l="1"/>
  <c r="M23" i="17"/>
  <c r="E23" i="17"/>
  <c r="B21" i="17"/>
  <c r="L23" i="17"/>
  <c r="H23" i="17"/>
  <c r="D23" i="17"/>
  <c r="I23" i="17"/>
  <c r="K23" i="17"/>
  <c r="G23" i="17"/>
  <c r="C23" i="17"/>
  <c r="B18" i="17"/>
  <c r="B11" i="17"/>
  <c r="B10" i="17"/>
  <c r="D92" i="6" l="1"/>
  <c r="C92" i="6"/>
  <c r="C93" i="7"/>
  <c r="E112" i="6" l="1"/>
  <c r="F112" i="6"/>
  <c r="G112" i="6"/>
  <c r="H112" i="6"/>
  <c r="J112" i="6"/>
  <c r="K112" i="6"/>
  <c r="L112" i="6"/>
  <c r="M112" i="6"/>
  <c r="N112" i="6"/>
  <c r="E37" i="10" l="1"/>
  <c r="C16" i="1" l="1"/>
  <c r="C13" i="1"/>
  <c r="C10" i="1"/>
  <c r="C14" i="11"/>
  <c r="E12" i="10" l="1"/>
  <c r="E11" i="10" s="1"/>
  <c r="D11" i="10"/>
  <c r="C11" i="10"/>
  <c r="E27" i="10"/>
  <c r="E29" i="10"/>
  <c r="E23" i="10"/>
  <c r="E22" i="10"/>
  <c r="E21" i="10"/>
  <c r="D56" i="10"/>
  <c r="C56" i="10"/>
  <c r="E57" i="10"/>
  <c r="C39" i="2" l="1"/>
  <c r="J16" i="3" l="1"/>
  <c r="C16" i="3"/>
  <c r="D16" i="3"/>
  <c r="F16" i="3"/>
  <c r="E16" i="3"/>
  <c r="G16" i="3"/>
  <c r="G36" i="3" s="1"/>
  <c r="H16" i="3"/>
  <c r="H36" i="3" s="1"/>
  <c r="C47" i="1" s="1"/>
  <c r="I16" i="3"/>
  <c r="E15" i="2"/>
  <c r="F15" i="2"/>
  <c r="G15" i="2"/>
  <c r="H15" i="2"/>
  <c r="I15" i="2"/>
  <c r="J15" i="2"/>
  <c r="K15" i="2"/>
  <c r="L15" i="2"/>
  <c r="M15" i="2" l="1"/>
  <c r="K16" i="3"/>
  <c r="E20" i="25"/>
  <c r="D19" i="2" s="1"/>
  <c r="F20" i="25"/>
  <c r="E19" i="2" s="1"/>
  <c r="E37" i="2" s="1"/>
  <c r="G20" i="25"/>
  <c r="F19" i="2" s="1"/>
  <c r="F37" i="2" s="1"/>
  <c r="H20" i="25"/>
  <c r="G19" i="2" s="1"/>
  <c r="G37" i="2" s="1"/>
  <c r="I20" i="25"/>
  <c r="H19" i="2" s="1"/>
  <c r="H37" i="2" s="1"/>
  <c r="J20" i="25"/>
  <c r="I19" i="2" s="1"/>
  <c r="I37" i="2" s="1"/>
  <c r="K20" i="25"/>
  <c r="J19" i="2" s="1"/>
  <c r="J37" i="2" s="1"/>
  <c r="L20" i="25"/>
  <c r="K19" i="2" s="1"/>
  <c r="K37" i="2" s="1"/>
  <c r="M20" i="25"/>
  <c r="L19" i="2" s="1"/>
  <c r="L37" i="2" s="1"/>
  <c r="N20" i="25"/>
  <c r="M19" i="2" s="1"/>
  <c r="E21" i="26"/>
  <c r="D18" i="3" s="1"/>
  <c r="D36" i="3" s="1"/>
  <c r="F21" i="26"/>
  <c r="E18" i="3" s="1"/>
  <c r="G21" i="26"/>
  <c r="F18" i="3" s="1"/>
  <c r="H21" i="26"/>
  <c r="G18" i="3" s="1"/>
  <c r="I21" i="26"/>
  <c r="H18" i="3" s="1"/>
  <c r="J21" i="26"/>
  <c r="I18" i="3" s="1"/>
  <c r="K21" i="26"/>
  <c r="J18" i="3" s="1"/>
  <c r="L21" i="26"/>
  <c r="K18" i="3" s="1"/>
  <c r="M37" i="2" l="1"/>
  <c r="D27" i="23"/>
  <c r="C108" i="6"/>
  <c r="C106" i="6"/>
  <c r="C102" i="6"/>
  <c r="C100" i="6"/>
  <c r="C98" i="6"/>
  <c r="C94" i="6"/>
  <c r="C66" i="6"/>
  <c r="C64" i="6"/>
  <c r="C117" i="6" s="1"/>
  <c r="C104" i="6" s="1"/>
  <c r="C56" i="6"/>
  <c r="C52" i="6"/>
  <c r="C50" i="6"/>
  <c r="C48" i="6"/>
  <c r="C28" i="6"/>
  <c r="C22" i="6"/>
  <c r="C18" i="6"/>
  <c r="C16" i="6"/>
  <c r="J23" i="25" l="1"/>
  <c r="I23" i="25"/>
  <c r="C18" i="25"/>
  <c r="C12" i="25"/>
  <c r="C23" i="25" l="1"/>
  <c r="D17" i="19"/>
  <c r="D96" i="6"/>
  <c r="C96" i="6" s="1"/>
  <c r="C66" i="13" l="1"/>
  <c r="D66" i="13"/>
  <c r="E66" i="13"/>
  <c r="B66" i="13"/>
  <c r="F52" i="13"/>
  <c r="F53" i="13"/>
  <c r="D36" i="10"/>
  <c r="C36" i="10"/>
  <c r="C26" i="9"/>
  <c r="F14" i="13" l="1"/>
  <c r="F15" i="13"/>
  <c r="F16" i="13"/>
  <c r="F17" i="13"/>
  <c r="F18" i="13"/>
  <c r="F19" i="13"/>
  <c r="F20" i="13"/>
  <c r="F21" i="13"/>
  <c r="F12" i="13"/>
  <c r="C12" i="29"/>
  <c r="E31" i="10"/>
  <c r="E30" i="10" s="1"/>
  <c r="D25" i="10"/>
  <c r="C25" i="10"/>
  <c r="E16" i="10"/>
  <c r="E15" i="10" s="1"/>
  <c r="D15" i="10"/>
  <c r="C15" i="10"/>
  <c r="C97" i="7"/>
  <c r="C67" i="7"/>
  <c r="F33" i="13"/>
  <c r="F34" i="13"/>
  <c r="F35" i="13"/>
  <c r="F36" i="13"/>
  <c r="F37" i="13"/>
  <c r="F38" i="13"/>
  <c r="F32" i="13"/>
  <c r="D39" i="13"/>
  <c r="D13" i="13" s="1"/>
  <c r="E39" i="13"/>
  <c r="E13" i="13" s="1"/>
  <c r="B124" i="6"/>
  <c r="B126" i="6" s="1"/>
  <c r="C15" i="9"/>
  <c r="C60" i="13" l="1"/>
  <c r="D60" i="13"/>
  <c r="E60" i="13"/>
  <c r="B60" i="13"/>
  <c r="F65" i="13"/>
  <c r="F64" i="13"/>
  <c r="C101" i="7"/>
  <c r="C25" i="7"/>
  <c r="C21" i="7"/>
  <c r="F110" i="6"/>
  <c r="G110" i="6"/>
  <c r="I110" i="6"/>
  <c r="K110" i="6"/>
  <c r="M110" i="6"/>
  <c r="D90" i="6"/>
  <c r="C90" i="6" s="1"/>
  <c r="D80" i="6"/>
  <c r="C80" i="6" s="1"/>
  <c r="D58" i="6"/>
  <c r="C58" i="6" s="1"/>
  <c r="D36" i="6"/>
  <c r="D24" i="6"/>
  <c r="C24" i="6" s="1"/>
  <c r="D20" i="6"/>
  <c r="C20" i="6" s="1"/>
  <c r="D14" i="6"/>
  <c r="C14" i="6" s="1"/>
  <c r="C81" i="7"/>
  <c r="C77" i="7"/>
  <c r="C75" i="7"/>
  <c r="C59" i="7"/>
  <c r="C61" i="7"/>
  <c r="D76" i="6"/>
  <c r="C76" i="6" s="1"/>
  <c r="D74" i="6"/>
  <c r="C74" i="6" s="1"/>
  <c r="O23" i="17"/>
  <c r="O24" i="17" s="1"/>
  <c r="O32" i="17"/>
  <c r="O38" i="17" s="1"/>
  <c r="D108" i="7"/>
  <c r="E108" i="7"/>
  <c r="F108" i="7"/>
  <c r="G108" i="7"/>
  <c r="H108" i="7"/>
  <c r="I108" i="7"/>
  <c r="J108" i="7"/>
  <c r="K108" i="7"/>
  <c r="L108" i="7"/>
  <c r="C21" i="9"/>
  <c r="C17" i="9"/>
  <c r="D19" i="10"/>
  <c r="C19" i="10"/>
  <c r="E20" i="10"/>
  <c r="M13" i="7"/>
  <c r="I111" i="6" l="1"/>
  <c r="C36" i="6"/>
  <c r="C113" i="7"/>
  <c r="K106" i="7"/>
  <c r="I106" i="7"/>
  <c r="G106" i="7"/>
  <c r="E106" i="7"/>
  <c r="L106" i="7"/>
  <c r="J106" i="7"/>
  <c r="H106" i="7"/>
  <c r="D106" i="7"/>
  <c r="F106" i="7"/>
  <c r="H110" i="6"/>
  <c r="N110" i="6"/>
  <c r="L110" i="6"/>
  <c r="J110" i="6"/>
  <c r="E19" i="10"/>
  <c r="C103" i="7" l="1"/>
  <c r="C99" i="7"/>
  <c r="C37" i="7"/>
  <c r="C15" i="7"/>
  <c r="D52" i="23" l="1"/>
  <c r="F113" i="6"/>
  <c r="F111" i="6" s="1"/>
  <c r="G113" i="6"/>
  <c r="G111" i="6" s="1"/>
  <c r="H113" i="6"/>
  <c r="H111" i="6" s="1"/>
  <c r="J113" i="6"/>
  <c r="J111" i="6" s="1"/>
  <c r="K113" i="6"/>
  <c r="K111" i="6" s="1"/>
  <c r="L113" i="6"/>
  <c r="L111" i="6" s="1"/>
  <c r="M113" i="6"/>
  <c r="M111" i="6" s="1"/>
  <c r="N113" i="6"/>
  <c r="N111" i="6" s="1"/>
  <c r="B35" i="17"/>
  <c r="D17" i="10" l="1"/>
  <c r="C17" i="10"/>
  <c r="E18" i="10"/>
  <c r="C19" i="29"/>
  <c r="B21" i="2"/>
  <c r="D38" i="10"/>
  <c r="C38" i="10"/>
  <c r="E36" i="10"/>
  <c r="E38" i="10" l="1"/>
  <c r="E56" i="10"/>
  <c r="E26" i="10"/>
  <c r="E25" i="10" s="1"/>
  <c r="C87" i="7"/>
  <c r="C41" i="7"/>
  <c r="D40" i="6"/>
  <c r="C40" i="6" s="1"/>
  <c r="D16" i="25" l="1"/>
  <c r="C16" i="25" s="1"/>
  <c r="C17" i="26"/>
  <c r="C83" i="7"/>
  <c r="D88" i="6"/>
  <c r="C88" i="6" s="1"/>
  <c r="D82" i="6"/>
  <c r="C82" i="6" s="1"/>
  <c r="D86" i="6"/>
  <c r="C86" i="6" s="1"/>
  <c r="D30" i="17"/>
  <c r="E30" i="17"/>
  <c r="F30" i="17"/>
  <c r="G30" i="17"/>
  <c r="H30" i="17"/>
  <c r="I30" i="17"/>
  <c r="J30" i="17"/>
  <c r="K30" i="17"/>
  <c r="L30" i="17"/>
  <c r="M30" i="17"/>
  <c r="N30" i="17"/>
  <c r="C30" i="17"/>
  <c r="D29" i="17"/>
  <c r="E29" i="17"/>
  <c r="F29" i="17"/>
  <c r="G29" i="17"/>
  <c r="H29" i="17"/>
  <c r="I29" i="17"/>
  <c r="J29" i="17"/>
  <c r="K29" i="17"/>
  <c r="L29" i="17"/>
  <c r="M29" i="17"/>
  <c r="N29" i="17"/>
  <c r="C29" i="17"/>
  <c r="B31" i="17"/>
  <c r="D14" i="17"/>
  <c r="D16" i="17" s="1"/>
  <c r="E14" i="17"/>
  <c r="E16" i="17" s="1"/>
  <c r="F14" i="17"/>
  <c r="F16" i="17" s="1"/>
  <c r="G14" i="17"/>
  <c r="G16" i="17" s="1"/>
  <c r="H14" i="17"/>
  <c r="H16" i="17" s="1"/>
  <c r="I14" i="17"/>
  <c r="I16" i="17" s="1"/>
  <c r="J14" i="17"/>
  <c r="J16" i="17" s="1"/>
  <c r="K14" i="17"/>
  <c r="K16" i="17" s="1"/>
  <c r="L14" i="17"/>
  <c r="L16" i="17" s="1"/>
  <c r="M14" i="17"/>
  <c r="M16" i="17" s="1"/>
  <c r="N14" i="17"/>
  <c r="N16" i="17" s="1"/>
  <c r="C14" i="17"/>
  <c r="C16" i="17" s="1"/>
  <c r="D13" i="17"/>
  <c r="D24" i="17" s="1"/>
  <c r="E13" i="17"/>
  <c r="E24" i="17" s="1"/>
  <c r="F13" i="17"/>
  <c r="F24" i="17" s="1"/>
  <c r="G13" i="17"/>
  <c r="G24" i="17" s="1"/>
  <c r="H13" i="17"/>
  <c r="H24" i="17" s="1"/>
  <c r="I13" i="17"/>
  <c r="I24" i="17" s="1"/>
  <c r="J13" i="17"/>
  <c r="J24" i="17" s="1"/>
  <c r="K13" i="17"/>
  <c r="K24" i="17" s="1"/>
  <c r="L13" i="17"/>
  <c r="L24" i="17" s="1"/>
  <c r="M13" i="17"/>
  <c r="M24" i="17" s="1"/>
  <c r="N13" i="17"/>
  <c r="N24" i="17" s="1"/>
  <c r="C13" i="17"/>
  <c r="C24" i="17" s="1"/>
  <c r="B12" i="17"/>
  <c r="B15" i="17"/>
  <c r="B17" i="17"/>
  <c r="B22" i="17"/>
  <c r="B33" i="17"/>
  <c r="B34" i="17"/>
  <c r="B37" i="17"/>
  <c r="D22" i="13"/>
  <c r="B39" i="13"/>
  <c r="B13" i="13" s="1"/>
  <c r="B22" i="13" s="1"/>
  <c r="C39" i="13"/>
  <c r="C13" i="13" s="1"/>
  <c r="C22" i="13" s="1"/>
  <c r="F48" i="13"/>
  <c r="F49" i="13"/>
  <c r="F50" i="13"/>
  <c r="F51" i="13"/>
  <c r="B70" i="13"/>
  <c r="C55" i="13"/>
  <c r="C70" i="13" s="1"/>
  <c r="D55" i="13"/>
  <c r="D70" i="13" s="1"/>
  <c r="E55" i="13"/>
  <c r="E70" i="13" s="1"/>
  <c r="F56" i="13"/>
  <c r="F57" i="13"/>
  <c r="F59" i="13"/>
  <c r="F61" i="13"/>
  <c r="F62" i="13"/>
  <c r="F63" i="13"/>
  <c r="F67" i="13"/>
  <c r="F68" i="13"/>
  <c r="F69" i="13"/>
  <c r="E17" i="10"/>
  <c r="C33" i="10"/>
  <c r="D33" i="10"/>
  <c r="E34" i="10"/>
  <c r="C54" i="10"/>
  <c r="C58" i="10" s="1"/>
  <c r="D54" i="10"/>
  <c r="D58" i="10" s="1"/>
  <c r="E55" i="10"/>
  <c r="C23" i="9"/>
  <c r="C33" i="9" s="1"/>
  <c r="C48" i="9"/>
  <c r="D43" i="23"/>
  <c r="C13" i="26"/>
  <c r="C15" i="26"/>
  <c r="D19" i="26"/>
  <c r="D21" i="26" s="1"/>
  <c r="C18" i="3" s="1"/>
  <c r="C36" i="3" s="1"/>
  <c r="C39" i="1" s="1"/>
  <c r="C23" i="26"/>
  <c r="D24" i="26"/>
  <c r="E24" i="26"/>
  <c r="F24" i="26"/>
  <c r="G24" i="26"/>
  <c r="H24" i="26"/>
  <c r="I24" i="26"/>
  <c r="J24" i="26"/>
  <c r="K24" i="26"/>
  <c r="L24" i="26"/>
  <c r="C13" i="7"/>
  <c r="C17" i="7"/>
  <c r="C19" i="7"/>
  <c r="C23" i="7"/>
  <c r="C27" i="7"/>
  <c r="C29" i="7"/>
  <c r="C31" i="7"/>
  <c r="C33" i="7"/>
  <c r="C35" i="7"/>
  <c r="C39" i="7"/>
  <c r="C45" i="7"/>
  <c r="C47" i="7"/>
  <c r="C49" i="7"/>
  <c r="C51" i="7"/>
  <c r="C112" i="7" s="1"/>
  <c r="C105" i="7" s="1"/>
  <c r="C53" i="7"/>
  <c r="C57" i="7"/>
  <c r="C63" i="7"/>
  <c r="C65" i="7"/>
  <c r="C69" i="7"/>
  <c r="C73" i="7"/>
  <c r="C85" i="7"/>
  <c r="C89" i="7"/>
  <c r="C91" i="7"/>
  <c r="C95" i="7"/>
  <c r="B20" i="3"/>
  <c r="B26" i="3"/>
  <c r="D14" i="25"/>
  <c r="D20" i="25" s="1"/>
  <c r="C19" i="2" s="1"/>
  <c r="E21" i="25"/>
  <c r="C21" i="25" s="1"/>
  <c r="D22" i="25"/>
  <c r="C22" i="25" s="1"/>
  <c r="E12" i="6"/>
  <c r="E110" i="6" s="1"/>
  <c r="O110" i="6" s="1"/>
  <c r="C26" i="6"/>
  <c r="D30" i="6"/>
  <c r="C30" i="6" s="1"/>
  <c r="D32" i="6"/>
  <c r="C32" i="6" s="1"/>
  <c r="D34" i="6"/>
  <c r="C34" i="6" s="1"/>
  <c r="D38" i="6"/>
  <c r="C38" i="6" s="1"/>
  <c r="D44" i="6"/>
  <c r="C44" i="6" s="1"/>
  <c r="D46" i="6"/>
  <c r="C46" i="6" s="1"/>
  <c r="D60" i="6"/>
  <c r="C60" i="6" s="1"/>
  <c r="D62" i="6"/>
  <c r="D68" i="6"/>
  <c r="C68" i="6" s="1"/>
  <c r="D72" i="6"/>
  <c r="D84" i="6"/>
  <c r="C84" i="6" s="1"/>
  <c r="B17" i="2"/>
  <c r="C43" i="1"/>
  <c r="B30" i="3"/>
  <c r="B28" i="3"/>
  <c r="B24" i="3"/>
  <c r="B22" i="3"/>
  <c r="F55" i="13" l="1"/>
  <c r="C72" i="6"/>
  <c r="C62" i="6"/>
  <c r="D112" i="6"/>
  <c r="C112" i="6" s="1"/>
  <c r="B24" i="17"/>
  <c r="B16" i="17"/>
  <c r="C54" i="9"/>
  <c r="C55" i="9" s="1"/>
  <c r="D15" i="2"/>
  <c r="D37" i="2" s="1"/>
  <c r="C14" i="25"/>
  <c r="C20" i="25" s="1"/>
  <c r="B19" i="2"/>
  <c r="N32" i="17"/>
  <c r="N38" i="17" s="1"/>
  <c r="J32" i="17"/>
  <c r="J38" i="17" s="1"/>
  <c r="F32" i="17"/>
  <c r="F38" i="17" s="1"/>
  <c r="K32" i="17"/>
  <c r="K38" i="17" s="1"/>
  <c r="G32" i="17"/>
  <c r="G38" i="17" s="1"/>
  <c r="F66" i="13"/>
  <c r="I32" i="17"/>
  <c r="I38" i="17" s="1"/>
  <c r="C28" i="1"/>
  <c r="C55" i="1" s="1"/>
  <c r="B14" i="17"/>
  <c r="L32" i="17"/>
  <c r="L38" i="17" s="1"/>
  <c r="M32" i="17"/>
  <c r="M38" i="17" s="1"/>
  <c r="E32" i="17"/>
  <c r="E38" i="17" s="1"/>
  <c r="D32" i="17"/>
  <c r="D38" i="17" s="1"/>
  <c r="D118" i="6"/>
  <c r="B13" i="17"/>
  <c r="B26" i="17"/>
  <c r="H32" i="17"/>
  <c r="H38" i="17" s="1"/>
  <c r="C19" i="26"/>
  <c r="B28" i="17"/>
  <c r="B29" i="17"/>
  <c r="B30" i="17"/>
  <c r="C108" i="7"/>
  <c r="F60" i="13"/>
  <c r="F70" i="13" s="1"/>
  <c r="O12" i="6"/>
  <c r="O117" i="6" s="1"/>
  <c r="C40" i="1"/>
  <c r="B27" i="17"/>
  <c r="C37" i="9"/>
  <c r="D12" i="6"/>
  <c r="E113" i="6"/>
  <c r="E111" i="6" s="1"/>
  <c r="B23" i="17"/>
  <c r="C32" i="17"/>
  <c r="C38" i="17" s="1"/>
  <c r="E22" i="13"/>
  <c r="D35" i="10"/>
  <c r="C35" i="10"/>
  <c r="C39" i="10" s="1"/>
  <c r="E54" i="10"/>
  <c r="E58" i="10" s="1"/>
  <c r="E33" i="10"/>
  <c r="C24" i="26"/>
  <c r="D45" i="23"/>
  <c r="D54" i="23" s="1"/>
  <c r="C42" i="1"/>
  <c r="B35" i="2"/>
  <c r="C50" i="1"/>
  <c r="C49" i="1"/>
  <c r="B33" i="2"/>
  <c r="B29" i="2"/>
  <c r="B25" i="2"/>
  <c r="B31" i="2"/>
  <c r="B27" i="2"/>
  <c r="B23" i="2"/>
  <c r="C22" i="26"/>
  <c r="C15" i="2" l="1"/>
  <c r="C37" i="2" s="1"/>
  <c r="B38" i="17"/>
  <c r="B16" i="3"/>
  <c r="C12" i="6"/>
  <c r="P104" i="6"/>
  <c r="B32" i="17"/>
  <c r="D113" i="6"/>
  <c r="C113" i="6" s="1"/>
  <c r="D39" i="10"/>
  <c r="E35" i="10"/>
  <c r="E39" i="10" s="1"/>
  <c r="C21" i="26"/>
  <c r="B18" i="3" s="1"/>
  <c r="B34" i="3"/>
  <c r="C41" i="1"/>
  <c r="C48" i="1"/>
  <c r="C106" i="7" l="1"/>
  <c r="B38" i="3"/>
  <c r="B15" i="2"/>
  <c r="B39" i="2" s="1"/>
  <c r="C110" i="6" l="1"/>
  <c r="C111" i="6" s="1"/>
  <c r="D110" i="6"/>
  <c r="B37" i="2"/>
  <c r="B36" i="3"/>
  <c r="C51" i="1"/>
  <c r="C56" i="1" s="1"/>
  <c r="C57" i="1" s="1"/>
  <c r="F39" i="13"/>
  <c r="F13" i="13" s="1"/>
  <c r="F22" i="13" s="1"/>
  <c r="D111" i="6" l="1"/>
</calcChain>
</file>

<file path=xl/sharedStrings.xml><?xml version="1.0" encoding="utf-8"?>
<sst xmlns="http://schemas.openxmlformats.org/spreadsheetml/2006/main" count="1400" uniqueCount="616">
  <si>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</si>
  <si>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</si>
  <si>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</si>
  <si>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</si>
  <si>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</si>
  <si>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</si>
  <si>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</si>
  <si>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</si>
  <si>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</si>
  <si>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</si>
  <si>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</si>
  <si>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</si>
  <si>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</si>
  <si>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</si>
  <si>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</si>
  <si>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</si>
  <si>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</si>
  <si>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</si>
  <si>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</si>
  <si>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</si>
  <si>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</si>
  <si>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</si>
  <si>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</si>
  <si>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</si>
  <si>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</si>
  <si>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</si>
  <si>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</si>
  <si>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</si>
  <si>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</si>
  <si>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</si>
  <si>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</si>
  <si>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</si>
  <si>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</si>
  <si>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</si>
  <si>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</si>
  <si>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</si>
  <si>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</si>
  <si>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</si>
  <si>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</si>
  <si>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</si>
  <si>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</si>
  <si>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 xml:space="preserve">        Eredeti előirányzat</t>
  </si>
  <si>
    <t>1. cím költségvetési főösszege</t>
  </si>
  <si>
    <t>Eredeti előirányzat</t>
  </si>
  <si>
    <t>Intézményfinanszírozás</t>
  </si>
  <si>
    <t>2. cím költségvetési főösszege</t>
  </si>
  <si>
    <t>Mutató</t>
  </si>
  <si>
    <t>Jogcím</t>
  </si>
  <si>
    <t>Összeg Ft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</si>
  <si>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</si>
  <si>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</si>
  <si>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</si>
  <si>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</si>
  <si>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</si>
  <si>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</si>
  <si>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</si>
  <si>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Dorog Város Önkormányzat </t>
  </si>
  <si>
    <t xml:space="preserve">                                                               Adatok: ezer forintban</t>
  </si>
  <si>
    <t>I.</t>
  </si>
  <si>
    <t>II.</t>
  </si>
  <si>
    <t>III.</t>
  </si>
  <si>
    <t xml:space="preserve">                          Dorog Város Önkormányzat</t>
  </si>
  <si>
    <t xml:space="preserve">                               Felhalmozási kiadások</t>
  </si>
  <si>
    <t xml:space="preserve">                                       BERUHÁZÁS</t>
  </si>
  <si>
    <t>Alap</t>
  </si>
  <si>
    <t>ÁFA</t>
  </si>
  <si>
    <t xml:space="preserve">                                       FELÚJÍTÁS</t>
  </si>
  <si>
    <t xml:space="preserve">     Felhalmozásra átadott pénzeszközök és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</si>
  <si>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</si>
  <si>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</si>
  <si>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</si>
  <si>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</si>
  <si>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</si>
  <si>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</si>
  <si>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</si>
  <si>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</si>
  <si>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</si>
  <si>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</si>
  <si>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</si>
  <si>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</si>
  <si>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</si>
  <si>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</si>
  <si>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</si>
  <si>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</si>
  <si>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</si>
  <si>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</si>
  <si>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</si>
  <si>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</si>
  <si>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</si>
  <si>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</si>
  <si>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</si>
  <si>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</si>
  <si>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</si>
  <si>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</si>
  <si>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</si>
  <si>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</si>
  <si>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</si>
  <si>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</si>
  <si>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</si>
  <si>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</si>
  <si>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</si>
  <si>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</si>
  <si>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</si>
  <si>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alapján a közvetett támogatásokról</t>
  </si>
  <si>
    <t>Dologi kiadások</t>
  </si>
  <si>
    <t>Felújítások</t>
  </si>
  <si>
    <t>Beruházások</t>
  </si>
  <si>
    <t xml:space="preserve">                Önkormányzat által folyósított ellátások</t>
  </si>
  <si>
    <t>1993. évi III. tv. (Szoc.tv.) 117.§</t>
  </si>
  <si>
    <t>Összesen:</t>
  </si>
  <si>
    <t>Intézmények</t>
  </si>
  <si>
    <t xml:space="preserve">   Adatok: ezer forintban</t>
  </si>
  <si>
    <t>Adatok:ezer forintban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</si>
  <si>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</si>
  <si>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</si>
  <si>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</si>
  <si>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</si>
  <si>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</si>
  <si>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</si>
  <si>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Köztemetés</t>
  </si>
  <si>
    <t>Város, községgazdálkodási szolgáltatás</t>
  </si>
  <si>
    <t>Gyermekvédelmi tv. 148. §. (5) bekezdése</t>
  </si>
  <si>
    <t>Idősek Otthona térítési díj kedvezménye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</si>
  <si>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</si>
  <si>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</si>
  <si>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</si>
  <si>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</si>
  <si>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</si>
  <si>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</si>
  <si>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</si>
  <si>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</si>
  <si>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</si>
  <si>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</si>
  <si>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</si>
  <si>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</si>
  <si>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</si>
  <si>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</si>
  <si>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</si>
  <si>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Települési szilárd hulladékkezelési közszolgáltatási díj</t>
  </si>
  <si>
    <t>Kedvezményes óvodai, iskolai étkeztetés</t>
  </si>
  <si>
    <t>1-7. cím összesen</t>
  </si>
  <si>
    <t xml:space="preserve">    -Védőnői Szolgálat</t>
  </si>
  <si>
    <t>VIII.</t>
  </si>
  <si>
    <t>A helyi önkormányzatok működésének általános támogatása</t>
  </si>
  <si>
    <t>A települési önk.egyes köznevelési és gyermekétkeztetési feladatainak támogatása</t>
  </si>
  <si>
    <t>A települési önkormányzatok szociális és gyermekjóléti feladatainak támogatása</t>
  </si>
  <si>
    <t>IV. jogcímen ökormányzati támogatás összesen</t>
  </si>
  <si>
    <t>Települési önkormányzatok kulturális feladatainak támogatása</t>
  </si>
  <si>
    <t>ellenőrzés</t>
  </si>
  <si>
    <t>Dorog Város Egyesített Sportintézménye</t>
  </si>
  <si>
    <t xml:space="preserve"> - Uszoda</t>
  </si>
  <si>
    <t xml:space="preserve"> - Stadion</t>
  </si>
  <si>
    <t xml:space="preserve">  - Kincstári Szervezet</t>
  </si>
  <si>
    <t>Emberi Erőforrás Osztály</t>
  </si>
  <si>
    <t>Munkaszerződés</t>
  </si>
  <si>
    <t>Kimutatás az államháztartási törvény 24. §. (4) bekezdés  c. pontja</t>
  </si>
  <si>
    <t xml:space="preserve">        Eredeti előirányzat bérlakás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</si>
  <si>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</si>
  <si>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</si>
  <si>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</si>
  <si>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</si>
  <si>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</si>
  <si>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</si>
  <si>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     Eredeti előirányzat </t>
  </si>
  <si>
    <t>III.3. Társulás által történő feladatellátás összesen</t>
  </si>
  <si>
    <t>Helyi önkormányzat támogatása összesen</t>
  </si>
  <si>
    <t>KÖT</t>
  </si>
  <si>
    <t>ÖNK</t>
  </si>
  <si>
    <t>ÁLLIG</t>
  </si>
  <si>
    <t>Kötelező összesen</t>
  </si>
  <si>
    <t>Önkéntes összesen</t>
  </si>
  <si>
    <t>Államigazgatási összesen</t>
  </si>
  <si>
    <t>23 fő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</si>
  <si>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</si>
  <si>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</si>
  <si>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</si>
  <si>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</si>
  <si>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</si>
  <si>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</si>
  <si>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</si>
  <si>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</si>
  <si>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</si>
  <si>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</si>
  <si>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</si>
  <si>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</si>
  <si>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</si>
  <si>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</si>
  <si>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</si>
  <si>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</si>
  <si>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</si>
  <si>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</si>
  <si>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</si>
  <si>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</si>
  <si>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</si>
  <si>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</si>
  <si>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</si>
  <si>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</si>
  <si>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</si>
  <si>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</si>
  <si>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</si>
  <si>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</si>
  <si>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</si>
  <si>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8. Dr. Magyar K. Városi Bölcsőde</t>
  </si>
  <si>
    <t>9. Dorog Város Egyesített Sportin.</t>
  </si>
  <si>
    <t>11. Kincstári Szervezet</t>
  </si>
  <si>
    <t>Műk.c.támog.áht-n belülről</t>
  </si>
  <si>
    <t>Felhalmozási célú támog.áht-n belülről</t>
  </si>
  <si>
    <t>Műk.c.átvett pénzeszköz</t>
  </si>
  <si>
    <t>Finanszírozási bevételek</t>
  </si>
  <si>
    <t>Önkormányzati támogatás</t>
  </si>
  <si>
    <t>Ellátottak pénzbeli jutttatásai</t>
  </si>
  <si>
    <t>8. Dr. Magyar K. Városi Bölcs.</t>
  </si>
  <si>
    <t>9. Dorog Város Egyes.Sportint.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</si>
  <si>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</si>
  <si>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</si>
  <si>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</si>
  <si>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</si>
  <si>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</si>
  <si>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3-4. Gáthy Z. Városi Könyvtár és Helytört.Múzeum</t>
  </si>
  <si>
    <t>3-1. Hétszínvirág Óvoda</t>
  </si>
  <si>
    <t>3-2. Petőfi Sándor Óvoda</t>
  </si>
  <si>
    <t>3-3. Zrínyi Ilona Óvoda</t>
  </si>
  <si>
    <t>3-6. Dr. Magyar Károly Városi Bölcsőde</t>
  </si>
  <si>
    <t>3-7. Dorog Város Egyesített Sportintézménye</t>
  </si>
  <si>
    <t xml:space="preserve">   - Intézmény működtetés</t>
  </si>
  <si>
    <t>Települési támogatás</t>
  </si>
  <si>
    <t>Idősek karácsonya természetbeni támogatás</t>
  </si>
  <si>
    <t>Önkormányzati vagyonnal való gazdálk.kapcs.fel.</t>
  </si>
  <si>
    <t>Önkorm.és önk.hiv. jogalkotó és ált.igazg.feladatok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</si>
  <si>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</si>
  <si>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</si>
  <si>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</si>
  <si>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</si>
  <si>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</si>
  <si>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</si>
  <si>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</si>
  <si>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</si>
  <si>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2-1</t>
  </si>
  <si>
    <t>2. Közhatalmi bevételek</t>
  </si>
  <si>
    <t>3. Működési bevételek</t>
  </si>
  <si>
    <t>4. Működési célú átvett pénzeszközök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</si>
  <si>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</si>
  <si>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</si>
  <si>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</si>
  <si>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</si>
  <si>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 xml:space="preserve">BEVÉTELEK ÖSSZESEN </t>
  </si>
  <si>
    <t>24. KIADÁSOK ÖSSZESEN</t>
  </si>
  <si>
    <t>20 fő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</si>
  <si>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</si>
  <si>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</si>
  <si>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</si>
  <si>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 xml:space="preserve"> </t>
  </si>
  <si>
    <t>Ebből: - egyéb működési célú támogatás</t>
  </si>
  <si>
    <t>Védőnői Szolgálat</t>
  </si>
  <si>
    <t>Önkormányzat álltal folyósított ellátások összesen</t>
  </si>
  <si>
    <t>Közvillágítás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</si>
  <si>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</si>
  <si>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</si>
  <si>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</si>
  <si>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</si>
  <si>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</si>
  <si>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</si>
  <si>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</si>
  <si>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</si>
  <si>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Buzánszky Stadion vásárlási részlet</t>
  </si>
  <si>
    <t>3-7.</t>
  </si>
  <si>
    <t>1</t>
  </si>
  <si>
    <t>5.600</t>
  </si>
  <si>
    <t>Buzánszky Jenő Stadion beruházás</t>
  </si>
  <si>
    <t>Dorog Város Önkormányzata</t>
  </si>
  <si>
    <t>A többéves kihatással járó döntések évenkénti bemutatása</t>
  </si>
  <si>
    <t>Dorogi Többcéli Kistérségi Társulás számára igényelt normatív támogatás</t>
  </si>
  <si>
    <t>Költségv.kiadási főösszeg</t>
  </si>
  <si>
    <t>ezer forint</t>
  </si>
  <si>
    <t>1-2. Adó, vám és jövedéki igazgatás</t>
  </si>
  <si>
    <t>1-2. Adó, vám és jövedékigazgatás</t>
  </si>
  <si>
    <t xml:space="preserve">                                                                                                                              </t>
  </si>
  <si>
    <t xml:space="preserve">         - telekadó</t>
  </si>
  <si>
    <t xml:space="preserve">         - idegenforgalmi adó</t>
  </si>
  <si>
    <t>ell</t>
  </si>
  <si>
    <t>Város és községgazdálkodási egyéb szolgáltatások</t>
  </si>
  <si>
    <t>Támogatási célú finanszírozási műveletek</t>
  </si>
  <si>
    <t>Normatív támogatás átadása DTKT-nak</t>
  </si>
  <si>
    <t>Turizmusfejlesztési támogatások és tevékenységek</t>
  </si>
  <si>
    <t>TDM támogatása</t>
  </si>
  <si>
    <t xml:space="preserve">Szolidaritási hozzájárulás </t>
  </si>
  <si>
    <t>1-3. Köztemető-fenntartás és működtetés</t>
  </si>
  <si>
    <t>Bölcsődei kedvezményes étkeztetés, gondozási díj</t>
  </si>
  <si>
    <t>22. Finanszírozási kiadások</t>
  </si>
  <si>
    <t xml:space="preserve"> - Sportiroda</t>
  </si>
  <si>
    <t xml:space="preserve"> - Birkózócsarnok</t>
  </si>
  <si>
    <t>1-18</t>
  </si>
  <si>
    <t>1-20</t>
  </si>
  <si>
    <t>1-8</t>
  </si>
  <si>
    <t>Központi költségvetési befizetések</t>
  </si>
  <si>
    <t>köznevelési normatíva</t>
  </si>
  <si>
    <t xml:space="preserve">szoc.normatíva </t>
  </si>
  <si>
    <t>szünidei normativa</t>
  </si>
  <si>
    <t>kulturális normatíva</t>
  </si>
  <si>
    <t>kincstáré</t>
  </si>
  <si>
    <t>Előző évi normatíva elszámolás DTKT-nak</t>
  </si>
  <si>
    <t>Passzív állomány</t>
  </si>
  <si>
    <t>1-13</t>
  </si>
  <si>
    <t>Közművelődé TOP és CLLD projekt</t>
  </si>
  <si>
    <t>Lakosság részére lakásépítéshez, lakásfelújításhoz nyújtott kölcsön elngedésének összege</t>
  </si>
  <si>
    <t>Iparűzési adó kedvezmény</t>
  </si>
  <si>
    <t>Rászoruló gyermekek intézményen kívüli szünidei étkezése</t>
  </si>
  <si>
    <t>Ávr. 28. §</t>
  </si>
  <si>
    <t>c.</t>
  </si>
  <si>
    <t>e</t>
  </si>
  <si>
    <t>a</t>
  </si>
  <si>
    <t>b</t>
  </si>
  <si>
    <t xml:space="preserve">       Reimann Miniverzum</t>
  </si>
  <si>
    <t xml:space="preserve">       Könyvtár</t>
  </si>
  <si>
    <t>Költségvetési bevételi főösszeg</t>
  </si>
  <si>
    <t>hazai forrás</t>
  </si>
  <si>
    <t>EU-s forrás</t>
  </si>
  <si>
    <t>Költségvetési cím és megnevezés</t>
  </si>
  <si>
    <t>Felhalmozási c. átvett pénzeszk</t>
  </si>
  <si>
    <t>4 fő</t>
  </si>
  <si>
    <t>1-4. Önkotm.vagyonnal való gazd.kapcs.feladatok</t>
  </si>
  <si>
    <t>1-5. Informatikai fejlesztése, szolgáltatások</t>
  </si>
  <si>
    <t>1-6. Önkorm.elszámolasai a központi költségvetéssel</t>
  </si>
  <si>
    <t>1-7. Központi költségvetési befizetések</t>
  </si>
  <si>
    <t>1-8. Támogatási célú fianszírozási műveletek</t>
  </si>
  <si>
    <t>1-9. Hosszabb időtartamú közfoglalkoztatás</t>
  </si>
  <si>
    <t>1-10. Állat egészségügy</t>
  </si>
  <si>
    <t>1-11. Út, autópálya építése</t>
  </si>
  <si>
    <t>1-12. Közutak, hidak,alagutak üzemeltet.fenntart.</t>
  </si>
  <si>
    <t>1-13. Turizmus fejlesztési támogatások és tevékenységek</t>
  </si>
  <si>
    <t>1-14. Nem veszélyes hulladék begyűjtsée</t>
  </si>
  <si>
    <t>1-15. Nem veszélyes hulladék kezelése és ártalmatlanítása</t>
  </si>
  <si>
    <t>1-5. Informatikai fejlesztések, szolgáltatások</t>
  </si>
  <si>
    <t>1-15 Nem veszélyes hulladék kezelése és ártalmatlanítása</t>
  </si>
  <si>
    <t>Uszoda bővítés tervezés</t>
  </si>
  <si>
    <t>Baba-Mama csomag</t>
  </si>
  <si>
    <t>1-7</t>
  </si>
  <si>
    <t>1-4</t>
  </si>
  <si>
    <t>Kincstári Szervezet</t>
  </si>
  <si>
    <t>Költségvetési cím alcím megevezése</t>
  </si>
  <si>
    <t>Önk. feladat jellege</t>
  </si>
  <si>
    <t>Köz- hatalmi bevételek</t>
  </si>
  <si>
    <t>Felhalmo-zási bevételek</t>
  </si>
  <si>
    <t>Műk.c.át- vett pénz- eszköz</t>
  </si>
  <si>
    <t>Felhalm.c.átv. pénz- eszköz</t>
  </si>
  <si>
    <t>Finanszí-rozási bevételek</t>
  </si>
  <si>
    <t>Eu-s forrás</t>
  </si>
  <si>
    <t>12.</t>
  </si>
  <si>
    <t>13.</t>
  </si>
  <si>
    <t>3-1   Hétszínvirág Óvoda</t>
  </si>
  <si>
    <t>KÖT.</t>
  </si>
  <si>
    <t>3-2   Petőfi Sándor Óvoda</t>
  </si>
  <si>
    <t>3-3   Zrínyi Ilona Óvoda</t>
  </si>
  <si>
    <t>ÖNK.</t>
  </si>
  <si>
    <t>3-6 Magyar Károly Városi Bölcsőde</t>
  </si>
  <si>
    <t>3-7. Dorog Város Egyesített Sportintézm.</t>
  </si>
  <si>
    <t xml:space="preserve">        - Uszoda</t>
  </si>
  <si>
    <t xml:space="preserve">        - Kézilabdacsarnok</t>
  </si>
  <si>
    <t xml:space="preserve">        - Stadion</t>
  </si>
  <si>
    <t xml:space="preserve">        - Sportiroda</t>
  </si>
  <si>
    <t xml:space="preserve">        - Bírkózócsarnok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</si>
  <si>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</si>
  <si>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</si>
  <si>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</si>
  <si>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</si>
  <si>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</si>
  <si>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</si>
  <si>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</si>
  <si>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</si>
  <si>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</si>
  <si>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</si>
  <si>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</si>
  <si>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Reimann Miniverzum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</si>
  <si>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</si>
  <si>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</si>
  <si>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</si>
  <si>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Nyári napközi</t>
  </si>
  <si>
    <t xml:space="preserve">           Zsigmondy V. Gimnázium</t>
  </si>
  <si>
    <t xml:space="preserve">            Uszoda</t>
  </si>
  <si>
    <t xml:space="preserve">           Kézilabdacsarnok</t>
  </si>
  <si>
    <t xml:space="preserve">           Birkózócsarnok</t>
  </si>
  <si>
    <t xml:space="preserve">           Stadion</t>
  </si>
  <si>
    <t xml:space="preserve">           Sportiroda</t>
  </si>
  <si>
    <t xml:space="preserve">           Egyéb üzemeltetés (Dózsa Iskola, Mentőállomás, Ügyelet, Nyilvános WC)</t>
  </si>
  <si>
    <t>3. cím költségvetési főösszege</t>
  </si>
  <si>
    <t>Költségv. kiad. főösszeg</t>
  </si>
  <si>
    <t>Finanszí-rozási kiadások</t>
  </si>
  <si>
    <t>Felhalm.c.pe.   átadás</t>
  </si>
  <si>
    <t>3-1.   Hétszínvirág Óvoda</t>
  </si>
  <si>
    <t>3-2.   Petőfi Sándor Óvoda</t>
  </si>
  <si>
    <t>3-3.   Zrínyi Ilona Óvoda</t>
  </si>
  <si>
    <t>3-6. Magyar Károly Városi Bölcsőde</t>
  </si>
  <si>
    <t xml:space="preserve">       - Kézilabdacsarnok</t>
  </si>
  <si>
    <t xml:space="preserve">        - Birkózócsarnok</t>
  </si>
  <si>
    <r>
      <t xml:space="preserve">       -  </t>
    </r>
    <r>
      <rPr>
        <b/>
        <sz val="10"/>
        <rFont val="Arial"/>
        <family val="2"/>
        <charset val="238"/>
      </rPr>
      <t>Kincstári Szervezet</t>
    </r>
  </si>
  <si>
    <t xml:space="preserve">fogl. Eü. Exp. </t>
  </si>
  <si>
    <t xml:space="preserve">      -  Védőnői Szolgálat</t>
  </si>
  <si>
    <t>Exp</t>
  </si>
  <si>
    <r>
      <t xml:space="preserve">     </t>
    </r>
    <r>
      <rPr>
        <b/>
        <u/>
        <sz val="10"/>
        <rFont val="Arial"/>
        <family val="2"/>
        <charset val="238"/>
      </rPr>
      <t xml:space="preserve"> -   Intézmény működtetés </t>
    </r>
  </si>
  <si>
    <t>fogl.eü.</t>
  </si>
  <si>
    <t>forg.k.díj</t>
  </si>
  <si>
    <t xml:space="preserve">           Uszoda</t>
  </si>
  <si>
    <t>Esztergomi úti közvilágítás fejlesztés tervezés</t>
  </si>
  <si>
    <t>Önkormányzati vagyonnal való gazd.kapcs.feladatok</t>
  </si>
  <si>
    <t>A 9/2014. (IV.25.) Kt. rendelet 15.§ szerinti 70. életévüket betöltött dorogi lakosok közszolgáltatási díj kedvezménye                                                           725 fő</t>
  </si>
  <si>
    <t xml:space="preserve">    - hazai forrás</t>
  </si>
  <si>
    <t xml:space="preserve">    - EU-s forrás</t>
  </si>
  <si>
    <t>1. Működési célú támogatások államháztarton belülről</t>
  </si>
  <si>
    <t>5. Likviditási c. hitel felvét</t>
  </si>
  <si>
    <t>8. Felhalmozási c. támogat.áht-n belülről</t>
  </si>
  <si>
    <t>9. Felhalmozási bevétel</t>
  </si>
  <si>
    <t xml:space="preserve">10. Felhalmozási c. átvett pénzeszköz </t>
  </si>
  <si>
    <t xml:space="preserve">18. Működési kiadások összesen </t>
  </si>
  <si>
    <t>6. Működési bevételek összesen</t>
  </si>
  <si>
    <t>7. Finanszírozási bevételek</t>
  </si>
  <si>
    <t>22. Felhalmozási kiadások összesen</t>
  </si>
  <si>
    <t xml:space="preserve"> - Kézilabdacsarnok</t>
  </si>
  <si>
    <t xml:space="preserve">                                       2021. évi költségvetése</t>
  </si>
  <si>
    <t>2021. évi költségvetése</t>
  </si>
  <si>
    <t>2021.  évi költségvetése</t>
  </si>
  <si>
    <t xml:space="preserve"> 2021. évi normatív állami hozzájárulás</t>
  </si>
  <si>
    <t>2021. évre jóváhagyott támogatás</t>
  </si>
  <si>
    <t>2021. évi előirányzat</t>
  </si>
  <si>
    <t xml:space="preserve">                              2021.évi költésgvetése</t>
  </si>
  <si>
    <t xml:space="preserve">                     2021. évi költségvetése</t>
  </si>
  <si>
    <t xml:space="preserve">                              2021. évi költségvetése</t>
  </si>
  <si>
    <t xml:space="preserve">                              2021.  évi költségvetése</t>
  </si>
  <si>
    <t xml:space="preserve">                             2021. évi költségvetése</t>
  </si>
  <si>
    <t>2021. évi létszám összesítő</t>
  </si>
  <si>
    <t>2021. évi létszám alakulása</t>
  </si>
  <si>
    <t>2021.</t>
  </si>
  <si>
    <t>ÖNKj</t>
  </si>
  <si>
    <t>1-17. Szennyvíz gyűjtése, tisztítása, elhelyezése</t>
  </si>
  <si>
    <t>1-18. Közvilágítás</t>
  </si>
  <si>
    <t>1-19. Zöldterület-kezelés</t>
  </si>
  <si>
    <t>1-20. Város és községgazd.egyéb szolgáltatások</t>
  </si>
  <si>
    <t>1-21. Járóbetegek gyógyító szakellátsa</t>
  </si>
  <si>
    <t>1-23. Sportlétesítmények működtetése és fejlesztése</t>
  </si>
  <si>
    <t>1-24. Versenysport tevékenység támogatása</t>
  </si>
  <si>
    <t>1-25. Iskolai, diáksport-tevékenység és támogatása</t>
  </si>
  <si>
    <t>1-26. Szabadidősport tevékenység támogatása</t>
  </si>
  <si>
    <t>1-27. Közművelődés-közösségi részvétel fejl.</t>
  </si>
  <si>
    <t>1-28. Közművelődés TOP és CLLD projektek</t>
  </si>
  <si>
    <t>1-29. Civil szervezetek működési támogatása</t>
  </si>
  <si>
    <t>1-30. Egyházak közösségi és hittételi támogatása</t>
  </si>
  <si>
    <t>1-31. Óvodai nevelés, ellátás működtetési feladatok</t>
  </si>
  <si>
    <t>1-32. Köznevelési int. 1-4 évf.tanulók nev.okt.műk.feladatok</t>
  </si>
  <si>
    <t>1-33. Köznevelési int. 5-8 évf.tanulók nev.okt.műk.feladatok</t>
  </si>
  <si>
    <t>1-34. Alapfokú művészetoktatás</t>
  </si>
  <si>
    <t>1-35. Gimnázium és szakközépiskola működtetési feladatok</t>
  </si>
  <si>
    <t>1-36. Gyermekétkezetetés köznevelési intézményben</t>
  </si>
  <si>
    <t>1-37. Időskorúak tartós bentlakásos ellátása</t>
  </si>
  <si>
    <t>1-38. Demens betegek tartós bentlakásos ellátása</t>
  </si>
  <si>
    <t>1-39. Gyermekek bölcsődei ellátása</t>
  </si>
  <si>
    <t>1-40. Intézményen kívüli gyermekétkeztetés</t>
  </si>
  <si>
    <t>1-41. Család és gyermekjóléti szolgáltatások</t>
  </si>
  <si>
    <t>1-42. Lakóingatlan szociális célú bérbeadása, üzemeltetése</t>
  </si>
  <si>
    <t>1-43. Lakhatással összefüggő ellátások</t>
  </si>
  <si>
    <t>1-44. Egyéb szoc.pénzbeli és termb.ellátások támog.</t>
  </si>
  <si>
    <t xml:space="preserve">1-45. Önkormányzatok funkcióra nem sorolható bevételei </t>
  </si>
  <si>
    <t>1-46. Forgatási célú és befektetési célú finanszírozási műveletek</t>
  </si>
  <si>
    <t>1-16. Veszélyes hulladék begyújtése, szállítása</t>
  </si>
  <si>
    <t>1-22. Fertőző megbetegedések megelőzése, járványügyi ellátás</t>
  </si>
  <si>
    <t>1-25. Iskolai, diáksport-tevéeknység és támogatása</t>
  </si>
  <si>
    <t>1-30.. Egyházak közösségi és hittételi támogatása</t>
  </si>
  <si>
    <t>1-32 Köznevelési int.1-4évf.tanulók nev.okt.műk.fel.</t>
  </si>
  <si>
    <t>1-33. Köznevelési int.5-8. évf.tanulók nev.okt.műk.fel.</t>
  </si>
  <si>
    <t>1-34. Alapfokú  művészetoktatás</t>
  </si>
  <si>
    <t>1-35. Gimnázium és szakközépiskola működtetési felad.</t>
  </si>
  <si>
    <t>1-36. Gyermekétkeztetés köznevelési intézményben</t>
  </si>
  <si>
    <t>1-39. Gyermekek bölcsődei elltása</t>
  </si>
  <si>
    <t>1-40.  Intézményen Kívüli gyermekétkeztetés</t>
  </si>
  <si>
    <t>1-44. Egyéb szoc.pénzbeli és termb.ellátások, támog.</t>
  </si>
  <si>
    <t>1-16 Veszélyes hulladék begyűjtése, szállítása</t>
  </si>
  <si>
    <t>1.1.1.1 Önkormányzati hivatal működésének támogatása</t>
  </si>
  <si>
    <t>1.1.1.2  Zöldterület-gazd.kapcs. Feladatok ellát.tám.</t>
  </si>
  <si>
    <t>1.1.1.3  Közvilágítás fenntartásának támogatása</t>
  </si>
  <si>
    <t>1.1.1.4 Köztemető fenntart.kapcsolatos feladatok támog.</t>
  </si>
  <si>
    <t>1.1.1.5 Közutak fenntartásának támogatása</t>
  </si>
  <si>
    <t>1.1.1.6 Egyéb önkormányzati feladatok támogatása</t>
  </si>
  <si>
    <t>1.1.1.7  Lakott külterülettel kapcsolatos feladatok támogatása</t>
  </si>
  <si>
    <t>1.1 Települési önk.  működésének ált.támogatása</t>
  </si>
  <si>
    <t>1.1.1.1 Óvoda működési támogatás</t>
  </si>
  <si>
    <t>385,3 fő</t>
  </si>
  <si>
    <t>1.2.2.1 Óvodában foglalkoztatott pedagógusok támogatása</t>
  </si>
  <si>
    <t>35 fő</t>
  </si>
  <si>
    <t>1.2.3.1.1.1.1 Ped. II. kategóriába sorolt ped.kieg.tám.</t>
  </si>
  <si>
    <t>13 fő</t>
  </si>
  <si>
    <t>1.2.3.1.1.1.2 Mesterpedagógus kieg. Támogatása</t>
  </si>
  <si>
    <t>1.2.5.1.1 Ped. Végzettséggel nem rend.segítők átlagbéralapú támog.</t>
  </si>
  <si>
    <t>Köznevelési támogatás összesen</t>
  </si>
  <si>
    <t>28,64 fő</t>
  </si>
  <si>
    <t xml:space="preserve">1.3.2.1 Család és gyermekjóléti szolgálat </t>
  </si>
  <si>
    <t>1.3.2.4.3 Személyi gondozás</t>
  </si>
  <si>
    <t>1.3.2.6.2 Időskorúak nappali ellátása</t>
  </si>
  <si>
    <t>1.3.2.8.2 Demens személyek nappali intézményi ellátása</t>
  </si>
  <si>
    <t>2,4 fő</t>
  </si>
  <si>
    <t>1.3.3.1.2 Bölcsődei dajkák, középf.végz.kisgyermeknevelők bértám.</t>
  </si>
  <si>
    <t>6,4 fő</t>
  </si>
  <si>
    <t>1.3.3.1.1 Bölcsőde felsőfokú végzettségű kisgyermeknevelők bértámogatása</t>
  </si>
  <si>
    <t>1.3.3.2 Bölcsőde üzemeltetési támogatás</t>
  </si>
  <si>
    <t>1.3.4.1 Idősek bentlakásos ellátása bértámogatás</t>
  </si>
  <si>
    <t>1.3.4.2 Idősek bentlakásos ellátása intézményüzemeltetési támogatása</t>
  </si>
  <si>
    <t>1.4.1.1 Intézményi gyermekétkeztetés bértámogatás</t>
  </si>
  <si>
    <t>1.4.1.2 Intézményi gyermekétkeztetés üzemeltetési támogatás</t>
  </si>
  <si>
    <t>1.4.2    Szünidei étkezetetés</t>
  </si>
  <si>
    <t>Szociális és gyermekjóléti feladatok támogatása összesen</t>
  </si>
  <si>
    <t>1.5.2 Nyilvános könyvtár és közművelődési feladatok támogatása</t>
  </si>
  <si>
    <t>2021. évi normatív támogatás összesen</t>
  </si>
  <si>
    <t>Szolidaritási hozzájárulási befizetési kötelezettség</t>
  </si>
  <si>
    <t>1.3.2.3.1 Szociális étkeztetés</t>
  </si>
  <si>
    <t xml:space="preserve"> 1-30</t>
  </si>
  <si>
    <t>3-4. Dorog Város Művelődési Ház és Könyvtár</t>
  </si>
  <si>
    <t xml:space="preserve">       - Könyvtár</t>
  </si>
  <si>
    <t xml:space="preserve">       - Reimann Miniverzum</t>
  </si>
  <si>
    <t xml:space="preserve">       - Művelődési Ház</t>
  </si>
  <si>
    <t>3-5. Szociális Szolgáltató Központ</t>
  </si>
  <si>
    <t xml:space="preserve">       - Idősek Otthona "A" épület</t>
  </si>
  <si>
    <t xml:space="preserve">       - Idősek Otthona "B" épület</t>
  </si>
  <si>
    <t xml:space="preserve">        - Családsegítő</t>
  </si>
  <si>
    <t xml:space="preserve">        - Teniszpálya</t>
  </si>
  <si>
    <t>3-8. Kincstári Szervezet összesen</t>
  </si>
  <si>
    <t xml:space="preserve">             Könyvtár</t>
  </si>
  <si>
    <t xml:space="preserve">           Művelődési Ház</t>
  </si>
  <si>
    <t xml:space="preserve">           Családsegítő</t>
  </si>
  <si>
    <t xml:space="preserve">           Teniszpálya</t>
  </si>
  <si>
    <t>2021. éves költségvetése</t>
  </si>
  <si>
    <t xml:space="preserve">           Könyvtár</t>
  </si>
  <si>
    <t>6. Dorog Város Művelődési Ház és Könyvtár</t>
  </si>
  <si>
    <t>7. Szociális Szolgáltató Központ</t>
  </si>
  <si>
    <t>Fejlesztési céltartalék</t>
  </si>
  <si>
    <t>Szoc.ágazati pótlék, bérkompenzáció, tagsági hj.</t>
  </si>
  <si>
    <t>Tartalékok</t>
  </si>
  <si>
    <t>Működési c. támogatás, kölcsön</t>
  </si>
  <si>
    <t>1-24</t>
  </si>
  <si>
    <t>Versenysport tevékenység támogatása</t>
  </si>
  <si>
    <t>Dorogi Futballszolgáltató Kft támogatása</t>
  </si>
  <si>
    <t>1-6</t>
  </si>
  <si>
    <t>Önkormányzat elszámolásai központi ktgvetéssel</t>
  </si>
  <si>
    <t>Normatíva visszafizetés bölcsőde</t>
  </si>
  <si>
    <t>1-44</t>
  </si>
  <si>
    <t>Önkormányzati vagyonnal való gazd. Kapcs. Feladatok</t>
  </si>
  <si>
    <t>Bérlakáslemondás térítése</t>
  </si>
  <si>
    <t>1-30</t>
  </si>
  <si>
    <t>Egyházak közösségi és hittételi támogatása</t>
  </si>
  <si>
    <t>1-3</t>
  </si>
  <si>
    <t>Köztemető fenntartás és működtetés</t>
  </si>
  <si>
    <t>szóróparcella bővítés tervezési ktg</t>
  </si>
  <si>
    <t>DIP szennívízvezeték és ivóvíz vezeték tervezési ktg</t>
  </si>
  <si>
    <t>1-9</t>
  </si>
  <si>
    <t>Közfoglalkoztatás</t>
  </si>
  <si>
    <t>Tárgyi eszköz beszerzés</t>
  </si>
  <si>
    <t>Mária u. zöldben projekt tervezés</t>
  </si>
  <si>
    <t>Csolnoki úti lakópark tervezés</t>
  </si>
  <si>
    <t>Buszbeálló beszerzése</t>
  </si>
  <si>
    <t>Buszbeálló alapozás, aljzatburkolás</t>
  </si>
  <si>
    <t>Kamerarendszer bővítése</t>
  </si>
  <si>
    <t>1-23</t>
  </si>
  <si>
    <t>Buzánszki Stadion távhő központ II.ütem</t>
  </si>
  <si>
    <t>1-28</t>
  </si>
  <si>
    <t>Tárgyi eszköz beszerzés projekt keretében</t>
  </si>
  <si>
    <t xml:space="preserve">           - szolidaritási hozzhájárulás</t>
  </si>
  <si>
    <t>Köztemető-fenntartás és működtetés</t>
  </si>
  <si>
    <t>Temető járdafelújítás</t>
  </si>
  <si>
    <t>1-31</t>
  </si>
  <si>
    <t>Óvodai nevelés, ellátás működtetési feladatok</t>
  </si>
  <si>
    <t>Hétszínvirág óvoda energetikai felújítás tervezés</t>
  </si>
  <si>
    <t>1-29.</t>
  </si>
  <si>
    <t>Város és községgazdálkodási feladatok</t>
  </si>
  <si>
    <t>Céltartalékok</t>
  </si>
  <si>
    <t>Identitás projekt</t>
  </si>
  <si>
    <t>Mária u. projekt</t>
  </si>
  <si>
    <t>Munkásszállás projekt</t>
  </si>
  <si>
    <t>Stadion projekt</t>
  </si>
  <si>
    <t>Uszoda felújítás projekt</t>
  </si>
  <si>
    <t>2020. évi támogatás</t>
  </si>
  <si>
    <t>Beszámítás összege</t>
  </si>
  <si>
    <t>Települési önkormányzataok működési támogatása beszámítás után</t>
  </si>
  <si>
    <t>Tekepálya kialakítása</t>
  </si>
  <si>
    <t>Polgárőrség</t>
  </si>
  <si>
    <t>Bányászzenekar</t>
  </si>
  <si>
    <t xml:space="preserve">       Művelődési Ház</t>
  </si>
  <si>
    <t>3-5. Dorogi Szociális Szolgáltató Központ</t>
  </si>
  <si>
    <t xml:space="preserve">  - Családsegítő</t>
  </si>
  <si>
    <t>3-8. Kincstári Szervezet</t>
  </si>
  <si>
    <t>7. Dorogi Szociális Szolgáltató Központ</t>
  </si>
  <si>
    <t>1-5</t>
  </si>
  <si>
    <t>Informatikai fejlesztések, szolgáltatások</t>
  </si>
  <si>
    <t>ÁSP támogatás fel nem használt része</t>
  </si>
  <si>
    <t>Szent József plébánia bővítésének támogatása</t>
  </si>
  <si>
    <t>16/2010. (VI.25.) sz. Kt. rendelet 10. § (6) bekezdése                                                                        1 fő</t>
  </si>
  <si>
    <t>A 33/2009. (XII.18.) sz. Kt. rendelet 2.§. szerinti kedvezmény (adóalap kisebb mint 2,5 M Ft)          201 adózó</t>
  </si>
  <si>
    <t>Magyarország 2018. évi központi költségvetéséről szóló  2017. évi C. törvény 2. mell.III.6. pontja 29  fő</t>
  </si>
  <si>
    <t>2. melléklet a 2/2021. (II.9.)  önkormányzati rendelethez</t>
  </si>
  <si>
    <t>3. melléklet a 2/2021. (II.9.) önkormányzati rendelethez</t>
  </si>
  <si>
    <t>4. melléklet a 2/2021. (II.9.) önkormányzati rendelethez</t>
  </si>
  <si>
    <t xml:space="preserve"> 4/1. melléklet a 1-43. Helyi önkormányzatok bevételei a 2/2021. (II.9.) önkormányzati rendelethez</t>
  </si>
  <si>
    <t>4/2. melléklet a 2-5. Polgármesteri Hivatal bevételei a 2/2021. (II.9.) önkormányzati rendelethez</t>
  </si>
  <si>
    <t>4/3. melléklet 3-9 Kincstári Szervezet bevételei a 2/2021. (II.9)  önkormányzati rendelethez</t>
  </si>
  <si>
    <t>5. melléklet a 2/2021. (II.9.) önkormányzati rendelethez</t>
  </si>
  <si>
    <t>5/1. melléklet 1-43. Helyi önkormányzatok kiadásai a 2/2021.(II.9.)  önkormányzati rendelethez</t>
  </si>
  <si>
    <t>5/2. melléklet 1-5. Polgármesteri Hivatal kiadásai a 2/2021. (II.9.)  önkormányzati rendelethez</t>
  </si>
  <si>
    <t xml:space="preserve"> 5/3. melléklet a 3-9 Kincstári Szervezet kiadásai 2/2021. (II.9.) önkormányzati rendelethez</t>
  </si>
  <si>
    <t>6. melléklet a 2/2021. (II.9.) önkormányzati rendelethez</t>
  </si>
  <si>
    <t>7. melléklet a 2/2021. (II.9.) önkormányzati rendelethez</t>
  </si>
  <si>
    <t>8. melléklet a 2/2021. (II.9.) számú önkormányzati rendelethez</t>
  </si>
  <si>
    <t>9/1. melléklet a 2/2021. (II.9.) önkormányzati rendelethez</t>
  </si>
  <si>
    <t>9/2.  melléklet a 2/2021. (II.9.) számú önkormányzati rendelethez</t>
  </si>
  <si>
    <t>9/3. melléklet a 2/2021. (II.9.) önkormmányzati rendelethez</t>
  </si>
  <si>
    <t>10. melléklet a 2/2021. (II.9.) önkormányzati rendelethez</t>
  </si>
  <si>
    <t>11. melléklet a 2/2021. (II.9.) számú önkormányzati  rendelethez</t>
  </si>
  <si>
    <t>11/1. melléklet a 2/2021. (II.9.) önkormányzati rendelethez</t>
  </si>
  <si>
    <t>11/2. melléklet a 2/2021. (II.9.) számú önkormányzati rendelethez</t>
  </si>
  <si>
    <t xml:space="preserve">12. melléklet a 2/2021. (II.9.) önkormányzati rendelethez </t>
  </si>
  <si>
    <t>13. melléklet a 2/2021. (II.9.) önkormányzati rendelethez</t>
  </si>
  <si>
    <t xml:space="preserve">14. melléklet a 2/2021. (II.9.)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</si>
</sst>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MS Sans Serif"/>
      <charset val="238"/>
    </font>
    <font>
      <b/>
      <sz val="10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8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1" fillId="0" borderId="0"/>
  </cellStyleXfs>
  <cellXfs count="60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1" xfId="0" applyFont="1" applyBorder="1"/>
    <xf numFmtId="0" fontId="15" fillId="0" borderId="4" xfId="0" applyFont="1" applyBorder="1"/>
    <xf numFmtId="0" fontId="16" fillId="0" borderId="3" xfId="0" applyFont="1" applyBorder="1"/>
    <xf numFmtId="0" fontId="16" fillId="0" borderId="1" xfId="0" applyFont="1" applyBorder="1"/>
    <xf numFmtId="0" fontId="16" fillId="0" borderId="2" xfId="0" applyFont="1" applyBorder="1"/>
    <xf numFmtId="0" fontId="15" fillId="0" borderId="2" xfId="0" applyFont="1" applyBorder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5" xfId="0" applyFont="1" applyBorder="1"/>
    <xf numFmtId="0" fontId="16" fillId="0" borderId="4" xfId="0" applyFont="1" applyBorder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14" fillId="0" borderId="0" xfId="0" applyFont="1" applyBorder="1"/>
    <xf numFmtId="0" fontId="16" fillId="0" borderId="9" xfId="0" applyFont="1" applyBorder="1"/>
    <xf numFmtId="0" fontId="15" fillId="0" borderId="10" xfId="0" applyFont="1" applyBorder="1"/>
    <xf numFmtId="0" fontId="15" fillId="0" borderId="0" xfId="0" applyFont="1" applyAlignment="1">
      <alignment horizontal="center"/>
    </xf>
    <xf numFmtId="0" fontId="15" fillId="0" borderId="9" xfId="0" applyFont="1" applyBorder="1"/>
    <xf numFmtId="0" fontId="15" fillId="0" borderId="11" xfId="0" applyFont="1" applyBorder="1"/>
    <xf numFmtId="0" fontId="16" fillId="0" borderId="10" xfId="0" applyFont="1" applyBorder="1"/>
    <xf numFmtId="0" fontId="18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8" fillId="0" borderId="0" xfId="0" applyFont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3" xfId="0" applyFont="1" applyBorder="1"/>
    <xf numFmtId="0" fontId="19" fillId="0" borderId="4" xfId="0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2" xfId="0" applyFont="1" applyBorder="1"/>
    <xf numFmtId="0" fontId="21" fillId="0" borderId="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6" xfId="0" applyFont="1" applyBorder="1"/>
    <xf numFmtId="0" fontId="21" fillId="0" borderId="7" xfId="0" applyFont="1" applyBorder="1" applyAlignment="1">
      <alignment horizontal="center"/>
    </xf>
    <xf numFmtId="0" fontId="21" fillId="0" borderId="12" xfId="0" applyFont="1" applyBorder="1"/>
    <xf numFmtId="0" fontId="21" fillId="0" borderId="3" xfId="0" applyFont="1" applyBorder="1" applyAlignment="1">
      <alignment horizontal="center"/>
    </xf>
    <xf numFmtId="0" fontId="21" fillId="0" borderId="1" xfId="0" applyFont="1" applyBorder="1"/>
    <xf numFmtId="0" fontId="21" fillId="0" borderId="3" xfId="0" applyFont="1" applyBorder="1"/>
    <xf numFmtId="0" fontId="17" fillId="0" borderId="0" xfId="0" applyFont="1" applyBorder="1"/>
    <xf numFmtId="0" fontId="21" fillId="0" borderId="4" xfId="0" applyFont="1" applyBorder="1"/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3" fillId="0" borderId="0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Alignment="1">
      <alignment horizontal="left"/>
    </xf>
    <xf numFmtId="0" fontId="21" fillId="0" borderId="0" xfId="0" applyFont="1"/>
    <xf numFmtId="0" fontId="21" fillId="0" borderId="13" xfId="0" applyFont="1" applyBorder="1" applyAlignment="1">
      <alignment horizontal="center"/>
    </xf>
    <xf numFmtId="0" fontId="21" fillId="0" borderId="3" xfId="0" applyFont="1" applyBorder="1" applyAlignment="1">
      <alignment vertical="center"/>
    </xf>
    <xf numFmtId="0" fontId="15" fillId="0" borderId="11" xfId="0" applyFont="1" applyBorder="1" applyAlignment="1">
      <alignment horizontal="center"/>
    </xf>
    <xf numFmtId="0" fontId="16" fillId="0" borderId="6" xfId="0" applyFont="1" applyBorder="1"/>
    <xf numFmtId="49" fontId="21" fillId="0" borderId="9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9" fillId="0" borderId="15" xfId="0" applyFont="1" applyBorder="1"/>
    <xf numFmtId="0" fontId="15" fillId="0" borderId="15" xfId="0" applyFont="1" applyBorder="1"/>
    <xf numFmtId="0" fontId="15" fillId="0" borderId="16" xfId="0" applyFont="1" applyBorder="1"/>
    <xf numFmtId="0" fontId="19" fillId="0" borderId="2" xfId="0" applyFont="1" applyBorder="1" applyAlignment="1">
      <alignment horizontal="right"/>
    </xf>
    <xf numFmtId="49" fontId="21" fillId="0" borderId="10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0" fontId="25" fillId="0" borderId="1" xfId="0" applyFont="1" applyBorder="1"/>
    <xf numFmtId="3" fontId="15" fillId="0" borderId="4" xfId="0" applyNumberFormat="1" applyFont="1" applyBorder="1"/>
    <xf numFmtId="3" fontId="16" fillId="0" borderId="3" xfId="0" applyNumberFormat="1" applyFont="1" applyBorder="1"/>
    <xf numFmtId="3" fontId="16" fillId="0" borderId="12" xfId="0" applyNumberFormat="1" applyFont="1" applyBorder="1"/>
    <xf numFmtId="3" fontId="21" fillId="0" borderId="3" xfId="0" applyNumberFormat="1" applyFont="1" applyBorder="1"/>
    <xf numFmtId="0" fontId="25" fillId="0" borderId="1" xfId="0" applyFont="1" applyBorder="1" applyAlignment="1">
      <alignment vertical="center"/>
    </xf>
    <xf numFmtId="0" fontId="25" fillId="0" borderId="11" xfId="0" applyFont="1" applyBorder="1"/>
    <xf numFmtId="0" fontId="19" fillId="0" borderId="11" xfId="0" applyFont="1" applyBorder="1"/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3" fontId="17" fillId="0" borderId="1" xfId="0" applyNumberFormat="1" applyFont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3" fontId="15" fillId="0" borderId="4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7" fillId="0" borderId="1" xfId="0" applyNumberFormat="1" applyFont="1" applyBorder="1"/>
    <xf numFmtId="3" fontId="17" fillId="0" borderId="18" xfId="0" applyNumberFormat="1" applyFont="1" applyBorder="1"/>
    <xf numFmtId="3" fontId="15" fillId="0" borderId="13" xfId="0" applyNumberFormat="1" applyFont="1" applyBorder="1"/>
    <xf numFmtId="3" fontId="15" fillId="0" borderId="19" xfId="0" applyNumberFormat="1" applyFont="1" applyBorder="1"/>
    <xf numFmtId="3" fontId="19" fillId="0" borderId="2" xfId="0" applyNumberFormat="1" applyFont="1" applyBorder="1"/>
    <xf numFmtId="3" fontId="15" fillId="0" borderId="2" xfId="0" applyNumberFormat="1" applyFont="1" applyBorder="1"/>
    <xf numFmtId="3" fontId="15" fillId="0" borderId="1" xfId="0" applyNumberFormat="1" applyFont="1" applyBorder="1"/>
    <xf numFmtId="3" fontId="15" fillId="0" borderId="0" xfId="0" applyNumberFormat="1" applyFont="1"/>
    <xf numFmtId="3" fontId="15" fillId="0" borderId="18" xfId="0" applyNumberFormat="1" applyFont="1" applyBorder="1"/>
    <xf numFmtId="3" fontId="15" fillId="0" borderId="9" xfId="0" applyNumberFormat="1" applyFont="1" applyBorder="1"/>
    <xf numFmtId="3" fontId="15" fillId="0" borderId="5" xfId="0" applyNumberFormat="1" applyFont="1" applyBorder="1"/>
    <xf numFmtId="3" fontId="15" fillId="0" borderId="10" xfId="0" applyNumberFormat="1" applyFont="1" applyBorder="1"/>
    <xf numFmtId="3" fontId="15" fillId="0" borderId="8" xfId="0" applyNumberFormat="1" applyFont="1" applyBorder="1"/>
    <xf numFmtId="3" fontId="15" fillId="0" borderId="0" xfId="0" applyNumberFormat="1" applyFont="1" applyBorder="1"/>
    <xf numFmtId="3" fontId="15" fillId="0" borderId="5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6" fillId="0" borderId="4" xfId="0" applyNumberFormat="1" applyFont="1" applyBorder="1"/>
    <xf numFmtId="3" fontId="16" fillId="0" borderId="0" xfId="0" applyNumberFormat="1" applyFont="1" applyBorder="1"/>
    <xf numFmtId="3" fontId="16" fillId="0" borderId="11" xfId="0" applyNumberFormat="1" applyFont="1" applyBorder="1"/>
    <xf numFmtId="3" fontId="16" fillId="0" borderId="19" xfId="0" applyNumberFormat="1" applyFont="1" applyBorder="1"/>
    <xf numFmtId="3" fontId="16" fillId="0" borderId="13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5" fillId="0" borderId="11" xfId="0" applyNumberFormat="1" applyFont="1" applyBorder="1"/>
    <xf numFmtId="0" fontId="14" fillId="0" borderId="0" xfId="2" applyFont="1"/>
    <xf numFmtId="0" fontId="15" fillId="0" borderId="0" xfId="2" applyFont="1"/>
    <xf numFmtId="0" fontId="28" fillId="0" borderId="0" xfId="1"/>
    <xf numFmtId="0" fontId="16" fillId="0" borderId="3" xfId="2" applyFont="1" applyBorder="1" applyAlignment="1">
      <alignment horizontal="center"/>
    </xf>
    <xf numFmtId="0" fontId="15" fillId="0" borderId="1" xfId="2" applyFont="1" applyBorder="1"/>
    <xf numFmtId="3" fontId="21" fillId="0" borderId="4" xfId="2" applyNumberFormat="1" applyFont="1" applyBorder="1"/>
    <xf numFmtId="3" fontId="28" fillId="0" borderId="0" xfId="1" applyNumberFormat="1"/>
    <xf numFmtId="0" fontId="15" fillId="0" borderId="4" xfId="2" applyFont="1" applyBorder="1"/>
    <xf numFmtId="0" fontId="15" fillId="0" borderId="11" xfId="2" applyFont="1" applyBorder="1"/>
    <xf numFmtId="3" fontId="15" fillId="0" borderId="4" xfId="2" applyNumberFormat="1" applyFont="1" applyBorder="1"/>
    <xf numFmtId="3" fontId="19" fillId="0" borderId="4" xfId="2" applyNumberFormat="1" applyFont="1" applyBorder="1"/>
    <xf numFmtId="0" fontId="15" fillId="0" borderId="0" xfId="2" applyFont="1" applyBorder="1"/>
    <xf numFmtId="3" fontId="19" fillId="0" borderId="2" xfId="2" applyNumberFormat="1" applyFont="1" applyBorder="1"/>
    <xf numFmtId="3" fontId="21" fillId="0" borderId="3" xfId="2" applyNumberFormat="1" applyFont="1" applyBorder="1"/>
    <xf numFmtId="3" fontId="16" fillId="0" borderId="5" xfId="0" applyNumberFormat="1" applyFont="1" applyBorder="1"/>
    <xf numFmtId="3" fontId="16" fillId="0" borderId="9" xfId="0" applyNumberFormat="1" applyFont="1" applyBorder="1"/>
    <xf numFmtId="3" fontId="16" fillId="0" borderId="18" xfId="0" applyNumberFormat="1" applyFont="1" applyBorder="1"/>
    <xf numFmtId="3" fontId="19" fillId="0" borderId="4" xfId="0" applyNumberFormat="1" applyFont="1" applyBorder="1"/>
    <xf numFmtId="3" fontId="23" fillId="0" borderId="3" xfId="0" applyNumberFormat="1" applyFont="1" applyBorder="1" applyAlignment="1">
      <alignment vertical="center"/>
    </xf>
    <xf numFmtId="3" fontId="16" fillId="0" borderId="3" xfId="0" applyNumberFormat="1" applyFont="1" applyBorder="1" applyAlignment="1">
      <alignment horizontal="right"/>
    </xf>
    <xf numFmtId="0" fontId="17" fillId="0" borderId="9" xfId="0" applyFont="1" applyBorder="1" applyAlignment="1">
      <alignment vertical="center"/>
    </xf>
    <xf numFmtId="0" fontId="15" fillId="0" borderId="0" xfId="0" applyFont="1" applyAlignment="1">
      <alignment horizontal="right"/>
    </xf>
    <xf numFmtId="3" fontId="21" fillId="0" borderId="3" xfId="0" applyNumberFormat="1" applyFont="1" applyBorder="1" applyAlignment="1">
      <alignment vertical="center"/>
    </xf>
    <xf numFmtId="3" fontId="15" fillId="0" borderId="3" xfId="0" applyNumberFormat="1" applyFont="1" applyBorder="1"/>
    <xf numFmtId="0" fontId="21" fillId="0" borderId="12" xfId="0" applyFont="1" applyBorder="1" applyAlignment="1">
      <alignment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3" fontId="15" fillId="0" borderId="20" xfId="0" applyNumberFormat="1" applyFont="1" applyBorder="1"/>
    <xf numFmtId="3" fontId="15" fillId="0" borderId="15" xfId="0" applyNumberFormat="1" applyFont="1" applyBorder="1"/>
    <xf numFmtId="3" fontId="15" fillId="0" borderId="16" xfId="0" applyNumberFormat="1" applyFont="1" applyBorder="1"/>
    <xf numFmtId="3" fontId="15" fillId="0" borderId="21" xfId="0" applyNumberFormat="1" applyFont="1" applyBorder="1"/>
    <xf numFmtId="0" fontId="19" fillId="0" borderId="3" xfId="0" applyFont="1" applyBorder="1"/>
    <xf numFmtId="3" fontId="0" fillId="0" borderId="0" xfId="0" applyNumberFormat="1"/>
    <xf numFmtId="49" fontId="23" fillId="0" borderId="3" xfId="0" applyNumberFormat="1" applyFont="1" applyBorder="1" applyAlignment="1">
      <alignment horizontal="center" vertical="center"/>
    </xf>
    <xf numFmtId="3" fontId="25" fillId="0" borderId="1" xfId="0" applyNumberFormat="1" applyFont="1" applyBorder="1"/>
    <xf numFmtId="3" fontId="19" fillId="0" borderId="2" xfId="0" applyNumberFormat="1" applyFont="1" applyBorder="1" applyAlignment="1">
      <alignment horizontal="right"/>
    </xf>
    <xf numFmtId="3" fontId="30" fillId="0" borderId="5" xfId="0" applyNumberFormat="1" applyFont="1" applyBorder="1"/>
    <xf numFmtId="0" fontId="0" fillId="0" borderId="2" xfId="0" applyBorder="1"/>
    <xf numFmtId="3" fontId="11" fillId="0" borderId="0" xfId="0" applyNumberFormat="1" applyFont="1"/>
    <xf numFmtId="0" fontId="9" fillId="0" borderId="0" xfId="0" applyFont="1"/>
    <xf numFmtId="3" fontId="16" fillId="0" borderId="0" xfId="0" applyNumberFormat="1" applyFont="1"/>
    <xf numFmtId="0" fontId="31" fillId="0" borderId="0" xfId="0" applyFont="1"/>
    <xf numFmtId="0" fontId="25" fillId="0" borderId="5" xfId="0" applyFont="1" applyBorder="1"/>
    <xf numFmtId="0" fontId="19" fillId="0" borderId="4" xfId="0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3" fontId="25" fillId="0" borderId="4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horizontal="right"/>
    </xf>
    <xf numFmtId="0" fontId="21" fillId="0" borderId="11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3" fontId="15" fillId="0" borderId="2" xfId="0" applyNumberFormat="1" applyFont="1" applyBorder="1" applyAlignment="1">
      <alignment vertic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3" fontId="19" fillId="0" borderId="8" xfId="0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8" xfId="0" applyBorder="1" applyAlignment="1"/>
    <xf numFmtId="3" fontId="19" fillId="0" borderId="19" xfId="2" applyNumberFormat="1" applyFont="1" applyBorder="1"/>
    <xf numFmtId="0" fontId="26" fillId="0" borderId="0" xfId="1" applyFont="1"/>
    <xf numFmtId="0" fontId="0" fillId="0" borderId="0" xfId="0" applyAlignment="1"/>
    <xf numFmtId="3" fontId="19" fillId="0" borderId="1" xfId="2" applyNumberFormat="1" applyFont="1" applyBorder="1"/>
    <xf numFmtId="0" fontId="15" fillId="0" borderId="2" xfId="2" applyFont="1" applyBorder="1"/>
    <xf numFmtId="0" fontId="15" fillId="0" borderId="0" xfId="2" applyFont="1" applyBorder="1" applyAlignment="1">
      <alignment horizontal="right"/>
    </xf>
    <xf numFmtId="0" fontId="15" fillId="0" borderId="4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15" fillId="0" borderId="2" xfId="2" applyFont="1" applyBorder="1" applyAlignment="1">
      <alignment horizontal="right"/>
    </xf>
    <xf numFmtId="0" fontId="25" fillId="0" borderId="1" xfId="2" applyFont="1" applyBorder="1"/>
    <xf numFmtId="3" fontId="15" fillId="0" borderId="19" xfId="2" applyNumberFormat="1" applyFont="1" applyBorder="1"/>
    <xf numFmtId="0" fontId="25" fillId="0" borderId="4" xfId="2" applyFont="1" applyBorder="1"/>
    <xf numFmtId="0" fontId="21" fillId="0" borderId="11" xfId="2" applyFont="1" applyBorder="1"/>
    <xf numFmtId="3" fontId="21" fillId="0" borderId="19" xfId="2" applyNumberFormat="1" applyFont="1" applyBorder="1"/>
    <xf numFmtId="3" fontId="15" fillId="0" borderId="2" xfId="0" applyNumberFormat="1" applyFont="1" applyFill="1" applyBorder="1"/>
    <xf numFmtId="3" fontId="15" fillId="0" borderId="4" xfId="0" applyNumberFormat="1" applyFont="1" applyFill="1" applyBorder="1"/>
    <xf numFmtId="16" fontId="11" fillId="0" borderId="0" xfId="0" applyNumberFormat="1" applyFont="1"/>
    <xf numFmtId="3" fontId="19" fillId="0" borderId="19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34" fillId="0" borderId="0" xfId="0" applyFont="1"/>
    <xf numFmtId="0" fontId="21" fillId="0" borderId="2" xfId="0" applyFont="1" applyBorder="1" applyAlignment="1">
      <alignment horizontal="right"/>
    </xf>
    <xf numFmtId="0" fontId="35" fillId="0" borderId="1" xfId="0" applyFont="1" applyBorder="1"/>
    <xf numFmtId="3" fontId="15" fillId="0" borderId="1" xfId="0" applyNumberFormat="1" applyFont="1" applyFill="1" applyBorder="1"/>
    <xf numFmtId="0" fontId="19" fillId="0" borderId="0" xfId="0" applyFont="1" applyBorder="1" applyAlignment="1">
      <alignment vertical="center"/>
    </xf>
    <xf numFmtId="0" fontId="26" fillId="0" borderId="4" xfId="0" applyFont="1" applyBorder="1" applyAlignment="1">
      <alignment horizontal="left"/>
    </xf>
    <xf numFmtId="49" fontId="19" fillId="0" borderId="4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vertical="center"/>
    </xf>
    <xf numFmtId="0" fontId="0" fillId="0" borderId="0" xfId="0" applyFill="1"/>
    <xf numFmtId="0" fontId="21" fillId="0" borderId="9" xfId="0" applyFont="1" applyBorder="1"/>
    <xf numFmtId="16" fontId="11" fillId="0" borderId="0" xfId="0" applyNumberFormat="1" applyFont="1" applyAlignment="1">
      <alignment horizontal="left"/>
    </xf>
    <xf numFmtId="3" fontId="30" fillId="0" borderId="8" xfId="0" applyNumberFormat="1" applyFont="1" applyBorder="1"/>
    <xf numFmtId="3" fontId="30" fillId="0" borderId="4" xfId="0" applyNumberFormat="1" applyFont="1" applyBorder="1"/>
    <xf numFmtId="0" fontId="0" fillId="0" borderId="7" xfId="0" applyBorder="1" applyAlignment="1"/>
    <xf numFmtId="0" fontId="21" fillId="0" borderId="6" xfId="2" applyFont="1" applyBorder="1" applyAlignment="1"/>
    <xf numFmtId="0" fontId="21" fillId="0" borderId="11" xfId="2" applyFont="1" applyBorder="1" applyAlignment="1"/>
    <xf numFmtId="0" fontId="0" fillId="0" borderId="0" xfId="0" applyBorder="1" applyAlignment="1"/>
    <xf numFmtId="0" fontId="27" fillId="0" borderId="0" xfId="1" applyFont="1"/>
    <xf numFmtId="0" fontId="19" fillId="0" borderId="11" xfId="2" applyFont="1" applyBorder="1" applyAlignment="1"/>
    <xf numFmtId="0" fontId="0" fillId="0" borderId="19" xfId="0" applyBorder="1" applyAlignment="1"/>
    <xf numFmtId="0" fontId="16" fillId="0" borderId="10" xfId="2" applyFont="1" applyBorder="1"/>
    <xf numFmtId="3" fontId="21" fillId="0" borderId="1" xfId="2" applyNumberFormat="1" applyFont="1" applyBorder="1"/>
    <xf numFmtId="0" fontId="25" fillId="0" borderId="9" xfId="2" applyFont="1" applyBorder="1" applyAlignment="1"/>
    <xf numFmtId="0" fontId="16" fillId="0" borderId="6" xfId="2" applyFont="1" applyBorder="1"/>
    <xf numFmtId="0" fontId="16" fillId="0" borderId="12" xfId="2" applyFont="1" applyBorder="1" applyAlignment="1">
      <alignment horizontal="right"/>
    </xf>
    <xf numFmtId="0" fontId="1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5" fillId="0" borderId="4" xfId="0" applyFont="1" applyBorder="1"/>
    <xf numFmtId="0" fontId="25" fillId="0" borderId="18" xfId="0" applyFont="1" applyBorder="1" applyAlignment="1">
      <alignment horizontal="center"/>
    </xf>
    <xf numFmtId="0" fontId="16" fillId="0" borderId="0" xfId="0" applyFont="1" applyFill="1" applyBorder="1"/>
    <xf numFmtId="3" fontId="16" fillId="0" borderId="0" xfId="0" applyNumberFormat="1" applyFont="1" applyFill="1" applyBorder="1"/>
    <xf numFmtId="3" fontId="0" fillId="0" borderId="0" xfId="0" applyNumberFormat="1" applyFill="1" applyBorder="1"/>
    <xf numFmtId="0" fontId="16" fillId="0" borderId="3" xfId="0" applyFont="1" applyFill="1" applyBorder="1"/>
    <xf numFmtId="0" fontId="11" fillId="0" borderId="3" xfId="0" applyFont="1" applyBorder="1"/>
    <xf numFmtId="3" fontId="11" fillId="0" borderId="3" xfId="0" applyNumberFormat="1" applyFont="1" applyBorder="1"/>
    <xf numFmtId="0" fontId="37" fillId="0" borderId="3" xfId="0" applyFont="1" applyBorder="1"/>
    <xf numFmtId="49" fontId="15" fillId="0" borderId="11" xfId="0" applyNumberFormat="1" applyFont="1" applyBorder="1" applyAlignment="1">
      <alignment horizontal="center"/>
    </xf>
    <xf numFmtId="0" fontId="33" fillId="0" borderId="0" xfId="0" applyFont="1"/>
    <xf numFmtId="0" fontId="21" fillId="0" borderId="10" xfId="0" applyFont="1" applyBorder="1"/>
    <xf numFmtId="0" fontId="10" fillId="0" borderId="0" xfId="0" applyFont="1"/>
    <xf numFmtId="0" fontId="38" fillId="0" borderId="0" xfId="0" applyFont="1"/>
    <xf numFmtId="0" fontId="25" fillId="0" borderId="2" xfId="0" applyFont="1" applyBorder="1" applyAlignment="1">
      <alignment horizontal="center"/>
    </xf>
    <xf numFmtId="0" fontId="25" fillId="0" borderId="13" xfId="0" applyFont="1" applyBorder="1"/>
    <xf numFmtId="0" fontId="17" fillId="0" borderId="7" xfId="0" applyFont="1" applyBorder="1"/>
    <xf numFmtId="3" fontId="17" fillId="0" borderId="3" xfId="0" applyNumberFormat="1" applyFont="1" applyBorder="1"/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7" fillId="0" borderId="3" xfId="0" applyFont="1" applyBorder="1" applyAlignment="1">
      <alignment horizontal="left"/>
    </xf>
    <xf numFmtId="3" fontId="16" fillId="0" borderId="2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right"/>
    </xf>
    <xf numFmtId="3" fontId="15" fillId="2" borderId="4" xfId="0" applyNumberFormat="1" applyFont="1" applyFill="1" applyBorder="1"/>
    <xf numFmtId="0" fontId="16" fillId="0" borderId="4" xfId="0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center"/>
    </xf>
    <xf numFmtId="0" fontId="25" fillId="0" borderId="9" xfId="0" applyFont="1" applyBorder="1"/>
    <xf numFmtId="3" fontId="17" fillId="0" borderId="18" xfId="0" applyNumberFormat="1" applyFont="1" applyBorder="1" applyAlignment="1">
      <alignment vertical="center"/>
    </xf>
    <xf numFmtId="49" fontId="19" fillId="0" borderId="11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/>
    </xf>
    <xf numFmtId="3" fontId="16" fillId="2" borderId="2" xfId="0" applyNumberFormat="1" applyFont="1" applyFill="1" applyBorder="1" applyAlignment="1">
      <alignment horizontal="right"/>
    </xf>
    <xf numFmtId="0" fontId="39" fillId="0" borderId="0" xfId="0" applyFont="1"/>
    <xf numFmtId="0" fontId="14" fillId="0" borderId="0" xfId="0" applyFont="1" applyProtection="1">
      <protection locked="0"/>
    </xf>
    <xf numFmtId="3" fontId="25" fillId="0" borderId="12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3" fontId="27" fillId="0" borderId="3" xfId="0" applyNumberFormat="1" applyFont="1" applyBorder="1"/>
    <xf numFmtId="3" fontId="19" fillId="0" borderId="19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3" fontId="25" fillId="0" borderId="2" xfId="0" applyNumberFormat="1" applyFont="1" applyBorder="1"/>
    <xf numFmtId="0" fontId="21" fillId="2" borderId="9" xfId="0" applyFont="1" applyFill="1" applyBorder="1"/>
    <xf numFmtId="0" fontId="17" fillId="0" borderId="22" xfId="0" applyFont="1" applyBorder="1"/>
    <xf numFmtId="0" fontId="17" fillId="0" borderId="21" xfId="0" applyFont="1" applyBorder="1"/>
    <xf numFmtId="0" fontId="17" fillId="0" borderId="16" xfId="0" applyFont="1" applyBorder="1"/>
    <xf numFmtId="3" fontId="17" fillId="0" borderId="16" xfId="0" applyNumberFormat="1" applyFont="1" applyBorder="1"/>
    <xf numFmtId="3" fontId="17" fillId="0" borderId="0" xfId="0" applyNumberFormat="1" applyFont="1" applyBorder="1"/>
    <xf numFmtId="0" fontId="17" fillId="0" borderId="0" xfId="0" applyFont="1"/>
    <xf numFmtId="0" fontId="16" fillId="0" borderId="17" xfId="0" applyFont="1" applyBorder="1"/>
    <xf numFmtId="3" fontId="16" fillId="0" borderId="17" xfId="0" applyNumberFormat="1" applyFont="1" applyBorder="1"/>
    <xf numFmtId="0" fontId="17" fillId="0" borderId="15" xfId="0" applyFont="1" applyBorder="1"/>
    <xf numFmtId="3" fontId="25" fillId="0" borderId="16" xfId="0" applyNumberFormat="1" applyFont="1" applyBorder="1"/>
    <xf numFmtId="3" fontId="17" fillId="0" borderId="15" xfId="0" applyNumberFormat="1" applyFont="1" applyBorder="1"/>
    <xf numFmtId="3" fontId="17" fillId="0" borderId="8" xfId="0" applyNumberFormat="1" applyFont="1" applyBorder="1"/>
    <xf numFmtId="0" fontId="17" fillId="0" borderId="8" xfId="0" applyFont="1" applyBorder="1"/>
    <xf numFmtId="0" fontId="39" fillId="0" borderId="8" xfId="0" applyFont="1" applyBorder="1"/>
    <xf numFmtId="0" fontId="15" fillId="0" borderId="21" xfId="0" applyFont="1" applyBorder="1"/>
    <xf numFmtId="0" fontId="25" fillId="0" borderId="23" xfId="0" applyFont="1" applyBorder="1"/>
    <xf numFmtId="3" fontId="25" fillId="0" borderId="24" xfId="0" applyNumberFormat="1" applyFont="1" applyBorder="1"/>
    <xf numFmtId="0" fontId="15" fillId="0" borderId="18" xfId="2" applyFont="1" applyBorder="1" applyAlignment="1">
      <alignment horizontal="right"/>
    </xf>
    <xf numFmtId="0" fontId="27" fillId="0" borderId="6" xfId="1" applyFont="1" applyBorder="1"/>
    <xf numFmtId="0" fontId="26" fillId="0" borderId="9" xfId="1" applyFont="1" applyBorder="1"/>
    <xf numFmtId="0" fontId="26" fillId="0" borderId="11" xfId="1" applyFont="1" applyBorder="1"/>
    <xf numFmtId="0" fontId="28" fillId="0" borderId="0" xfId="1" applyBorder="1"/>
    <xf numFmtId="0" fontId="28" fillId="0" borderId="5" xfId="1" applyBorder="1"/>
    <xf numFmtId="0" fontId="15" fillId="0" borderId="1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right"/>
    </xf>
    <xf numFmtId="0" fontId="25" fillId="0" borderId="6" xfId="0" applyFont="1" applyBorder="1"/>
    <xf numFmtId="0" fontId="19" fillId="0" borderId="4" xfId="0" applyFont="1" applyBorder="1" applyAlignment="1">
      <alignment horizontal="left"/>
    </xf>
    <xf numFmtId="3" fontId="9" fillId="0" borderId="12" xfId="0" applyNumberFormat="1" applyFont="1" applyBorder="1"/>
    <xf numFmtId="0" fontId="21" fillId="0" borderId="3" xfId="0" applyFont="1" applyFill="1" applyBorder="1"/>
    <xf numFmtId="0" fontId="25" fillId="0" borderId="1" xfId="0" applyFont="1" applyBorder="1" applyAlignment="1">
      <alignment horizontal="right"/>
    </xf>
    <xf numFmtId="49" fontId="19" fillId="0" borderId="2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right"/>
    </xf>
    <xf numFmtId="49" fontId="25" fillId="0" borderId="11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right"/>
    </xf>
    <xf numFmtId="3" fontId="40" fillId="0" borderId="0" xfId="0" applyNumberFormat="1" applyFont="1"/>
    <xf numFmtId="0" fontId="8" fillId="0" borderId="0" xfId="4"/>
    <xf numFmtId="0" fontId="8" fillId="0" borderId="3" xfId="4" applyBorder="1"/>
    <xf numFmtId="0" fontId="41" fillId="0" borderId="3" xfId="4" applyFont="1" applyBorder="1" applyAlignment="1">
      <alignment horizontal="center" vertical="center"/>
    </xf>
    <xf numFmtId="0" fontId="42" fillId="0" borderId="3" xfId="4" applyFont="1" applyBorder="1" applyAlignment="1">
      <alignment horizontal="left" vertical="center" wrapText="1"/>
    </xf>
    <xf numFmtId="1" fontId="8" fillId="0" borderId="3" xfId="4" applyNumberFormat="1" applyBorder="1" applyAlignment="1">
      <alignment horizontal="center" vertical="center"/>
    </xf>
    <xf numFmtId="0" fontId="21" fillId="2" borderId="1" xfId="0" applyFont="1" applyFill="1" applyBorder="1"/>
    <xf numFmtId="0" fontId="9" fillId="0" borderId="12" xfId="2" applyFont="1" applyBorder="1" applyAlignment="1">
      <alignment horizontal="center" wrapText="1"/>
    </xf>
    <xf numFmtId="0" fontId="7" fillId="0" borderId="0" xfId="4" applyFont="1"/>
    <xf numFmtId="0" fontId="27" fillId="0" borderId="7" xfId="1" applyFont="1" applyBorder="1"/>
    <xf numFmtId="3" fontId="21" fillId="0" borderId="12" xfId="2" applyNumberFormat="1" applyFont="1" applyBorder="1"/>
    <xf numFmtId="0" fontId="27" fillId="0" borderId="11" xfId="1" applyFont="1" applyBorder="1"/>
    <xf numFmtId="3" fontId="27" fillId="0" borderId="0" xfId="1" applyNumberFormat="1" applyFont="1" applyBorder="1"/>
    <xf numFmtId="3" fontId="15" fillId="2" borderId="2" xfId="0" applyNumberFormat="1" applyFont="1" applyFill="1" applyBorder="1"/>
    <xf numFmtId="3" fontId="16" fillId="0" borderId="1" xfId="0" applyNumberFormat="1" applyFont="1" applyBorder="1" applyAlignment="1">
      <alignment horizontal="right"/>
    </xf>
    <xf numFmtId="0" fontId="25" fillId="0" borderId="4" xfId="0" applyFont="1" applyBorder="1" applyAlignment="1">
      <alignment horizontal="left"/>
    </xf>
    <xf numFmtId="0" fontId="19" fillId="0" borderId="4" xfId="0" applyFont="1" applyBorder="1" applyAlignment="1">
      <alignment horizontal="right"/>
    </xf>
    <xf numFmtId="3" fontId="19" fillId="0" borderId="2" xfId="0" applyNumberFormat="1" applyFont="1" applyBorder="1" applyAlignment="1">
      <alignment vertical="center"/>
    </xf>
    <xf numFmtId="3" fontId="25" fillId="0" borderId="5" xfId="0" applyNumberFormat="1" applyFont="1" applyBorder="1" applyAlignment="1">
      <alignment vertical="center"/>
    </xf>
    <xf numFmtId="3" fontId="25" fillId="0" borderId="4" xfId="0" applyNumberFormat="1" applyFont="1" applyBorder="1" applyAlignment="1">
      <alignment vertical="center"/>
    </xf>
    <xf numFmtId="0" fontId="25" fillId="0" borderId="4" xfId="0" applyFont="1" applyBorder="1"/>
    <xf numFmtId="0" fontId="19" fillId="0" borderId="2" xfId="0" applyFont="1" applyBorder="1"/>
    <xf numFmtId="49" fontId="25" fillId="0" borderId="1" xfId="0" applyNumberFormat="1" applyFont="1" applyBorder="1" applyAlignment="1">
      <alignment horizontal="center"/>
    </xf>
    <xf numFmtId="3" fontId="25" fillId="0" borderId="18" xfId="0" applyNumberFormat="1" applyFont="1" applyBorder="1"/>
    <xf numFmtId="49" fontId="21" fillId="0" borderId="3" xfId="0" applyNumberFormat="1" applyFont="1" applyBorder="1" applyAlignment="1">
      <alignment horizontal="center"/>
    </xf>
    <xf numFmtId="3" fontId="19" fillId="0" borderId="13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left"/>
    </xf>
    <xf numFmtId="0" fontId="16" fillId="2" borderId="1" xfId="0" applyFont="1" applyFill="1" applyBorder="1"/>
    <xf numFmtId="0" fontId="15" fillId="2" borderId="2" xfId="0" applyFont="1" applyFill="1" applyBorder="1"/>
    <xf numFmtId="0" fontId="26" fillId="0" borderId="2" xfId="0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14" fillId="0" borderId="0" xfId="0" applyFont="1" applyAlignment="1">
      <alignment horizontal="center"/>
    </xf>
    <xf numFmtId="0" fontId="16" fillId="2" borderId="4" xfId="0" applyFont="1" applyFill="1" applyBorder="1"/>
    <xf numFmtId="3" fontId="36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left"/>
    </xf>
    <xf numFmtId="0" fontId="16" fillId="2" borderId="4" xfId="0" applyFont="1" applyFill="1" applyBorder="1" applyAlignment="1">
      <alignment horizontal="center"/>
    </xf>
    <xf numFmtId="3" fontId="15" fillId="2" borderId="1" xfId="0" applyNumberFormat="1" applyFont="1" applyFill="1" applyBorder="1"/>
    <xf numFmtId="3" fontId="15" fillId="2" borderId="18" xfId="0" applyNumberFormat="1" applyFont="1" applyFill="1" applyBorder="1"/>
    <xf numFmtId="3" fontId="15" fillId="2" borderId="5" xfId="0" applyNumberFormat="1" applyFont="1" applyFill="1" applyBorder="1"/>
    <xf numFmtId="3" fontId="15" fillId="2" borderId="9" xfId="0" applyNumberFormat="1" applyFont="1" applyFill="1" applyBorder="1"/>
    <xf numFmtId="0" fontId="0" fillId="2" borderId="0" xfId="0" applyFill="1"/>
    <xf numFmtId="0" fontId="15" fillId="2" borderId="2" xfId="0" applyFont="1" applyFill="1" applyBorder="1" applyAlignment="1">
      <alignment horizontal="center"/>
    </xf>
    <xf numFmtId="3" fontId="15" fillId="2" borderId="13" xfId="0" applyNumberFormat="1" applyFont="1" applyFill="1" applyBorder="1"/>
    <xf numFmtId="3" fontId="15" fillId="2" borderId="8" xfId="0" applyNumberFormat="1" applyFont="1" applyFill="1" applyBorder="1"/>
    <xf numFmtId="3" fontId="15" fillId="2" borderId="10" xfId="0" applyNumberFormat="1" applyFont="1" applyFill="1" applyBorder="1"/>
    <xf numFmtId="3" fontId="15" fillId="2" borderId="19" xfId="0" applyNumberFormat="1" applyFont="1" applyFill="1" applyBorder="1"/>
    <xf numFmtId="3" fontId="15" fillId="2" borderId="5" xfId="0" applyNumberFormat="1" applyFont="1" applyFill="1" applyBorder="1" applyAlignment="1">
      <alignment horizontal="right"/>
    </xf>
    <xf numFmtId="3" fontId="15" fillId="2" borderId="11" xfId="0" applyNumberFormat="1" applyFont="1" applyFill="1" applyBorder="1"/>
    <xf numFmtId="0" fontId="16" fillId="2" borderId="1" xfId="0" applyFont="1" applyFill="1" applyBorder="1" applyAlignment="1">
      <alignment horizontal="center"/>
    </xf>
    <xf numFmtId="3" fontId="15" fillId="2" borderId="0" xfId="0" applyNumberFormat="1" applyFont="1" applyFill="1"/>
    <xf numFmtId="0" fontId="41" fillId="0" borderId="11" xfId="4" applyFont="1" applyBorder="1" applyAlignment="1">
      <alignment horizontal="center" vertical="center"/>
    </xf>
    <xf numFmtId="0" fontId="8" fillId="0" borderId="0" xfId="4" applyBorder="1"/>
    <xf numFmtId="0" fontId="16" fillId="0" borderId="8" xfId="2" applyFont="1" applyBorder="1" applyAlignment="1">
      <alignment horizontal="right"/>
    </xf>
    <xf numFmtId="3" fontId="9" fillId="0" borderId="0" xfId="0" applyNumberFormat="1" applyFont="1"/>
    <xf numFmtId="0" fontId="9" fillId="0" borderId="10" xfId="0" applyFont="1" applyBorder="1"/>
    <xf numFmtId="0" fontId="14" fillId="0" borderId="0" xfId="0" applyFont="1" applyAlignment="1">
      <alignment horizontal="center"/>
    </xf>
    <xf numFmtId="0" fontId="19" fillId="0" borderId="13" xfId="0" applyFont="1" applyBorder="1" applyAlignment="1">
      <alignment horizontal="left" vertical="center"/>
    </xf>
    <xf numFmtId="3" fontId="19" fillId="0" borderId="19" xfId="0" applyNumberFormat="1" applyFont="1" applyBorder="1" applyAlignment="1">
      <alignment horizontal="right" vertical="center"/>
    </xf>
    <xf numFmtId="0" fontId="19" fillId="0" borderId="19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1" fillId="0" borderId="0" xfId="2" applyFont="1" applyBorder="1" applyAlignment="1"/>
    <xf numFmtId="3" fontId="21" fillId="0" borderId="0" xfId="2" applyNumberFormat="1" applyFont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21" fillId="0" borderId="1" xfId="0" applyFont="1" applyFill="1" applyBorder="1"/>
    <xf numFmtId="3" fontId="15" fillId="0" borderId="8" xfId="0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8" fillId="3" borderId="0" xfId="1" applyFill="1"/>
    <xf numFmtId="0" fontId="41" fillId="0" borderId="6" xfId="4" applyFont="1" applyBorder="1" applyAlignment="1">
      <alignment horizontal="center" vertical="center"/>
    </xf>
    <xf numFmtId="0" fontId="41" fillId="0" borderId="0" xfId="4" applyFont="1" applyBorder="1" applyAlignment="1">
      <alignment horizontal="center" vertical="center"/>
    </xf>
    <xf numFmtId="1" fontId="8" fillId="0" borderId="0" xfId="4" applyNumberFormat="1" applyBorder="1" applyAlignment="1">
      <alignment horizontal="center" vertical="center"/>
    </xf>
    <xf numFmtId="0" fontId="8" fillId="0" borderId="8" xfId="4" applyBorder="1"/>
    <xf numFmtId="0" fontId="0" fillId="0" borderId="0" xfId="0" applyFont="1"/>
    <xf numFmtId="49" fontId="25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26" fillId="0" borderId="11" xfId="0" applyFont="1" applyBorder="1"/>
    <xf numFmtId="3" fontId="0" fillId="0" borderId="4" xfId="0" applyNumberFormat="1" applyBorder="1"/>
    <xf numFmtId="0" fontId="15" fillId="0" borderId="0" xfId="0" applyFont="1" applyBorder="1" applyAlignment="1">
      <alignment vertical="center"/>
    </xf>
    <xf numFmtId="0" fontId="26" fillId="0" borderId="0" xfId="10" applyFont="1"/>
    <xf numFmtId="0" fontId="27" fillId="0" borderId="0" xfId="2" applyFont="1"/>
    <xf numFmtId="0" fontId="26" fillId="0" borderId="0" xfId="2" applyFont="1"/>
    <xf numFmtId="0" fontId="32" fillId="0" borderId="1" xfId="2" applyFont="1" applyBorder="1"/>
    <xf numFmtId="0" fontId="26" fillId="0" borderId="1" xfId="10" applyFont="1" applyBorder="1"/>
    <xf numFmtId="3" fontId="26" fillId="0" borderId="1" xfId="2" applyNumberFormat="1" applyFont="1" applyBorder="1"/>
    <xf numFmtId="0" fontId="26" fillId="0" borderId="2" xfId="10" applyFont="1" applyBorder="1"/>
    <xf numFmtId="0" fontId="26" fillId="0" borderId="4" xfId="10" applyFont="1" applyBorder="1"/>
    <xf numFmtId="3" fontId="26" fillId="0" borderId="2" xfId="2" applyNumberFormat="1" applyFont="1" applyBorder="1"/>
    <xf numFmtId="3" fontId="26" fillId="0" borderId="8" xfId="2" applyNumberFormat="1" applyFont="1" applyBorder="1"/>
    <xf numFmtId="0" fontId="32" fillId="0" borderId="4" xfId="2" applyFont="1" applyBorder="1"/>
    <xf numFmtId="3" fontId="26" fillId="0" borderId="4" xfId="2" applyNumberFormat="1" applyFont="1" applyBorder="1"/>
    <xf numFmtId="3" fontId="26" fillId="0" borderId="0" xfId="2" applyNumberFormat="1" applyFont="1"/>
    <xf numFmtId="0" fontId="27" fillId="0" borderId="3" xfId="2" applyFont="1" applyBorder="1"/>
    <xf numFmtId="0" fontId="32" fillId="0" borderId="1" xfId="10" applyFont="1" applyBorder="1"/>
    <xf numFmtId="0" fontId="27" fillId="0" borderId="4" xfId="2" applyFont="1" applyBorder="1"/>
    <xf numFmtId="0" fontId="27" fillId="0" borderId="4" xfId="10" applyFont="1" applyBorder="1"/>
    <xf numFmtId="0" fontId="26" fillId="0" borderId="10" xfId="10" applyFont="1" applyBorder="1"/>
    <xf numFmtId="0" fontId="32" fillId="0" borderId="4" xfId="10" applyFont="1" applyBorder="1"/>
    <xf numFmtId="3" fontId="26" fillId="0" borderId="10" xfId="2" applyNumberFormat="1" applyFont="1" applyBorder="1"/>
    <xf numFmtId="3" fontId="26" fillId="0" borderId="0" xfId="10" applyNumberFormat="1" applyFont="1"/>
    <xf numFmtId="3" fontId="26" fillId="0" borderId="4" xfId="10" applyNumberFormat="1" applyFont="1" applyBorder="1"/>
    <xf numFmtId="0" fontId="27" fillId="0" borderId="4" xfId="10" applyFont="1" applyBorder="1" applyAlignment="1">
      <alignment wrapText="1"/>
    </xf>
    <xf numFmtId="0" fontId="27" fillId="0" borderId="1" xfId="2" applyFont="1" applyBorder="1"/>
    <xf numFmtId="0" fontId="27" fillId="0" borderId="1" xfId="10" applyFont="1" applyBorder="1"/>
    <xf numFmtId="3" fontId="27" fillId="0" borderId="18" xfId="2" applyNumberFormat="1" applyFont="1" applyBorder="1"/>
    <xf numFmtId="3" fontId="27" fillId="0" borderId="5" xfId="2" applyNumberFormat="1" applyFont="1" applyBorder="1"/>
    <xf numFmtId="3" fontId="27" fillId="0" borderId="1" xfId="2" applyNumberFormat="1" applyFont="1" applyBorder="1"/>
    <xf numFmtId="3" fontId="27" fillId="0" borderId="19" xfId="2" applyNumberFormat="1" applyFont="1" applyBorder="1"/>
    <xf numFmtId="3" fontId="26" fillId="0" borderId="5" xfId="10" applyNumberFormat="1" applyFont="1" applyBorder="1"/>
    <xf numFmtId="3" fontId="26" fillId="0" borderId="1" xfId="10" applyNumberFormat="1" applyFont="1" applyBorder="1"/>
    <xf numFmtId="3" fontId="26" fillId="0" borderId="2" xfId="10" applyNumberFormat="1" applyFont="1" applyBorder="1"/>
    <xf numFmtId="3" fontId="26" fillId="0" borderId="8" xfId="10" applyNumberFormat="1" applyFont="1" applyBorder="1"/>
    <xf numFmtId="3" fontId="27" fillId="0" borderId="0" xfId="10" applyNumberFormat="1" applyFont="1"/>
    <xf numFmtId="3" fontId="27" fillId="0" borderId="4" xfId="10" applyNumberFormat="1" applyFont="1" applyBorder="1"/>
    <xf numFmtId="0" fontId="49" fillId="0" borderId="4" xfId="10" applyFont="1" applyBorder="1"/>
    <xf numFmtId="3" fontId="27" fillId="0" borderId="4" xfId="2" applyNumberFormat="1" applyFont="1" applyBorder="1"/>
    <xf numFmtId="0" fontId="25" fillId="0" borderId="4" xfId="0" applyFont="1" applyBorder="1" applyAlignment="1">
      <alignment horizontal="right"/>
    </xf>
    <xf numFmtId="0" fontId="50" fillId="0" borderId="0" xfId="0" applyFont="1"/>
    <xf numFmtId="3" fontId="17" fillId="0" borderId="21" xfId="0" applyNumberFormat="1" applyFont="1" applyBorder="1"/>
    <xf numFmtId="3" fontId="46" fillId="0" borderId="0" xfId="0" applyNumberFormat="1" applyFont="1" applyBorder="1"/>
    <xf numFmtId="3" fontId="21" fillId="2" borderId="3" xfId="0" applyNumberFormat="1" applyFont="1" applyFill="1" applyBorder="1" applyAlignment="1">
      <alignment horizontal="right"/>
    </xf>
    <xf numFmtId="49" fontId="15" fillId="2" borderId="3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/>
    <xf numFmtId="0" fontId="15" fillId="0" borderId="19" xfId="0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center"/>
    </xf>
    <xf numFmtId="0" fontId="21" fillId="2" borderId="4" xfId="0" applyFont="1" applyFill="1" applyBorder="1"/>
    <xf numFmtId="0" fontId="0" fillId="0" borderId="5" xfId="0" applyBorder="1"/>
    <xf numFmtId="0" fontId="15" fillId="0" borderId="19" xfId="2" applyFont="1" applyBorder="1" applyAlignment="1">
      <alignment horizontal="right"/>
    </xf>
    <xf numFmtId="0" fontId="21" fillId="2" borderId="11" xfId="0" applyFont="1" applyFill="1" applyBorder="1"/>
    <xf numFmtId="3" fontId="15" fillId="0" borderId="1" xfId="0" applyNumberFormat="1" applyFont="1" applyBorder="1" applyAlignment="1">
      <alignment horizontal="center"/>
    </xf>
    <xf numFmtId="0" fontId="27" fillId="0" borderId="0" xfId="2" applyFont="1" applyAlignment="1">
      <alignment horizontal="center"/>
    </xf>
    <xf numFmtId="0" fontId="27" fillId="0" borderId="0" xfId="11" applyFont="1"/>
    <xf numFmtId="0" fontId="27" fillId="0" borderId="0" xfId="11" applyFont="1" applyAlignment="1">
      <alignment horizontal="center"/>
    </xf>
    <xf numFmtId="0" fontId="26" fillId="0" borderId="0" xfId="11" applyFont="1"/>
    <xf numFmtId="0" fontId="47" fillId="0" borderId="0" xfId="11" applyFont="1"/>
    <xf numFmtId="0" fontId="27" fillId="0" borderId="1" xfId="11" applyFont="1" applyBorder="1" applyAlignment="1">
      <alignment horizontal="center"/>
    </xf>
    <xf numFmtId="0" fontId="27" fillId="0" borderId="4" xfId="11" applyFont="1" applyBorder="1" applyAlignment="1">
      <alignment horizontal="center"/>
    </xf>
    <xf numFmtId="0" fontId="27" fillId="0" borderId="2" xfId="11" applyFont="1" applyBorder="1" applyAlignment="1">
      <alignment horizontal="center"/>
    </xf>
    <xf numFmtId="0" fontId="27" fillId="0" borderId="3" xfId="11" applyFont="1" applyBorder="1" applyAlignment="1">
      <alignment horizontal="center"/>
    </xf>
    <xf numFmtId="3" fontId="47" fillId="0" borderId="0" xfId="11" applyNumberFormat="1" applyFont="1"/>
    <xf numFmtId="3" fontId="47" fillId="0" borderId="8" xfId="11" applyNumberFormat="1" applyFont="1" applyBorder="1"/>
    <xf numFmtId="0" fontId="47" fillId="0" borderId="8" xfId="11" applyFont="1" applyBorder="1"/>
    <xf numFmtId="0" fontId="32" fillId="0" borderId="4" xfId="11" applyFont="1" applyBorder="1"/>
    <xf numFmtId="0" fontId="32" fillId="0" borderId="11" xfId="11" applyFont="1" applyBorder="1"/>
    <xf numFmtId="3" fontId="26" fillId="0" borderId="4" xfId="11" applyNumberFormat="1" applyFont="1" applyBorder="1"/>
    <xf numFmtId="3" fontId="26" fillId="0" borderId="0" xfId="11" applyNumberFormat="1" applyFont="1"/>
    <xf numFmtId="3" fontId="26" fillId="0" borderId="19" xfId="11" applyNumberFormat="1" applyFont="1" applyBorder="1"/>
    <xf numFmtId="0" fontId="26" fillId="0" borderId="4" xfId="11" applyFont="1" applyBorder="1"/>
    <xf numFmtId="0" fontId="26" fillId="0" borderId="11" xfId="11" applyFont="1" applyBorder="1" applyAlignment="1">
      <alignment horizontal="left"/>
    </xf>
    <xf numFmtId="0" fontId="27" fillId="0" borderId="4" xfId="11" applyFont="1" applyBorder="1"/>
    <xf numFmtId="0" fontId="47" fillId="0" borderId="4" xfId="11" applyFont="1" applyBorder="1"/>
    <xf numFmtId="0" fontId="26" fillId="0" borderId="4" xfId="11" applyFont="1" applyBorder="1" applyAlignment="1">
      <alignment horizontal="left"/>
    </xf>
    <xf numFmtId="0" fontId="26" fillId="0" borderId="2" xfId="11" applyFont="1" applyBorder="1" applyAlignment="1">
      <alignment horizontal="left"/>
    </xf>
    <xf numFmtId="3" fontId="26" fillId="0" borderId="8" xfId="11" applyNumberFormat="1" applyFont="1" applyBorder="1"/>
    <xf numFmtId="3" fontId="26" fillId="0" borderId="2" xfId="11" applyNumberFormat="1" applyFont="1" applyBorder="1"/>
    <xf numFmtId="3" fontId="26" fillId="0" borderId="19" xfId="10" applyNumberFormat="1" applyFont="1" applyBorder="1"/>
    <xf numFmtId="0" fontId="47" fillId="0" borderId="5" xfId="11" applyFont="1" applyBorder="1"/>
    <xf numFmtId="0" fontId="47" fillId="0" borderId="3" xfId="11" applyFont="1" applyBorder="1"/>
    <xf numFmtId="3" fontId="26" fillId="0" borderId="3" xfId="11" applyNumberFormat="1" applyFont="1" applyBorder="1"/>
    <xf numFmtId="3" fontId="26" fillId="0" borderId="12" xfId="11" applyNumberFormat="1" applyFont="1" applyBorder="1"/>
    <xf numFmtId="0" fontId="26" fillId="0" borderId="3" xfId="11" applyFont="1" applyBorder="1"/>
    <xf numFmtId="0" fontId="26" fillId="0" borderId="12" xfId="11" applyFont="1" applyBorder="1"/>
    <xf numFmtId="0" fontId="48" fillId="0" borderId="3" xfId="11" applyFont="1" applyBorder="1" applyAlignment="1">
      <alignment horizontal="center" vertical="center"/>
    </xf>
    <xf numFmtId="0" fontId="48" fillId="0" borderId="3" xfId="11" applyFont="1" applyBorder="1" applyAlignment="1">
      <alignment horizontal="center" vertical="center" wrapText="1"/>
    </xf>
    <xf numFmtId="0" fontId="27" fillId="0" borderId="11" xfId="11" applyFont="1" applyBorder="1"/>
    <xf numFmtId="0" fontId="0" fillId="0" borderId="4" xfId="0" applyBorder="1" applyAlignment="1">
      <alignment horizontal="right" vertical="center" wrapText="1"/>
    </xf>
    <xf numFmtId="0" fontId="50" fillId="0" borderId="4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center" wrapText="1"/>
    </xf>
    <xf numFmtId="0" fontId="0" fillId="0" borderId="0" xfId="0" applyAlignment="1"/>
    <xf numFmtId="0" fontId="51" fillId="0" borderId="2" xfId="0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 wrapText="1"/>
    </xf>
    <xf numFmtId="3" fontId="15" fillId="0" borderId="0" xfId="2" applyNumberFormat="1" applyFont="1" applyBorder="1"/>
    <xf numFmtId="3" fontId="15" fillId="0" borderId="4" xfId="2" applyNumberFormat="1" applyFont="1" applyBorder="1" applyAlignment="1">
      <alignment horizontal="right"/>
    </xf>
    <xf numFmtId="3" fontId="15" fillId="0" borderId="19" xfId="2" applyNumberFormat="1" applyFont="1" applyBorder="1" applyAlignment="1">
      <alignment horizontal="right"/>
    </xf>
    <xf numFmtId="3" fontId="0" fillId="0" borderId="19" xfId="0" applyNumberFormat="1" applyBorder="1" applyAlignment="1"/>
    <xf numFmtId="3" fontId="16" fillId="0" borderId="12" xfId="2" applyNumberFormat="1" applyFont="1" applyBorder="1" applyAlignment="1">
      <alignment horizontal="right"/>
    </xf>
    <xf numFmtId="3" fontId="15" fillId="0" borderId="2" xfId="2" applyNumberFormat="1" applyFont="1" applyBorder="1" applyAlignment="1">
      <alignment horizontal="right"/>
    </xf>
    <xf numFmtId="0" fontId="25" fillId="0" borderId="9" xfId="2" applyFont="1" applyBorder="1"/>
    <xf numFmtId="3" fontId="27" fillId="0" borderId="12" xfId="0" applyNumberFormat="1" applyFont="1" applyBorder="1" applyAlignment="1"/>
    <xf numFmtId="3" fontId="27" fillId="0" borderId="3" xfId="1" applyNumberFormat="1" applyFont="1" applyBorder="1"/>
    <xf numFmtId="3" fontId="27" fillId="2" borderId="3" xfId="1" applyNumberFormat="1" applyFont="1" applyFill="1" applyBorder="1"/>
    <xf numFmtId="0" fontId="25" fillId="0" borderId="1" xfId="0" applyFont="1" applyBorder="1" applyAlignment="1">
      <alignment horizontal="left"/>
    </xf>
    <xf numFmtId="0" fontId="50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5" fillId="2" borderId="0" xfId="0" applyFont="1" applyFill="1"/>
    <xf numFmtId="3" fontId="15" fillId="2" borderId="3" xfId="0" applyNumberFormat="1" applyFont="1" applyFill="1" applyBorder="1" applyAlignment="1">
      <alignment horizontal="right" vertical="center" wrapText="1"/>
    </xf>
    <xf numFmtId="3" fontId="15" fillId="2" borderId="18" xfId="0" applyNumberFormat="1" applyFont="1" applyFill="1" applyBorder="1" applyAlignment="1">
      <alignment horizontal="right" vertical="center"/>
    </xf>
    <xf numFmtId="3" fontId="19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/>
    <xf numFmtId="0" fontId="0" fillId="0" borderId="2" xfId="0" applyBorder="1" applyAlignment="1"/>
    <xf numFmtId="0" fontId="1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7" fillId="0" borderId="3" xfId="11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27" fillId="0" borderId="0" xfId="2" applyFont="1" applyAlignment="1">
      <alignment horizontal="center"/>
    </xf>
    <xf numFmtId="0" fontId="27" fillId="0" borderId="0" xfId="10" applyFont="1" applyAlignment="1">
      <alignment horizontal="center"/>
    </xf>
    <xf numFmtId="0" fontId="26" fillId="0" borderId="0" xfId="2" applyFont="1" applyAlignment="1">
      <alignment horizontal="center"/>
    </xf>
    <xf numFmtId="0" fontId="27" fillId="0" borderId="3" xfId="1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/>
    <xf numFmtId="0" fontId="16" fillId="0" borderId="9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7" fillId="0" borderId="18" xfId="11" applyFont="1" applyBorder="1" applyAlignment="1">
      <alignment horizontal="center" vertical="center" wrapText="1"/>
    </xf>
    <xf numFmtId="0" fontId="47" fillId="0" borderId="19" xfId="11" applyFont="1" applyBorder="1" applyAlignment="1">
      <alignment horizontal="center" vertical="center" wrapText="1"/>
    </xf>
    <xf numFmtId="0" fontId="47" fillId="0" borderId="13" xfId="11" applyFont="1" applyBorder="1" applyAlignment="1">
      <alignment horizontal="center" vertical="center" wrapText="1"/>
    </xf>
    <xf numFmtId="0" fontId="27" fillId="0" borderId="1" xfId="11" applyFont="1" applyBorder="1" applyAlignment="1">
      <alignment horizontal="center" vertical="center" wrapText="1"/>
    </xf>
    <xf numFmtId="0" fontId="47" fillId="0" borderId="4" xfId="11" applyFont="1" applyBorder="1" applyAlignment="1">
      <alignment horizontal="center" vertical="center" wrapText="1"/>
    </xf>
    <xf numFmtId="0" fontId="47" fillId="0" borderId="2" xfId="11" applyFont="1" applyBorder="1" applyAlignment="1">
      <alignment horizontal="center" vertical="center" wrapText="1"/>
    </xf>
    <xf numFmtId="0" fontId="26" fillId="0" borderId="8" xfId="10" applyFont="1" applyBorder="1" applyAlignment="1">
      <alignment horizontal="right"/>
    </xf>
    <xf numFmtId="0" fontId="27" fillId="0" borderId="4" xfId="11" applyFont="1" applyBorder="1" applyAlignment="1">
      <alignment horizontal="center" vertical="center" wrapText="1"/>
    </xf>
    <xf numFmtId="0" fontId="27" fillId="0" borderId="2" xfId="11" applyFont="1" applyBorder="1" applyAlignment="1">
      <alignment horizontal="center" vertical="center" wrapText="1"/>
    </xf>
    <xf numFmtId="0" fontId="27" fillId="0" borderId="19" xfId="11" applyFont="1" applyBorder="1" applyAlignment="1">
      <alignment horizontal="center" vertical="center" wrapText="1"/>
    </xf>
    <xf numFmtId="0" fontId="27" fillId="0" borderId="13" xfId="11" applyFont="1" applyBorder="1" applyAlignment="1">
      <alignment horizontal="center" vertical="center" wrapText="1"/>
    </xf>
    <xf numFmtId="0" fontId="27" fillId="0" borderId="6" xfId="11" applyFont="1" applyBorder="1" applyAlignment="1">
      <alignment horizontal="center" vertical="center"/>
    </xf>
    <xf numFmtId="0" fontId="47" fillId="0" borderId="7" xfId="11" applyFont="1" applyBorder="1" applyAlignment="1">
      <alignment horizontal="center" vertical="center"/>
    </xf>
    <xf numFmtId="0" fontId="47" fillId="0" borderId="12" xfId="11" applyFont="1" applyBorder="1" applyAlignment="1">
      <alignment horizontal="center" vertical="center"/>
    </xf>
    <xf numFmtId="0" fontId="27" fillId="0" borderId="7" xfId="11" applyFont="1" applyBorder="1" applyAlignment="1">
      <alignment horizontal="center" vertical="center"/>
    </xf>
    <xf numFmtId="0" fontId="47" fillId="0" borderId="7" xfId="11" applyFont="1" applyBorder="1" applyAlignment="1">
      <alignment vertical="center"/>
    </xf>
    <xf numFmtId="0" fontId="27" fillId="0" borderId="9" xfId="11" applyFont="1" applyBorder="1" applyAlignment="1">
      <alignment horizontal="center" vertical="center" wrapText="1"/>
    </xf>
    <xf numFmtId="0" fontId="47" fillId="0" borderId="11" xfId="11" applyFont="1" applyBorder="1" applyAlignment="1">
      <alignment horizontal="center" vertical="center" wrapText="1"/>
    </xf>
    <xf numFmtId="0" fontId="47" fillId="0" borderId="10" xfId="11" applyFont="1" applyBorder="1" applyAlignment="1">
      <alignment horizontal="center" vertical="center" wrapText="1"/>
    </xf>
    <xf numFmtId="0" fontId="21" fillId="0" borderId="10" xfId="2" applyFont="1" applyBorder="1" applyAlignment="1"/>
    <xf numFmtId="0" fontId="0" fillId="0" borderId="8" xfId="0" applyBorder="1" applyAlignment="1"/>
    <xf numFmtId="0" fontId="21" fillId="0" borderId="6" xfId="2" applyFont="1" applyBorder="1" applyAlignment="1"/>
    <xf numFmtId="0" fontId="14" fillId="0" borderId="0" xfId="2" applyFont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3" fillId="0" borderId="0" xfId="4" applyFont="1" applyAlignment="1"/>
    <xf numFmtId="0" fontId="45" fillId="0" borderId="0" xfId="0" applyFont="1" applyAlignment="1"/>
    <xf numFmtId="0" fontId="43" fillId="0" borderId="0" xfId="4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</cellXfs>
  <cellStyles count="12">
    <cellStyle name="Normál" xfId="0" builtinId="0"/>
    <cellStyle name="Normál 2" xfId="4" xr:uid="{00000000-0005-0000-0000-000001000000}"/>
    <cellStyle name="Normál 3" xfId="5" xr:uid="{00000000-0005-0000-0000-000002000000}"/>
    <cellStyle name="Normál 4" xfId="6" xr:uid="{00000000-0005-0000-0000-000003000000}"/>
    <cellStyle name="Normál 4 2" xfId="7" xr:uid="{00000000-0005-0000-0000-000004000000}"/>
    <cellStyle name="Normál 4 3" xfId="8" xr:uid="{00000000-0005-0000-0000-000005000000}"/>
    <cellStyle name="Normál 4 3 2" xfId="9" xr:uid="{00000000-0005-0000-0000-000006000000}"/>
    <cellStyle name="Normál 4 3 3" xfId="11" xr:uid="{B7C54019-8E2A-4156-B7D7-84385E35F6DA}"/>
    <cellStyle name="Normál_9.mell. ktgvetéshez" xfId="1" xr:uid="{00000000-0005-0000-0000-000007000000}"/>
    <cellStyle name="Normál_Munka1" xfId="2" xr:uid="{00000000-0005-0000-0000-000008000000}"/>
    <cellStyle name="Normál_Munka2" xfId="10" xr:uid="{00000000-0005-0000-0000-000009000000}"/>
    <cellStyle name="Százalék 2" xfId="3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&#246;lts&#233;gvet&#233;s%202021%20hez\PVB_2020_02_11_rendk&#237;v&#252;li\Test&#252;letire\k&#246;lts&#233;gvet&#233;s%202021%20kincst&#225;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ERVEZ/Documents/KINCST&#193;R/Kincst&#225;r2019/ktgv/eredeti/Ktar_ktgvet&#233;s2019.ered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"/>
      <sheetName val="5.3"/>
    </sheetNames>
    <sheetDataSet>
      <sheetData sheetId="0"/>
      <sheetData sheetId="1">
        <row r="13">
          <cell r="C13">
            <v>167133</v>
          </cell>
        </row>
        <row r="15">
          <cell r="C15">
            <v>155112</v>
          </cell>
        </row>
        <row r="17">
          <cell r="C17">
            <v>75144</v>
          </cell>
        </row>
        <row r="29">
          <cell r="C29">
            <v>156233</v>
          </cell>
        </row>
        <row r="31">
          <cell r="C31">
            <v>98563</v>
          </cell>
        </row>
        <row r="33">
          <cell r="C33">
            <v>68908</v>
          </cell>
        </row>
        <row r="35">
          <cell r="C35">
            <v>88212</v>
          </cell>
        </row>
        <row r="39">
          <cell r="C39">
            <v>77281</v>
          </cell>
        </row>
        <row r="41">
          <cell r="C41">
            <v>8082</v>
          </cell>
        </row>
        <row r="43">
          <cell r="C43">
            <v>7714</v>
          </cell>
        </row>
        <row r="45">
          <cell r="C45">
            <v>72201</v>
          </cell>
        </row>
        <row r="47">
          <cell r="C47">
            <v>6343</v>
          </cell>
        </row>
        <row r="49">
          <cell r="C49">
            <v>991</v>
          </cell>
        </row>
        <row r="55">
          <cell r="C55">
            <v>45353</v>
          </cell>
        </row>
        <row r="59">
          <cell r="C59">
            <v>33960</v>
          </cell>
        </row>
        <row r="61">
          <cell r="C61">
            <v>10097</v>
          </cell>
        </row>
        <row r="63">
          <cell r="C63">
            <v>13259</v>
          </cell>
        </row>
        <row r="65">
          <cell r="C65">
            <v>11145</v>
          </cell>
        </row>
        <row r="67">
          <cell r="C67">
            <v>14589</v>
          </cell>
        </row>
        <row r="69">
          <cell r="C69">
            <v>32865</v>
          </cell>
        </row>
        <row r="71">
          <cell r="C71">
            <v>33185</v>
          </cell>
        </row>
        <row r="73">
          <cell r="C73">
            <v>49027</v>
          </cell>
        </row>
        <row r="75">
          <cell r="C75">
            <v>7356</v>
          </cell>
        </row>
        <row r="77">
          <cell r="C77">
            <v>10687</v>
          </cell>
        </row>
        <row r="79">
          <cell r="C79">
            <v>31536</v>
          </cell>
        </row>
        <row r="81">
          <cell r="C81">
            <v>12792</v>
          </cell>
        </row>
        <row r="83">
          <cell r="C83">
            <v>38995</v>
          </cell>
        </row>
        <row r="87">
          <cell r="C87">
            <v>489</v>
          </cell>
        </row>
        <row r="89">
          <cell r="C89">
            <v>4055</v>
          </cell>
        </row>
        <row r="91">
          <cell r="C91">
            <v>1890</v>
          </cell>
        </row>
        <row r="93">
          <cell r="C93">
            <v>69247</v>
          </cell>
        </row>
        <row r="95">
          <cell r="C95">
            <v>23896</v>
          </cell>
        </row>
        <row r="97">
          <cell r="C97">
            <v>16013</v>
          </cell>
        </row>
        <row r="99">
          <cell r="C99">
            <v>11699</v>
          </cell>
        </row>
        <row r="101">
          <cell r="C101">
            <v>5390</v>
          </cell>
        </row>
        <row r="103">
          <cell r="C103">
            <v>99</v>
          </cell>
        </row>
        <row r="105">
          <cell r="C105">
            <v>2032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"/>
      <sheetName val="5.3"/>
      <sheetName val="7-8.mell."/>
      <sheetName val="9.1-9.2"/>
      <sheetName val="11-11.2"/>
      <sheetName val="14 mell."/>
    </sheetNames>
    <sheetDataSet>
      <sheetData sheetId="0"/>
      <sheetData sheetId="1">
        <row r="13">
          <cell r="C13">
            <v>139810</v>
          </cell>
        </row>
        <row r="15">
          <cell r="C15">
            <v>129512</v>
          </cell>
        </row>
        <row r="17">
          <cell r="C17">
            <v>72137</v>
          </cell>
        </row>
        <row r="19">
          <cell r="C19">
            <v>41453</v>
          </cell>
        </row>
        <row r="21">
          <cell r="C21">
            <v>35168</v>
          </cell>
        </row>
        <row r="23">
          <cell r="C23">
            <v>6285</v>
          </cell>
        </row>
        <row r="25">
          <cell r="C25">
            <v>220936</v>
          </cell>
        </row>
        <row r="27">
          <cell r="C27">
            <v>134935</v>
          </cell>
        </row>
        <row r="29">
          <cell r="C29">
            <v>86001</v>
          </cell>
        </row>
        <row r="31">
          <cell r="C31">
            <v>62455</v>
          </cell>
        </row>
        <row r="33">
          <cell r="C33">
            <v>160583</v>
          </cell>
        </row>
        <row r="35">
          <cell r="C35">
            <v>63968</v>
          </cell>
        </row>
        <row r="37">
          <cell r="C37">
            <v>11739</v>
          </cell>
        </row>
        <row r="39">
          <cell r="C39">
            <v>12813</v>
          </cell>
        </row>
        <row r="41">
          <cell r="C41">
            <v>68174</v>
          </cell>
        </row>
        <row r="43">
          <cell r="C43">
            <v>3889</v>
          </cell>
        </row>
        <row r="47">
          <cell r="C47">
            <v>458961</v>
          </cell>
        </row>
        <row r="49">
          <cell r="C49">
            <v>44875</v>
          </cell>
        </row>
        <row r="51">
          <cell r="C51">
            <v>29115</v>
          </cell>
        </row>
        <row r="53">
          <cell r="C53">
            <v>384971</v>
          </cell>
        </row>
        <row r="55">
          <cell r="C55">
            <v>38325</v>
          </cell>
        </row>
        <row r="57">
          <cell r="C57">
            <v>10330</v>
          </cell>
        </row>
        <row r="59">
          <cell r="C59">
            <v>10531</v>
          </cell>
        </row>
        <row r="61">
          <cell r="C61">
            <v>9601</v>
          </cell>
        </row>
        <row r="63">
          <cell r="C63">
            <v>12070</v>
          </cell>
        </row>
        <row r="65">
          <cell r="C65">
            <v>26136</v>
          </cell>
        </row>
        <row r="67">
          <cell r="C67">
            <v>25766</v>
          </cell>
        </row>
        <row r="69">
          <cell r="C69">
            <v>39648</v>
          </cell>
        </row>
        <row r="71">
          <cell r="C71">
            <v>6279</v>
          </cell>
        </row>
        <row r="73">
          <cell r="C73">
            <v>1214</v>
          </cell>
        </row>
        <row r="75">
          <cell r="C75">
            <v>6539</v>
          </cell>
        </row>
        <row r="77">
          <cell r="C77">
            <v>34821</v>
          </cell>
        </row>
        <row r="79">
          <cell r="C79">
            <v>13260</v>
          </cell>
        </row>
        <row r="81">
          <cell r="C81">
            <v>20859</v>
          </cell>
        </row>
        <row r="83">
          <cell r="C83">
            <v>3397</v>
          </cell>
        </row>
        <row r="85">
          <cell r="C85">
            <v>1956</v>
          </cell>
        </row>
        <row r="87">
          <cell r="C87">
            <v>60893</v>
          </cell>
        </row>
        <row r="89">
          <cell r="C89">
            <v>23209</v>
          </cell>
        </row>
        <row r="91">
          <cell r="C91">
            <v>20195</v>
          </cell>
        </row>
        <row r="93">
          <cell r="C93">
            <v>11656</v>
          </cell>
        </row>
        <row r="95">
          <cell r="C95">
            <v>6291</v>
          </cell>
        </row>
        <row r="97">
          <cell r="C97">
            <v>39</v>
          </cell>
        </row>
        <row r="99">
          <cell r="C99">
            <v>1956</v>
          </cell>
        </row>
        <row r="101">
          <cell r="C101">
            <v>1339560</v>
          </cell>
        </row>
        <row r="103">
          <cell r="C103">
            <v>945682</v>
          </cell>
        </row>
        <row r="105">
          <cell r="C105">
            <v>393878</v>
          </cell>
        </row>
        <row r="106">
          <cell r="C106">
            <v>0</v>
          </cell>
        </row>
        <row r="108">
          <cell r="C108">
            <v>1339560</v>
          </cell>
        </row>
        <row r="109">
          <cell r="C109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view="pageBreakPreview" topLeftCell="A34" zoomScaleNormal="100" workbookViewId="0">
      <selection activeCell="A30" sqref="A30"/>
    </sheetView>
  </sheetViews>
  <sheetFormatPr defaultRowHeight="12.75" x14ac:dyDescent="0.2"/>
  <cols>
    <col min="1" max="1" width="6.7109375" customWidth="1"/>
    <col min="2" max="2" width="53.5703125" customWidth="1"/>
    <col min="3" max="3" width="26.7109375" customWidth="1"/>
    <col min="4" max="4" width="22.8554687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 x14ac:dyDescent="0.25">
      <c r="A1" s="27" t="s">
        <v>593</v>
      </c>
      <c r="B1" s="27"/>
      <c r="C1" s="27"/>
      <c r="D1" s="25"/>
      <c r="E1" s="25"/>
      <c r="F1" s="27"/>
      <c r="G1" s="27"/>
      <c r="H1" s="27"/>
      <c r="I1" s="25"/>
      <c r="J1" s="25"/>
    </row>
    <row r="2" spans="1:10" ht="15.75" x14ac:dyDescent="0.25">
      <c r="A2" s="27"/>
      <c r="B2" s="27"/>
      <c r="C2" s="27"/>
      <c r="D2" s="25"/>
      <c r="E2" s="25"/>
      <c r="F2" s="27"/>
      <c r="G2" s="27"/>
      <c r="H2" s="27"/>
      <c r="I2" s="25"/>
      <c r="J2" s="25"/>
    </row>
    <row r="3" spans="1:10" ht="15.75" x14ac:dyDescent="0.25">
      <c r="A3" s="41"/>
      <c r="B3" s="4" t="s">
        <v>0</v>
      </c>
      <c r="C3" s="41"/>
      <c r="D3" s="30"/>
      <c r="E3" s="20"/>
      <c r="F3" s="41"/>
      <c r="G3" s="4"/>
      <c r="H3" s="41"/>
      <c r="I3" s="30"/>
      <c r="J3" s="20"/>
    </row>
    <row r="4" spans="1:10" ht="15.75" x14ac:dyDescent="0.25">
      <c r="A4" s="41"/>
      <c r="B4" s="41" t="s">
        <v>417</v>
      </c>
      <c r="C4" s="41"/>
      <c r="D4" s="20"/>
      <c r="E4" s="26"/>
      <c r="F4" s="41"/>
      <c r="G4" s="41"/>
      <c r="H4" s="41"/>
      <c r="I4" s="20"/>
      <c r="J4" s="26"/>
    </row>
    <row r="5" spans="1:10" ht="15.75" x14ac:dyDescent="0.25">
      <c r="A5" s="41"/>
      <c r="B5" s="41" t="s">
        <v>1</v>
      </c>
      <c r="C5" s="41"/>
      <c r="D5" s="37"/>
      <c r="E5" s="26"/>
      <c r="F5" s="41"/>
      <c r="G5" s="41"/>
      <c r="H5" s="41"/>
      <c r="I5" s="37"/>
      <c r="J5" s="26"/>
    </row>
    <row r="6" spans="1:10" ht="15.75" x14ac:dyDescent="0.25">
      <c r="A6" s="41"/>
      <c r="B6" s="41"/>
      <c r="C6" s="41"/>
      <c r="D6" s="37"/>
      <c r="E6" s="26"/>
      <c r="F6" s="41"/>
      <c r="G6" s="41"/>
      <c r="H6" s="41"/>
      <c r="I6" s="37"/>
      <c r="J6" s="26"/>
    </row>
    <row r="7" spans="1:10" ht="14.1" customHeight="1" x14ac:dyDescent="0.25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 x14ac:dyDescent="0.2">
      <c r="A8" s="7" t="s">
        <v>4</v>
      </c>
      <c r="B8" s="16" t="s">
        <v>5</v>
      </c>
      <c r="C8" s="7" t="s">
        <v>6</v>
      </c>
      <c r="D8" s="20"/>
      <c r="E8" s="20"/>
      <c r="F8" s="20"/>
      <c r="G8" s="20"/>
      <c r="H8" s="20"/>
    </row>
    <row r="9" spans="1:10" ht="14.1" customHeight="1" x14ac:dyDescent="0.2">
      <c r="A9" s="19" t="s">
        <v>7</v>
      </c>
      <c r="B9" s="20"/>
      <c r="C9" s="19"/>
      <c r="D9" s="20"/>
      <c r="E9" s="20"/>
      <c r="F9" s="20"/>
      <c r="G9" s="20"/>
      <c r="H9" s="20"/>
    </row>
    <row r="10" spans="1:10" s="258" customFormat="1" ht="18" customHeight="1" x14ac:dyDescent="0.2">
      <c r="A10" s="7" t="s">
        <v>58</v>
      </c>
      <c r="B10" s="13" t="s">
        <v>173</v>
      </c>
      <c r="C10" s="112">
        <f>SUM(C11:C12)</f>
        <v>1081926</v>
      </c>
      <c r="D10" s="35"/>
      <c r="E10" s="26"/>
      <c r="F10" s="26"/>
      <c r="G10" s="26"/>
      <c r="H10" s="26"/>
    </row>
    <row r="11" spans="1:10" s="258" customFormat="1" ht="18" customHeight="1" x14ac:dyDescent="0.2">
      <c r="A11" s="19"/>
      <c r="B11" s="32" t="s">
        <v>196</v>
      </c>
      <c r="C11" s="153">
        <v>1051662</v>
      </c>
      <c r="D11" s="35"/>
      <c r="E11" s="26"/>
      <c r="F11" s="26"/>
      <c r="G11" s="26"/>
      <c r="H11" s="26"/>
    </row>
    <row r="12" spans="1:10" s="258" customFormat="1" ht="18" customHeight="1" x14ac:dyDescent="0.2">
      <c r="A12" s="24"/>
      <c r="B12" s="29" t="s">
        <v>198</v>
      </c>
      <c r="C12" s="116">
        <v>30264</v>
      </c>
      <c r="D12" s="35"/>
      <c r="E12" s="26"/>
      <c r="F12" s="26"/>
      <c r="G12" s="26"/>
      <c r="H12" s="26"/>
    </row>
    <row r="13" spans="1:10" s="256" customFormat="1" ht="18" customHeight="1" x14ac:dyDescent="0.2">
      <c r="A13" s="7" t="s">
        <v>174</v>
      </c>
      <c r="B13" s="13" t="s">
        <v>175</v>
      </c>
      <c r="C13" s="112">
        <f>SUM(C14:C15)</f>
        <v>77100</v>
      </c>
      <c r="D13" s="20"/>
      <c r="E13" s="25"/>
      <c r="F13" s="25"/>
      <c r="G13" s="25"/>
      <c r="H13" s="25"/>
    </row>
    <row r="14" spans="1:10" s="256" customFormat="1" ht="18" customHeight="1" x14ac:dyDescent="0.2">
      <c r="A14" s="19"/>
      <c r="B14" s="32" t="s">
        <v>196</v>
      </c>
      <c r="C14" s="153">
        <v>2100</v>
      </c>
      <c r="D14" s="20"/>
      <c r="E14" s="25"/>
      <c r="F14" s="25"/>
      <c r="G14" s="25"/>
      <c r="H14" s="25"/>
    </row>
    <row r="15" spans="1:10" s="256" customFormat="1" ht="18" customHeight="1" x14ac:dyDescent="0.2">
      <c r="A15" s="408"/>
      <c r="B15" s="29" t="s">
        <v>198</v>
      </c>
      <c r="C15" s="153">
        <v>75000</v>
      </c>
      <c r="D15" s="20"/>
      <c r="E15" s="25"/>
      <c r="F15" s="25"/>
      <c r="G15" s="25"/>
      <c r="H15" s="25"/>
    </row>
    <row r="16" spans="1:10" s="256" customFormat="1" ht="18" customHeight="1" x14ac:dyDescent="0.2">
      <c r="A16" s="23" t="s">
        <v>60</v>
      </c>
      <c r="B16" s="291" t="s">
        <v>159</v>
      </c>
      <c r="C16" s="112">
        <f>SUM(C17:C22)</f>
        <v>1759450</v>
      </c>
      <c r="D16" s="272">
        <v>1759450</v>
      </c>
      <c r="E16" s="25"/>
      <c r="F16" s="25"/>
      <c r="G16" s="25"/>
      <c r="H16" s="25"/>
    </row>
    <row r="17" spans="1:10" ht="18" customHeight="1" x14ac:dyDescent="0.2">
      <c r="A17" s="255"/>
      <c r="B17" s="32" t="s">
        <v>176</v>
      </c>
      <c r="C17" s="92">
        <v>0</v>
      </c>
      <c r="D17" s="35"/>
      <c r="E17" s="26"/>
      <c r="F17" s="26"/>
      <c r="G17" s="26"/>
      <c r="H17" s="26"/>
    </row>
    <row r="18" spans="1:10" ht="18" customHeight="1" x14ac:dyDescent="0.2">
      <c r="A18" s="255"/>
      <c r="B18" s="32" t="s">
        <v>177</v>
      </c>
      <c r="C18" s="92">
        <v>275525</v>
      </c>
      <c r="D18" s="35"/>
      <c r="E18" s="26"/>
      <c r="F18" s="26"/>
      <c r="G18" s="26"/>
      <c r="H18" s="26"/>
    </row>
    <row r="19" spans="1:10" ht="18" customHeight="1" x14ac:dyDescent="0.2">
      <c r="A19" s="255"/>
      <c r="B19" s="32" t="s">
        <v>178</v>
      </c>
      <c r="C19" s="92">
        <v>1289621</v>
      </c>
      <c r="D19" s="35"/>
      <c r="E19" s="26"/>
      <c r="F19" s="26"/>
      <c r="G19" s="26"/>
      <c r="H19" s="26"/>
    </row>
    <row r="20" spans="1:10" ht="18" customHeight="1" x14ac:dyDescent="0.2">
      <c r="A20" s="255"/>
      <c r="B20" s="32" t="s">
        <v>277</v>
      </c>
      <c r="C20" s="92">
        <v>189885</v>
      </c>
      <c r="D20" s="35"/>
      <c r="E20" s="26"/>
      <c r="F20" s="26"/>
      <c r="G20" s="26"/>
      <c r="H20" s="26"/>
    </row>
    <row r="21" spans="1:10" ht="18" customHeight="1" x14ac:dyDescent="0.2">
      <c r="A21" s="255"/>
      <c r="B21" s="32" t="s">
        <v>278</v>
      </c>
      <c r="C21" s="92">
        <v>319</v>
      </c>
      <c r="D21" s="35"/>
      <c r="E21" s="26"/>
      <c r="F21" s="26"/>
      <c r="G21" s="26"/>
      <c r="H21" s="26"/>
    </row>
    <row r="22" spans="1:10" ht="18" customHeight="1" x14ac:dyDescent="0.2">
      <c r="A22" s="264"/>
      <c r="B22" s="29" t="s">
        <v>179</v>
      </c>
      <c r="C22" s="117">
        <v>4100</v>
      </c>
      <c r="D22" s="35"/>
      <c r="E22" s="26"/>
      <c r="F22" s="26"/>
      <c r="G22" s="26"/>
      <c r="H22" s="26"/>
    </row>
    <row r="23" spans="1:10" s="258" customFormat="1" ht="18" customHeight="1" x14ac:dyDescent="0.2">
      <c r="A23" s="17" t="s">
        <v>99</v>
      </c>
      <c r="B23" s="73" t="s">
        <v>180</v>
      </c>
      <c r="C23" s="95">
        <v>370241</v>
      </c>
      <c r="D23" s="35"/>
      <c r="E23" s="26"/>
      <c r="F23" s="26"/>
      <c r="G23" s="26"/>
      <c r="H23" s="26"/>
    </row>
    <row r="24" spans="1:10" s="256" customFormat="1" ht="18" customHeight="1" x14ac:dyDescent="0.2">
      <c r="A24" s="17" t="s">
        <v>181</v>
      </c>
      <c r="B24" s="73" t="s">
        <v>182</v>
      </c>
      <c r="C24" s="95">
        <v>16810</v>
      </c>
      <c r="D24" s="20"/>
      <c r="E24" s="25"/>
      <c r="F24" s="25"/>
      <c r="G24" s="25"/>
      <c r="H24" s="25"/>
    </row>
    <row r="25" spans="1:10" ht="18" customHeight="1" x14ac:dyDescent="0.2">
      <c r="A25" s="74" t="s">
        <v>183</v>
      </c>
      <c r="B25" s="227" t="s">
        <v>184</v>
      </c>
      <c r="C25" s="463">
        <v>121980</v>
      </c>
      <c r="D25" s="35"/>
      <c r="E25" s="26"/>
      <c r="F25" s="26"/>
      <c r="G25" s="26"/>
      <c r="H25" s="26"/>
    </row>
    <row r="26" spans="1:10" ht="18" customHeight="1" x14ac:dyDescent="0.2">
      <c r="A26" s="74" t="s">
        <v>102</v>
      </c>
      <c r="B26" s="227" t="s">
        <v>185</v>
      </c>
      <c r="C26" s="463">
        <v>29</v>
      </c>
      <c r="D26" s="35"/>
      <c r="E26" s="26"/>
      <c r="F26" s="26"/>
      <c r="G26" s="26"/>
      <c r="H26" s="26"/>
    </row>
    <row r="27" spans="1:10" ht="18" customHeight="1" x14ac:dyDescent="0.2">
      <c r="A27" s="84" t="s">
        <v>186</v>
      </c>
      <c r="B27" s="50" t="s">
        <v>187</v>
      </c>
      <c r="C27" s="95">
        <v>1565669</v>
      </c>
      <c r="D27" s="20"/>
      <c r="E27" s="56"/>
      <c r="F27" s="56"/>
      <c r="G27" s="56"/>
      <c r="H27" s="56"/>
    </row>
    <row r="28" spans="1:10" ht="21.75" customHeight="1" x14ac:dyDescent="0.2">
      <c r="A28" s="9"/>
      <c r="B28" s="262" t="s">
        <v>197</v>
      </c>
      <c r="C28" s="263">
        <f>SUM(C10,C16,C13,C23:C25,C26,C27)</f>
        <v>4993205</v>
      </c>
      <c r="D28" s="38"/>
      <c r="E28" s="38"/>
      <c r="F28" s="38"/>
      <c r="G28" s="38"/>
      <c r="H28" s="38"/>
    </row>
    <row r="29" spans="1:10" ht="12.75" customHeight="1" x14ac:dyDescent="0.2">
      <c r="A29" s="20"/>
      <c r="B29" s="25"/>
      <c r="C29" s="25"/>
      <c r="D29" s="25"/>
      <c r="E29" s="25"/>
      <c r="F29" s="38"/>
      <c r="G29" s="38"/>
      <c r="H29" s="38"/>
      <c r="I29" s="38"/>
      <c r="J29" s="38"/>
    </row>
    <row r="30" spans="1:10" ht="15.75" x14ac:dyDescent="0.25">
      <c r="A30" s="27" t="s">
        <v>594</v>
      </c>
      <c r="B30" s="27"/>
      <c r="C30" s="27"/>
      <c r="D30" s="25"/>
      <c r="E30" s="25"/>
      <c r="F30" s="38"/>
      <c r="G30" s="38"/>
      <c r="H30" s="38"/>
      <c r="I30" s="38"/>
      <c r="J30" s="38"/>
    </row>
    <row r="31" spans="1:10" ht="15.75" x14ac:dyDescent="0.25">
      <c r="A31" s="37"/>
      <c r="B31" s="20"/>
      <c r="C31" s="20"/>
      <c r="D31" s="20"/>
      <c r="E31" s="20"/>
      <c r="F31" s="38"/>
      <c r="G31" s="38"/>
      <c r="H31" s="38"/>
      <c r="I31" s="38"/>
      <c r="J31" s="38"/>
    </row>
    <row r="32" spans="1:10" ht="15.75" x14ac:dyDescent="0.25">
      <c r="A32" s="41"/>
      <c r="B32" s="4" t="s">
        <v>0</v>
      </c>
      <c r="C32" s="41"/>
      <c r="D32" s="30"/>
      <c r="E32" s="20"/>
      <c r="F32" s="38"/>
      <c r="G32" s="38"/>
      <c r="H32" s="38"/>
      <c r="I32" s="38"/>
      <c r="J32" s="38"/>
    </row>
    <row r="33" spans="1:10" ht="15.75" x14ac:dyDescent="0.25">
      <c r="A33" s="41"/>
      <c r="B33" s="41" t="s">
        <v>417</v>
      </c>
      <c r="C33" s="41"/>
      <c r="D33" s="20"/>
      <c r="E33" s="26"/>
      <c r="F33" s="38"/>
      <c r="G33" s="38"/>
      <c r="H33" s="38"/>
      <c r="I33" s="38"/>
      <c r="J33" s="38"/>
    </row>
    <row r="34" spans="1:10" ht="15.75" x14ac:dyDescent="0.25">
      <c r="A34" s="41"/>
      <c r="B34" s="41" t="s">
        <v>1</v>
      </c>
      <c r="C34" s="41"/>
      <c r="D34" s="37"/>
      <c r="E34" s="26"/>
      <c r="F34" s="38"/>
      <c r="G34" s="38"/>
      <c r="H34" s="38"/>
      <c r="I34" s="38"/>
      <c r="J34" s="38"/>
    </row>
    <row r="35" spans="1:10" ht="15" customHeight="1" x14ac:dyDescent="0.2">
      <c r="A35" s="20"/>
      <c r="B35" s="20"/>
      <c r="C35" s="20"/>
      <c r="D35" s="20"/>
      <c r="E35" s="20"/>
      <c r="F35" s="38"/>
      <c r="G35" s="38"/>
      <c r="H35" s="38"/>
      <c r="I35" s="38"/>
      <c r="J35" s="38"/>
    </row>
    <row r="36" spans="1:10" ht="15" customHeight="1" x14ac:dyDescent="0.25">
      <c r="A36" s="4" t="s">
        <v>20</v>
      </c>
      <c r="B36" s="4"/>
      <c r="C36" s="5" t="s">
        <v>21</v>
      </c>
      <c r="D36" s="5"/>
      <c r="E36" s="5"/>
      <c r="F36" s="38"/>
      <c r="G36" s="38"/>
      <c r="H36" s="38"/>
      <c r="I36" s="38"/>
      <c r="J36" s="38"/>
    </row>
    <row r="37" spans="1:10" ht="18" customHeight="1" x14ac:dyDescent="0.2">
      <c r="A37" s="7" t="s">
        <v>4</v>
      </c>
      <c r="B37" s="7" t="s">
        <v>5</v>
      </c>
      <c r="C37" s="7" t="s">
        <v>6</v>
      </c>
      <c r="E37" s="38"/>
      <c r="F37" s="38"/>
      <c r="G37" s="38"/>
      <c r="H37" s="38"/>
    </row>
    <row r="38" spans="1:10" ht="18" customHeight="1" x14ac:dyDescent="0.2">
      <c r="A38" s="19" t="s">
        <v>7</v>
      </c>
      <c r="B38" s="19"/>
      <c r="C38" s="19"/>
      <c r="E38" s="38"/>
      <c r="F38" s="38"/>
      <c r="G38" s="38"/>
      <c r="H38" s="38"/>
    </row>
    <row r="39" spans="1:10" s="258" customFormat="1" ht="18" customHeight="1" x14ac:dyDescent="0.25">
      <c r="A39" s="23" t="s">
        <v>58</v>
      </c>
      <c r="B39" s="28" t="s">
        <v>81</v>
      </c>
      <c r="C39" s="134">
        <f>SUM('5.mell'!C36)</f>
        <v>1073492</v>
      </c>
      <c r="E39" s="3"/>
      <c r="F39" s="3"/>
      <c r="G39" s="3"/>
      <c r="H39" s="3"/>
    </row>
    <row r="40" spans="1:10" s="256" customFormat="1" ht="18" customHeight="1" x14ac:dyDescent="0.25">
      <c r="A40" s="17" t="s">
        <v>59</v>
      </c>
      <c r="B40" s="73" t="s">
        <v>82</v>
      </c>
      <c r="C40" s="93">
        <f>SUM('5.mell'!D36)</f>
        <v>170129</v>
      </c>
      <c r="E40" s="259"/>
      <c r="F40" s="259"/>
      <c r="G40" s="259"/>
      <c r="H40" s="259"/>
    </row>
    <row r="41" spans="1:10" s="256" customFormat="1" ht="18" customHeight="1" x14ac:dyDescent="0.25">
      <c r="A41" s="17" t="s">
        <v>60</v>
      </c>
      <c r="B41" s="73" t="s">
        <v>104</v>
      </c>
      <c r="C41" s="93">
        <f>SUM('5.mell'!E36)</f>
        <v>1189455</v>
      </c>
      <c r="E41" s="259"/>
      <c r="F41" s="259"/>
      <c r="G41" s="259"/>
      <c r="H41" s="259"/>
    </row>
    <row r="42" spans="1:10" s="256" customFormat="1" ht="18" customHeight="1" x14ac:dyDescent="0.25">
      <c r="A42" s="17" t="s">
        <v>99</v>
      </c>
      <c r="B42" s="73" t="s">
        <v>188</v>
      </c>
      <c r="C42" s="93">
        <f>SUM('5.mell'!F36)</f>
        <v>12279</v>
      </c>
      <c r="E42" s="259"/>
      <c r="F42" s="259"/>
      <c r="G42" s="259"/>
      <c r="H42" s="259"/>
    </row>
    <row r="43" spans="1:10" s="256" customFormat="1" ht="18" customHeight="1" x14ac:dyDescent="0.25">
      <c r="A43" s="23" t="s">
        <v>100</v>
      </c>
      <c r="B43" s="28" t="s">
        <v>189</v>
      </c>
      <c r="C43" s="112">
        <f>SUM(C44:C46)</f>
        <v>1972988</v>
      </c>
      <c r="E43" s="259"/>
      <c r="F43" s="259"/>
      <c r="G43" s="259"/>
      <c r="H43" s="259"/>
    </row>
    <row r="44" spans="1:10" s="258" customFormat="1" ht="18" customHeight="1" x14ac:dyDescent="0.25">
      <c r="A44" s="72"/>
      <c r="B44" s="32" t="s">
        <v>252</v>
      </c>
      <c r="C44" s="92">
        <v>202838</v>
      </c>
      <c r="E44" s="3"/>
      <c r="F44" s="3"/>
      <c r="G44" s="3"/>
      <c r="H44" s="3"/>
    </row>
    <row r="45" spans="1:10" s="258" customFormat="1" ht="18" customHeight="1" x14ac:dyDescent="0.25">
      <c r="A45" s="72"/>
      <c r="B45" s="32" t="s">
        <v>561</v>
      </c>
      <c r="C45" s="92">
        <v>385729</v>
      </c>
      <c r="E45" s="3"/>
      <c r="F45" s="3"/>
      <c r="G45" s="3"/>
      <c r="H45" s="3"/>
    </row>
    <row r="46" spans="1:10" ht="18" customHeight="1" x14ac:dyDescent="0.25">
      <c r="A46" s="265"/>
      <c r="B46" s="29" t="s">
        <v>190</v>
      </c>
      <c r="C46" s="117">
        <v>1384421</v>
      </c>
      <c r="E46" s="3"/>
      <c r="F46" s="3"/>
      <c r="G46" s="3"/>
      <c r="H46" s="3"/>
    </row>
    <row r="47" spans="1:10" s="256" customFormat="1" ht="18" customHeight="1" x14ac:dyDescent="0.25">
      <c r="A47" s="17" t="s">
        <v>101</v>
      </c>
      <c r="B47" s="73" t="s">
        <v>106</v>
      </c>
      <c r="C47" s="93">
        <f>SUM('5.mell'!H36)</f>
        <v>398059</v>
      </c>
      <c r="E47" s="259"/>
      <c r="F47" s="259"/>
      <c r="G47" s="259"/>
      <c r="H47" s="259"/>
    </row>
    <row r="48" spans="1:10" s="258" customFormat="1" ht="18" customHeight="1" x14ac:dyDescent="0.25">
      <c r="A48" s="17" t="s">
        <v>191</v>
      </c>
      <c r="B48" s="73" t="s">
        <v>105</v>
      </c>
      <c r="C48" s="93">
        <f>SUM('5.mell'!I36)</f>
        <v>56199</v>
      </c>
      <c r="E48" s="3"/>
      <c r="F48" s="3"/>
      <c r="G48" s="3"/>
      <c r="H48" s="3"/>
    </row>
    <row r="49" spans="1:10" s="256" customFormat="1" ht="18" customHeight="1" x14ac:dyDescent="0.25">
      <c r="A49" s="17" t="s">
        <v>142</v>
      </c>
      <c r="B49" s="73" t="s">
        <v>192</v>
      </c>
      <c r="C49" s="93">
        <f>SUM('5.mell'!J36)</f>
        <v>81026</v>
      </c>
      <c r="E49" s="259"/>
      <c r="F49" s="259"/>
      <c r="G49" s="259"/>
      <c r="H49" s="259"/>
    </row>
    <row r="50" spans="1:10" s="256" customFormat="1" ht="18" customHeight="1" x14ac:dyDescent="0.25">
      <c r="A50" s="24" t="s">
        <v>193</v>
      </c>
      <c r="B50" s="33" t="s">
        <v>194</v>
      </c>
      <c r="C50" s="133">
        <f>SUM('5.mell'!K36)</f>
        <v>39578</v>
      </c>
      <c r="E50" s="259"/>
      <c r="F50" s="259"/>
      <c r="G50" s="259"/>
      <c r="H50" s="259"/>
    </row>
    <row r="51" spans="1:10" ht="18" customHeight="1" x14ac:dyDescent="0.25">
      <c r="A51" s="260"/>
      <c r="B51" s="261" t="s">
        <v>22</v>
      </c>
      <c r="C51" s="290">
        <f>SUM(C39,C40,C41,C42,C43,C47,C48,C49,C50)</f>
        <v>4993205</v>
      </c>
      <c r="E51" s="3"/>
      <c r="F51" s="3"/>
      <c r="G51" s="3"/>
      <c r="H51" s="3"/>
    </row>
    <row r="52" spans="1:10" ht="20.100000000000001" customHeight="1" x14ac:dyDescent="0.25">
      <c r="A52" s="3"/>
      <c r="B52" s="3"/>
      <c r="C52" s="3"/>
      <c r="D52" s="3"/>
      <c r="E52" s="3"/>
      <c r="G52" s="3"/>
      <c r="H52" s="3"/>
      <c r="I52" s="3"/>
      <c r="J52" s="3"/>
    </row>
    <row r="53" spans="1:10" ht="20.100000000000001" customHeight="1" x14ac:dyDescent="0.25">
      <c r="A53" s="5"/>
      <c r="B53" s="5" t="s">
        <v>195</v>
      </c>
      <c r="C53" s="5"/>
      <c r="D53" s="5"/>
      <c r="E53" s="5"/>
      <c r="G53" s="3"/>
      <c r="H53" s="3"/>
      <c r="I53" s="3"/>
      <c r="J53" s="3"/>
    </row>
    <row r="54" spans="1:10" ht="20.100000000000001" customHeight="1" x14ac:dyDescent="0.25">
      <c r="A54" s="5"/>
      <c r="B54" s="59"/>
      <c r="C54" s="58"/>
      <c r="D54" s="5"/>
      <c r="E54" s="5"/>
      <c r="G54" s="3"/>
      <c r="H54" s="3"/>
      <c r="I54" s="3"/>
      <c r="J54" s="3"/>
    </row>
    <row r="55" spans="1:10" ht="15" customHeight="1" x14ac:dyDescent="0.25">
      <c r="A55" s="5"/>
      <c r="B55" s="5" t="s">
        <v>23</v>
      </c>
      <c r="C55" s="119">
        <f>SUM(C28)</f>
        <v>4993205</v>
      </c>
      <c r="D55" s="5"/>
      <c r="E55" s="5"/>
      <c r="G55" s="3"/>
      <c r="H55" s="3"/>
      <c r="I55" s="3"/>
      <c r="J55" s="3"/>
    </row>
    <row r="56" spans="1:10" ht="15" customHeight="1" x14ac:dyDescent="0.25">
      <c r="A56" s="5"/>
      <c r="B56" s="5" t="s">
        <v>24</v>
      </c>
      <c r="C56" s="329">
        <f>SUM(C51)</f>
        <v>4993205</v>
      </c>
      <c r="D56" s="5"/>
      <c r="E56" s="129"/>
      <c r="G56" s="3"/>
      <c r="H56" s="3"/>
      <c r="I56" s="3"/>
      <c r="J56" s="3"/>
    </row>
    <row r="57" spans="1:10" ht="15" customHeight="1" x14ac:dyDescent="0.25">
      <c r="A57" s="5"/>
      <c r="B57" s="5" t="s">
        <v>25</v>
      </c>
      <c r="C57" s="119">
        <f>C55-C56</f>
        <v>0</v>
      </c>
      <c r="D57" s="5"/>
      <c r="E57" s="119"/>
      <c r="G57" s="3"/>
      <c r="H57" s="3"/>
      <c r="I57" s="3"/>
      <c r="J57" s="3"/>
    </row>
    <row r="58" spans="1:10" ht="15" customHeight="1" x14ac:dyDescent="0.25">
      <c r="A58" s="5"/>
      <c r="B58" s="26"/>
      <c r="C58" s="26"/>
      <c r="D58" s="5"/>
      <c r="E58" s="5"/>
      <c r="G58" s="3"/>
      <c r="H58" s="3"/>
      <c r="I58" s="3"/>
      <c r="J58" s="3"/>
    </row>
    <row r="59" spans="1:10" ht="15" customHeight="1" x14ac:dyDescent="0.25">
      <c r="A59" s="20"/>
      <c r="B59" s="26"/>
      <c r="C59" s="26"/>
      <c r="D59" s="56"/>
      <c r="E59" s="56"/>
      <c r="G59" s="3"/>
      <c r="H59" s="3"/>
      <c r="I59" s="3"/>
      <c r="J59" s="3"/>
    </row>
    <row r="60" spans="1:10" ht="15" customHeight="1" x14ac:dyDescent="0.25">
      <c r="A60" s="35"/>
      <c r="B60" s="26"/>
      <c r="C60" s="26"/>
      <c r="D60" s="26"/>
      <c r="E60" s="26"/>
      <c r="G60" s="3"/>
      <c r="H60" s="3"/>
      <c r="I60" s="3"/>
      <c r="J60" s="3"/>
    </row>
    <row r="61" spans="1:10" ht="15" customHeight="1" x14ac:dyDescent="0.25">
      <c r="A61" s="35"/>
      <c r="B61" s="26"/>
      <c r="C61" s="26"/>
      <c r="D61" s="26"/>
      <c r="E61" s="26"/>
      <c r="F61" s="3"/>
      <c r="G61" s="3"/>
      <c r="H61" s="3"/>
      <c r="I61" s="3"/>
      <c r="J61" s="3"/>
    </row>
    <row r="62" spans="1:10" ht="15" customHeight="1" x14ac:dyDescent="0.25">
      <c r="A62" s="20"/>
      <c r="B62" s="25"/>
      <c r="C62" s="25"/>
      <c r="D62" s="25"/>
      <c r="E62" s="25"/>
      <c r="F62" s="3"/>
      <c r="G62" s="3"/>
      <c r="H62" s="3"/>
      <c r="I62" s="3"/>
      <c r="J62" s="3"/>
    </row>
    <row r="63" spans="1:10" ht="15" customHeight="1" x14ac:dyDescent="0.25">
      <c r="A63" s="20"/>
      <c r="B63" s="25"/>
      <c r="C63" s="25"/>
      <c r="D63" s="25"/>
      <c r="E63" s="25"/>
      <c r="F63" s="3"/>
      <c r="G63" s="3"/>
      <c r="H63" s="3"/>
      <c r="I63" s="3"/>
      <c r="J63" s="3"/>
    </row>
    <row r="64" spans="1:10" ht="15.75" x14ac:dyDescent="0.25">
      <c r="A64" s="63"/>
      <c r="B64" s="63"/>
      <c r="C64" s="63"/>
      <c r="D64" s="63"/>
      <c r="E64" s="63"/>
      <c r="F64" s="3"/>
      <c r="G64" s="3"/>
      <c r="H64" s="3"/>
      <c r="I64" s="3"/>
      <c r="J64" s="3"/>
    </row>
    <row r="65" spans="1:10" ht="15.75" x14ac:dyDescent="0.25">
      <c r="A65" s="26"/>
      <c r="B65" s="26"/>
      <c r="C65" s="26"/>
      <c r="D65" s="26"/>
      <c r="E65" s="26"/>
      <c r="F65" s="3"/>
      <c r="G65" s="3"/>
      <c r="H65" s="3"/>
      <c r="I65" s="3"/>
      <c r="J65" s="3"/>
    </row>
    <row r="66" spans="1:10" ht="15.75" x14ac:dyDescent="0.25">
      <c r="A66" s="26"/>
      <c r="B66" s="41"/>
      <c r="C66" s="64"/>
      <c r="D66" s="26"/>
      <c r="E66" s="26"/>
      <c r="F66" s="3"/>
      <c r="G66" s="3"/>
      <c r="H66" s="3"/>
      <c r="I66" s="3"/>
      <c r="J66" s="3"/>
    </row>
    <row r="67" spans="1:10" ht="15.75" x14ac:dyDescent="0.25">
      <c r="A67" s="26"/>
      <c r="B67" s="26"/>
      <c r="C67" s="26"/>
      <c r="D67" s="26"/>
      <c r="E67" s="26"/>
      <c r="F67" s="3"/>
      <c r="G67" s="3"/>
      <c r="H67" s="3"/>
      <c r="I67" s="3"/>
      <c r="J67" s="3"/>
    </row>
    <row r="68" spans="1:10" ht="15.75" x14ac:dyDescent="0.25">
      <c r="A68" s="26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 x14ac:dyDescent="0.25">
      <c r="A69" s="26"/>
      <c r="B69" s="26"/>
      <c r="C69" s="26"/>
      <c r="D69" s="26"/>
      <c r="E69" s="26"/>
      <c r="F69" s="3"/>
      <c r="G69" s="3"/>
      <c r="H69" s="3"/>
      <c r="I69" s="3"/>
      <c r="J69" s="3"/>
    </row>
    <row r="70" spans="1:10" ht="15.75" x14ac:dyDescent="0.25">
      <c r="A70" s="26"/>
      <c r="B70" s="26"/>
      <c r="C70" s="26"/>
      <c r="D70" s="26"/>
      <c r="E70" s="26"/>
      <c r="F70" s="3"/>
      <c r="G70" s="3"/>
      <c r="H70" s="3"/>
      <c r="I70" s="3"/>
      <c r="J70" s="3"/>
    </row>
    <row r="71" spans="1:10" ht="15.75" x14ac:dyDescent="0.2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 x14ac:dyDescent="0.2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 x14ac:dyDescent="0.2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 x14ac:dyDescent="0.2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 x14ac:dyDescent="0.2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 x14ac:dyDescent="0.2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 x14ac:dyDescent="0.2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 x14ac:dyDescent="0.2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 x14ac:dyDescent="0.2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</sheetData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95" orientation="portrait" r:id="rId1"/>
  <headerFooter alignWithMargins="0">
    <oddFooter>&amp;P. oldal</oddFooter>
  </headerFooter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3"/>
  <sheetViews>
    <sheetView view="pageBreakPreview" zoomScaleNormal="100" workbookViewId="0"/>
  </sheetViews>
  <sheetFormatPr defaultColWidth="9.140625" defaultRowHeight="12.75" x14ac:dyDescent="0.2"/>
  <cols>
    <col min="1" max="1" width="62" style="138" customWidth="1"/>
    <col min="2" max="2" width="8.42578125" style="138" customWidth="1"/>
    <col min="3" max="3" width="11" style="138" customWidth="1"/>
    <col min="4" max="4" width="18.85546875" style="138" customWidth="1"/>
    <col min="5" max="6" width="11.140625" style="138" bestFit="1" customWidth="1"/>
    <col min="7" max="16384" width="9.140625" style="138"/>
  </cols>
  <sheetData>
    <row r="1" spans="1:5" ht="15.75" x14ac:dyDescent="0.25">
      <c r="A1" s="136" t="s">
        <v>603</v>
      </c>
      <c r="B1" s="136"/>
      <c r="C1" s="136"/>
      <c r="D1" s="137"/>
    </row>
    <row r="2" spans="1:5" ht="15.75" x14ac:dyDescent="0.25">
      <c r="A2" s="136"/>
      <c r="B2" s="136"/>
      <c r="C2" s="136"/>
      <c r="D2" s="137"/>
    </row>
    <row r="3" spans="1:5" ht="15.75" x14ac:dyDescent="0.25">
      <c r="A3" s="596" t="s">
        <v>26</v>
      </c>
      <c r="B3" s="570"/>
      <c r="C3" s="570"/>
      <c r="D3" s="570"/>
    </row>
    <row r="4" spans="1:5" ht="15.75" x14ac:dyDescent="0.25">
      <c r="A4" s="596" t="s">
        <v>420</v>
      </c>
      <c r="B4" s="570"/>
      <c r="C4" s="570"/>
      <c r="D4" s="570"/>
    </row>
    <row r="5" spans="1:5" x14ac:dyDescent="0.2">
      <c r="A5" s="199"/>
      <c r="B5" s="199"/>
      <c r="C5" s="516"/>
      <c r="D5" s="199"/>
    </row>
    <row r="6" spans="1:5" x14ac:dyDescent="0.2">
      <c r="A6" s="137"/>
      <c r="B6" s="137"/>
      <c r="C6" s="137"/>
      <c r="D6" s="137"/>
    </row>
    <row r="7" spans="1:5" ht="38.25" x14ac:dyDescent="0.2">
      <c r="A7" s="597" t="s">
        <v>47</v>
      </c>
      <c r="B7" s="597" t="s">
        <v>46</v>
      </c>
      <c r="C7" s="518" t="s">
        <v>575</v>
      </c>
      <c r="D7" s="336" t="s">
        <v>421</v>
      </c>
    </row>
    <row r="8" spans="1:5" x14ac:dyDescent="0.2">
      <c r="A8" s="598"/>
      <c r="B8" s="598"/>
      <c r="C8" s="517" t="s">
        <v>48</v>
      </c>
      <c r="D8" s="139" t="s">
        <v>48</v>
      </c>
    </row>
    <row r="9" spans="1:5" x14ac:dyDescent="0.2">
      <c r="A9" s="525" t="s">
        <v>143</v>
      </c>
      <c r="B9" s="140"/>
      <c r="C9" s="143"/>
      <c r="D9" s="141"/>
      <c r="E9" s="142"/>
    </row>
    <row r="10" spans="1:5" x14ac:dyDescent="0.2">
      <c r="A10" s="144" t="s">
        <v>474</v>
      </c>
      <c r="B10" s="143" t="s">
        <v>491</v>
      </c>
      <c r="C10" s="145">
        <v>157396000</v>
      </c>
      <c r="D10" s="145">
        <v>156804000</v>
      </c>
    </row>
    <row r="11" spans="1:5" x14ac:dyDescent="0.2">
      <c r="A11" s="144" t="s">
        <v>475</v>
      </c>
      <c r="B11" s="143"/>
      <c r="C11" s="145">
        <v>10604160</v>
      </c>
      <c r="D11" s="146">
        <v>10604160</v>
      </c>
    </row>
    <row r="12" spans="1:5" x14ac:dyDescent="0.2">
      <c r="A12" s="144" t="s">
        <v>476</v>
      </c>
      <c r="B12" s="143"/>
      <c r="C12" s="145">
        <v>27400000</v>
      </c>
      <c r="D12" s="145">
        <v>27560000</v>
      </c>
    </row>
    <row r="13" spans="1:5" x14ac:dyDescent="0.2">
      <c r="A13" s="144" t="s">
        <v>477</v>
      </c>
      <c r="B13" s="143"/>
      <c r="C13" s="145">
        <v>100000</v>
      </c>
      <c r="D13" s="146">
        <v>6467344</v>
      </c>
    </row>
    <row r="14" spans="1:5" x14ac:dyDescent="0.2">
      <c r="A14" s="144" t="s">
        <v>478</v>
      </c>
      <c r="B14" s="143"/>
      <c r="C14" s="145">
        <v>12384100</v>
      </c>
      <c r="D14" s="146">
        <v>12384690</v>
      </c>
    </row>
    <row r="15" spans="1:5" x14ac:dyDescent="0.2">
      <c r="A15" s="144" t="s">
        <v>479</v>
      </c>
      <c r="B15" s="143"/>
      <c r="C15" s="145">
        <v>32548500</v>
      </c>
      <c r="D15" s="146">
        <v>32097600</v>
      </c>
    </row>
    <row r="16" spans="1:5" x14ac:dyDescent="0.2">
      <c r="A16" s="144" t="s">
        <v>480</v>
      </c>
      <c r="B16" s="143"/>
      <c r="C16" s="145">
        <v>665550</v>
      </c>
      <c r="D16" s="146">
        <v>599250</v>
      </c>
      <c r="E16" s="142"/>
    </row>
    <row r="17" spans="1:6" x14ac:dyDescent="0.2">
      <c r="A17" s="144" t="s">
        <v>576</v>
      </c>
      <c r="B17" s="143"/>
      <c r="C17" s="207">
        <v>378281557</v>
      </c>
      <c r="D17" s="146">
        <v>0</v>
      </c>
      <c r="E17" s="142"/>
    </row>
    <row r="18" spans="1:6" x14ac:dyDescent="0.2">
      <c r="A18" s="144" t="s">
        <v>577</v>
      </c>
      <c r="B18" s="201"/>
      <c r="C18" s="207">
        <v>0</v>
      </c>
      <c r="D18" s="146">
        <v>0</v>
      </c>
      <c r="E18" s="142"/>
    </row>
    <row r="19" spans="1:6" x14ac:dyDescent="0.2">
      <c r="A19" s="595" t="s">
        <v>481</v>
      </c>
      <c r="B19" s="565"/>
      <c r="C19" s="526">
        <v>0</v>
      </c>
      <c r="D19" s="149">
        <f>SUM(D10:D18)</f>
        <v>246517044</v>
      </c>
      <c r="F19" s="142"/>
    </row>
    <row r="20" spans="1:6" x14ac:dyDescent="0.2">
      <c r="A20" s="144"/>
      <c r="B20" s="147"/>
      <c r="C20" s="147"/>
      <c r="D20" s="207"/>
      <c r="F20" s="198"/>
    </row>
    <row r="21" spans="1:6" x14ac:dyDescent="0.2">
      <c r="A21" s="208" t="s">
        <v>144</v>
      </c>
      <c r="B21" s="147"/>
      <c r="C21" s="519"/>
      <c r="D21" s="141"/>
    </row>
    <row r="22" spans="1:6" x14ac:dyDescent="0.2">
      <c r="A22" s="144" t="s">
        <v>482</v>
      </c>
      <c r="B22" s="204" t="s">
        <v>483</v>
      </c>
      <c r="C22" s="520">
        <v>37820420</v>
      </c>
      <c r="D22" s="146">
        <v>37528220</v>
      </c>
    </row>
    <row r="23" spans="1:6" x14ac:dyDescent="0.2">
      <c r="A23" s="144" t="s">
        <v>484</v>
      </c>
      <c r="B23" s="203" t="s">
        <v>485</v>
      </c>
      <c r="C23" s="520">
        <v>155625400</v>
      </c>
      <c r="D23" s="145">
        <v>170152500</v>
      </c>
    </row>
    <row r="24" spans="1:6" x14ac:dyDescent="0.2">
      <c r="A24" s="144" t="s">
        <v>486</v>
      </c>
      <c r="B24" s="203" t="s">
        <v>487</v>
      </c>
      <c r="C24" s="520">
        <v>6248026</v>
      </c>
      <c r="D24" s="145">
        <v>5616000</v>
      </c>
    </row>
    <row r="25" spans="1:6" x14ac:dyDescent="0.2">
      <c r="A25" s="144" t="s">
        <v>488</v>
      </c>
      <c r="B25" s="203" t="s">
        <v>319</v>
      </c>
      <c r="C25" s="521">
        <v>5789200</v>
      </c>
      <c r="D25" s="197">
        <v>6444000</v>
      </c>
    </row>
    <row r="26" spans="1:6" x14ac:dyDescent="0.2">
      <c r="A26" s="144" t="s">
        <v>489</v>
      </c>
      <c r="B26" s="205" t="s">
        <v>172</v>
      </c>
      <c r="C26" s="521">
        <v>55200000</v>
      </c>
      <c r="D26" s="197">
        <v>67137000</v>
      </c>
    </row>
    <row r="27" spans="1:6" x14ac:dyDescent="0.2">
      <c r="A27" s="595" t="s">
        <v>490</v>
      </c>
      <c r="B27" s="565"/>
      <c r="C27" s="526">
        <f>SUM(C22:C26)</f>
        <v>260683046</v>
      </c>
      <c r="D27" s="149">
        <f>SUM(D22:D26)</f>
        <v>286877720</v>
      </c>
    </row>
    <row r="28" spans="1:6" x14ac:dyDescent="0.2">
      <c r="A28" s="144"/>
      <c r="B28" s="202"/>
      <c r="C28" s="202"/>
      <c r="D28" s="197"/>
    </row>
    <row r="29" spans="1:6" x14ac:dyDescent="0.2">
      <c r="A29" s="206" t="s">
        <v>145</v>
      </c>
      <c r="B29" s="309"/>
      <c r="C29" s="309"/>
      <c r="D29" s="200"/>
    </row>
    <row r="30" spans="1:6" x14ac:dyDescent="0.2">
      <c r="A30" s="144" t="s">
        <v>492</v>
      </c>
      <c r="B30" s="203"/>
      <c r="C30" s="520">
        <v>39312000</v>
      </c>
      <c r="D30" s="146">
        <v>42640000</v>
      </c>
    </row>
    <row r="31" spans="1:6" x14ac:dyDescent="0.2">
      <c r="A31" s="144" t="s">
        <v>499</v>
      </c>
      <c r="B31" s="203" t="s">
        <v>496</v>
      </c>
      <c r="C31" s="520">
        <v>8838000</v>
      </c>
      <c r="D31" s="146">
        <v>12240000</v>
      </c>
    </row>
    <row r="32" spans="1:6" x14ac:dyDescent="0.2">
      <c r="A32" s="144" t="s">
        <v>497</v>
      </c>
      <c r="B32" s="203" t="s">
        <v>498</v>
      </c>
      <c r="C32" s="520">
        <v>24542600</v>
      </c>
      <c r="D32" s="146">
        <v>27264000</v>
      </c>
    </row>
    <row r="33" spans="1:11" x14ac:dyDescent="0.2">
      <c r="A33" s="143" t="s">
        <v>500</v>
      </c>
      <c r="B33" s="203"/>
      <c r="C33" s="520">
        <v>29565000</v>
      </c>
      <c r="D33" s="146">
        <v>28573000</v>
      </c>
    </row>
    <row r="34" spans="1:11" x14ac:dyDescent="0.2">
      <c r="A34" s="143" t="s">
        <v>501</v>
      </c>
      <c r="B34" s="203" t="s">
        <v>247</v>
      </c>
      <c r="C34" s="520">
        <v>77160800</v>
      </c>
      <c r="D34" s="146">
        <v>84680800</v>
      </c>
    </row>
    <row r="35" spans="1:11" x14ac:dyDescent="0.2">
      <c r="A35" s="143" t="s">
        <v>502</v>
      </c>
      <c r="B35" s="203"/>
      <c r="C35" s="520">
        <v>19330000</v>
      </c>
      <c r="D35" s="146">
        <v>13034000</v>
      </c>
    </row>
    <row r="36" spans="1:11" x14ac:dyDescent="0.2">
      <c r="A36" s="143" t="s">
        <v>503</v>
      </c>
      <c r="B36" s="203">
        <v>25.61</v>
      </c>
      <c r="C36" s="520">
        <v>44440000</v>
      </c>
      <c r="D36" s="146">
        <v>60849360</v>
      </c>
      <c r="J36" s="313"/>
    </row>
    <row r="37" spans="1:11" x14ac:dyDescent="0.2">
      <c r="A37" s="143" t="s">
        <v>504</v>
      </c>
      <c r="B37" s="203"/>
      <c r="C37" s="520">
        <v>27936684</v>
      </c>
      <c r="D37" s="146">
        <v>43438515</v>
      </c>
    </row>
    <row r="38" spans="1:11" x14ac:dyDescent="0.2">
      <c r="A38" s="144" t="s">
        <v>505</v>
      </c>
      <c r="B38" s="470"/>
      <c r="C38" s="521">
        <v>310080</v>
      </c>
      <c r="D38" s="146">
        <v>402420</v>
      </c>
    </row>
    <row r="39" spans="1:11" x14ac:dyDescent="0.2">
      <c r="A39" s="595" t="s">
        <v>506</v>
      </c>
      <c r="B39" s="565"/>
      <c r="C39" s="526">
        <f>SUM(C30:C38)</f>
        <v>271435164</v>
      </c>
      <c r="D39" s="149">
        <f>SUM(D30:D38)</f>
        <v>313122095</v>
      </c>
    </row>
    <row r="40" spans="1:11" x14ac:dyDescent="0.2">
      <c r="A40" s="209"/>
      <c r="B40" s="202"/>
      <c r="C40" s="202"/>
      <c r="D40" s="210"/>
      <c r="K40" s="313"/>
    </row>
    <row r="41" spans="1:11" x14ac:dyDescent="0.2">
      <c r="A41" s="595" t="s">
        <v>147</v>
      </c>
      <c r="B41" s="564"/>
      <c r="C41" s="564"/>
      <c r="D41" s="565"/>
    </row>
    <row r="42" spans="1:11" x14ac:dyDescent="0.2">
      <c r="A42" s="201" t="s">
        <v>507</v>
      </c>
      <c r="B42" s="205"/>
      <c r="C42" s="524">
        <v>15080805</v>
      </c>
      <c r="D42" s="148">
        <v>25796960</v>
      </c>
    </row>
    <row r="43" spans="1:11" x14ac:dyDescent="0.2">
      <c r="A43" s="595" t="s">
        <v>146</v>
      </c>
      <c r="B43" s="565"/>
      <c r="C43" s="526">
        <f>SUM(C42)</f>
        <v>15080805</v>
      </c>
      <c r="D43" s="149">
        <f>SUM(D42)</f>
        <v>25796960</v>
      </c>
    </row>
    <row r="44" spans="1:11" x14ac:dyDescent="0.2">
      <c r="A44" s="233"/>
      <c r="B44" s="234"/>
      <c r="C44" s="234"/>
      <c r="D44" s="210"/>
      <c r="J44" s="313"/>
    </row>
    <row r="45" spans="1:11" x14ac:dyDescent="0.2">
      <c r="A45" s="232" t="s">
        <v>165</v>
      </c>
      <c r="B45" s="231"/>
      <c r="C45" s="149">
        <f>SUM(C19,C27,C39,C43)</f>
        <v>547199015</v>
      </c>
      <c r="D45" s="149">
        <f>SUM(D19,D27,D39,D43)</f>
        <v>872313819</v>
      </c>
    </row>
    <row r="46" spans="1:11" x14ac:dyDescent="0.2">
      <c r="A46" s="233"/>
      <c r="B46" s="234"/>
      <c r="C46" s="234"/>
      <c r="D46" s="210"/>
    </row>
    <row r="47" spans="1:11" x14ac:dyDescent="0.2">
      <c r="A47" s="240" t="s">
        <v>271</v>
      </c>
      <c r="B47" s="196"/>
      <c r="C47" s="196"/>
      <c r="D47" s="239"/>
    </row>
    <row r="48" spans="1:11" x14ac:dyDescent="0.2">
      <c r="A48" s="236" t="s">
        <v>510</v>
      </c>
      <c r="B48" s="237"/>
      <c r="C48" s="522">
        <v>29117880</v>
      </c>
      <c r="D48" s="146">
        <v>29125404</v>
      </c>
    </row>
    <row r="49" spans="1:9" x14ac:dyDescent="0.2">
      <c r="A49" s="236" t="s">
        <v>493</v>
      </c>
      <c r="B49" s="237"/>
      <c r="C49" s="522">
        <v>14157000</v>
      </c>
      <c r="D49" s="146">
        <v>16516500</v>
      </c>
    </row>
    <row r="50" spans="1:9" x14ac:dyDescent="0.2">
      <c r="A50" s="236" t="s">
        <v>494</v>
      </c>
      <c r="B50" s="237"/>
      <c r="C50" s="522">
        <v>54435000</v>
      </c>
      <c r="D50" s="146">
        <v>60217500</v>
      </c>
    </row>
    <row r="51" spans="1:9" x14ac:dyDescent="0.2">
      <c r="A51" s="236" t="s">
        <v>495</v>
      </c>
      <c r="B51" s="237"/>
      <c r="C51" s="522">
        <v>10610600</v>
      </c>
      <c r="D51" s="146">
        <v>11272800</v>
      </c>
    </row>
    <row r="52" spans="1:9" s="235" customFormat="1" x14ac:dyDescent="0.2">
      <c r="A52" s="241" t="s">
        <v>164</v>
      </c>
      <c r="B52" s="242"/>
      <c r="C52" s="523">
        <f>SUM(C48:C51)</f>
        <v>108320480</v>
      </c>
      <c r="D52" s="149">
        <f>SUM(D48:D51)</f>
        <v>117132204</v>
      </c>
      <c r="F52" s="341"/>
    </row>
    <row r="53" spans="1:9" s="235" customFormat="1" x14ac:dyDescent="0.2">
      <c r="A53" s="238"/>
      <c r="B53" s="382"/>
      <c r="C53" s="382"/>
      <c r="D53" s="339"/>
    </row>
    <row r="54" spans="1:9" x14ac:dyDescent="0.2">
      <c r="A54" s="593" t="s">
        <v>508</v>
      </c>
      <c r="B54" s="594"/>
      <c r="C54" s="149">
        <f>SUM(C45,C52)</f>
        <v>655519495</v>
      </c>
      <c r="D54" s="339">
        <f>SUM(D45,D52)</f>
        <v>989446023</v>
      </c>
    </row>
    <row r="55" spans="1:9" x14ac:dyDescent="0.2">
      <c r="A55" s="390"/>
      <c r="B55" s="234"/>
      <c r="C55" s="234"/>
      <c r="D55" s="391"/>
      <c r="H55" s="409"/>
    </row>
    <row r="56" spans="1:9" x14ac:dyDescent="0.2">
      <c r="A56" s="198"/>
    </row>
    <row r="57" spans="1:9" x14ac:dyDescent="0.2">
      <c r="A57" s="310" t="s">
        <v>509</v>
      </c>
      <c r="B57" s="338"/>
      <c r="C57" s="527">
        <v>111774936</v>
      </c>
      <c r="D57" s="528">
        <v>385728242</v>
      </c>
    </row>
    <row r="58" spans="1:9" x14ac:dyDescent="0.2">
      <c r="A58" s="311"/>
      <c r="B58" s="314"/>
      <c r="C58" s="314"/>
      <c r="D58" s="314"/>
      <c r="E58" s="313"/>
      <c r="I58" s="138">
        <v>748</v>
      </c>
    </row>
    <row r="59" spans="1:9" x14ac:dyDescent="0.2">
      <c r="A59" s="312"/>
      <c r="B59" s="313"/>
      <c r="C59" s="313"/>
      <c r="D59" s="313"/>
      <c r="G59" s="313"/>
    </row>
    <row r="60" spans="1:9" x14ac:dyDescent="0.2">
      <c r="A60" s="312"/>
      <c r="B60" s="313"/>
      <c r="C60" s="313"/>
      <c r="D60" s="313"/>
    </row>
    <row r="61" spans="1:9" x14ac:dyDescent="0.2">
      <c r="A61" s="312"/>
      <c r="B61" s="313"/>
      <c r="C61" s="313"/>
      <c r="D61" s="313"/>
    </row>
    <row r="62" spans="1:9" x14ac:dyDescent="0.2">
      <c r="A62" s="340"/>
      <c r="B62" s="313"/>
      <c r="C62" s="313"/>
      <c r="D62" s="313"/>
    </row>
    <row r="63" spans="1:9" x14ac:dyDescent="0.2">
      <c r="B63" s="313"/>
      <c r="C63" s="313"/>
    </row>
  </sheetData>
  <mergeCells count="10">
    <mergeCell ref="A3:D3"/>
    <mergeCell ref="A4:D4"/>
    <mergeCell ref="A7:A8"/>
    <mergeCell ref="B7:B8"/>
    <mergeCell ref="A43:B43"/>
    <mergeCell ref="A54:B54"/>
    <mergeCell ref="A41:D41"/>
    <mergeCell ref="A19:B19"/>
    <mergeCell ref="A27:B27"/>
    <mergeCell ref="A39:B39"/>
  </mergeCells>
  <phoneticPr fontId="29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1" firstPageNumber="15" orientation="portrait" r:id="rId1"/>
  <headerFooter alignWithMargins="0"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"/>
  <sheetViews>
    <sheetView view="pageBreakPreview" topLeftCell="A22" zoomScaleNormal="100" workbookViewId="0">
      <selection activeCell="A39" sqref="A39"/>
    </sheetView>
  </sheetViews>
  <sheetFormatPr defaultRowHeight="12.75" x14ac:dyDescent="0.2"/>
  <cols>
    <col min="1" max="1" width="8.7109375" customWidth="1"/>
    <col min="2" max="2" width="49.140625" customWidth="1"/>
    <col min="3" max="3" width="19.140625" customWidth="1"/>
  </cols>
  <sheetData>
    <row r="1" spans="1:4" ht="15.75" x14ac:dyDescent="0.25">
      <c r="A1" s="4" t="s">
        <v>604</v>
      </c>
      <c r="B1" s="44"/>
      <c r="C1" s="69"/>
      <c r="D1" s="5"/>
    </row>
    <row r="2" spans="1:4" ht="15.75" x14ac:dyDescent="0.25">
      <c r="A2" s="44"/>
      <c r="B2" s="44"/>
      <c r="C2" s="5"/>
      <c r="D2" s="5"/>
    </row>
    <row r="3" spans="1:4" ht="15.75" x14ac:dyDescent="0.25">
      <c r="A3" s="44"/>
      <c r="B3" s="44" t="s">
        <v>49</v>
      </c>
      <c r="C3" s="5"/>
      <c r="D3" s="5"/>
    </row>
    <row r="4" spans="1:4" ht="15.75" x14ac:dyDescent="0.25">
      <c r="A4" s="44"/>
      <c r="B4" s="44" t="s">
        <v>424</v>
      </c>
      <c r="C4" s="5"/>
      <c r="D4" s="5"/>
    </row>
    <row r="5" spans="1:4" ht="15.75" x14ac:dyDescent="0.25">
      <c r="A5" s="44"/>
      <c r="B5" s="44" t="s">
        <v>50</v>
      </c>
      <c r="C5" s="5"/>
      <c r="D5" s="5"/>
    </row>
    <row r="6" spans="1:4" ht="15.75" x14ac:dyDescent="0.25">
      <c r="A6" s="44"/>
      <c r="B6" s="44" t="s">
        <v>51</v>
      </c>
      <c r="C6" s="5"/>
      <c r="D6" s="5"/>
    </row>
    <row r="7" spans="1:4" ht="15.75" x14ac:dyDescent="0.25">
      <c r="A7" s="44"/>
      <c r="B7" s="44"/>
      <c r="C7" s="5"/>
      <c r="D7" s="5"/>
    </row>
    <row r="8" spans="1:4" x14ac:dyDescent="0.2">
      <c r="A8" s="5"/>
      <c r="B8" s="5" t="s">
        <v>52</v>
      </c>
      <c r="C8" s="5"/>
      <c r="D8" s="5"/>
    </row>
    <row r="9" spans="1:4" ht="15" customHeight="1" x14ac:dyDescent="0.2">
      <c r="A9" s="60" t="s">
        <v>53</v>
      </c>
      <c r="B9" s="47" t="s">
        <v>5</v>
      </c>
      <c r="C9" s="599" t="s">
        <v>422</v>
      </c>
      <c r="D9" s="5"/>
    </row>
    <row r="10" spans="1:4" ht="15" customHeight="1" x14ac:dyDescent="0.2">
      <c r="A10" s="61" t="s">
        <v>54</v>
      </c>
      <c r="B10" s="49"/>
      <c r="C10" s="550"/>
      <c r="D10" s="5"/>
    </row>
    <row r="11" spans="1:4" ht="15" customHeight="1" x14ac:dyDescent="0.2">
      <c r="A11" s="74" t="s">
        <v>586</v>
      </c>
      <c r="B11" s="529" t="s">
        <v>587</v>
      </c>
      <c r="C11" s="530">
        <f>SUM(C12)</f>
        <v>192</v>
      </c>
      <c r="D11" s="5"/>
    </row>
    <row r="12" spans="1:4" ht="15" customHeight="1" x14ac:dyDescent="0.2">
      <c r="A12" s="186"/>
      <c r="B12" s="355" t="s">
        <v>588</v>
      </c>
      <c r="C12" s="531">
        <v>192</v>
      </c>
      <c r="D12" s="5"/>
    </row>
    <row r="13" spans="1:4" ht="15" customHeight="1" x14ac:dyDescent="0.2">
      <c r="A13" s="74" t="s">
        <v>537</v>
      </c>
      <c r="B13" s="344" t="s">
        <v>538</v>
      </c>
      <c r="C13" s="509">
        <f>SUM(C14)</f>
        <v>300</v>
      </c>
      <c r="D13" s="5"/>
    </row>
    <row r="14" spans="1:4" ht="15" customHeight="1" x14ac:dyDescent="0.2">
      <c r="A14" s="186"/>
      <c r="B14" s="319" t="s">
        <v>539</v>
      </c>
      <c r="C14" s="508">
        <v>300</v>
      </c>
      <c r="D14" s="5"/>
    </row>
    <row r="15" spans="1:4" ht="15" customHeight="1" x14ac:dyDescent="0.2">
      <c r="A15" s="74" t="s">
        <v>336</v>
      </c>
      <c r="B15" s="91" t="s">
        <v>294</v>
      </c>
      <c r="C15" s="171">
        <f>SUM(C16)</f>
        <v>385729</v>
      </c>
      <c r="D15" s="5"/>
    </row>
    <row r="16" spans="1:4" ht="15" customHeight="1" x14ac:dyDescent="0.2">
      <c r="A16" s="83"/>
      <c r="B16" s="350" t="s">
        <v>285</v>
      </c>
      <c r="C16" s="116">
        <v>385729</v>
      </c>
      <c r="D16" s="5"/>
    </row>
    <row r="17" spans="1:6" ht="15" customHeight="1" x14ac:dyDescent="0.2">
      <c r="A17" s="74" t="s">
        <v>293</v>
      </c>
      <c r="B17" s="344" t="s">
        <v>281</v>
      </c>
      <c r="C17" s="325">
        <f>SUM(C18:C20)</f>
        <v>158676</v>
      </c>
      <c r="D17" s="5"/>
    </row>
    <row r="18" spans="1:6" ht="15" customHeight="1" x14ac:dyDescent="0.2">
      <c r="A18" s="75"/>
      <c r="B18" s="319" t="s">
        <v>531</v>
      </c>
      <c r="C18" s="288">
        <v>41544</v>
      </c>
      <c r="D18" s="5"/>
    </row>
    <row r="19" spans="1:6" ht="15" customHeight="1" x14ac:dyDescent="0.2">
      <c r="A19" s="75"/>
      <c r="B19" s="319" t="s">
        <v>300</v>
      </c>
      <c r="C19" s="288">
        <v>0</v>
      </c>
      <c r="D19" s="5"/>
    </row>
    <row r="20" spans="1:6" ht="15" customHeight="1" x14ac:dyDescent="0.2">
      <c r="A20" s="186"/>
      <c r="B20" s="319" t="s">
        <v>282</v>
      </c>
      <c r="C20" s="288">
        <v>117132</v>
      </c>
      <c r="D20" s="5"/>
    </row>
    <row r="21" spans="1:6" ht="15" customHeight="1" x14ac:dyDescent="0.2">
      <c r="A21" s="351" t="s">
        <v>302</v>
      </c>
      <c r="B21" s="91" t="s">
        <v>283</v>
      </c>
      <c r="C21" s="352">
        <f>SUM(C22)</f>
        <v>6000</v>
      </c>
      <c r="D21" s="5"/>
    </row>
    <row r="22" spans="1:6" ht="15" customHeight="1" x14ac:dyDescent="0.2">
      <c r="A22" s="90"/>
      <c r="B22" s="350" t="s">
        <v>284</v>
      </c>
      <c r="C22" s="116">
        <v>6000</v>
      </c>
      <c r="D22" s="5"/>
    </row>
    <row r="23" spans="1:6" ht="15" customHeight="1" x14ac:dyDescent="0.2">
      <c r="A23" s="74" t="s">
        <v>292</v>
      </c>
      <c r="B23" s="91" t="s">
        <v>120</v>
      </c>
      <c r="C23" s="113">
        <f>SUM(C24:C25)</f>
        <v>1387521</v>
      </c>
      <c r="D23" s="5">
        <v>1387471</v>
      </c>
    </row>
    <row r="24" spans="1:6" s="258" customFormat="1" ht="15" customHeight="1" x14ac:dyDescent="0.2">
      <c r="A24" s="277"/>
      <c r="B24" s="43" t="s">
        <v>532</v>
      </c>
      <c r="C24" s="115">
        <v>1384421</v>
      </c>
      <c r="D24" s="5"/>
    </row>
    <row r="25" spans="1:6" s="258" customFormat="1" ht="15" customHeight="1" x14ac:dyDescent="0.2">
      <c r="A25" s="277"/>
      <c r="B25" s="43" t="s">
        <v>533</v>
      </c>
      <c r="C25" s="115">
        <v>3100</v>
      </c>
      <c r="D25" s="5"/>
    </row>
    <row r="26" spans="1:6" ht="15" customHeight="1" x14ac:dyDescent="0.2">
      <c r="A26" s="74" t="s">
        <v>534</v>
      </c>
      <c r="B26" s="273" t="s">
        <v>535</v>
      </c>
      <c r="C26" s="171">
        <f>SUM(C27:C27)</f>
        <v>3000</v>
      </c>
      <c r="D26" s="5"/>
    </row>
    <row r="27" spans="1:6" ht="15" customHeight="1" x14ac:dyDescent="0.2">
      <c r="A27" s="75"/>
      <c r="B27" s="98" t="s">
        <v>536</v>
      </c>
      <c r="C27" s="153">
        <v>3000</v>
      </c>
      <c r="D27" s="5"/>
    </row>
    <row r="28" spans="1:6" ht="15.75" customHeight="1" x14ac:dyDescent="0.2">
      <c r="A28" s="74" t="s">
        <v>567</v>
      </c>
      <c r="B28" s="273" t="s">
        <v>127</v>
      </c>
      <c r="C28" s="171">
        <f>SUM(C29:C32)</f>
        <v>3720</v>
      </c>
      <c r="D28" s="5">
        <v>3720</v>
      </c>
    </row>
    <row r="29" spans="1:6" s="258" customFormat="1" ht="15.75" customHeight="1" x14ac:dyDescent="0.2">
      <c r="A29" s="277"/>
      <c r="B29" s="417" t="s">
        <v>579</v>
      </c>
      <c r="C29" s="418">
        <v>450</v>
      </c>
      <c r="D29" s="418"/>
      <c r="E29" s="418"/>
      <c r="F29" s="418"/>
    </row>
    <row r="30" spans="1:6" s="258" customFormat="1" ht="15.75" customHeight="1" x14ac:dyDescent="0.2">
      <c r="A30" s="277"/>
      <c r="B30" s="417" t="s">
        <v>253</v>
      </c>
      <c r="C30" s="418">
        <v>100</v>
      </c>
      <c r="D30" s="418"/>
      <c r="E30" s="418"/>
      <c r="F30" s="418"/>
    </row>
    <row r="31" spans="1:6" s="258" customFormat="1" ht="15.75" customHeight="1" x14ac:dyDescent="0.2">
      <c r="A31" s="277"/>
      <c r="B31" s="417" t="s">
        <v>580</v>
      </c>
      <c r="C31" s="418">
        <v>1000</v>
      </c>
      <c r="D31" s="418"/>
      <c r="E31" s="418"/>
      <c r="F31" s="418"/>
    </row>
    <row r="32" spans="1:6" s="258" customFormat="1" ht="15.75" customHeight="1" x14ac:dyDescent="0.2">
      <c r="A32" s="277"/>
      <c r="B32" s="417" t="s">
        <v>127</v>
      </c>
      <c r="C32" s="418">
        <v>2170</v>
      </c>
      <c r="D32" s="418"/>
      <c r="E32" s="418"/>
      <c r="F32" s="418"/>
    </row>
    <row r="33" spans="1:4" ht="21" customHeight="1" x14ac:dyDescent="0.2">
      <c r="A33" s="353" t="s">
        <v>266</v>
      </c>
      <c r="B33" s="55" t="s">
        <v>55</v>
      </c>
      <c r="C33" s="93">
        <f>SUM(C11,C13,C15,C17,C21,C23,C26,C28)</f>
        <v>1945138</v>
      </c>
      <c r="D33" s="69"/>
    </row>
    <row r="34" spans="1:4" ht="15" customHeight="1" x14ac:dyDescent="0.2">
      <c r="A34" s="75" t="s">
        <v>265</v>
      </c>
      <c r="B34" s="97" t="s">
        <v>149</v>
      </c>
      <c r="C34" s="112"/>
      <c r="D34" s="69"/>
    </row>
    <row r="35" spans="1:4" ht="15" customHeight="1" x14ac:dyDescent="0.2">
      <c r="A35" s="75"/>
      <c r="B35" s="98" t="s">
        <v>257</v>
      </c>
      <c r="C35" s="153">
        <v>27850</v>
      </c>
      <c r="D35" s="69"/>
    </row>
    <row r="36" spans="1:4" ht="22.5" customHeight="1" x14ac:dyDescent="0.2">
      <c r="A36" s="84" t="s">
        <v>259</v>
      </c>
      <c r="B36" s="55" t="s">
        <v>258</v>
      </c>
      <c r="C36" s="95">
        <v>27850</v>
      </c>
      <c r="D36" s="69"/>
    </row>
    <row r="37" spans="1:4" ht="15" customHeight="1" x14ac:dyDescent="0.2">
      <c r="A37" s="84"/>
      <c r="B37" s="12" t="s">
        <v>55</v>
      </c>
      <c r="C37" s="94">
        <f>SUM(C33,C36)</f>
        <v>1972988</v>
      </c>
      <c r="D37" s="5"/>
    </row>
    <row r="39" spans="1:4" ht="15.75" x14ac:dyDescent="0.25">
      <c r="A39" s="4" t="s">
        <v>605</v>
      </c>
      <c r="B39" s="4"/>
      <c r="C39" s="4"/>
    </row>
    <row r="40" spans="1:4" ht="15.75" x14ac:dyDescent="0.25">
      <c r="A40" s="4"/>
      <c r="B40" s="4"/>
      <c r="C40" s="4"/>
    </row>
    <row r="41" spans="1:4" ht="15.75" x14ac:dyDescent="0.25">
      <c r="A41" s="4"/>
      <c r="B41" s="4" t="s">
        <v>56</v>
      </c>
      <c r="C41" s="4"/>
    </row>
    <row r="42" spans="1:4" ht="15.75" x14ac:dyDescent="0.25">
      <c r="A42" s="4"/>
      <c r="B42" s="4" t="s">
        <v>423</v>
      </c>
      <c r="C42" s="4"/>
    </row>
    <row r="43" spans="1:4" ht="15.75" x14ac:dyDescent="0.25">
      <c r="A43" s="4"/>
      <c r="B43" s="4" t="s">
        <v>107</v>
      </c>
      <c r="C43" s="4"/>
    </row>
    <row r="44" spans="1:4" x14ac:dyDescent="0.2">
      <c r="A44" s="5"/>
      <c r="B44" s="5"/>
      <c r="C44" s="5"/>
    </row>
    <row r="45" spans="1:4" x14ac:dyDescent="0.2">
      <c r="A45" s="5"/>
      <c r="B45" s="5" t="s">
        <v>57</v>
      </c>
      <c r="C45" s="5"/>
    </row>
    <row r="46" spans="1:4" ht="15" customHeight="1" x14ac:dyDescent="0.2">
      <c r="A46" s="47" t="s">
        <v>4</v>
      </c>
      <c r="B46" s="47" t="s">
        <v>5</v>
      </c>
      <c r="C46" s="599" t="s">
        <v>422</v>
      </c>
    </row>
    <row r="47" spans="1:4" ht="15" customHeight="1" x14ac:dyDescent="0.2">
      <c r="A47" s="48" t="s">
        <v>7</v>
      </c>
      <c r="B47" s="48"/>
      <c r="C47" s="550"/>
    </row>
    <row r="48" spans="1:4" ht="15" customHeight="1" x14ac:dyDescent="0.2">
      <c r="A48" s="88" t="s">
        <v>540</v>
      </c>
      <c r="B48" s="179" t="s">
        <v>160</v>
      </c>
      <c r="C48" s="171">
        <f>SUM(C49:C53)</f>
        <v>12279</v>
      </c>
    </row>
    <row r="49" spans="1:3" ht="15" customHeight="1" x14ac:dyDescent="0.2">
      <c r="A49" s="89"/>
      <c r="B49" s="26" t="s">
        <v>225</v>
      </c>
      <c r="C49" s="153">
        <v>310</v>
      </c>
    </row>
    <row r="50" spans="1:3" ht="15" customHeight="1" x14ac:dyDescent="0.2">
      <c r="A50" s="89"/>
      <c r="B50" s="26" t="s">
        <v>119</v>
      </c>
      <c r="C50" s="153">
        <v>1098</v>
      </c>
    </row>
    <row r="51" spans="1:3" ht="15" customHeight="1" x14ac:dyDescent="0.2">
      <c r="A51" s="89"/>
      <c r="B51" s="26" t="s">
        <v>231</v>
      </c>
      <c r="C51" s="153">
        <v>3050</v>
      </c>
    </row>
    <row r="52" spans="1:3" ht="15" customHeight="1" x14ac:dyDescent="0.2">
      <c r="A52" s="89"/>
      <c r="B52" s="26" t="s">
        <v>335</v>
      </c>
      <c r="C52" s="153">
        <v>2721</v>
      </c>
    </row>
    <row r="53" spans="1:3" ht="15" customHeight="1" x14ac:dyDescent="0.2">
      <c r="A53" s="89"/>
      <c r="B53" s="26" t="s">
        <v>226</v>
      </c>
      <c r="C53" s="153">
        <v>5100</v>
      </c>
    </row>
    <row r="54" spans="1:3" ht="15" customHeight="1" x14ac:dyDescent="0.2">
      <c r="A54" s="84" t="s">
        <v>266</v>
      </c>
      <c r="B54" s="318" t="s">
        <v>134</v>
      </c>
      <c r="C54" s="95">
        <f>SUM(C48)</f>
        <v>12279</v>
      </c>
    </row>
    <row r="55" spans="1:3" ht="21" customHeight="1" x14ac:dyDescent="0.2">
      <c r="A55" s="384"/>
      <c r="B55" s="321" t="s">
        <v>254</v>
      </c>
      <c r="C55" s="320">
        <f>SUM(C54)</f>
        <v>12279</v>
      </c>
    </row>
  </sheetData>
  <mergeCells count="2">
    <mergeCell ref="C9:C10"/>
    <mergeCell ref="C46:C47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95" firstPageNumber="16" orientation="portrait" r:id="rId1"/>
  <headerFooter alignWithMargins="0">
    <oddFooter>&amp;P. oldal</oddFooter>
  </headerFooter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5"/>
  <sheetViews>
    <sheetView view="pageBreakPreview" zoomScaleNormal="100" workbookViewId="0">
      <selection activeCell="A43" sqref="A43"/>
    </sheetView>
  </sheetViews>
  <sheetFormatPr defaultRowHeight="12.75" x14ac:dyDescent="0.2"/>
  <cols>
    <col min="1" max="1" width="6.7109375" customWidth="1"/>
    <col min="2" max="2" width="48" customWidth="1"/>
    <col min="3" max="3" width="10.7109375" customWidth="1"/>
    <col min="4" max="4" width="11" customWidth="1"/>
    <col min="5" max="5" width="10.7109375" customWidth="1"/>
  </cols>
  <sheetData>
    <row r="1" spans="1:5" ht="15.75" x14ac:dyDescent="0.25">
      <c r="A1" s="44" t="s">
        <v>606</v>
      </c>
      <c r="B1" s="44"/>
      <c r="C1" s="44"/>
      <c r="D1" s="44"/>
      <c r="E1" s="44"/>
    </row>
    <row r="2" spans="1:5" ht="15.75" x14ac:dyDescent="0.25">
      <c r="A2" s="44"/>
      <c r="B2" s="44"/>
      <c r="C2" s="44"/>
      <c r="D2" s="44"/>
      <c r="E2" s="44"/>
    </row>
    <row r="3" spans="1:5" ht="15.75" x14ac:dyDescent="0.25">
      <c r="A3" s="44"/>
      <c r="B3" s="62" t="s">
        <v>61</v>
      </c>
      <c r="C3" s="45"/>
      <c r="D3" s="44"/>
      <c r="E3" s="44"/>
    </row>
    <row r="4" spans="1:5" ht="15.75" x14ac:dyDescent="0.25">
      <c r="A4" s="44"/>
      <c r="B4" s="62" t="s">
        <v>425</v>
      </c>
      <c r="C4" s="45"/>
      <c r="D4" s="44"/>
      <c r="E4" s="44"/>
    </row>
    <row r="5" spans="1:5" ht="15.75" x14ac:dyDescent="0.25">
      <c r="A5" s="44"/>
      <c r="B5" s="62" t="s">
        <v>62</v>
      </c>
      <c r="C5" s="45"/>
      <c r="D5" s="44"/>
      <c r="E5" s="44"/>
    </row>
    <row r="6" spans="1:5" ht="15.75" x14ac:dyDescent="0.25">
      <c r="A6" s="44"/>
      <c r="B6" s="62" t="s">
        <v>63</v>
      </c>
      <c r="C6" s="45"/>
      <c r="D6" s="44"/>
      <c r="E6" s="44"/>
    </row>
    <row r="7" spans="1:5" x14ac:dyDescent="0.2">
      <c r="A7" s="5"/>
      <c r="B7" s="5"/>
      <c r="C7" s="5"/>
      <c r="D7" s="5"/>
      <c r="E7" s="5"/>
    </row>
    <row r="8" spans="1:5" x14ac:dyDescent="0.2">
      <c r="A8" s="5"/>
      <c r="B8" s="5"/>
      <c r="C8" s="5"/>
      <c r="D8" s="5" t="s">
        <v>111</v>
      </c>
      <c r="E8" s="5"/>
    </row>
    <row r="9" spans="1:5" ht="12.75" customHeight="1" x14ac:dyDescent="0.2">
      <c r="A9" s="47" t="s">
        <v>53</v>
      </c>
      <c r="B9" s="47" t="s">
        <v>5</v>
      </c>
      <c r="C9" s="50"/>
      <c r="D9" s="51" t="s">
        <v>422</v>
      </c>
      <c r="E9" s="52"/>
    </row>
    <row r="10" spans="1:5" ht="12.75" customHeight="1" x14ac:dyDescent="0.2">
      <c r="A10" s="49" t="s">
        <v>54</v>
      </c>
      <c r="B10" s="49"/>
      <c r="C10" s="53" t="s">
        <v>64</v>
      </c>
      <c r="D10" s="53" t="s">
        <v>65</v>
      </c>
      <c r="E10" s="53" t="s">
        <v>6</v>
      </c>
    </row>
    <row r="11" spans="1:5" ht="12.75" customHeight="1" x14ac:dyDescent="0.2">
      <c r="A11" s="161" t="s">
        <v>545</v>
      </c>
      <c r="B11" s="511" t="s">
        <v>546</v>
      </c>
      <c r="C11" s="322">
        <f>SUM(C12)</f>
        <v>161</v>
      </c>
      <c r="D11" s="322">
        <f t="shared" ref="D11:E11" si="0">SUM(D12)</f>
        <v>43</v>
      </c>
      <c r="E11" s="110">
        <f t="shared" si="0"/>
        <v>204</v>
      </c>
    </row>
    <row r="12" spans="1:5" ht="12.75" customHeight="1" x14ac:dyDescent="0.2">
      <c r="A12" s="48"/>
      <c r="B12" s="355" t="s">
        <v>547</v>
      </c>
      <c r="C12" s="82">
        <v>161</v>
      </c>
      <c r="D12" s="82">
        <v>43</v>
      </c>
      <c r="E12" s="172">
        <f>SUM(C12:D12)</f>
        <v>204</v>
      </c>
    </row>
    <row r="13" spans="1:5" ht="12.75" customHeight="1" x14ac:dyDescent="0.2">
      <c r="A13" s="161" t="s">
        <v>337</v>
      </c>
      <c r="B13" s="344" t="s">
        <v>403</v>
      </c>
      <c r="C13" s="457">
        <f>SUM(C14)</f>
        <v>4173</v>
      </c>
      <c r="D13" s="457">
        <f t="shared" ref="D13:E13" si="1">SUM(D14)</f>
        <v>1127</v>
      </c>
      <c r="E13" s="457">
        <f t="shared" si="1"/>
        <v>5300</v>
      </c>
    </row>
    <row r="14" spans="1:5" ht="12.75" customHeight="1" x14ac:dyDescent="0.2">
      <c r="A14" s="186"/>
      <c r="B14" s="319" t="s">
        <v>548</v>
      </c>
      <c r="C14" s="345">
        <v>4173</v>
      </c>
      <c r="D14" s="345">
        <v>1127</v>
      </c>
      <c r="E14" s="224">
        <f>SUM(C14:D14)</f>
        <v>5300</v>
      </c>
    </row>
    <row r="15" spans="1:5" ht="12" customHeight="1" x14ac:dyDescent="0.2">
      <c r="A15" s="74" t="s">
        <v>549</v>
      </c>
      <c r="B15" s="187" t="s">
        <v>550</v>
      </c>
      <c r="C15" s="106">
        <f>SUM(C16)</f>
        <v>271</v>
      </c>
      <c r="D15" s="106">
        <f t="shared" ref="D15:E15" si="2">SUM(D16)</f>
        <v>73</v>
      </c>
      <c r="E15" s="106">
        <f t="shared" si="2"/>
        <v>344</v>
      </c>
    </row>
    <row r="16" spans="1:5" ht="12" customHeight="1" x14ac:dyDescent="0.2">
      <c r="A16" s="83"/>
      <c r="B16" s="358" t="s">
        <v>551</v>
      </c>
      <c r="C16" s="188">
        <v>271</v>
      </c>
      <c r="D16" s="188">
        <v>73</v>
      </c>
      <c r="E16" s="188">
        <f>SUM(C16:D16)</f>
        <v>344</v>
      </c>
    </row>
    <row r="17" spans="1:8" ht="12.75" customHeight="1" x14ac:dyDescent="0.2">
      <c r="A17" s="161" t="s">
        <v>291</v>
      </c>
      <c r="B17" s="96" t="s">
        <v>255</v>
      </c>
      <c r="C17" s="110">
        <f>SUM(C18:C18)</f>
        <v>1181</v>
      </c>
      <c r="D17" s="185">
        <f>SUM(D18:D18)</f>
        <v>319</v>
      </c>
      <c r="E17" s="110">
        <f>SUM(E18:E18)</f>
        <v>1500</v>
      </c>
    </row>
    <row r="18" spans="1:8" s="258" customFormat="1" ht="12.75" customHeight="1" x14ac:dyDescent="0.2">
      <c r="A18" s="222"/>
      <c r="B18" s="180" t="s">
        <v>402</v>
      </c>
      <c r="C18" s="224">
        <v>1181</v>
      </c>
      <c r="D18" s="223">
        <v>319</v>
      </c>
      <c r="E18" s="224">
        <f>SUM(C18:D18)</f>
        <v>1500</v>
      </c>
    </row>
    <row r="19" spans="1:8" ht="12.75" customHeight="1" x14ac:dyDescent="0.2">
      <c r="A19" s="161" t="s">
        <v>292</v>
      </c>
      <c r="B19" s="96" t="s">
        <v>280</v>
      </c>
      <c r="C19" s="109">
        <f>SUM(C20:C24)</f>
        <v>40926</v>
      </c>
      <c r="D19" s="347">
        <f>SUM(D20:D24)</f>
        <v>11050</v>
      </c>
      <c r="E19" s="347">
        <f>SUM(E20:E24)</f>
        <v>51976</v>
      </c>
    </row>
    <row r="20" spans="1:8" ht="12.75" customHeight="1" x14ac:dyDescent="0.2">
      <c r="A20" s="222"/>
      <c r="B20" s="180" t="s">
        <v>552</v>
      </c>
      <c r="C20" s="181">
        <v>8268</v>
      </c>
      <c r="D20" s="182">
        <v>2232</v>
      </c>
      <c r="E20" s="181">
        <f t="shared" ref="E20:E24" si="3">SUM(C20:D20)</f>
        <v>10500</v>
      </c>
      <c r="F20">
        <v>10500</v>
      </c>
    </row>
    <row r="21" spans="1:8" ht="12.75" customHeight="1" x14ac:dyDescent="0.2">
      <c r="A21" s="222"/>
      <c r="B21" s="180" t="s">
        <v>553</v>
      </c>
      <c r="C21" s="181">
        <v>7007</v>
      </c>
      <c r="D21" s="182">
        <v>1893</v>
      </c>
      <c r="E21" s="181">
        <f t="shared" si="3"/>
        <v>8900</v>
      </c>
      <c r="F21">
        <v>8900</v>
      </c>
    </row>
    <row r="22" spans="1:8" ht="12.75" customHeight="1" x14ac:dyDescent="0.2">
      <c r="A22" s="222"/>
      <c r="B22" s="180" t="s">
        <v>554</v>
      </c>
      <c r="C22" s="181">
        <v>13190</v>
      </c>
      <c r="D22" s="182">
        <v>3560</v>
      </c>
      <c r="E22" s="181">
        <f t="shared" si="3"/>
        <v>16750</v>
      </c>
      <c r="F22">
        <v>16750</v>
      </c>
    </row>
    <row r="23" spans="1:8" ht="12.75" customHeight="1" x14ac:dyDescent="0.2">
      <c r="A23" s="222"/>
      <c r="B23" s="180" t="s">
        <v>555</v>
      </c>
      <c r="C23" s="181">
        <v>11811</v>
      </c>
      <c r="D23" s="182">
        <v>3189</v>
      </c>
      <c r="E23" s="181">
        <f t="shared" si="3"/>
        <v>15000</v>
      </c>
      <c r="F23">
        <v>15000</v>
      </c>
    </row>
    <row r="24" spans="1:8" ht="12.75" customHeight="1" x14ac:dyDescent="0.2">
      <c r="A24" s="222"/>
      <c r="B24" s="180" t="s">
        <v>556</v>
      </c>
      <c r="C24" s="181">
        <v>650</v>
      </c>
      <c r="D24" s="182">
        <v>176</v>
      </c>
      <c r="E24" s="181">
        <f t="shared" si="3"/>
        <v>826</v>
      </c>
      <c r="F24">
        <v>650</v>
      </c>
    </row>
    <row r="25" spans="1:8" ht="12.75" customHeight="1" x14ac:dyDescent="0.2">
      <c r="A25" s="161" t="s">
        <v>557</v>
      </c>
      <c r="B25" s="96" t="s">
        <v>162</v>
      </c>
      <c r="C25" s="110">
        <f>SUM(C26:C29)</f>
        <v>252065</v>
      </c>
      <c r="D25" s="110">
        <f>SUM(D26:D29)</f>
        <v>66545</v>
      </c>
      <c r="E25" s="110">
        <f>SUM(E26:E29)</f>
        <v>318610</v>
      </c>
    </row>
    <row r="26" spans="1:8" ht="12.75" customHeight="1" x14ac:dyDescent="0.2">
      <c r="A26" s="222"/>
      <c r="B26" s="180" t="s">
        <v>264</v>
      </c>
      <c r="C26" s="181">
        <v>5600</v>
      </c>
      <c r="D26" s="182">
        <v>0</v>
      </c>
      <c r="E26" s="181">
        <f t="shared" ref="E26" si="4">SUM(C26:D26)</f>
        <v>5600</v>
      </c>
    </row>
    <row r="27" spans="1:8" ht="12.75" customHeight="1" x14ac:dyDescent="0.2">
      <c r="A27" s="222"/>
      <c r="B27" s="180" t="s">
        <v>558</v>
      </c>
      <c r="C27" s="181">
        <v>13000</v>
      </c>
      <c r="D27" s="182">
        <v>3510</v>
      </c>
      <c r="E27" s="181">
        <f>SUM(C27:D27)</f>
        <v>16510</v>
      </c>
      <c r="F27">
        <v>16510</v>
      </c>
    </row>
    <row r="28" spans="1:8" ht="12.75" customHeight="1" x14ac:dyDescent="0.2">
      <c r="A28" s="222"/>
      <c r="B28" s="180" t="s">
        <v>578</v>
      </c>
      <c r="C28" s="181">
        <v>233071</v>
      </c>
      <c r="D28" s="182">
        <v>62929</v>
      </c>
      <c r="E28" s="181">
        <f>SUM(C28:D28)</f>
        <v>296000</v>
      </c>
    </row>
    <row r="29" spans="1:8" ht="12.75" customHeight="1" x14ac:dyDescent="0.2">
      <c r="A29" s="323"/>
      <c r="B29" s="215" t="s">
        <v>334</v>
      </c>
      <c r="C29" s="346">
        <v>394</v>
      </c>
      <c r="D29" s="191">
        <v>106</v>
      </c>
      <c r="E29" s="346">
        <f t="shared" ref="E29" si="5">SUM(C29:D29)</f>
        <v>500</v>
      </c>
      <c r="F29">
        <v>500</v>
      </c>
    </row>
    <row r="30" spans="1:8" ht="12.75" customHeight="1" x14ac:dyDescent="0.2">
      <c r="A30" s="415" t="s">
        <v>559</v>
      </c>
      <c r="B30" s="96" t="s">
        <v>303</v>
      </c>
      <c r="C30" s="109">
        <f>SUM(C31)</f>
        <v>4051</v>
      </c>
      <c r="D30" s="109">
        <f t="shared" ref="D30:E30" si="6">SUM(D31)</f>
        <v>1092</v>
      </c>
      <c r="E30" s="109">
        <f t="shared" si="6"/>
        <v>5143</v>
      </c>
      <c r="H30" s="67"/>
    </row>
    <row r="31" spans="1:8" ht="12.75" customHeight="1" x14ac:dyDescent="0.2">
      <c r="A31" s="416"/>
      <c r="B31" s="215" t="s">
        <v>560</v>
      </c>
      <c r="C31" s="346">
        <v>4051</v>
      </c>
      <c r="D31" s="191">
        <v>1092</v>
      </c>
      <c r="E31" s="346">
        <f>SUM(C31:D31)</f>
        <v>5143</v>
      </c>
      <c r="F31">
        <v>5143</v>
      </c>
      <c r="H31" s="67"/>
    </row>
    <row r="32" spans="1:8" s="256" customFormat="1" ht="18.75" customHeight="1" x14ac:dyDescent="0.2">
      <c r="A32" s="324"/>
      <c r="B32" s="71" t="s">
        <v>134</v>
      </c>
      <c r="C32" s="289">
        <f>SUM(C11,C15,C17,C19,C25,C30,C13,)</f>
        <v>302828</v>
      </c>
      <c r="D32" s="289">
        <f t="shared" ref="D32:E32" si="7">SUM(D11,D15,D17,D19,D25,D30,D13,)</f>
        <v>80249</v>
      </c>
      <c r="E32" s="289">
        <f t="shared" si="7"/>
        <v>383077</v>
      </c>
    </row>
    <row r="33" spans="1:6" s="258" customFormat="1" ht="12.75" customHeight="1" x14ac:dyDescent="0.2">
      <c r="A33" s="276" t="s">
        <v>237</v>
      </c>
      <c r="B33" s="96" t="s">
        <v>228</v>
      </c>
      <c r="C33" s="110">
        <f>SUM(C34:C34)</f>
        <v>3544</v>
      </c>
      <c r="D33" s="110">
        <f>SUM(D34:D34)</f>
        <v>957</v>
      </c>
      <c r="E33" s="110">
        <f>SUM(E34:E34)</f>
        <v>4501</v>
      </c>
    </row>
    <row r="34" spans="1:6" s="258" customFormat="1" ht="12.75" customHeight="1" x14ac:dyDescent="0.2">
      <c r="A34" s="275"/>
      <c r="B34" s="180" t="s">
        <v>256</v>
      </c>
      <c r="C34" s="224">
        <v>3544</v>
      </c>
      <c r="D34" s="223">
        <v>957</v>
      </c>
      <c r="E34" s="224">
        <f>SUM(C34:D34)</f>
        <v>4501</v>
      </c>
      <c r="F34" s="258">
        <v>4501</v>
      </c>
    </row>
    <row r="35" spans="1:6" s="279" customFormat="1" ht="20.25" customHeight="1" x14ac:dyDescent="0.2">
      <c r="A35" s="327"/>
      <c r="B35" s="71" t="s">
        <v>261</v>
      </c>
      <c r="C35" s="328">
        <f>SUM(C33,)</f>
        <v>3544</v>
      </c>
      <c r="D35" s="328">
        <f t="shared" ref="D35:E35" si="8">SUM(D33,)</f>
        <v>957</v>
      </c>
      <c r="E35" s="328">
        <f t="shared" si="8"/>
        <v>4501</v>
      </c>
    </row>
    <row r="36" spans="1:6" s="258" customFormat="1" ht="12.75" customHeight="1" x14ac:dyDescent="0.2">
      <c r="A36" s="326" t="s">
        <v>10</v>
      </c>
      <c r="B36" s="183" t="s">
        <v>260</v>
      </c>
      <c r="C36" s="184">
        <f>SUM(C37:C37)</f>
        <v>8253</v>
      </c>
      <c r="D36" s="184">
        <f>SUM(D37:D37)</f>
        <v>2228</v>
      </c>
      <c r="E36" s="184">
        <f>SUM(E37:E37)</f>
        <v>10481</v>
      </c>
    </row>
    <row r="37" spans="1:6" s="258" customFormat="1" ht="12.75" customHeight="1" x14ac:dyDescent="0.2">
      <c r="A37" s="275"/>
      <c r="B37" s="180" t="s">
        <v>262</v>
      </c>
      <c r="C37" s="224">
        <v>8253</v>
      </c>
      <c r="D37" s="223">
        <v>2228</v>
      </c>
      <c r="E37" s="224">
        <f>SUM(C37:D37)</f>
        <v>10481</v>
      </c>
      <c r="F37" s="258">
        <v>10481</v>
      </c>
    </row>
    <row r="38" spans="1:6" ht="17.25" customHeight="1" x14ac:dyDescent="0.2">
      <c r="A38" s="170"/>
      <c r="B38" s="71" t="s">
        <v>258</v>
      </c>
      <c r="C38" s="154">
        <f>SUM(C36,)</f>
        <v>8253</v>
      </c>
      <c r="D38" s="154">
        <f>SUM(D36,)</f>
        <v>2228</v>
      </c>
      <c r="E38" s="154">
        <f>SUM(E36,)</f>
        <v>10481</v>
      </c>
    </row>
    <row r="39" spans="1:6" ht="19.5" customHeight="1" x14ac:dyDescent="0.2">
      <c r="A39" s="170"/>
      <c r="B39" s="71" t="s">
        <v>263</v>
      </c>
      <c r="C39" s="154">
        <f>SUM(C32,C35,C38)</f>
        <v>314625</v>
      </c>
      <c r="D39" s="154">
        <f>SUM(D32,D35,D38)</f>
        <v>83434</v>
      </c>
      <c r="E39" s="154">
        <f>SUM(E32,E35,E38)</f>
        <v>398059</v>
      </c>
    </row>
    <row r="40" spans="1:6" x14ac:dyDescent="0.2">
      <c r="A40" s="102"/>
      <c r="B40" s="103"/>
      <c r="C40" s="103"/>
      <c r="D40" s="103"/>
      <c r="E40" s="103"/>
    </row>
    <row r="41" spans="1:6" x14ac:dyDescent="0.2">
      <c r="A41" s="102"/>
      <c r="B41" s="103"/>
      <c r="C41" s="103"/>
      <c r="D41" s="103"/>
      <c r="E41" s="103"/>
    </row>
    <row r="42" spans="1:6" x14ac:dyDescent="0.2">
      <c r="A42" s="102"/>
      <c r="B42" s="103"/>
      <c r="C42" s="103"/>
      <c r="D42" s="103"/>
      <c r="E42" s="103"/>
    </row>
    <row r="43" spans="1:6" ht="15.75" x14ac:dyDescent="0.25">
      <c r="A43" s="104" t="s">
        <v>607</v>
      </c>
      <c r="B43" s="103"/>
      <c r="C43" s="103"/>
      <c r="D43" s="103"/>
      <c r="E43" s="103"/>
    </row>
    <row r="44" spans="1:6" x14ac:dyDescent="0.2">
      <c r="A44" s="102"/>
      <c r="B44" s="103"/>
      <c r="C44" s="103"/>
      <c r="D44" s="103"/>
      <c r="E44" s="103"/>
    </row>
    <row r="45" spans="1:6" ht="15.75" x14ac:dyDescent="0.25">
      <c r="A45" s="102"/>
      <c r="B45" s="105" t="s">
        <v>61</v>
      </c>
      <c r="C45" s="103"/>
      <c r="D45" s="103"/>
      <c r="E45" s="103"/>
    </row>
    <row r="46" spans="1:6" ht="15.75" x14ac:dyDescent="0.25">
      <c r="A46" s="102"/>
      <c r="B46" s="105" t="s">
        <v>426</v>
      </c>
      <c r="C46" s="103"/>
      <c r="D46" s="103"/>
      <c r="E46" s="103"/>
    </row>
    <row r="47" spans="1:6" ht="15.75" x14ac:dyDescent="0.25">
      <c r="A47" s="102"/>
      <c r="B47" s="105" t="s">
        <v>62</v>
      </c>
      <c r="C47" s="103"/>
      <c r="D47" s="103"/>
      <c r="E47" s="103"/>
    </row>
    <row r="48" spans="1:6" ht="15.75" x14ac:dyDescent="0.25">
      <c r="A48" s="102"/>
      <c r="B48" s="105" t="s">
        <v>66</v>
      </c>
      <c r="C48" s="103"/>
      <c r="D48" s="103"/>
      <c r="E48" s="103"/>
    </row>
    <row r="49" spans="1:7" ht="15.75" x14ac:dyDescent="0.25">
      <c r="A49" s="102"/>
      <c r="B49" s="105"/>
      <c r="C49" s="103"/>
      <c r="D49" s="103"/>
      <c r="E49" s="103"/>
    </row>
    <row r="50" spans="1:7" s="67" customFormat="1" x14ac:dyDescent="0.2">
      <c r="A50" s="47" t="s">
        <v>53</v>
      </c>
      <c r="B50" s="47" t="s">
        <v>5</v>
      </c>
      <c r="C50" s="50"/>
      <c r="D50" s="51" t="s">
        <v>422</v>
      </c>
      <c r="E50" s="52"/>
    </row>
    <row r="51" spans="1:7" x14ac:dyDescent="0.2">
      <c r="A51" s="49" t="s">
        <v>54</v>
      </c>
      <c r="B51" s="49"/>
      <c r="C51" s="47" t="s">
        <v>64</v>
      </c>
      <c r="D51" s="47" t="s">
        <v>65</v>
      </c>
      <c r="E51" s="47" t="s">
        <v>6</v>
      </c>
      <c r="G51" s="67"/>
    </row>
    <row r="52" spans="1:7" x14ac:dyDescent="0.2">
      <c r="A52" s="74" t="s">
        <v>545</v>
      </c>
      <c r="B52" s="96" t="s">
        <v>562</v>
      </c>
      <c r="C52" s="274">
        <f>SUM(C53:C53)</f>
        <v>28613</v>
      </c>
      <c r="D52" s="106">
        <f>SUM(D53:D53)</f>
        <v>7725</v>
      </c>
      <c r="E52" s="106">
        <f>SUM(E53:E53)</f>
        <v>36338</v>
      </c>
    </row>
    <row r="53" spans="1:7" x14ac:dyDescent="0.2">
      <c r="A53" s="186"/>
      <c r="B53" s="319" t="s">
        <v>563</v>
      </c>
      <c r="C53" s="288">
        <v>28613</v>
      </c>
      <c r="D53" s="224">
        <v>7725</v>
      </c>
      <c r="E53" s="224">
        <f>SUM(C53:D53)</f>
        <v>36338</v>
      </c>
    </row>
    <row r="54" spans="1:7" x14ac:dyDescent="0.2">
      <c r="A54" s="74" t="s">
        <v>337</v>
      </c>
      <c r="B54" s="96" t="s">
        <v>227</v>
      </c>
      <c r="C54" s="274">
        <f>SUM(C55:C55)</f>
        <v>9467</v>
      </c>
      <c r="D54" s="106">
        <f>SUM(D55:D55)</f>
        <v>2394</v>
      </c>
      <c r="E54" s="106">
        <f>SUM(E55:E55)</f>
        <v>11861</v>
      </c>
    </row>
    <row r="55" spans="1:7" x14ac:dyDescent="0.2">
      <c r="A55" s="75"/>
      <c r="B55" s="180" t="s">
        <v>128</v>
      </c>
      <c r="C55" s="214">
        <v>9467</v>
      </c>
      <c r="D55" s="181">
        <v>2394</v>
      </c>
      <c r="E55" s="214">
        <f>SUM(C55:D55)</f>
        <v>11861</v>
      </c>
    </row>
    <row r="56" spans="1:7" x14ac:dyDescent="0.2">
      <c r="A56" s="74" t="s">
        <v>564</v>
      </c>
      <c r="B56" s="187" t="s">
        <v>565</v>
      </c>
      <c r="C56" s="106">
        <f>SUM(C57:C57)</f>
        <v>6300</v>
      </c>
      <c r="D56" s="106">
        <f>SUM(D57:D57)</f>
        <v>1700</v>
      </c>
      <c r="E56" s="106">
        <f>SUM(E57:E57)</f>
        <v>8000</v>
      </c>
    </row>
    <row r="57" spans="1:7" s="414" customFormat="1" x14ac:dyDescent="0.2">
      <c r="A57" s="277"/>
      <c r="B57" s="221" t="s">
        <v>566</v>
      </c>
      <c r="C57" s="107">
        <v>6300</v>
      </c>
      <c r="D57" s="107">
        <v>1700</v>
      </c>
      <c r="E57" s="107">
        <f>SUM(C57:D57)</f>
        <v>8000</v>
      </c>
    </row>
    <row r="58" spans="1:7" x14ac:dyDescent="0.2">
      <c r="A58" s="53">
        <v>1</v>
      </c>
      <c r="B58" s="266" t="s">
        <v>134</v>
      </c>
      <c r="C58" s="225">
        <f>SUM(C52,C54,C56)</f>
        <v>44380</v>
      </c>
      <c r="D58" s="225">
        <f t="shared" ref="D58:E58" si="9">SUM(D52,D54,D56)</f>
        <v>11819</v>
      </c>
      <c r="E58" s="225">
        <f t="shared" si="9"/>
        <v>56199</v>
      </c>
      <c r="F58" s="169"/>
    </row>
    <row r="59" spans="1:7" x14ac:dyDescent="0.2">
      <c r="A59" s="5"/>
      <c r="B59" s="5"/>
      <c r="C59" s="5"/>
      <c r="D59" s="5"/>
      <c r="E59" s="5"/>
    </row>
    <row r="60" spans="1:7" x14ac:dyDescent="0.2">
      <c r="A60" s="5"/>
      <c r="B60" s="5"/>
      <c r="C60" s="5"/>
      <c r="D60" s="5"/>
      <c r="E60" s="5"/>
    </row>
    <row r="61" spans="1:7" x14ac:dyDescent="0.2">
      <c r="A61" s="5"/>
      <c r="B61" s="5"/>
      <c r="C61" s="5"/>
      <c r="D61" s="5"/>
      <c r="E61" s="5"/>
    </row>
    <row r="62" spans="1:7" x14ac:dyDescent="0.2">
      <c r="A62" s="5"/>
      <c r="B62" s="5"/>
      <c r="C62" s="5"/>
      <c r="D62" s="5"/>
      <c r="E62" s="5"/>
    </row>
    <row r="63" spans="1:7" x14ac:dyDescent="0.2">
      <c r="A63" s="5"/>
      <c r="B63" s="5"/>
      <c r="C63" s="5"/>
      <c r="D63" s="5"/>
      <c r="E63" s="5"/>
    </row>
    <row r="64" spans="1:7" x14ac:dyDescent="0.2">
      <c r="A64" s="5"/>
      <c r="B64" s="5"/>
      <c r="C64" s="5"/>
      <c r="D64" s="5"/>
      <c r="E64" s="5"/>
    </row>
    <row r="65" spans="1:5" x14ac:dyDescent="0.2">
      <c r="A65" s="5"/>
      <c r="B65" s="5"/>
      <c r="C65" s="5"/>
      <c r="D65" s="5"/>
      <c r="E65" s="5"/>
    </row>
    <row r="66" spans="1:5" x14ac:dyDescent="0.2">
      <c r="A66" s="5"/>
      <c r="B66" s="5"/>
      <c r="C66" s="5"/>
      <c r="D66" s="5"/>
      <c r="E66" s="5"/>
    </row>
    <row r="67" spans="1:5" x14ac:dyDescent="0.2">
      <c r="A67" s="5"/>
      <c r="B67" s="5"/>
      <c r="C67" s="5"/>
      <c r="D67" s="5"/>
      <c r="E67" s="5"/>
    </row>
    <row r="70" spans="1:5" ht="15" customHeight="1" x14ac:dyDescent="0.2"/>
    <row r="71" spans="1:5" ht="15" customHeight="1" x14ac:dyDescent="0.2"/>
    <row r="72" spans="1:5" ht="18" customHeight="1" x14ac:dyDescent="0.2"/>
    <row r="73" spans="1:5" ht="15" customHeight="1" x14ac:dyDescent="0.2"/>
    <row r="74" spans="1:5" ht="15" customHeight="1" x14ac:dyDescent="0.2"/>
    <row r="75" spans="1:5" ht="12.75" customHeight="1" x14ac:dyDescent="0.2"/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firstPageNumber="18" orientation="portrait" r:id="rId1"/>
  <headerFooter alignWithMargins="0">
    <oddFooter>&amp;C&amp;P. oldal</oddFooter>
  </headerFooter>
  <rowBreaks count="1" manualBreakCount="1">
    <brk id="39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3"/>
  <sheetViews>
    <sheetView view="pageBreakPreview" zoomScaleNormal="100" workbookViewId="0"/>
  </sheetViews>
  <sheetFormatPr defaultRowHeight="12.75" x14ac:dyDescent="0.2"/>
  <cols>
    <col min="1" max="1" width="8.7109375" customWidth="1"/>
    <col min="2" max="2" width="47.140625" customWidth="1"/>
    <col min="3" max="3" width="14.7109375" customWidth="1"/>
  </cols>
  <sheetData>
    <row r="1" spans="1:4" ht="15.75" x14ac:dyDescent="0.25">
      <c r="A1" s="44" t="s">
        <v>608</v>
      </c>
      <c r="B1" s="44"/>
      <c r="C1" s="44"/>
      <c r="D1" s="5"/>
    </row>
    <row r="2" spans="1:4" ht="15.75" x14ac:dyDescent="0.25">
      <c r="A2" s="44"/>
      <c r="B2" s="44"/>
      <c r="C2" s="44"/>
      <c r="D2" s="5"/>
    </row>
    <row r="3" spans="1:4" ht="15.75" x14ac:dyDescent="0.25">
      <c r="A3" s="44"/>
      <c r="B3" s="44" t="s">
        <v>49</v>
      </c>
      <c r="C3" s="45"/>
      <c r="D3" s="5"/>
    </row>
    <row r="4" spans="1:4" ht="15.75" x14ac:dyDescent="0.25">
      <c r="A4" s="44"/>
      <c r="B4" s="44" t="s">
        <v>424</v>
      </c>
      <c r="C4" s="45"/>
      <c r="D4" s="5"/>
    </row>
    <row r="5" spans="1:4" ht="15.75" x14ac:dyDescent="0.25">
      <c r="A5" s="44"/>
      <c r="B5" s="44" t="s">
        <v>67</v>
      </c>
      <c r="C5" s="45"/>
      <c r="D5" s="5"/>
    </row>
    <row r="6" spans="1:4" ht="15.75" x14ac:dyDescent="0.25">
      <c r="A6" s="44"/>
      <c r="B6" s="44" t="s">
        <v>51</v>
      </c>
      <c r="C6" s="45"/>
      <c r="D6" s="5"/>
    </row>
    <row r="7" spans="1:4" ht="15.75" x14ac:dyDescent="0.25">
      <c r="A7" s="44"/>
      <c r="B7" s="44"/>
      <c r="C7" s="45"/>
      <c r="D7" s="5"/>
    </row>
    <row r="8" spans="1:4" ht="15.75" x14ac:dyDescent="0.25">
      <c r="A8" s="44"/>
      <c r="B8" s="44"/>
      <c r="C8" s="45"/>
      <c r="D8" s="5"/>
    </row>
    <row r="9" spans="1:4" ht="15.75" x14ac:dyDescent="0.25">
      <c r="A9" s="44"/>
      <c r="B9" s="68" t="s">
        <v>68</v>
      </c>
      <c r="C9" s="45"/>
      <c r="D9" s="5"/>
    </row>
    <row r="10" spans="1:4" ht="15" customHeight="1" x14ac:dyDescent="0.2">
      <c r="A10" s="60" t="s">
        <v>53</v>
      </c>
      <c r="B10" s="47" t="s">
        <v>5</v>
      </c>
      <c r="C10" s="599" t="s">
        <v>422</v>
      </c>
      <c r="D10" s="5"/>
    </row>
    <row r="11" spans="1:4" ht="15" customHeight="1" x14ac:dyDescent="0.2">
      <c r="A11" s="61" t="s">
        <v>54</v>
      </c>
      <c r="B11" s="49"/>
      <c r="C11" s="550"/>
      <c r="D11" s="5"/>
    </row>
    <row r="12" spans="1:4" ht="15" customHeight="1" x14ac:dyDescent="0.2">
      <c r="A12" s="161" t="s">
        <v>337</v>
      </c>
      <c r="B12" s="156" t="s">
        <v>541</v>
      </c>
      <c r="C12" s="106">
        <f>SUM(C13)</f>
        <v>7200</v>
      </c>
      <c r="D12" s="5"/>
    </row>
    <row r="13" spans="1:4" ht="15" customHeight="1" x14ac:dyDescent="0.2">
      <c r="A13" s="186"/>
      <c r="B13" s="510" t="s">
        <v>542</v>
      </c>
      <c r="C13" s="508">
        <v>7200</v>
      </c>
      <c r="D13" s="5"/>
    </row>
    <row r="14" spans="1:4" ht="15" customHeight="1" x14ac:dyDescent="0.2">
      <c r="A14" s="161" t="s">
        <v>292</v>
      </c>
      <c r="B14" s="156" t="s">
        <v>120</v>
      </c>
      <c r="C14" s="106">
        <f>SUM(C15:C15)</f>
        <v>800</v>
      </c>
      <c r="D14" s="5"/>
    </row>
    <row r="15" spans="1:4" ht="15" customHeight="1" x14ac:dyDescent="0.2">
      <c r="A15" s="162"/>
      <c r="B15" s="220" t="s">
        <v>161</v>
      </c>
      <c r="C15" s="346">
        <v>800</v>
      </c>
      <c r="D15" s="5"/>
    </row>
    <row r="16" spans="1:4" ht="15" customHeight="1" x14ac:dyDescent="0.2">
      <c r="A16" s="161" t="s">
        <v>543</v>
      </c>
      <c r="B16" s="156" t="s">
        <v>544</v>
      </c>
      <c r="C16" s="348">
        <f>SUM(C17)</f>
        <v>73026</v>
      </c>
      <c r="D16" s="5"/>
    </row>
    <row r="17" spans="1:4" ht="15" customHeight="1" x14ac:dyDescent="0.2">
      <c r="A17" s="162"/>
      <c r="B17" s="419" t="s">
        <v>589</v>
      </c>
      <c r="C17" s="107">
        <v>73026</v>
      </c>
      <c r="D17" s="5"/>
    </row>
    <row r="18" spans="1:4" ht="15" customHeight="1" x14ac:dyDescent="0.2">
      <c r="A18" s="163"/>
      <c r="B18" s="160" t="s">
        <v>69</v>
      </c>
      <c r="C18" s="158">
        <f>SUM(C12,C14,C16)</f>
        <v>81026</v>
      </c>
      <c r="D18" s="5"/>
    </row>
    <row r="19" spans="1:4" ht="15" customHeight="1" x14ac:dyDescent="0.2">
      <c r="A19" s="5"/>
      <c r="B19" s="5"/>
      <c r="C19" s="5"/>
      <c r="D19" s="5"/>
    </row>
    <row r="20" spans="1:4" ht="15" customHeight="1" x14ac:dyDescent="0.2">
      <c r="A20" s="5"/>
      <c r="B20" s="5"/>
      <c r="C20" s="5"/>
      <c r="D20" s="5"/>
    </row>
    <row r="21" spans="1:4" ht="15" customHeight="1" x14ac:dyDescent="0.2">
      <c r="A21" s="5"/>
      <c r="B21" s="5"/>
      <c r="C21" s="5"/>
      <c r="D21" s="5"/>
    </row>
    <row r="22" spans="1:4" x14ac:dyDescent="0.2">
      <c r="A22" s="5"/>
      <c r="B22" s="5"/>
      <c r="C22" s="5"/>
      <c r="D22" s="5"/>
    </row>
    <row r="23" spans="1:4" x14ac:dyDescent="0.2">
      <c r="A23" s="5"/>
      <c r="B23" s="5"/>
      <c r="C23" s="5"/>
      <c r="D23" s="5"/>
    </row>
  </sheetData>
  <mergeCells count="1">
    <mergeCell ref="C10:C11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0" orientation="portrait" r:id="rId1"/>
  <headerFooter alignWithMargins="0"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4"/>
  <sheetViews>
    <sheetView view="pageBreakPreview" zoomScaleNormal="100" zoomScaleSheetLayoutView="100" workbookViewId="0"/>
  </sheetViews>
  <sheetFormatPr defaultRowHeight="12.75" x14ac:dyDescent="0.2"/>
  <cols>
    <col min="1" max="1" width="18.28515625" customWidth="1"/>
    <col min="2" max="2" width="35.28515625" customWidth="1"/>
    <col min="3" max="3" width="21.7109375" customWidth="1"/>
  </cols>
  <sheetData>
    <row r="1" spans="1:8" ht="15.75" x14ac:dyDescent="0.25">
      <c r="A1" s="4" t="s">
        <v>609</v>
      </c>
      <c r="B1" s="4"/>
      <c r="C1" s="4"/>
    </row>
    <row r="2" spans="1:8" ht="15.75" x14ac:dyDescent="0.25">
      <c r="A2" s="4"/>
      <c r="B2" s="4"/>
      <c r="C2" s="4"/>
    </row>
    <row r="3" spans="1:8" ht="15.75" x14ac:dyDescent="0.25">
      <c r="A3" s="4"/>
      <c r="B3" s="4" t="s">
        <v>232</v>
      </c>
      <c r="C3" s="4"/>
    </row>
    <row r="4" spans="1:8" ht="15.75" x14ac:dyDescent="0.25">
      <c r="A4" s="4"/>
      <c r="B4" s="4" t="s">
        <v>427</v>
      </c>
      <c r="C4" s="4"/>
    </row>
    <row r="5" spans="1:8" ht="15.75" x14ac:dyDescent="0.25">
      <c r="A5" s="4"/>
      <c r="B5" s="280" t="s">
        <v>233</v>
      </c>
      <c r="C5" s="4"/>
    </row>
    <row r="6" spans="1:8" x14ac:dyDescent="0.2">
      <c r="A6" s="5"/>
      <c r="B6" s="5"/>
      <c r="C6" s="5"/>
    </row>
    <row r="7" spans="1:8" x14ac:dyDescent="0.2">
      <c r="A7" s="5"/>
      <c r="B7" s="5" t="s">
        <v>234</v>
      </c>
      <c r="C7" s="5"/>
    </row>
    <row r="8" spans="1:8" x14ac:dyDescent="0.2">
      <c r="A8" s="47" t="s">
        <v>4</v>
      </c>
      <c r="B8" s="599" t="s">
        <v>5</v>
      </c>
      <c r="C8" s="599" t="s">
        <v>422</v>
      </c>
    </row>
    <row r="9" spans="1:8" x14ac:dyDescent="0.2">
      <c r="A9" s="49" t="s">
        <v>7</v>
      </c>
      <c r="B9" s="550"/>
      <c r="C9" s="550"/>
      <c r="H9" s="67"/>
    </row>
    <row r="10" spans="1:8" ht="25.5" x14ac:dyDescent="0.2">
      <c r="A10" s="515" t="s">
        <v>292</v>
      </c>
      <c r="B10" s="514" t="s">
        <v>568</v>
      </c>
      <c r="C10" s="512"/>
    </row>
    <row r="11" spans="1:8" x14ac:dyDescent="0.2">
      <c r="A11" s="89"/>
      <c r="B11" s="389" t="s">
        <v>235</v>
      </c>
      <c r="C11" s="513">
        <v>20000</v>
      </c>
    </row>
    <row r="12" spans="1:8" x14ac:dyDescent="0.2">
      <c r="A12" s="89"/>
      <c r="B12" s="389" t="s">
        <v>569</v>
      </c>
      <c r="C12" s="513">
        <f>SUM(C13:C18)</f>
        <v>1364371</v>
      </c>
    </row>
    <row r="13" spans="1:8" x14ac:dyDescent="0.2">
      <c r="A13" s="89"/>
      <c r="B13" s="388" t="s">
        <v>570</v>
      </c>
      <c r="C13" s="387">
        <v>16100</v>
      </c>
    </row>
    <row r="14" spans="1:8" ht="17.25" customHeight="1" x14ac:dyDescent="0.2">
      <c r="A14" s="89"/>
      <c r="B14" s="388" t="s">
        <v>530</v>
      </c>
      <c r="C14" s="387">
        <v>230186</v>
      </c>
    </row>
    <row r="15" spans="1:8" ht="17.25" customHeight="1" x14ac:dyDescent="0.2">
      <c r="A15" s="89"/>
      <c r="B15" s="388" t="s">
        <v>571</v>
      </c>
      <c r="C15" s="387">
        <v>143111</v>
      </c>
    </row>
    <row r="16" spans="1:8" ht="17.25" customHeight="1" x14ac:dyDescent="0.2">
      <c r="A16" s="89"/>
      <c r="B16" s="388" t="s">
        <v>572</v>
      </c>
      <c r="C16" s="387">
        <v>335700</v>
      </c>
    </row>
    <row r="17" spans="1:3" x14ac:dyDescent="0.2">
      <c r="A17" s="89"/>
      <c r="B17" s="388" t="s">
        <v>573</v>
      </c>
      <c r="C17" s="387">
        <v>630384</v>
      </c>
    </row>
    <row r="18" spans="1:3" x14ac:dyDescent="0.2">
      <c r="A18" s="90"/>
      <c r="B18" s="386" t="s">
        <v>574</v>
      </c>
      <c r="C18" s="354">
        <v>8890</v>
      </c>
    </row>
    <row r="19" spans="1:3" ht="19.5" customHeight="1" x14ac:dyDescent="0.2">
      <c r="A19" s="283"/>
      <c r="B19" s="282" t="s">
        <v>236</v>
      </c>
      <c r="C19" s="281">
        <f>SUM(C11:C12)</f>
        <v>1384371</v>
      </c>
    </row>
    <row r="25" spans="1:3" x14ac:dyDescent="0.2">
      <c r="C25" s="67"/>
    </row>
    <row r="34" spans="2:2" x14ac:dyDescent="0.2">
      <c r="B34" s="67"/>
    </row>
  </sheetData>
  <mergeCells count="2">
    <mergeCell ref="C8:C9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93"/>
  <sheetViews>
    <sheetView view="pageBreakPreview" topLeftCell="A34" zoomScale="130" zoomScaleNormal="100" workbookViewId="0">
      <selection activeCell="A40" sqref="A40"/>
    </sheetView>
  </sheetViews>
  <sheetFormatPr defaultRowHeight="12.75" x14ac:dyDescent="0.2"/>
  <cols>
    <col min="1" max="1" width="43.85546875" customWidth="1"/>
    <col min="2" max="2" width="16.42578125" customWidth="1"/>
    <col min="3" max="3" width="12.85546875" customWidth="1"/>
    <col min="4" max="4" width="13.42578125" customWidth="1"/>
    <col min="5" max="5" width="14.5703125" customWidth="1"/>
    <col min="6" max="6" width="11" customWidth="1"/>
  </cols>
  <sheetData>
    <row r="1" spans="1:11" ht="15.75" x14ac:dyDescent="0.25">
      <c r="A1" s="4" t="s">
        <v>610</v>
      </c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ht="15.75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ht="15" x14ac:dyDescent="0.2">
      <c r="A4" s="38"/>
      <c r="B4" s="38"/>
      <c r="C4" s="38"/>
      <c r="D4" s="5"/>
      <c r="E4" s="5"/>
      <c r="F4" s="5"/>
      <c r="G4" s="5"/>
      <c r="H4" s="5"/>
      <c r="I4" s="5"/>
      <c r="J4" s="5"/>
      <c r="K4" s="5"/>
    </row>
    <row r="5" spans="1:11" ht="15.75" x14ac:dyDescent="0.25">
      <c r="A5" s="38"/>
      <c r="B5" s="38"/>
      <c r="C5" s="6" t="s">
        <v>26</v>
      </c>
      <c r="D5" s="5"/>
      <c r="E5" s="5"/>
      <c r="F5" s="5"/>
      <c r="G5" s="5"/>
      <c r="H5" s="5"/>
      <c r="I5" s="5"/>
      <c r="J5" s="5"/>
      <c r="K5" s="5"/>
    </row>
    <row r="6" spans="1:11" ht="15.75" x14ac:dyDescent="0.25">
      <c r="A6" s="38"/>
      <c r="B6" s="38"/>
      <c r="C6" s="385" t="s">
        <v>428</v>
      </c>
      <c r="D6" s="5"/>
      <c r="E6" s="5"/>
      <c r="F6" s="5"/>
      <c r="G6" s="5"/>
      <c r="H6" s="5"/>
      <c r="I6" s="5"/>
      <c r="J6" s="5"/>
      <c r="K6" s="5"/>
    </row>
    <row r="7" spans="1:11" ht="15.75" x14ac:dyDescent="0.25">
      <c r="A7" s="38"/>
      <c r="B7" s="38"/>
      <c r="C7" s="6"/>
      <c r="D7" s="5"/>
      <c r="E7" s="5"/>
      <c r="F7" s="5"/>
      <c r="G7" s="5"/>
      <c r="H7" s="5"/>
      <c r="I7" s="5"/>
      <c r="J7" s="5"/>
      <c r="K7" s="5"/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5.5" customHeight="1" x14ac:dyDescent="0.2">
      <c r="A9" s="47" t="s">
        <v>5</v>
      </c>
      <c r="B9" s="47" t="s">
        <v>70</v>
      </c>
      <c r="C9" s="47" t="s">
        <v>71</v>
      </c>
      <c r="D9" s="599" t="s">
        <v>301</v>
      </c>
      <c r="E9" s="599" t="s">
        <v>137</v>
      </c>
      <c r="F9" s="189" t="s">
        <v>6</v>
      </c>
      <c r="G9" s="5"/>
      <c r="H9" s="5"/>
      <c r="I9" s="5"/>
      <c r="J9" s="5"/>
      <c r="K9" s="5"/>
    </row>
    <row r="10" spans="1:11" x14ac:dyDescent="0.2">
      <c r="A10" s="48"/>
      <c r="B10" s="48" t="s">
        <v>72</v>
      </c>
      <c r="C10" s="48" t="s">
        <v>73</v>
      </c>
      <c r="D10" s="600"/>
      <c r="E10" s="600"/>
      <c r="F10" s="190"/>
      <c r="G10" s="5"/>
      <c r="H10" s="5"/>
      <c r="I10" s="5"/>
      <c r="J10" s="5"/>
      <c r="K10" s="5"/>
    </row>
    <row r="11" spans="1:11" x14ac:dyDescent="0.2">
      <c r="A11" s="49"/>
      <c r="B11" s="49" t="s">
        <v>74</v>
      </c>
      <c r="C11" s="49"/>
      <c r="D11" s="601"/>
      <c r="E11" s="601"/>
      <c r="F11" s="70"/>
      <c r="G11" s="5"/>
      <c r="H11" s="5"/>
      <c r="I11" s="5"/>
      <c r="J11" s="5"/>
      <c r="K11" s="5"/>
    </row>
    <row r="12" spans="1:11" ht="20.100000000000001" customHeight="1" x14ac:dyDescent="0.2">
      <c r="A12" s="42" t="s">
        <v>133</v>
      </c>
      <c r="B12" s="42">
        <v>1</v>
      </c>
      <c r="C12" s="42"/>
      <c r="D12" s="357"/>
      <c r="E12" s="42">
        <v>30</v>
      </c>
      <c r="F12" s="42">
        <f>SUM(B12:E12)</f>
        <v>31</v>
      </c>
      <c r="G12" s="5"/>
      <c r="H12" s="5"/>
      <c r="I12" s="5"/>
      <c r="J12" s="5"/>
      <c r="K12" s="5"/>
    </row>
    <row r="13" spans="1:11" ht="20.100000000000001" customHeight="1" x14ac:dyDescent="0.2">
      <c r="A13" s="42" t="s">
        <v>75</v>
      </c>
      <c r="B13" s="42">
        <f>SUM(B39)</f>
        <v>39</v>
      </c>
      <c r="C13" s="42">
        <f t="shared" ref="C13:F13" si="0">SUM(C39)</f>
        <v>1</v>
      </c>
      <c r="D13" s="42">
        <f t="shared" si="0"/>
        <v>1</v>
      </c>
      <c r="E13" s="42">
        <f t="shared" si="0"/>
        <v>0</v>
      </c>
      <c r="F13" s="42">
        <f t="shared" si="0"/>
        <v>41</v>
      </c>
      <c r="G13" s="5"/>
      <c r="H13" s="5"/>
      <c r="I13" s="5"/>
      <c r="J13" s="5"/>
      <c r="K13" s="5"/>
    </row>
    <row r="14" spans="1:11" ht="20.100000000000001" customHeight="1" x14ac:dyDescent="0.2">
      <c r="A14" s="42" t="s">
        <v>199</v>
      </c>
      <c r="B14" s="42">
        <v>25</v>
      </c>
      <c r="C14" s="42"/>
      <c r="D14" s="42"/>
      <c r="E14" s="42"/>
      <c r="F14" s="42">
        <f t="shared" ref="F14:F21" si="1">SUM(B14:E14)</f>
        <v>25</v>
      </c>
      <c r="G14" s="5"/>
      <c r="H14" s="5"/>
      <c r="I14" s="5"/>
      <c r="J14" s="5"/>
      <c r="K14" s="5"/>
    </row>
    <row r="15" spans="1:11" ht="20.100000000000001" customHeight="1" x14ac:dyDescent="0.2">
      <c r="A15" s="42" t="s">
        <v>200</v>
      </c>
      <c r="B15" s="42">
        <v>22</v>
      </c>
      <c r="C15" s="42"/>
      <c r="D15" s="42"/>
      <c r="E15" s="42"/>
      <c r="F15" s="42">
        <f t="shared" si="1"/>
        <v>22</v>
      </c>
      <c r="G15" s="5"/>
      <c r="H15" s="5"/>
      <c r="I15" s="5"/>
      <c r="J15" s="5"/>
      <c r="K15" s="5"/>
    </row>
    <row r="16" spans="1:11" ht="20.100000000000001" customHeight="1" x14ac:dyDescent="0.2">
      <c r="A16" s="42" t="s">
        <v>201</v>
      </c>
      <c r="B16" s="42">
        <v>12</v>
      </c>
      <c r="C16" s="42"/>
      <c r="D16" s="42"/>
      <c r="E16" s="42"/>
      <c r="F16" s="42">
        <f t="shared" si="1"/>
        <v>12</v>
      </c>
      <c r="G16" s="5"/>
      <c r="H16" s="5"/>
      <c r="I16" s="5"/>
      <c r="J16" s="5"/>
      <c r="K16" s="5"/>
    </row>
    <row r="17" spans="1:11" ht="20.100000000000001" customHeight="1" x14ac:dyDescent="0.2">
      <c r="A17" s="42" t="s">
        <v>528</v>
      </c>
      <c r="B17" s="42">
        <v>20</v>
      </c>
      <c r="C17" s="42"/>
      <c r="D17" s="42"/>
      <c r="E17" s="42"/>
      <c r="F17" s="42">
        <f t="shared" si="1"/>
        <v>20</v>
      </c>
      <c r="G17" s="5"/>
      <c r="H17" s="5"/>
      <c r="I17" s="5"/>
      <c r="J17" s="5"/>
      <c r="K17" s="5"/>
    </row>
    <row r="18" spans="1:11" ht="20.100000000000001" customHeight="1" x14ac:dyDescent="0.2">
      <c r="A18" s="42" t="s">
        <v>585</v>
      </c>
      <c r="B18" s="42">
        <v>41</v>
      </c>
      <c r="C18" s="42"/>
      <c r="D18" s="42"/>
      <c r="E18" s="42"/>
      <c r="F18" s="42">
        <f t="shared" si="1"/>
        <v>41</v>
      </c>
      <c r="G18" s="5"/>
      <c r="H18" s="5"/>
      <c r="I18" s="5"/>
      <c r="J18" s="5"/>
      <c r="K18" s="5"/>
    </row>
    <row r="19" spans="1:11" ht="20.100000000000001" customHeight="1" x14ac:dyDescent="0.2">
      <c r="A19" s="42" t="s">
        <v>229</v>
      </c>
      <c r="B19" s="42">
        <v>13</v>
      </c>
      <c r="C19" s="42"/>
      <c r="D19" s="42"/>
      <c r="E19" s="42"/>
      <c r="F19" s="42">
        <f t="shared" si="1"/>
        <v>13</v>
      </c>
      <c r="G19" s="5"/>
      <c r="H19" s="5"/>
      <c r="I19" s="5"/>
      <c r="J19" s="5"/>
      <c r="K19" s="5"/>
    </row>
    <row r="20" spans="1:11" ht="20.100000000000001" customHeight="1" x14ac:dyDescent="0.2">
      <c r="A20" s="42" t="s">
        <v>230</v>
      </c>
      <c r="B20" s="42">
        <v>17</v>
      </c>
      <c r="C20" s="42">
        <v>3</v>
      </c>
      <c r="D20" s="42"/>
      <c r="E20" s="42"/>
      <c r="F20" s="42">
        <f t="shared" si="1"/>
        <v>20</v>
      </c>
      <c r="G20" s="5"/>
      <c r="H20" s="5"/>
      <c r="I20" s="5"/>
      <c r="J20" s="5"/>
      <c r="K20" s="5"/>
    </row>
    <row r="21" spans="1:11" ht="20.100000000000001" customHeight="1" x14ac:dyDescent="0.2">
      <c r="A21" s="42" t="s">
        <v>204</v>
      </c>
      <c r="B21" s="42">
        <v>38</v>
      </c>
      <c r="C21" s="42"/>
      <c r="D21" s="42"/>
      <c r="E21" s="42"/>
      <c r="F21" s="42">
        <f t="shared" si="1"/>
        <v>38</v>
      </c>
      <c r="G21" s="5"/>
      <c r="H21" s="5"/>
      <c r="I21" s="5"/>
      <c r="J21" s="5"/>
      <c r="K21" s="5"/>
    </row>
    <row r="22" spans="1:11" ht="20.100000000000001" customHeight="1" x14ac:dyDescent="0.2">
      <c r="A22" s="55" t="s">
        <v>140</v>
      </c>
      <c r="B22" s="55">
        <f>SUM(B12:B21)</f>
        <v>228</v>
      </c>
      <c r="C22" s="55">
        <f>SUM(C12:C21)</f>
        <v>4</v>
      </c>
      <c r="D22" s="55">
        <f>SUM(D12:D21)</f>
        <v>1</v>
      </c>
      <c r="E22" s="55">
        <f>SUM(E12:E21)</f>
        <v>30</v>
      </c>
      <c r="F22" s="55">
        <f>SUM(F12:F21)</f>
        <v>263</v>
      </c>
      <c r="G22" s="6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5.75" x14ac:dyDescent="0.25">
      <c r="A24" s="4" t="s">
        <v>611</v>
      </c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ht="15" x14ac:dyDescent="0.2">
      <c r="A25" s="38"/>
      <c r="B25" s="38"/>
      <c r="C25" s="38"/>
      <c r="D25" s="5"/>
      <c r="E25" s="5"/>
      <c r="F25" s="5"/>
      <c r="G25" s="5"/>
      <c r="H25" s="5"/>
      <c r="I25" s="5"/>
      <c r="J25" s="5"/>
      <c r="K25" s="5"/>
    </row>
    <row r="26" spans="1:11" ht="15.75" x14ac:dyDescent="0.25">
      <c r="A26" s="38"/>
      <c r="B26" s="38"/>
      <c r="C26" s="6" t="s">
        <v>31</v>
      </c>
      <c r="D26" s="5"/>
      <c r="E26" s="5"/>
      <c r="F26" s="5"/>
      <c r="G26" s="5"/>
      <c r="H26" s="5"/>
      <c r="I26" s="5"/>
      <c r="J26" s="5"/>
      <c r="K26" s="5"/>
    </row>
    <row r="27" spans="1:11" ht="15.75" x14ac:dyDescent="0.25">
      <c r="A27" s="38"/>
      <c r="B27" s="38"/>
      <c r="C27" s="385" t="s">
        <v>429</v>
      </c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2.75" customHeight="1" x14ac:dyDescent="0.2">
      <c r="A29" s="47" t="s">
        <v>5</v>
      </c>
      <c r="B29" s="47" t="s">
        <v>70</v>
      </c>
      <c r="C29" s="47" t="s">
        <v>71</v>
      </c>
      <c r="D29" s="599" t="s">
        <v>301</v>
      </c>
      <c r="E29" s="47" t="s">
        <v>125</v>
      </c>
      <c r="F29" s="47" t="s">
        <v>6</v>
      </c>
      <c r="G29" s="5"/>
      <c r="H29" s="5"/>
      <c r="I29" s="5"/>
      <c r="J29" s="5"/>
      <c r="K29" s="5"/>
    </row>
    <row r="30" spans="1:11" x14ac:dyDescent="0.2">
      <c r="A30" s="48"/>
      <c r="B30" s="48" t="s">
        <v>72</v>
      </c>
      <c r="C30" s="48" t="s">
        <v>73</v>
      </c>
      <c r="D30" s="600"/>
      <c r="E30" s="48" t="s">
        <v>126</v>
      </c>
      <c r="F30" s="48"/>
      <c r="G30" s="5"/>
      <c r="H30" s="5"/>
      <c r="I30" s="5"/>
      <c r="J30" s="5"/>
      <c r="K30" s="5"/>
    </row>
    <row r="31" spans="1:11" x14ac:dyDescent="0.2">
      <c r="A31" s="49"/>
      <c r="B31" s="49" t="s">
        <v>74</v>
      </c>
      <c r="C31" s="49"/>
      <c r="D31" s="601"/>
      <c r="E31" s="49"/>
      <c r="F31" s="49"/>
      <c r="G31" s="5"/>
      <c r="H31" s="5"/>
      <c r="I31" s="5"/>
      <c r="J31" s="5"/>
      <c r="K31" s="5"/>
    </row>
    <row r="32" spans="1:11" ht="15" customHeight="1" x14ac:dyDescent="0.2">
      <c r="A32" s="42" t="s">
        <v>76</v>
      </c>
      <c r="B32" s="42">
        <v>2</v>
      </c>
      <c r="C32" s="42"/>
      <c r="D32" s="42"/>
      <c r="E32" s="42"/>
      <c r="F32" s="42">
        <f>SUM(B32:E32)</f>
        <v>2</v>
      </c>
      <c r="G32" s="5"/>
      <c r="H32" s="5"/>
      <c r="I32" s="5"/>
      <c r="J32" s="5"/>
      <c r="K32" s="5"/>
    </row>
    <row r="33" spans="1:12" ht="15" customHeight="1" x14ac:dyDescent="0.2">
      <c r="A33" s="42" t="s">
        <v>77</v>
      </c>
      <c r="B33" s="42">
        <v>3</v>
      </c>
      <c r="C33" s="42"/>
      <c r="D33" s="42"/>
      <c r="E33" s="42"/>
      <c r="F33" s="42">
        <f t="shared" ref="F33:F38" si="2">SUM(B33:E33)</f>
        <v>3</v>
      </c>
      <c r="G33" s="5"/>
      <c r="H33" s="5"/>
      <c r="I33" s="5"/>
      <c r="J33" s="5"/>
      <c r="K33" s="5"/>
    </row>
    <row r="34" spans="1:12" ht="15" customHeight="1" x14ac:dyDescent="0.2">
      <c r="A34" s="42" t="s">
        <v>78</v>
      </c>
      <c r="B34" s="42">
        <v>8</v>
      </c>
      <c r="C34" s="42"/>
      <c r="D34" s="42"/>
      <c r="E34" s="42"/>
      <c r="F34" s="42">
        <f t="shared" si="2"/>
        <v>8</v>
      </c>
      <c r="G34" s="5"/>
      <c r="H34" s="5"/>
      <c r="I34" s="5"/>
      <c r="J34" s="5"/>
      <c r="K34" s="5"/>
    </row>
    <row r="35" spans="1:12" ht="15" customHeight="1" x14ac:dyDescent="0.2">
      <c r="A35" s="42" t="s">
        <v>79</v>
      </c>
      <c r="B35" s="42">
        <v>12</v>
      </c>
      <c r="C35" s="42"/>
      <c r="D35" s="42">
        <v>1</v>
      </c>
      <c r="E35" s="42"/>
      <c r="F35" s="42">
        <f t="shared" si="2"/>
        <v>13</v>
      </c>
      <c r="G35" s="5"/>
      <c r="H35" s="5"/>
      <c r="I35" s="5"/>
      <c r="J35" s="5"/>
      <c r="K35" s="5"/>
    </row>
    <row r="36" spans="1:12" ht="15" customHeight="1" x14ac:dyDescent="0.2">
      <c r="A36" s="42" t="s">
        <v>80</v>
      </c>
      <c r="B36" s="42">
        <v>6</v>
      </c>
      <c r="C36" s="42"/>
      <c r="D36" s="42"/>
      <c r="E36" s="42"/>
      <c r="F36" s="42">
        <f t="shared" si="2"/>
        <v>6</v>
      </c>
      <c r="G36" s="5"/>
      <c r="H36" s="5"/>
      <c r="I36" s="5"/>
      <c r="J36" s="5"/>
      <c r="K36" s="5"/>
    </row>
    <row r="37" spans="1:12" ht="15" customHeight="1" x14ac:dyDescent="0.2">
      <c r="A37" s="42" t="s">
        <v>153</v>
      </c>
      <c r="B37" s="42">
        <v>7</v>
      </c>
      <c r="C37" s="42"/>
      <c r="D37" s="42"/>
      <c r="E37" s="42"/>
      <c r="F37" s="42">
        <f t="shared" si="2"/>
        <v>7</v>
      </c>
      <c r="G37" s="5"/>
      <c r="H37" s="5"/>
      <c r="I37" s="5"/>
      <c r="J37" s="5"/>
      <c r="K37" s="5"/>
    </row>
    <row r="38" spans="1:12" ht="15" customHeight="1" x14ac:dyDescent="0.2">
      <c r="A38" s="42" t="s">
        <v>154</v>
      </c>
      <c r="B38" s="42">
        <v>1</v>
      </c>
      <c r="C38" s="42">
        <v>1</v>
      </c>
      <c r="D38" s="42"/>
      <c r="E38" s="42"/>
      <c r="F38" s="42">
        <f t="shared" si="2"/>
        <v>2</v>
      </c>
      <c r="G38" s="5"/>
      <c r="H38" s="5"/>
      <c r="I38" s="5"/>
      <c r="J38" s="5"/>
      <c r="K38" s="5"/>
    </row>
    <row r="39" spans="1:12" ht="15" customHeight="1" x14ac:dyDescent="0.2">
      <c r="A39" s="55" t="s">
        <v>6</v>
      </c>
      <c r="B39" s="55">
        <f>SUM(B32:B38)</f>
        <v>39</v>
      </c>
      <c r="C39" s="55">
        <f>SUM(C32:C38)</f>
        <v>1</v>
      </c>
      <c r="D39" s="55">
        <f t="shared" ref="D39:F39" si="3">SUM(D32:D38)</f>
        <v>1</v>
      </c>
      <c r="E39" s="55">
        <f t="shared" si="3"/>
        <v>0</v>
      </c>
      <c r="F39" s="55">
        <f t="shared" si="3"/>
        <v>41</v>
      </c>
      <c r="G39" s="5"/>
      <c r="H39" s="5"/>
      <c r="I39" s="5"/>
      <c r="J39" s="5"/>
      <c r="K39" s="5"/>
    </row>
    <row r="40" spans="1:12" ht="15.75" x14ac:dyDescent="0.25">
      <c r="A40" s="4" t="s">
        <v>612</v>
      </c>
      <c r="B40" s="4"/>
      <c r="C40" s="4"/>
      <c r="D40" s="5"/>
      <c r="E40" s="5"/>
      <c r="F40" s="5"/>
      <c r="G40" s="5"/>
      <c r="H40" s="5"/>
      <c r="I40" s="5"/>
      <c r="J40" s="5"/>
      <c r="K40" s="5"/>
    </row>
    <row r="41" spans="1:12" ht="15" x14ac:dyDescent="0.2">
      <c r="A41" s="38"/>
      <c r="B41" s="38"/>
      <c r="C41" s="38"/>
      <c r="D41" s="5"/>
      <c r="E41" s="5"/>
      <c r="F41" s="5"/>
      <c r="G41" s="5"/>
      <c r="H41" s="5"/>
      <c r="I41" s="5"/>
      <c r="J41" s="5"/>
      <c r="K41" s="5"/>
    </row>
    <row r="42" spans="1:12" ht="15.75" x14ac:dyDescent="0.25">
      <c r="A42" s="38"/>
      <c r="B42" s="38"/>
      <c r="C42" s="6" t="s">
        <v>110</v>
      </c>
      <c r="D42" s="5"/>
      <c r="E42" s="5"/>
      <c r="F42" s="5"/>
      <c r="G42" s="5"/>
      <c r="H42" s="5"/>
      <c r="I42" s="5"/>
      <c r="J42" s="5"/>
      <c r="K42" s="5"/>
    </row>
    <row r="43" spans="1:12" ht="15.75" x14ac:dyDescent="0.25">
      <c r="A43" s="38"/>
      <c r="B43" s="38"/>
      <c r="C43" s="385" t="s">
        <v>429</v>
      </c>
      <c r="D43" s="5"/>
      <c r="E43" s="5"/>
      <c r="F43" s="5"/>
      <c r="G43" s="5"/>
      <c r="H43" s="5"/>
      <c r="I43" s="5"/>
      <c r="J43" s="5"/>
      <c r="K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ht="12.75" customHeight="1" x14ac:dyDescent="0.2">
      <c r="A45" s="47" t="s">
        <v>5</v>
      </c>
      <c r="B45" s="47" t="s">
        <v>70</v>
      </c>
      <c r="C45" s="47" t="s">
        <v>71</v>
      </c>
      <c r="D45" s="599" t="s">
        <v>301</v>
      </c>
      <c r="E45" s="47" t="s">
        <v>125</v>
      </c>
      <c r="F45" s="47" t="s">
        <v>6</v>
      </c>
      <c r="G45" s="5"/>
      <c r="H45" s="5"/>
      <c r="I45" s="5"/>
      <c r="J45" s="5"/>
      <c r="K45" s="5"/>
      <c r="L45" s="5"/>
    </row>
    <row r="46" spans="1:12" x14ac:dyDescent="0.2">
      <c r="A46" s="48"/>
      <c r="B46" s="48" t="s">
        <v>72</v>
      </c>
      <c r="C46" s="48" t="s">
        <v>73</v>
      </c>
      <c r="D46" s="600"/>
      <c r="E46" s="48" t="s">
        <v>126</v>
      </c>
      <c r="F46" s="48"/>
      <c r="G46" s="5"/>
      <c r="H46" s="5"/>
      <c r="I46" s="5"/>
      <c r="J46" s="5"/>
      <c r="K46" s="5"/>
      <c r="L46" s="5"/>
    </row>
    <row r="47" spans="1:12" x14ac:dyDescent="0.2">
      <c r="A47" s="49"/>
      <c r="B47" s="49" t="s">
        <v>74</v>
      </c>
      <c r="C47" s="49"/>
      <c r="D47" s="601"/>
      <c r="E47" s="49"/>
      <c r="F47" s="49"/>
      <c r="G47" s="5"/>
      <c r="H47" s="5"/>
      <c r="I47" s="5"/>
      <c r="J47" s="5"/>
      <c r="K47" s="5"/>
      <c r="L47" s="5"/>
    </row>
    <row r="48" spans="1:12" s="176" customFormat="1" x14ac:dyDescent="0.2">
      <c r="A48" s="55" t="s">
        <v>219</v>
      </c>
      <c r="B48" s="12">
        <v>25</v>
      </c>
      <c r="C48" s="12"/>
      <c r="D48" s="14"/>
      <c r="E48" s="14"/>
      <c r="F48" s="217">
        <f>SUM(B48:E48)</f>
        <v>25</v>
      </c>
      <c r="G48" s="101"/>
      <c r="H48" s="101"/>
      <c r="I48" s="101"/>
      <c r="J48" s="101"/>
      <c r="K48" s="101"/>
      <c r="L48" s="101"/>
    </row>
    <row r="49" spans="1:12" x14ac:dyDescent="0.2">
      <c r="A49" s="55" t="s">
        <v>220</v>
      </c>
      <c r="B49" s="12">
        <v>22</v>
      </c>
      <c r="C49" s="12"/>
      <c r="D49" s="14"/>
      <c r="E49" s="14"/>
      <c r="F49" s="217">
        <f t="shared" ref="F49:F69" si="4">SUM(B49:E49)</f>
        <v>22</v>
      </c>
      <c r="G49" s="5"/>
      <c r="H49" s="5"/>
      <c r="I49" s="5"/>
      <c r="J49" s="5"/>
      <c r="K49" s="5"/>
      <c r="L49" s="5"/>
    </row>
    <row r="50" spans="1:12" x14ac:dyDescent="0.2">
      <c r="A50" s="55" t="s">
        <v>221</v>
      </c>
      <c r="B50" s="12">
        <v>12</v>
      </c>
      <c r="C50" s="12"/>
      <c r="D50" s="14"/>
      <c r="E50" s="14"/>
      <c r="F50" s="217">
        <f t="shared" si="4"/>
        <v>12</v>
      </c>
      <c r="G50" s="5"/>
      <c r="H50" s="5"/>
      <c r="I50" s="5"/>
      <c r="J50" s="5"/>
      <c r="K50" s="5"/>
      <c r="L50" s="5"/>
    </row>
    <row r="51" spans="1:12" x14ac:dyDescent="0.2">
      <c r="A51" s="55" t="s">
        <v>218</v>
      </c>
      <c r="B51" s="12">
        <f>SUM(B52:B54)</f>
        <v>20</v>
      </c>
      <c r="C51" s="12">
        <v>0</v>
      </c>
      <c r="D51" s="12">
        <v>0</v>
      </c>
      <c r="E51" s="12">
        <v>0</v>
      </c>
      <c r="F51" s="217">
        <f t="shared" si="4"/>
        <v>20</v>
      </c>
      <c r="G51" s="5"/>
      <c r="H51" s="5"/>
      <c r="I51" s="5"/>
      <c r="J51" s="5"/>
      <c r="K51" s="5"/>
      <c r="L51" s="5"/>
    </row>
    <row r="52" spans="1:12" x14ac:dyDescent="0.2">
      <c r="A52" s="168" t="s">
        <v>313</v>
      </c>
      <c r="B52" s="168">
        <v>7</v>
      </c>
      <c r="C52" s="168"/>
      <c r="D52" s="168"/>
      <c r="E52" s="168"/>
      <c r="F52" s="82">
        <f t="shared" si="4"/>
        <v>7</v>
      </c>
      <c r="G52" s="5"/>
      <c r="H52" s="5"/>
      <c r="I52" s="5"/>
      <c r="J52" s="5"/>
      <c r="K52" s="5"/>
      <c r="L52" s="5"/>
    </row>
    <row r="53" spans="1:12" x14ac:dyDescent="0.2">
      <c r="A53" s="168" t="s">
        <v>312</v>
      </c>
      <c r="B53" s="168">
        <v>3</v>
      </c>
      <c r="C53" s="168"/>
      <c r="D53" s="168"/>
      <c r="E53" s="168"/>
      <c r="F53" s="82">
        <f t="shared" si="4"/>
        <v>3</v>
      </c>
      <c r="G53" s="5"/>
      <c r="H53" s="5"/>
      <c r="I53" s="5"/>
      <c r="J53" s="5"/>
      <c r="K53" s="5"/>
      <c r="L53" s="5"/>
    </row>
    <row r="54" spans="1:12" x14ac:dyDescent="0.2">
      <c r="A54" s="168" t="s">
        <v>581</v>
      </c>
      <c r="B54" s="168">
        <v>10</v>
      </c>
      <c r="C54" s="168"/>
      <c r="D54" s="168"/>
      <c r="E54" s="168"/>
      <c r="F54" s="82">
        <f t="shared" si="4"/>
        <v>10</v>
      </c>
      <c r="G54" s="5"/>
      <c r="H54" s="5"/>
      <c r="I54" s="5"/>
      <c r="J54" s="5"/>
      <c r="K54" s="5"/>
      <c r="L54" s="5"/>
    </row>
    <row r="55" spans="1:12" s="176" customFormat="1" x14ac:dyDescent="0.2">
      <c r="A55" s="12" t="s">
        <v>582</v>
      </c>
      <c r="B55" s="12">
        <f>SUM(B56:B58)</f>
        <v>41</v>
      </c>
      <c r="C55" s="12">
        <f t="shared" ref="C55:E55" si="5">SUM(C56:C57)</f>
        <v>0</v>
      </c>
      <c r="D55" s="12">
        <f t="shared" si="5"/>
        <v>0</v>
      </c>
      <c r="E55" s="12">
        <f t="shared" si="5"/>
        <v>0</v>
      </c>
      <c r="F55" s="12">
        <f>SUM(F56:F58)</f>
        <v>41</v>
      </c>
      <c r="G55" s="101"/>
      <c r="H55" s="101"/>
      <c r="I55" s="101"/>
      <c r="J55" s="101"/>
      <c r="K55" s="101"/>
      <c r="L55" s="101"/>
    </row>
    <row r="56" spans="1:12" s="176" customFormat="1" x14ac:dyDescent="0.2">
      <c r="A56" s="168" t="s">
        <v>123</v>
      </c>
      <c r="B56" s="42">
        <v>16</v>
      </c>
      <c r="C56" s="42"/>
      <c r="D56" s="15"/>
      <c r="E56" s="15"/>
      <c r="F56" s="82">
        <f t="shared" si="4"/>
        <v>16</v>
      </c>
      <c r="G56" s="101"/>
      <c r="H56" s="101"/>
      <c r="I56" s="101"/>
      <c r="J56" s="101"/>
      <c r="K56" s="101"/>
      <c r="L56" s="101"/>
    </row>
    <row r="57" spans="1:12" x14ac:dyDescent="0.2">
      <c r="A57" s="168" t="s">
        <v>124</v>
      </c>
      <c r="B57" s="42">
        <v>13</v>
      </c>
      <c r="C57" s="42"/>
      <c r="D57" s="15"/>
      <c r="E57" s="15"/>
      <c r="F57" s="82">
        <f t="shared" si="4"/>
        <v>13</v>
      </c>
      <c r="G57" s="5"/>
      <c r="H57" s="5"/>
      <c r="I57" s="5"/>
      <c r="J57" s="5"/>
      <c r="K57" s="5"/>
      <c r="L57" s="5"/>
    </row>
    <row r="58" spans="1:12" x14ac:dyDescent="0.2">
      <c r="A58" s="168" t="s">
        <v>583</v>
      </c>
      <c r="B58" s="42">
        <v>12</v>
      </c>
      <c r="C58" s="42"/>
      <c r="D58" s="15"/>
      <c r="E58" s="15"/>
      <c r="F58" s="82">
        <f t="shared" si="4"/>
        <v>12</v>
      </c>
      <c r="G58" s="5"/>
      <c r="H58" s="5"/>
      <c r="I58" s="5"/>
      <c r="J58" s="5"/>
      <c r="K58" s="5"/>
      <c r="L58" s="5"/>
    </row>
    <row r="59" spans="1:12" x14ac:dyDescent="0.2">
      <c r="A59" s="12" t="s">
        <v>222</v>
      </c>
      <c r="B59" s="12">
        <v>13</v>
      </c>
      <c r="C59" s="12">
        <v>0</v>
      </c>
      <c r="D59" s="12">
        <v>0</v>
      </c>
      <c r="E59" s="12">
        <v>0</v>
      </c>
      <c r="F59" s="217">
        <f t="shared" si="4"/>
        <v>13</v>
      </c>
      <c r="G59" s="5"/>
      <c r="H59" s="5"/>
      <c r="I59" s="5"/>
      <c r="J59" s="5"/>
      <c r="K59" s="5"/>
      <c r="L59" s="5"/>
    </row>
    <row r="60" spans="1:12" s="176" customFormat="1" x14ac:dyDescent="0.2">
      <c r="A60" s="12" t="s">
        <v>223</v>
      </c>
      <c r="B60" s="12">
        <f>SUM(B61:B65)</f>
        <v>17</v>
      </c>
      <c r="C60" s="12">
        <f t="shared" ref="C60:F60" si="6">SUM(C61:C65)</f>
        <v>3</v>
      </c>
      <c r="D60" s="12">
        <f t="shared" si="6"/>
        <v>0</v>
      </c>
      <c r="E60" s="12">
        <f t="shared" si="6"/>
        <v>0</v>
      </c>
      <c r="F60" s="12">
        <f t="shared" si="6"/>
        <v>20</v>
      </c>
      <c r="G60" s="101"/>
      <c r="H60" s="101"/>
      <c r="I60" s="101"/>
      <c r="J60" s="101"/>
      <c r="K60" s="101"/>
      <c r="L60" s="101"/>
    </row>
    <row r="61" spans="1:12" s="176" customFormat="1" x14ac:dyDescent="0.2">
      <c r="A61" s="168" t="s">
        <v>150</v>
      </c>
      <c r="B61" s="42">
        <v>11</v>
      </c>
      <c r="C61" s="42"/>
      <c r="D61" s="15"/>
      <c r="E61" s="15"/>
      <c r="F61" s="217">
        <f t="shared" si="4"/>
        <v>11</v>
      </c>
      <c r="G61" s="101"/>
      <c r="H61" s="101"/>
      <c r="I61" s="101"/>
      <c r="J61" s="101"/>
      <c r="K61" s="101"/>
      <c r="L61" s="101"/>
    </row>
    <row r="62" spans="1:12" x14ac:dyDescent="0.2">
      <c r="A62" s="42" t="s">
        <v>416</v>
      </c>
      <c r="B62" s="42"/>
      <c r="C62" s="42">
        <v>1</v>
      </c>
      <c r="D62" s="15"/>
      <c r="E62" s="15"/>
      <c r="F62" s="217">
        <f t="shared" si="4"/>
        <v>1</v>
      </c>
      <c r="G62" s="5"/>
      <c r="H62" s="5"/>
      <c r="I62" s="5"/>
      <c r="J62" s="5"/>
      <c r="K62" s="5"/>
      <c r="L62" s="5"/>
    </row>
    <row r="63" spans="1:12" s="216" customFormat="1" x14ac:dyDescent="0.2">
      <c r="A63" s="42" t="s">
        <v>290</v>
      </c>
      <c r="B63" s="42">
        <v>1</v>
      </c>
      <c r="C63" s="42"/>
      <c r="D63" s="15"/>
      <c r="E63" s="15"/>
      <c r="F63" s="217">
        <f t="shared" si="4"/>
        <v>1</v>
      </c>
      <c r="G63" s="5"/>
      <c r="H63" s="5"/>
      <c r="I63" s="5"/>
      <c r="J63" s="5"/>
      <c r="K63" s="5"/>
      <c r="L63" s="5"/>
    </row>
    <row r="64" spans="1:12" s="216" customFormat="1" x14ac:dyDescent="0.2">
      <c r="A64" s="42" t="s">
        <v>151</v>
      </c>
      <c r="B64" s="42">
        <v>1</v>
      </c>
      <c r="C64" s="42"/>
      <c r="D64" s="15"/>
      <c r="E64" s="15"/>
      <c r="F64" s="217">
        <f t="shared" si="4"/>
        <v>1</v>
      </c>
      <c r="G64" s="5"/>
      <c r="H64" s="5"/>
      <c r="I64" s="5"/>
      <c r="J64" s="5"/>
      <c r="K64" s="5"/>
      <c r="L64" s="5"/>
    </row>
    <row r="65" spans="1:12" s="216" customFormat="1" x14ac:dyDescent="0.2">
      <c r="A65" s="42" t="s">
        <v>289</v>
      </c>
      <c r="B65" s="42">
        <v>4</v>
      </c>
      <c r="C65" s="42">
        <v>2</v>
      </c>
      <c r="D65" s="15"/>
      <c r="E65" s="15"/>
      <c r="F65" s="217">
        <f t="shared" si="4"/>
        <v>6</v>
      </c>
      <c r="G65" s="5"/>
      <c r="H65" s="5"/>
      <c r="I65" s="5"/>
      <c r="J65" s="5"/>
      <c r="K65" s="5"/>
      <c r="L65" s="5"/>
    </row>
    <row r="66" spans="1:12" s="216" customFormat="1" x14ac:dyDescent="0.2">
      <c r="A66" s="12" t="s">
        <v>584</v>
      </c>
      <c r="B66" s="12">
        <f>SUM(B67:B69)</f>
        <v>38</v>
      </c>
      <c r="C66" s="12">
        <f t="shared" ref="C66:F66" si="7">SUM(C67:C69)</f>
        <v>0</v>
      </c>
      <c r="D66" s="12">
        <f t="shared" si="7"/>
        <v>0</v>
      </c>
      <c r="E66" s="12">
        <f t="shared" si="7"/>
        <v>0</v>
      </c>
      <c r="F66" s="12">
        <f t="shared" si="7"/>
        <v>38</v>
      </c>
      <c r="G66" s="5"/>
      <c r="H66" s="5"/>
      <c r="I66" s="5"/>
      <c r="J66" s="5"/>
      <c r="K66" s="5"/>
      <c r="L66" s="5"/>
    </row>
    <row r="67" spans="1:12" s="176" customFormat="1" x14ac:dyDescent="0.2">
      <c r="A67" s="168" t="s">
        <v>152</v>
      </c>
      <c r="B67" s="42">
        <v>7</v>
      </c>
      <c r="C67" s="42"/>
      <c r="D67" s="15"/>
      <c r="E67" s="15"/>
      <c r="F67" s="217">
        <f t="shared" si="4"/>
        <v>7</v>
      </c>
      <c r="G67" s="101"/>
      <c r="H67" s="101"/>
      <c r="I67" s="101"/>
      <c r="J67" s="101"/>
      <c r="K67" s="101"/>
      <c r="L67" s="101"/>
    </row>
    <row r="68" spans="1:12" x14ac:dyDescent="0.2">
      <c r="A68" s="42" t="s">
        <v>141</v>
      </c>
      <c r="B68" s="42">
        <v>6</v>
      </c>
      <c r="C68" s="42"/>
      <c r="D68" s="15"/>
      <c r="E68" s="15">
        <v>0</v>
      </c>
      <c r="F68" s="217">
        <f t="shared" si="4"/>
        <v>6</v>
      </c>
      <c r="G68" s="5"/>
      <c r="H68" s="5"/>
      <c r="I68" s="5"/>
      <c r="J68" s="5"/>
      <c r="K68" s="5"/>
      <c r="L68" s="5"/>
    </row>
    <row r="69" spans="1:12" x14ac:dyDescent="0.2">
      <c r="A69" s="42" t="s">
        <v>224</v>
      </c>
      <c r="B69" s="42">
        <v>25</v>
      </c>
      <c r="C69" s="42"/>
      <c r="D69" s="15"/>
      <c r="E69" s="15"/>
      <c r="F69" s="217">
        <f t="shared" si="4"/>
        <v>25</v>
      </c>
      <c r="G69" s="5"/>
      <c r="H69" s="5"/>
      <c r="I69" s="5"/>
      <c r="J69" s="5"/>
      <c r="K69" s="5"/>
      <c r="L69" s="5"/>
    </row>
    <row r="70" spans="1:12" x14ac:dyDescent="0.2">
      <c r="A70" s="55" t="s">
        <v>6</v>
      </c>
      <c r="B70" s="55">
        <f>SUM(B48:B51,B55,B59:B60,B66:B66,)</f>
        <v>188</v>
      </c>
      <c r="C70" s="55">
        <f t="shared" ref="C70:F70" si="8">SUM(C48:C51,C55,C59:C60,C66:C66,)</f>
        <v>3</v>
      </c>
      <c r="D70" s="55">
        <f t="shared" si="8"/>
        <v>0</v>
      </c>
      <c r="E70" s="55">
        <f t="shared" si="8"/>
        <v>0</v>
      </c>
      <c r="F70" s="55">
        <f t="shared" si="8"/>
        <v>191</v>
      </c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</sheetData>
  <mergeCells count="4">
    <mergeCell ref="D9:D11"/>
    <mergeCell ref="D45:D47"/>
    <mergeCell ref="D29:D31"/>
    <mergeCell ref="E9:E11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2" orientation="landscape" r:id="rId1"/>
  <headerFooter alignWithMargins="0">
    <oddFooter>&amp;P. oldal</oddFooter>
  </headerFooter>
  <rowBreaks count="2" manualBreakCount="2">
    <brk id="23" max="16383" man="1"/>
    <brk id="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P65"/>
  <sheetViews>
    <sheetView view="pageBreakPreview" zoomScaleNormal="100" workbookViewId="0"/>
  </sheetViews>
  <sheetFormatPr defaultRowHeight="12.75" x14ac:dyDescent="0.2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9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 x14ac:dyDescent="0.25">
      <c r="A1" s="44" t="s">
        <v>613</v>
      </c>
    </row>
    <row r="2" spans="1:42" ht="15.75" x14ac:dyDescent="0.25">
      <c r="A2" s="44"/>
    </row>
    <row r="3" spans="1:42" ht="20.25" x14ac:dyDescent="0.3">
      <c r="E3" s="76"/>
      <c r="F3" s="76" t="s">
        <v>83</v>
      </c>
    </row>
    <row r="4" spans="1:42" ht="20.25" x14ac:dyDescent="0.3">
      <c r="E4" s="76"/>
      <c r="F4" s="76" t="s">
        <v>430</v>
      </c>
    </row>
    <row r="5" spans="1:42" ht="20.25" x14ac:dyDescent="0.3">
      <c r="E5" s="76"/>
    </row>
    <row r="6" spans="1:42" ht="13.5" thickBo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25"/>
    </row>
    <row r="7" spans="1:42" ht="26.25" thickBot="1" x14ac:dyDescent="0.25">
      <c r="A7" s="78" t="s">
        <v>5</v>
      </c>
      <c r="B7" s="78" t="s">
        <v>84</v>
      </c>
      <c r="C7" s="78" t="s">
        <v>85</v>
      </c>
      <c r="D7" s="78" t="s">
        <v>86</v>
      </c>
      <c r="E7" s="78" t="s">
        <v>87</v>
      </c>
      <c r="F7" s="78" t="s">
        <v>88</v>
      </c>
      <c r="G7" s="78" t="s">
        <v>89</v>
      </c>
      <c r="H7" s="78" t="s">
        <v>90</v>
      </c>
      <c r="I7" s="78" t="s">
        <v>91</v>
      </c>
      <c r="J7" s="78" t="s">
        <v>92</v>
      </c>
      <c r="K7" s="78" t="s">
        <v>93</v>
      </c>
      <c r="L7" s="78" t="s">
        <v>94</v>
      </c>
      <c r="M7" s="78" t="s">
        <v>95</v>
      </c>
      <c r="N7" s="78" t="s">
        <v>96</v>
      </c>
      <c r="O7" s="125"/>
    </row>
    <row r="8" spans="1:42" ht="13.5" customHeight="1" x14ac:dyDescent="0.2">
      <c r="A8" s="292" t="s">
        <v>97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25"/>
    </row>
    <row r="9" spans="1:42" ht="13.5" customHeight="1" x14ac:dyDescent="0.2">
      <c r="A9" s="79" t="s">
        <v>407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25"/>
    </row>
    <row r="10" spans="1:42" ht="13.5" customHeight="1" x14ac:dyDescent="0.2">
      <c r="A10" s="79" t="s">
        <v>405</v>
      </c>
      <c r="B10" s="165">
        <f t="shared" ref="B10:B11" si="0">SUM(C10:N10)</f>
        <v>1051662</v>
      </c>
      <c r="C10" s="165">
        <f>$O$10/12</f>
        <v>87638.5</v>
      </c>
      <c r="D10" s="165">
        <f t="shared" ref="D10:N10" si="1">$O$10/12</f>
        <v>87638.5</v>
      </c>
      <c r="E10" s="165">
        <f t="shared" si="1"/>
        <v>87638.5</v>
      </c>
      <c r="F10" s="165">
        <f t="shared" si="1"/>
        <v>87638.5</v>
      </c>
      <c r="G10" s="165">
        <f t="shared" si="1"/>
        <v>87638.5</v>
      </c>
      <c r="H10" s="165">
        <f t="shared" si="1"/>
        <v>87638.5</v>
      </c>
      <c r="I10" s="165">
        <f t="shared" si="1"/>
        <v>87638.5</v>
      </c>
      <c r="J10" s="165">
        <f t="shared" si="1"/>
        <v>87638.5</v>
      </c>
      <c r="K10" s="165">
        <f t="shared" si="1"/>
        <v>87638.5</v>
      </c>
      <c r="L10" s="165">
        <f t="shared" si="1"/>
        <v>87638.5</v>
      </c>
      <c r="M10" s="165">
        <f t="shared" si="1"/>
        <v>87638.5</v>
      </c>
      <c r="N10" s="165">
        <f t="shared" si="1"/>
        <v>87638.5</v>
      </c>
      <c r="O10" s="125">
        <v>1051662</v>
      </c>
    </row>
    <row r="11" spans="1:42" ht="13.5" customHeight="1" x14ac:dyDescent="0.2">
      <c r="A11" s="79" t="s">
        <v>406</v>
      </c>
      <c r="B11" s="165">
        <f t="shared" si="0"/>
        <v>30264</v>
      </c>
      <c r="C11" s="165">
        <f>$O$11/12</f>
        <v>2522</v>
      </c>
      <c r="D11" s="165">
        <f t="shared" ref="D11:N11" si="2">$O$11/12</f>
        <v>2522</v>
      </c>
      <c r="E11" s="165">
        <f t="shared" si="2"/>
        <v>2522</v>
      </c>
      <c r="F11" s="165">
        <f t="shared" si="2"/>
        <v>2522</v>
      </c>
      <c r="G11" s="165">
        <f t="shared" si="2"/>
        <v>2522</v>
      </c>
      <c r="H11" s="165">
        <f t="shared" si="2"/>
        <v>2522</v>
      </c>
      <c r="I11" s="165">
        <f t="shared" si="2"/>
        <v>2522</v>
      </c>
      <c r="J11" s="165">
        <f t="shared" si="2"/>
        <v>2522</v>
      </c>
      <c r="K11" s="165">
        <f t="shared" si="2"/>
        <v>2522</v>
      </c>
      <c r="L11" s="165">
        <f t="shared" si="2"/>
        <v>2522</v>
      </c>
      <c r="M11" s="165">
        <f t="shared" si="2"/>
        <v>2522</v>
      </c>
      <c r="N11" s="165">
        <f t="shared" si="2"/>
        <v>2522</v>
      </c>
      <c r="O11" s="125">
        <v>30264</v>
      </c>
    </row>
    <row r="12" spans="1:42" ht="13.5" customHeight="1" x14ac:dyDescent="0.2">
      <c r="A12" s="80" t="s">
        <v>238</v>
      </c>
      <c r="B12" s="165">
        <f t="shared" ref="B12:B23" si="3">SUM(C12:N12)</f>
        <v>1759450</v>
      </c>
      <c r="C12" s="166"/>
      <c r="D12" s="166"/>
      <c r="E12" s="166">
        <v>700000</v>
      </c>
      <c r="F12" s="166"/>
      <c r="G12" s="166"/>
      <c r="H12" s="166"/>
      <c r="I12" s="166"/>
      <c r="J12" s="166"/>
      <c r="K12" s="166">
        <v>700000</v>
      </c>
      <c r="L12" s="166"/>
      <c r="M12" s="166"/>
      <c r="N12" s="166">
        <v>359450</v>
      </c>
      <c r="O12" s="125">
        <v>1759450</v>
      </c>
    </row>
    <row r="13" spans="1:42" ht="13.5" customHeight="1" x14ac:dyDescent="0.2">
      <c r="A13" s="81" t="s">
        <v>239</v>
      </c>
      <c r="B13" s="166">
        <f t="shared" si="3"/>
        <v>370241.00000000006</v>
      </c>
      <c r="C13" s="166">
        <f>$O$13/12</f>
        <v>30853.416666666668</v>
      </c>
      <c r="D13" s="166">
        <f t="shared" ref="D13:N13" si="4">$O$13/12</f>
        <v>30853.416666666668</v>
      </c>
      <c r="E13" s="166">
        <f t="shared" si="4"/>
        <v>30853.416666666668</v>
      </c>
      <c r="F13" s="166">
        <f t="shared" si="4"/>
        <v>30853.416666666668</v>
      </c>
      <c r="G13" s="166">
        <f t="shared" si="4"/>
        <v>30853.416666666668</v>
      </c>
      <c r="H13" s="166">
        <f t="shared" si="4"/>
        <v>30853.416666666668</v>
      </c>
      <c r="I13" s="166">
        <f t="shared" si="4"/>
        <v>30853.416666666668</v>
      </c>
      <c r="J13" s="166">
        <f t="shared" si="4"/>
        <v>30853.416666666668</v>
      </c>
      <c r="K13" s="166">
        <f t="shared" si="4"/>
        <v>30853.416666666668</v>
      </c>
      <c r="L13" s="166">
        <f t="shared" si="4"/>
        <v>30853.416666666668</v>
      </c>
      <c r="M13" s="166">
        <f t="shared" si="4"/>
        <v>30853.416666666668</v>
      </c>
      <c r="N13" s="166">
        <f t="shared" si="4"/>
        <v>30853.416666666668</v>
      </c>
      <c r="O13" s="125">
        <v>370241</v>
      </c>
    </row>
    <row r="14" spans="1:42" ht="13.5" customHeight="1" x14ac:dyDescent="0.2">
      <c r="A14" s="81" t="s">
        <v>240</v>
      </c>
      <c r="B14" s="166">
        <f t="shared" si="3"/>
        <v>121980</v>
      </c>
      <c r="C14" s="166">
        <f>$O$14/12</f>
        <v>10165</v>
      </c>
      <c r="D14" s="166">
        <f t="shared" ref="D14:N14" si="5">$O$14/12</f>
        <v>10165</v>
      </c>
      <c r="E14" s="166">
        <f t="shared" si="5"/>
        <v>10165</v>
      </c>
      <c r="F14" s="166">
        <f t="shared" si="5"/>
        <v>10165</v>
      </c>
      <c r="G14" s="166">
        <f t="shared" si="5"/>
        <v>10165</v>
      </c>
      <c r="H14" s="166">
        <f t="shared" si="5"/>
        <v>10165</v>
      </c>
      <c r="I14" s="166">
        <f t="shared" si="5"/>
        <v>10165</v>
      </c>
      <c r="J14" s="166">
        <f t="shared" si="5"/>
        <v>10165</v>
      </c>
      <c r="K14" s="166">
        <f t="shared" si="5"/>
        <v>10165</v>
      </c>
      <c r="L14" s="166">
        <f t="shared" si="5"/>
        <v>10165</v>
      </c>
      <c r="M14" s="166">
        <f t="shared" si="5"/>
        <v>10165</v>
      </c>
      <c r="N14" s="166">
        <f t="shared" si="5"/>
        <v>10165</v>
      </c>
      <c r="O14" s="125">
        <v>121980</v>
      </c>
    </row>
    <row r="15" spans="1:42" ht="13.5" customHeight="1" x14ac:dyDescent="0.2">
      <c r="A15" s="81" t="s">
        <v>408</v>
      </c>
      <c r="B15" s="166">
        <f t="shared" si="3"/>
        <v>0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25">
        <v>0</v>
      </c>
    </row>
    <row r="16" spans="1:42" s="458" customFormat="1" ht="13.5" customHeight="1" x14ac:dyDescent="0.2">
      <c r="A16" s="294" t="s">
        <v>413</v>
      </c>
      <c r="B16" s="295">
        <f t="shared" si="3"/>
        <v>3333597</v>
      </c>
      <c r="C16" s="295">
        <f>SUM(C10:C15)</f>
        <v>131178.91666666669</v>
      </c>
      <c r="D16" s="295">
        <f t="shared" ref="D16:N16" si="6">SUM(D10:D15)</f>
        <v>131178.91666666669</v>
      </c>
      <c r="E16" s="295">
        <f t="shared" si="6"/>
        <v>831178.91666666663</v>
      </c>
      <c r="F16" s="295">
        <f t="shared" si="6"/>
        <v>131178.91666666669</v>
      </c>
      <c r="G16" s="295">
        <f t="shared" si="6"/>
        <v>131178.91666666669</v>
      </c>
      <c r="H16" s="295">
        <f t="shared" si="6"/>
        <v>131178.91666666669</v>
      </c>
      <c r="I16" s="295">
        <f t="shared" si="6"/>
        <v>131178.91666666669</v>
      </c>
      <c r="J16" s="295">
        <f t="shared" si="6"/>
        <v>131178.91666666669</v>
      </c>
      <c r="K16" s="295">
        <f t="shared" si="6"/>
        <v>831178.91666666663</v>
      </c>
      <c r="L16" s="295">
        <f t="shared" si="6"/>
        <v>131178.91666666669</v>
      </c>
      <c r="M16" s="295">
        <f t="shared" si="6"/>
        <v>131178.91666666669</v>
      </c>
      <c r="N16" s="295">
        <f t="shared" si="6"/>
        <v>490628.91666666669</v>
      </c>
      <c r="O16" s="296">
        <f>SUM(O10:O15)</f>
        <v>3333597</v>
      </c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</row>
    <row r="17" spans="1:42" s="458" customFormat="1" ht="13.5" customHeight="1" x14ac:dyDescent="0.2">
      <c r="A17" s="294" t="s">
        <v>414</v>
      </c>
      <c r="B17" s="295">
        <f t="shared" si="3"/>
        <v>1565669</v>
      </c>
      <c r="C17" s="295"/>
      <c r="D17" s="295">
        <v>1233728</v>
      </c>
      <c r="E17" s="295"/>
      <c r="F17" s="295"/>
      <c r="G17" s="295">
        <v>2100</v>
      </c>
      <c r="H17" s="295">
        <v>300000</v>
      </c>
      <c r="I17" s="295"/>
      <c r="J17" s="295"/>
      <c r="K17" s="295"/>
      <c r="L17" s="295"/>
      <c r="M17" s="295"/>
      <c r="N17" s="295">
        <v>29841</v>
      </c>
      <c r="O17" s="296">
        <v>1565669</v>
      </c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</row>
    <row r="18" spans="1:42" ht="13.5" customHeight="1" x14ac:dyDescent="0.2">
      <c r="A18" s="81" t="s">
        <v>409</v>
      </c>
      <c r="B18" s="166">
        <f>SUM(B19:B20)</f>
        <v>77100</v>
      </c>
      <c r="C18" s="166">
        <f t="shared" ref="C18:N18" si="7">SUM(C19:C20)</f>
        <v>0</v>
      </c>
      <c r="D18" s="166">
        <f t="shared" si="7"/>
        <v>0</v>
      </c>
      <c r="E18" s="166">
        <f t="shared" si="7"/>
        <v>0</v>
      </c>
      <c r="F18" s="166">
        <f t="shared" si="7"/>
        <v>0</v>
      </c>
      <c r="G18" s="166">
        <f t="shared" si="7"/>
        <v>75000</v>
      </c>
      <c r="H18" s="166">
        <f t="shared" si="7"/>
        <v>2100</v>
      </c>
      <c r="I18" s="166">
        <f t="shared" si="7"/>
        <v>0</v>
      </c>
      <c r="J18" s="166">
        <f t="shared" si="7"/>
        <v>0</v>
      </c>
      <c r="K18" s="166">
        <f t="shared" si="7"/>
        <v>0</v>
      </c>
      <c r="L18" s="166">
        <f t="shared" si="7"/>
        <v>0</v>
      </c>
      <c r="M18" s="166">
        <f t="shared" si="7"/>
        <v>0</v>
      </c>
      <c r="N18" s="166">
        <f t="shared" si="7"/>
        <v>0</v>
      </c>
      <c r="O18" s="125"/>
    </row>
    <row r="19" spans="1:42" ht="13.5" customHeight="1" x14ac:dyDescent="0.2">
      <c r="A19" s="79" t="s">
        <v>405</v>
      </c>
      <c r="B19" s="166">
        <f t="shared" si="3"/>
        <v>2100</v>
      </c>
      <c r="C19" s="166"/>
      <c r="D19" s="166"/>
      <c r="E19" s="166"/>
      <c r="F19" s="166"/>
      <c r="G19" s="166"/>
      <c r="H19" s="166">
        <v>2100</v>
      </c>
      <c r="I19" s="166"/>
      <c r="J19" s="166"/>
      <c r="K19" s="166"/>
      <c r="L19" s="166"/>
      <c r="M19" s="166"/>
      <c r="N19" s="166"/>
      <c r="O19" s="125">
        <v>2100</v>
      </c>
    </row>
    <row r="20" spans="1:42" ht="13.5" customHeight="1" x14ac:dyDescent="0.2">
      <c r="A20" s="79" t="s">
        <v>406</v>
      </c>
      <c r="B20" s="166">
        <f t="shared" si="3"/>
        <v>75000</v>
      </c>
      <c r="C20" s="166"/>
      <c r="D20" s="166"/>
      <c r="E20" s="166"/>
      <c r="F20" s="166"/>
      <c r="G20" s="166">
        <v>75000</v>
      </c>
      <c r="H20" s="166"/>
      <c r="I20" s="166"/>
      <c r="J20" s="166"/>
      <c r="K20" s="166"/>
      <c r="L20" s="166"/>
      <c r="M20" s="166"/>
      <c r="N20" s="166"/>
      <c r="O20" s="125">
        <v>75000</v>
      </c>
    </row>
    <row r="21" spans="1:42" ht="13.5" customHeight="1" x14ac:dyDescent="0.2">
      <c r="A21" s="79" t="s">
        <v>410</v>
      </c>
      <c r="B21" s="166">
        <f t="shared" si="3"/>
        <v>16810.000000000004</v>
      </c>
      <c r="C21" s="166">
        <f>$O$21/12</f>
        <v>1400.8333333333333</v>
      </c>
      <c r="D21" s="166">
        <f t="shared" ref="D21:N21" si="8">$O$21/12</f>
        <v>1400.8333333333333</v>
      </c>
      <c r="E21" s="166">
        <f t="shared" si="8"/>
        <v>1400.8333333333333</v>
      </c>
      <c r="F21" s="166">
        <f t="shared" si="8"/>
        <v>1400.8333333333333</v>
      </c>
      <c r="G21" s="166">
        <f t="shared" si="8"/>
        <v>1400.8333333333333</v>
      </c>
      <c r="H21" s="166">
        <f t="shared" si="8"/>
        <v>1400.8333333333333</v>
      </c>
      <c r="I21" s="166">
        <f t="shared" si="8"/>
        <v>1400.8333333333333</v>
      </c>
      <c r="J21" s="166">
        <f t="shared" si="8"/>
        <v>1400.8333333333333</v>
      </c>
      <c r="K21" s="166">
        <f t="shared" si="8"/>
        <v>1400.8333333333333</v>
      </c>
      <c r="L21" s="166">
        <f t="shared" si="8"/>
        <v>1400.8333333333333</v>
      </c>
      <c r="M21" s="166">
        <f t="shared" si="8"/>
        <v>1400.8333333333333</v>
      </c>
      <c r="N21" s="166">
        <f t="shared" si="8"/>
        <v>1400.8333333333333</v>
      </c>
      <c r="O21" s="125">
        <v>16810</v>
      </c>
    </row>
    <row r="22" spans="1:42" ht="13.5" customHeight="1" x14ac:dyDescent="0.2">
      <c r="A22" s="81" t="s">
        <v>411</v>
      </c>
      <c r="B22" s="166">
        <f t="shared" si="3"/>
        <v>29.000000000000004</v>
      </c>
      <c r="C22" s="166">
        <f>$O$22/12</f>
        <v>2.4166666666666665</v>
      </c>
      <c r="D22" s="166">
        <f t="shared" ref="D22:N22" si="9">$O$22/12</f>
        <v>2.4166666666666665</v>
      </c>
      <c r="E22" s="166">
        <f t="shared" si="9"/>
        <v>2.4166666666666665</v>
      </c>
      <c r="F22" s="166">
        <f t="shared" si="9"/>
        <v>2.4166666666666665</v>
      </c>
      <c r="G22" s="166">
        <f t="shared" si="9"/>
        <v>2.4166666666666665</v>
      </c>
      <c r="H22" s="166">
        <f t="shared" si="9"/>
        <v>2.4166666666666665</v>
      </c>
      <c r="I22" s="166">
        <f t="shared" si="9"/>
        <v>2.4166666666666665</v>
      </c>
      <c r="J22" s="166">
        <f t="shared" si="9"/>
        <v>2.4166666666666665</v>
      </c>
      <c r="K22" s="166">
        <f t="shared" si="9"/>
        <v>2.4166666666666665</v>
      </c>
      <c r="L22" s="166">
        <f t="shared" si="9"/>
        <v>2.4166666666666665</v>
      </c>
      <c r="M22" s="166">
        <f t="shared" si="9"/>
        <v>2.4166666666666665</v>
      </c>
      <c r="N22" s="166">
        <f t="shared" si="9"/>
        <v>2.4166666666666665</v>
      </c>
      <c r="O22" s="125">
        <v>29</v>
      </c>
    </row>
    <row r="23" spans="1:42" s="305" customFormat="1" ht="13.5" customHeight="1" x14ac:dyDescent="0.2">
      <c r="A23" s="300" t="s">
        <v>241</v>
      </c>
      <c r="B23" s="301">
        <f t="shared" si="3"/>
        <v>93939</v>
      </c>
      <c r="C23" s="302">
        <f>SUM(C18,C21:C22)</f>
        <v>1403.25</v>
      </c>
      <c r="D23" s="302">
        <f t="shared" ref="D23:N23" si="10">SUM(D18,D21:D22)</f>
        <v>1403.25</v>
      </c>
      <c r="E23" s="302">
        <f t="shared" si="10"/>
        <v>1403.25</v>
      </c>
      <c r="F23" s="302">
        <f t="shared" si="10"/>
        <v>1403.25</v>
      </c>
      <c r="G23" s="302">
        <f t="shared" si="10"/>
        <v>76403.25</v>
      </c>
      <c r="H23" s="302">
        <f t="shared" si="10"/>
        <v>3503.2499999999995</v>
      </c>
      <c r="I23" s="302">
        <f t="shared" si="10"/>
        <v>1403.25</v>
      </c>
      <c r="J23" s="302">
        <f t="shared" si="10"/>
        <v>1403.25</v>
      </c>
      <c r="K23" s="302">
        <f t="shared" si="10"/>
        <v>1403.25</v>
      </c>
      <c r="L23" s="302">
        <f t="shared" si="10"/>
        <v>1403.25</v>
      </c>
      <c r="M23" s="302">
        <f t="shared" si="10"/>
        <v>1403.25</v>
      </c>
      <c r="N23" s="302">
        <f t="shared" si="10"/>
        <v>1403.25</v>
      </c>
      <c r="O23" s="303">
        <f>SUM(O18:O22)</f>
        <v>93939</v>
      </c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</row>
    <row r="24" spans="1:42" ht="21.6" customHeight="1" thickBot="1" x14ac:dyDescent="0.25">
      <c r="A24" s="298" t="s">
        <v>245</v>
      </c>
      <c r="B24" s="299">
        <f>SUM(C24:N24)</f>
        <v>4993205</v>
      </c>
      <c r="C24" s="299">
        <f>SUM(C16,C17,C23)</f>
        <v>132582.16666666669</v>
      </c>
      <c r="D24" s="299">
        <f t="shared" ref="D24:N24" si="11">SUM(D16,D17,D23)</f>
        <v>1366310.1666666667</v>
      </c>
      <c r="E24" s="299">
        <f t="shared" si="11"/>
        <v>832582.16666666663</v>
      </c>
      <c r="F24" s="299">
        <f t="shared" si="11"/>
        <v>132582.16666666669</v>
      </c>
      <c r="G24" s="299">
        <f t="shared" si="11"/>
        <v>209682.16666666669</v>
      </c>
      <c r="H24" s="299">
        <f t="shared" si="11"/>
        <v>434682.16666666669</v>
      </c>
      <c r="I24" s="299">
        <f t="shared" si="11"/>
        <v>132582.16666666669</v>
      </c>
      <c r="J24" s="299">
        <f t="shared" si="11"/>
        <v>132582.16666666669</v>
      </c>
      <c r="K24" s="299">
        <f t="shared" si="11"/>
        <v>832582.16666666663</v>
      </c>
      <c r="L24" s="299">
        <f t="shared" si="11"/>
        <v>132582.16666666669</v>
      </c>
      <c r="M24" s="299">
        <f t="shared" si="11"/>
        <v>132582.16666666669</v>
      </c>
      <c r="N24" s="299">
        <f t="shared" si="11"/>
        <v>521873.16666666669</v>
      </c>
      <c r="O24" s="299">
        <f>SUM(O16:O17,O23)</f>
        <v>4993205</v>
      </c>
    </row>
    <row r="25" spans="1:42" ht="13.5" customHeight="1" x14ac:dyDescent="0.2">
      <c r="A25" s="293" t="s">
        <v>98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25"/>
    </row>
    <row r="26" spans="1:42" ht="13.5" customHeight="1" x14ac:dyDescent="0.2">
      <c r="A26" s="80" t="s">
        <v>113</v>
      </c>
      <c r="B26" s="165">
        <f t="shared" ref="B26:B31" si="12">SUM(C26:N26)</f>
        <v>1073491.9999999998</v>
      </c>
      <c r="C26" s="165">
        <f>$O$26/12</f>
        <v>89457.666666666672</v>
      </c>
      <c r="D26" s="165">
        <f t="shared" ref="D26:N26" si="13">$O$26/12</f>
        <v>89457.666666666672</v>
      </c>
      <c r="E26" s="165">
        <f t="shared" si="13"/>
        <v>89457.666666666672</v>
      </c>
      <c r="F26" s="165">
        <f t="shared" si="13"/>
        <v>89457.666666666672</v>
      </c>
      <c r="G26" s="165">
        <f t="shared" si="13"/>
        <v>89457.666666666672</v>
      </c>
      <c r="H26" s="165">
        <f t="shared" si="13"/>
        <v>89457.666666666672</v>
      </c>
      <c r="I26" s="165">
        <f t="shared" si="13"/>
        <v>89457.666666666672</v>
      </c>
      <c r="J26" s="165">
        <f t="shared" si="13"/>
        <v>89457.666666666672</v>
      </c>
      <c r="K26" s="165">
        <f t="shared" si="13"/>
        <v>89457.666666666672</v>
      </c>
      <c r="L26" s="165">
        <f t="shared" si="13"/>
        <v>89457.666666666672</v>
      </c>
      <c r="M26" s="165">
        <f t="shared" si="13"/>
        <v>89457.666666666672</v>
      </c>
      <c r="N26" s="165">
        <f t="shared" si="13"/>
        <v>89457.666666666672</v>
      </c>
      <c r="O26" s="125">
        <v>1073492</v>
      </c>
    </row>
    <row r="27" spans="1:42" ht="13.5" customHeight="1" x14ac:dyDescent="0.2">
      <c r="A27" s="81" t="s">
        <v>114</v>
      </c>
      <c r="B27" s="165">
        <f t="shared" si="12"/>
        <v>170129</v>
      </c>
      <c r="C27" s="166">
        <f>$O$27/12</f>
        <v>14177.416666666666</v>
      </c>
      <c r="D27" s="166">
        <f t="shared" ref="D27:N27" si="14">$O$27/12</f>
        <v>14177.416666666666</v>
      </c>
      <c r="E27" s="166">
        <f t="shared" si="14"/>
        <v>14177.416666666666</v>
      </c>
      <c r="F27" s="166">
        <f t="shared" si="14"/>
        <v>14177.416666666666</v>
      </c>
      <c r="G27" s="166">
        <f t="shared" si="14"/>
        <v>14177.416666666666</v>
      </c>
      <c r="H27" s="166">
        <f t="shared" si="14"/>
        <v>14177.416666666666</v>
      </c>
      <c r="I27" s="166">
        <f t="shared" si="14"/>
        <v>14177.416666666666</v>
      </c>
      <c r="J27" s="166">
        <f t="shared" si="14"/>
        <v>14177.416666666666</v>
      </c>
      <c r="K27" s="166">
        <f t="shared" si="14"/>
        <v>14177.416666666666</v>
      </c>
      <c r="L27" s="166">
        <f t="shared" si="14"/>
        <v>14177.416666666666</v>
      </c>
      <c r="M27" s="166">
        <f t="shared" si="14"/>
        <v>14177.416666666666</v>
      </c>
      <c r="N27" s="166">
        <f t="shared" si="14"/>
        <v>14177.416666666666</v>
      </c>
      <c r="O27" s="125">
        <v>170129</v>
      </c>
    </row>
    <row r="28" spans="1:42" ht="13.5" customHeight="1" x14ac:dyDescent="0.2">
      <c r="A28" s="81" t="s">
        <v>115</v>
      </c>
      <c r="B28" s="165">
        <f t="shared" si="12"/>
        <v>1189455</v>
      </c>
      <c r="C28" s="166">
        <f>$O$28/12</f>
        <v>99121.25</v>
      </c>
      <c r="D28" s="166">
        <f t="shared" ref="D28:N28" si="15">$O$28/12</f>
        <v>99121.25</v>
      </c>
      <c r="E28" s="166">
        <f t="shared" si="15"/>
        <v>99121.25</v>
      </c>
      <c r="F28" s="166">
        <f t="shared" si="15"/>
        <v>99121.25</v>
      </c>
      <c r="G28" s="166">
        <f t="shared" si="15"/>
        <v>99121.25</v>
      </c>
      <c r="H28" s="166">
        <f t="shared" si="15"/>
        <v>99121.25</v>
      </c>
      <c r="I28" s="166">
        <f t="shared" si="15"/>
        <v>99121.25</v>
      </c>
      <c r="J28" s="166">
        <f t="shared" si="15"/>
        <v>99121.25</v>
      </c>
      <c r="K28" s="166">
        <f t="shared" si="15"/>
        <v>99121.25</v>
      </c>
      <c r="L28" s="166">
        <f t="shared" si="15"/>
        <v>99121.25</v>
      </c>
      <c r="M28" s="166">
        <f t="shared" si="15"/>
        <v>99121.25</v>
      </c>
      <c r="N28" s="166">
        <f t="shared" si="15"/>
        <v>99121.25</v>
      </c>
      <c r="O28" s="125">
        <v>1189455</v>
      </c>
    </row>
    <row r="29" spans="1:42" ht="13.5" customHeight="1" x14ac:dyDescent="0.2">
      <c r="A29" s="81" t="s">
        <v>242</v>
      </c>
      <c r="B29" s="165">
        <f t="shared" si="12"/>
        <v>12279</v>
      </c>
      <c r="C29" s="166">
        <f>$O$29/12</f>
        <v>1023.25</v>
      </c>
      <c r="D29" s="166">
        <f t="shared" ref="D29:N29" si="16">$O$29/12</f>
        <v>1023.25</v>
      </c>
      <c r="E29" s="166">
        <f t="shared" si="16"/>
        <v>1023.25</v>
      </c>
      <c r="F29" s="166">
        <f t="shared" si="16"/>
        <v>1023.25</v>
      </c>
      <c r="G29" s="166">
        <f t="shared" si="16"/>
        <v>1023.25</v>
      </c>
      <c r="H29" s="166">
        <f t="shared" si="16"/>
        <v>1023.25</v>
      </c>
      <c r="I29" s="166">
        <f t="shared" si="16"/>
        <v>1023.25</v>
      </c>
      <c r="J29" s="166">
        <f t="shared" si="16"/>
        <v>1023.25</v>
      </c>
      <c r="K29" s="166">
        <f t="shared" si="16"/>
        <v>1023.25</v>
      </c>
      <c r="L29" s="166">
        <f t="shared" si="16"/>
        <v>1023.25</v>
      </c>
      <c r="M29" s="166">
        <f t="shared" si="16"/>
        <v>1023.25</v>
      </c>
      <c r="N29" s="166">
        <f t="shared" si="16"/>
        <v>1023.25</v>
      </c>
      <c r="O29" s="125">
        <v>12279</v>
      </c>
      <c r="Q29" s="119"/>
    </row>
    <row r="30" spans="1:42" ht="13.5" customHeight="1" x14ac:dyDescent="0.2">
      <c r="A30" s="81" t="s">
        <v>243</v>
      </c>
      <c r="B30" s="165">
        <f t="shared" si="12"/>
        <v>1972988.0000000002</v>
      </c>
      <c r="C30" s="166">
        <f>$O$30/12</f>
        <v>164415.66666666666</v>
      </c>
      <c r="D30" s="166">
        <f t="shared" ref="D30:N30" si="17">$O$30/12</f>
        <v>164415.66666666666</v>
      </c>
      <c r="E30" s="166">
        <f t="shared" si="17"/>
        <v>164415.66666666666</v>
      </c>
      <c r="F30" s="166">
        <f t="shared" si="17"/>
        <v>164415.66666666666</v>
      </c>
      <c r="G30" s="166">
        <f t="shared" si="17"/>
        <v>164415.66666666666</v>
      </c>
      <c r="H30" s="166">
        <f t="shared" si="17"/>
        <v>164415.66666666666</v>
      </c>
      <c r="I30" s="166">
        <f t="shared" si="17"/>
        <v>164415.66666666666</v>
      </c>
      <c r="J30" s="166">
        <f t="shared" si="17"/>
        <v>164415.66666666666</v>
      </c>
      <c r="K30" s="166">
        <f t="shared" si="17"/>
        <v>164415.66666666666</v>
      </c>
      <c r="L30" s="166">
        <f t="shared" si="17"/>
        <v>164415.66666666666</v>
      </c>
      <c r="M30" s="166">
        <f t="shared" si="17"/>
        <v>164415.66666666666</v>
      </c>
      <c r="N30" s="166">
        <f t="shared" si="17"/>
        <v>164415.66666666666</v>
      </c>
      <c r="O30" s="125">
        <v>1972988</v>
      </c>
    </row>
    <row r="31" spans="1:42" ht="13.5" customHeight="1" x14ac:dyDescent="0.2">
      <c r="A31" s="306" t="s">
        <v>244</v>
      </c>
      <c r="B31" s="164">
        <f t="shared" si="12"/>
        <v>0</v>
      </c>
      <c r="C31" s="167">
        <v>0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25"/>
    </row>
    <row r="32" spans="1:42" ht="13.5" customHeight="1" x14ac:dyDescent="0.2">
      <c r="A32" s="307" t="s">
        <v>412</v>
      </c>
      <c r="B32" s="301">
        <f>SUM(B26:B31)</f>
        <v>4418343</v>
      </c>
      <c r="C32" s="301">
        <f>SUM(C26:C31)</f>
        <v>368195.25</v>
      </c>
      <c r="D32" s="301">
        <f t="shared" ref="D32:N32" si="18">SUM(D26:D31)</f>
        <v>368195.25</v>
      </c>
      <c r="E32" s="301">
        <f t="shared" si="18"/>
        <v>368195.25</v>
      </c>
      <c r="F32" s="301">
        <f t="shared" si="18"/>
        <v>368195.25</v>
      </c>
      <c r="G32" s="301">
        <f t="shared" si="18"/>
        <v>368195.25</v>
      </c>
      <c r="H32" s="301">
        <f t="shared" si="18"/>
        <v>368195.25</v>
      </c>
      <c r="I32" s="301">
        <f t="shared" si="18"/>
        <v>368195.25</v>
      </c>
      <c r="J32" s="301">
        <f t="shared" si="18"/>
        <v>368195.25</v>
      </c>
      <c r="K32" s="301">
        <f t="shared" si="18"/>
        <v>368195.25</v>
      </c>
      <c r="L32" s="301">
        <f t="shared" si="18"/>
        <v>368195.25</v>
      </c>
      <c r="M32" s="301">
        <f t="shared" si="18"/>
        <v>368195.25</v>
      </c>
      <c r="N32" s="308">
        <f t="shared" si="18"/>
        <v>368195.25</v>
      </c>
      <c r="O32" s="125">
        <f>SUM(O26:O30)</f>
        <v>4418343</v>
      </c>
      <c r="Q32" s="119"/>
    </row>
    <row r="33" spans="1:42" ht="13.5" customHeight="1" x14ac:dyDescent="0.2">
      <c r="A33" s="80" t="s">
        <v>116</v>
      </c>
      <c r="B33" s="165">
        <f t="shared" ref="B33:B38" si="19">SUM(C33:N33)</f>
        <v>398059</v>
      </c>
      <c r="C33" s="165">
        <v>0</v>
      </c>
      <c r="D33" s="165">
        <v>0</v>
      </c>
      <c r="E33" s="165">
        <v>20000</v>
      </c>
      <c r="F33" s="165">
        <v>30000</v>
      </c>
      <c r="G33" s="165">
        <v>50000</v>
      </c>
      <c r="H33" s="165">
        <v>50000</v>
      </c>
      <c r="I33" s="165">
        <v>50000</v>
      </c>
      <c r="J33" s="165">
        <v>50000</v>
      </c>
      <c r="K33" s="165">
        <v>50000</v>
      </c>
      <c r="L33" s="165">
        <v>50000</v>
      </c>
      <c r="M33" s="165">
        <v>48059</v>
      </c>
      <c r="N33" s="165">
        <v>0</v>
      </c>
      <c r="O33" s="125">
        <v>398059</v>
      </c>
    </row>
    <row r="34" spans="1:42" ht="13.5" customHeight="1" x14ac:dyDescent="0.2">
      <c r="A34" s="81" t="s">
        <v>117</v>
      </c>
      <c r="B34" s="166">
        <f t="shared" si="19"/>
        <v>56199</v>
      </c>
      <c r="C34" s="166"/>
      <c r="D34" s="166"/>
      <c r="E34" s="166"/>
      <c r="F34" s="166">
        <v>8000</v>
      </c>
      <c r="G34" s="166"/>
      <c r="H34" s="166"/>
      <c r="I34" s="166">
        <v>36000</v>
      </c>
      <c r="J34" s="166"/>
      <c r="K34" s="166">
        <v>12199</v>
      </c>
      <c r="L34" s="166"/>
      <c r="M34" s="166"/>
      <c r="N34" s="166"/>
      <c r="O34" s="125">
        <v>56199</v>
      </c>
    </row>
    <row r="35" spans="1:42" ht="13.5" customHeight="1" x14ac:dyDescent="0.2">
      <c r="A35" s="81" t="s">
        <v>118</v>
      </c>
      <c r="B35" s="166">
        <f t="shared" si="19"/>
        <v>81026</v>
      </c>
      <c r="C35" s="166"/>
      <c r="D35" s="166"/>
      <c r="E35" s="166"/>
      <c r="F35" s="166">
        <v>73026</v>
      </c>
      <c r="G35" s="166"/>
      <c r="H35" s="166"/>
      <c r="I35" s="166">
        <v>800</v>
      </c>
      <c r="J35" s="166"/>
      <c r="K35" s="166">
        <v>7200</v>
      </c>
      <c r="L35" s="166"/>
      <c r="M35" s="166"/>
      <c r="N35" s="166"/>
      <c r="O35" s="125">
        <v>81026</v>
      </c>
    </row>
    <row r="36" spans="1:42" s="458" customFormat="1" ht="13.5" customHeight="1" x14ac:dyDescent="0.2">
      <c r="A36" s="293" t="s">
        <v>415</v>
      </c>
      <c r="B36" s="295">
        <f t="shared" si="19"/>
        <v>535284</v>
      </c>
      <c r="C36" s="459">
        <f>SUM(C33:C35)</f>
        <v>0</v>
      </c>
      <c r="D36" s="459">
        <f t="shared" ref="D36:N36" si="20">SUM(D33:D35)</f>
        <v>0</v>
      </c>
      <c r="E36" s="459">
        <f t="shared" si="20"/>
        <v>20000</v>
      </c>
      <c r="F36" s="459">
        <f t="shared" si="20"/>
        <v>111026</v>
      </c>
      <c r="G36" s="459">
        <f t="shared" si="20"/>
        <v>50000</v>
      </c>
      <c r="H36" s="459">
        <f t="shared" si="20"/>
        <v>50000</v>
      </c>
      <c r="I36" s="459">
        <f t="shared" si="20"/>
        <v>86800</v>
      </c>
      <c r="J36" s="459">
        <f t="shared" si="20"/>
        <v>50000</v>
      </c>
      <c r="K36" s="459">
        <f t="shared" si="20"/>
        <v>69399</v>
      </c>
      <c r="L36" s="459">
        <f t="shared" si="20"/>
        <v>50000</v>
      </c>
      <c r="M36" s="459">
        <f t="shared" si="20"/>
        <v>48059</v>
      </c>
      <c r="N36" s="459">
        <f t="shared" si="20"/>
        <v>0</v>
      </c>
      <c r="O36" s="296">
        <f>SUM(O33:O35)</f>
        <v>535284</v>
      </c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</row>
    <row r="37" spans="1:42" s="458" customFormat="1" ht="13.5" customHeight="1" x14ac:dyDescent="0.2">
      <c r="A37" s="293" t="s">
        <v>288</v>
      </c>
      <c r="B37" s="459">
        <f t="shared" si="19"/>
        <v>39578</v>
      </c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>
        <v>39578</v>
      </c>
      <c r="O37" s="460">
        <v>39578</v>
      </c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</row>
    <row r="38" spans="1:42" ht="27" customHeight="1" x14ac:dyDescent="0.2">
      <c r="A38" s="55" t="s">
        <v>246</v>
      </c>
      <c r="B38" s="95">
        <f t="shared" si="19"/>
        <v>4993205</v>
      </c>
      <c r="C38" s="95">
        <f>SUM(C32,C36,C37)</f>
        <v>368195.25</v>
      </c>
      <c r="D38" s="95">
        <f t="shared" ref="D38:N38" si="21">SUM(D32,D36,D37)</f>
        <v>368195.25</v>
      </c>
      <c r="E38" s="95">
        <f t="shared" si="21"/>
        <v>388195.25</v>
      </c>
      <c r="F38" s="95">
        <f t="shared" si="21"/>
        <v>479221.25</v>
      </c>
      <c r="G38" s="95">
        <f t="shared" si="21"/>
        <v>418195.25</v>
      </c>
      <c r="H38" s="95">
        <f t="shared" si="21"/>
        <v>418195.25</v>
      </c>
      <c r="I38" s="95">
        <f t="shared" si="21"/>
        <v>454995.25</v>
      </c>
      <c r="J38" s="95">
        <f t="shared" si="21"/>
        <v>418195.25</v>
      </c>
      <c r="K38" s="95">
        <f t="shared" si="21"/>
        <v>437594.25</v>
      </c>
      <c r="L38" s="95">
        <f t="shared" si="21"/>
        <v>418195.25</v>
      </c>
      <c r="M38" s="95">
        <f t="shared" si="21"/>
        <v>416254.25</v>
      </c>
      <c r="N38" s="95">
        <f t="shared" si="21"/>
        <v>407773.25</v>
      </c>
      <c r="O38" s="125">
        <f>SUM(O32,O36:O37)</f>
        <v>4993205</v>
      </c>
    </row>
    <row r="40" spans="1:42" x14ac:dyDescent="0.2">
      <c r="B40" s="119"/>
    </row>
    <row r="42" spans="1:42" x14ac:dyDescent="0.2">
      <c r="D42" s="119"/>
    </row>
    <row r="43" spans="1:42" x14ac:dyDescent="0.2">
      <c r="D43" s="119"/>
    </row>
    <row r="53" ht="14.45" customHeight="1" x14ac:dyDescent="0.2"/>
    <row r="54" ht="14.4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4.45" customHeight="1" x14ac:dyDescent="0.2"/>
    <row r="64" ht="13.5" customHeight="1" x14ac:dyDescent="0.2"/>
    <row r="65" ht="13.5" customHeight="1" x14ac:dyDescent="0.2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r:id="rId1"/>
  <headerFooter alignWithMargins="0"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4"/>
  <sheetViews>
    <sheetView view="pageBreakPreview" zoomScale="85" zoomScaleNormal="100" zoomScaleSheetLayoutView="85" workbookViewId="0">
      <selection sqref="A1:J1"/>
    </sheetView>
  </sheetViews>
  <sheetFormatPr defaultRowHeight="15" x14ac:dyDescent="0.25"/>
  <cols>
    <col min="1" max="1" width="9.140625" style="330"/>
    <col min="2" max="2" width="26" style="330" customWidth="1"/>
    <col min="3" max="3" width="9.85546875" style="330" customWidth="1"/>
    <col min="4" max="4" width="9.42578125" style="330" customWidth="1"/>
    <col min="5" max="8" width="9.140625" style="330"/>
    <col min="9" max="9" width="8.42578125" style="330" customWidth="1"/>
    <col min="10" max="10" width="8.5703125" style="330" customWidth="1"/>
    <col min="11" max="255" width="9.140625" style="330"/>
    <col min="256" max="256" width="26" style="330" customWidth="1"/>
    <col min="257" max="257" width="9" style="330" customWidth="1"/>
    <col min="258" max="258" width="9.85546875" style="330" customWidth="1"/>
    <col min="259" max="259" width="9.42578125" style="330" customWidth="1"/>
    <col min="260" max="263" width="9.140625" style="330"/>
    <col min="264" max="264" width="8.42578125" style="330" customWidth="1"/>
    <col min="265" max="265" width="8.5703125" style="330" customWidth="1"/>
    <col min="266" max="266" width="8.42578125" style="330" customWidth="1"/>
    <col min="267" max="511" width="9.140625" style="330"/>
    <col min="512" max="512" width="26" style="330" customWidth="1"/>
    <col min="513" max="513" width="9" style="330" customWidth="1"/>
    <col min="514" max="514" width="9.85546875" style="330" customWidth="1"/>
    <col min="515" max="515" width="9.42578125" style="330" customWidth="1"/>
    <col min="516" max="519" width="9.140625" style="330"/>
    <col min="520" max="520" width="8.42578125" style="330" customWidth="1"/>
    <col min="521" max="521" width="8.5703125" style="330" customWidth="1"/>
    <col min="522" max="522" width="8.42578125" style="330" customWidth="1"/>
    <col min="523" max="767" width="9.140625" style="330"/>
    <col min="768" max="768" width="26" style="330" customWidth="1"/>
    <col min="769" max="769" width="9" style="330" customWidth="1"/>
    <col min="770" max="770" width="9.85546875" style="330" customWidth="1"/>
    <col min="771" max="771" width="9.42578125" style="330" customWidth="1"/>
    <col min="772" max="775" width="9.140625" style="330"/>
    <col min="776" max="776" width="8.42578125" style="330" customWidth="1"/>
    <col min="777" max="777" width="8.5703125" style="330" customWidth="1"/>
    <col min="778" max="778" width="8.42578125" style="330" customWidth="1"/>
    <col min="779" max="1023" width="9.140625" style="330"/>
    <col min="1024" max="1024" width="26" style="330" customWidth="1"/>
    <col min="1025" max="1025" width="9" style="330" customWidth="1"/>
    <col min="1026" max="1026" width="9.85546875" style="330" customWidth="1"/>
    <col min="1027" max="1027" width="9.42578125" style="330" customWidth="1"/>
    <col min="1028" max="1031" width="9.140625" style="330"/>
    <col min="1032" max="1032" width="8.42578125" style="330" customWidth="1"/>
    <col min="1033" max="1033" width="8.5703125" style="330" customWidth="1"/>
    <col min="1034" max="1034" width="8.42578125" style="330" customWidth="1"/>
    <col min="1035" max="1279" width="9.140625" style="330"/>
    <col min="1280" max="1280" width="26" style="330" customWidth="1"/>
    <col min="1281" max="1281" width="9" style="330" customWidth="1"/>
    <col min="1282" max="1282" width="9.85546875" style="330" customWidth="1"/>
    <col min="1283" max="1283" width="9.42578125" style="330" customWidth="1"/>
    <col min="1284" max="1287" width="9.140625" style="330"/>
    <col min="1288" max="1288" width="8.42578125" style="330" customWidth="1"/>
    <col min="1289" max="1289" width="8.5703125" style="330" customWidth="1"/>
    <col min="1290" max="1290" width="8.42578125" style="330" customWidth="1"/>
    <col min="1291" max="1535" width="9.140625" style="330"/>
    <col min="1536" max="1536" width="26" style="330" customWidth="1"/>
    <col min="1537" max="1537" width="9" style="330" customWidth="1"/>
    <col min="1538" max="1538" width="9.85546875" style="330" customWidth="1"/>
    <col min="1539" max="1539" width="9.42578125" style="330" customWidth="1"/>
    <col min="1540" max="1543" width="9.140625" style="330"/>
    <col min="1544" max="1544" width="8.42578125" style="330" customWidth="1"/>
    <col min="1545" max="1545" width="8.5703125" style="330" customWidth="1"/>
    <col min="1546" max="1546" width="8.42578125" style="330" customWidth="1"/>
    <col min="1547" max="1791" width="9.140625" style="330"/>
    <col min="1792" max="1792" width="26" style="330" customWidth="1"/>
    <col min="1793" max="1793" width="9" style="330" customWidth="1"/>
    <col min="1794" max="1794" width="9.85546875" style="330" customWidth="1"/>
    <col min="1795" max="1795" width="9.42578125" style="330" customWidth="1"/>
    <col min="1796" max="1799" width="9.140625" style="330"/>
    <col min="1800" max="1800" width="8.42578125" style="330" customWidth="1"/>
    <col min="1801" max="1801" width="8.5703125" style="330" customWidth="1"/>
    <col min="1802" max="1802" width="8.42578125" style="330" customWidth="1"/>
    <col min="1803" max="2047" width="9.140625" style="330"/>
    <col min="2048" max="2048" width="26" style="330" customWidth="1"/>
    <col min="2049" max="2049" width="9" style="330" customWidth="1"/>
    <col min="2050" max="2050" width="9.85546875" style="330" customWidth="1"/>
    <col min="2051" max="2051" width="9.42578125" style="330" customWidth="1"/>
    <col min="2052" max="2055" width="9.140625" style="330"/>
    <col min="2056" max="2056" width="8.42578125" style="330" customWidth="1"/>
    <col min="2057" max="2057" width="8.5703125" style="330" customWidth="1"/>
    <col min="2058" max="2058" width="8.42578125" style="330" customWidth="1"/>
    <col min="2059" max="2303" width="9.140625" style="330"/>
    <col min="2304" max="2304" width="26" style="330" customWidth="1"/>
    <col min="2305" max="2305" width="9" style="330" customWidth="1"/>
    <col min="2306" max="2306" width="9.85546875" style="330" customWidth="1"/>
    <col min="2307" max="2307" width="9.42578125" style="330" customWidth="1"/>
    <col min="2308" max="2311" width="9.140625" style="330"/>
    <col min="2312" max="2312" width="8.42578125" style="330" customWidth="1"/>
    <col min="2313" max="2313" width="8.5703125" style="330" customWidth="1"/>
    <col min="2314" max="2314" width="8.42578125" style="330" customWidth="1"/>
    <col min="2315" max="2559" width="9.140625" style="330"/>
    <col min="2560" max="2560" width="26" style="330" customWidth="1"/>
    <col min="2561" max="2561" width="9" style="330" customWidth="1"/>
    <col min="2562" max="2562" width="9.85546875" style="330" customWidth="1"/>
    <col min="2563" max="2563" width="9.42578125" style="330" customWidth="1"/>
    <col min="2564" max="2567" width="9.140625" style="330"/>
    <col min="2568" max="2568" width="8.42578125" style="330" customWidth="1"/>
    <col min="2569" max="2569" width="8.5703125" style="330" customWidth="1"/>
    <col min="2570" max="2570" width="8.42578125" style="330" customWidth="1"/>
    <col min="2571" max="2815" width="9.140625" style="330"/>
    <col min="2816" max="2816" width="26" style="330" customWidth="1"/>
    <col min="2817" max="2817" width="9" style="330" customWidth="1"/>
    <col min="2818" max="2818" width="9.85546875" style="330" customWidth="1"/>
    <col min="2819" max="2819" width="9.42578125" style="330" customWidth="1"/>
    <col min="2820" max="2823" width="9.140625" style="330"/>
    <col min="2824" max="2824" width="8.42578125" style="330" customWidth="1"/>
    <col min="2825" max="2825" width="8.5703125" style="330" customWidth="1"/>
    <col min="2826" max="2826" width="8.42578125" style="330" customWidth="1"/>
    <col min="2827" max="3071" width="9.140625" style="330"/>
    <col min="3072" max="3072" width="26" style="330" customWidth="1"/>
    <col min="3073" max="3073" width="9" style="330" customWidth="1"/>
    <col min="3074" max="3074" width="9.85546875" style="330" customWidth="1"/>
    <col min="3075" max="3075" width="9.42578125" style="330" customWidth="1"/>
    <col min="3076" max="3079" width="9.140625" style="330"/>
    <col min="3080" max="3080" width="8.42578125" style="330" customWidth="1"/>
    <col min="3081" max="3081" width="8.5703125" style="330" customWidth="1"/>
    <col min="3082" max="3082" width="8.42578125" style="330" customWidth="1"/>
    <col min="3083" max="3327" width="9.140625" style="330"/>
    <col min="3328" max="3328" width="26" style="330" customWidth="1"/>
    <col min="3329" max="3329" width="9" style="330" customWidth="1"/>
    <col min="3330" max="3330" width="9.85546875" style="330" customWidth="1"/>
    <col min="3331" max="3331" width="9.42578125" style="330" customWidth="1"/>
    <col min="3332" max="3335" width="9.140625" style="330"/>
    <col min="3336" max="3336" width="8.42578125" style="330" customWidth="1"/>
    <col min="3337" max="3337" width="8.5703125" style="330" customWidth="1"/>
    <col min="3338" max="3338" width="8.42578125" style="330" customWidth="1"/>
    <col min="3339" max="3583" width="9.140625" style="330"/>
    <col min="3584" max="3584" width="26" style="330" customWidth="1"/>
    <col min="3585" max="3585" width="9" style="330" customWidth="1"/>
    <col min="3586" max="3586" width="9.85546875" style="330" customWidth="1"/>
    <col min="3587" max="3587" width="9.42578125" style="330" customWidth="1"/>
    <col min="3588" max="3591" width="9.140625" style="330"/>
    <col min="3592" max="3592" width="8.42578125" style="330" customWidth="1"/>
    <col min="3593" max="3593" width="8.5703125" style="330" customWidth="1"/>
    <col min="3594" max="3594" width="8.42578125" style="330" customWidth="1"/>
    <col min="3595" max="3839" width="9.140625" style="330"/>
    <col min="3840" max="3840" width="26" style="330" customWidth="1"/>
    <col min="3841" max="3841" width="9" style="330" customWidth="1"/>
    <col min="3842" max="3842" width="9.85546875" style="330" customWidth="1"/>
    <col min="3843" max="3843" width="9.42578125" style="330" customWidth="1"/>
    <col min="3844" max="3847" width="9.140625" style="330"/>
    <col min="3848" max="3848" width="8.42578125" style="330" customWidth="1"/>
    <col min="3849" max="3849" width="8.5703125" style="330" customWidth="1"/>
    <col min="3850" max="3850" width="8.42578125" style="330" customWidth="1"/>
    <col min="3851" max="4095" width="9.140625" style="330"/>
    <col min="4096" max="4096" width="26" style="330" customWidth="1"/>
    <col min="4097" max="4097" width="9" style="330" customWidth="1"/>
    <col min="4098" max="4098" width="9.85546875" style="330" customWidth="1"/>
    <col min="4099" max="4099" width="9.42578125" style="330" customWidth="1"/>
    <col min="4100" max="4103" width="9.140625" style="330"/>
    <col min="4104" max="4104" width="8.42578125" style="330" customWidth="1"/>
    <col min="4105" max="4105" width="8.5703125" style="330" customWidth="1"/>
    <col min="4106" max="4106" width="8.42578125" style="330" customWidth="1"/>
    <col min="4107" max="4351" width="9.140625" style="330"/>
    <col min="4352" max="4352" width="26" style="330" customWidth="1"/>
    <col min="4353" max="4353" width="9" style="330" customWidth="1"/>
    <col min="4354" max="4354" width="9.85546875" style="330" customWidth="1"/>
    <col min="4355" max="4355" width="9.42578125" style="330" customWidth="1"/>
    <col min="4356" max="4359" width="9.140625" style="330"/>
    <col min="4360" max="4360" width="8.42578125" style="330" customWidth="1"/>
    <col min="4361" max="4361" width="8.5703125" style="330" customWidth="1"/>
    <col min="4362" max="4362" width="8.42578125" style="330" customWidth="1"/>
    <col min="4363" max="4607" width="9.140625" style="330"/>
    <col min="4608" max="4608" width="26" style="330" customWidth="1"/>
    <col min="4609" max="4609" width="9" style="330" customWidth="1"/>
    <col min="4610" max="4610" width="9.85546875" style="330" customWidth="1"/>
    <col min="4611" max="4611" width="9.42578125" style="330" customWidth="1"/>
    <col min="4612" max="4615" width="9.140625" style="330"/>
    <col min="4616" max="4616" width="8.42578125" style="330" customWidth="1"/>
    <col min="4617" max="4617" width="8.5703125" style="330" customWidth="1"/>
    <col min="4618" max="4618" width="8.42578125" style="330" customWidth="1"/>
    <col min="4619" max="4863" width="9.140625" style="330"/>
    <col min="4864" max="4864" width="26" style="330" customWidth="1"/>
    <col min="4865" max="4865" width="9" style="330" customWidth="1"/>
    <col min="4866" max="4866" width="9.85546875" style="330" customWidth="1"/>
    <col min="4867" max="4867" width="9.42578125" style="330" customWidth="1"/>
    <col min="4868" max="4871" width="9.140625" style="330"/>
    <col min="4872" max="4872" width="8.42578125" style="330" customWidth="1"/>
    <col min="4873" max="4873" width="8.5703125" style="330" customWidth="1"/>
    <col min="4874" max="4874" width="8.42578125" style="330" customWidth="1"/>
    <col min="4875" max="5119" width="9.140625" style="330"/>
    <col min="5120" max="5120" width="26" style="330" customWidth="1"/>
    <col min="5121" max="5121" width="9" style="330" customWidth="1"/>
    <col min="5122" max="5122" width="9.85546875" style="330" customWidth="1"/>
    <col min="5123" max="5123" width="9.42578125" style="330" customWidth="1"/>
    <col min="5124" max="5127" width="9.140625" style="330"/>
    <col min="5128" max="5128" width="8.42578125" style="330" customWidth="1"/>
    <col min="5129" max="5129" width="8.5703125" style="330" customWidth="1"/>
    <col min="5130" max="5130" width="8.42578125" style="330" customWidth="1"/>
    <col min="5131" max="5375" width="9.140625" style="330"/>
    <col min="5376" max="5376" width="26" style="330" customWidth="1"/>
    <col min="5377" max="5377" width="9" style="330" customWidth="1"/>
    <col min="5378" max="5378" width="9.85546875" style="330" customWidth="1"/>
    <col min="5379" max="5379" width="9.42578125" style="330" customWidth="1"/>
    <col min="5380" max="5383" width="9.140625" style="330"/>
    <col min="5384" max="5384" width="8.42578125" style="330" customWidth="1"/>
    <col min="5385" max="5385" width="8.5703125" style="330" customWidth="1"/>
    <col min="5386" max="5386" width="8.42578125" style="330" customWidth="1"/>
    <col min="5387" max="5631" width="9.140625" style="330"/>
    <col min="5632" max="5632" width="26" style="330" customWidth="1"/>
    <col min="5633" max="5633" width="9" style="330" customWidth="1"/>
    <col min="5634" max="5634" width="9.85546875" style="330" customWidth="1"/>
    <col min="5635" max="5635" width="9.42578125" style="330" customWidth="1"/>
    <col min="5636" max="5639" width="9.140625" style="330"/>
    <col min="5640" max="5640" width="8.42578125" style="330" customWidth="1"/>
    <col min="5641" max="5641" width="8.5703125" style="330" customWidth="1"/>
    <col min="5642" max="5642" width="8.42578125" style="330" customWidth="1"/>
    <col min="5643" max="5887" width="9.140625" style="330"/>
    <col min="5888" max="5888" width="26" style="330" customWidth="1"/>
    <col min="5889" max="5889" width="9" style="330" customWidth="1"/>
    <col min="5890" max="5890" width="9.85546875" style="330" customWidth="1"/>
    <col min="5891" max="5891" width="9.42578125" style="330" customWidth="1"/>
    <col min="5892" max="5895" width="9.140625" style="330"/>
    <col min="5896" max="5896" width="8.42578125" style="330" customWidth="1"/>
    <col min="5897" max="5897" width="8.5703125" style="330" customWidth="1"/>
    <col min="5898" max="5898" width="8.42578125" style="330" customWidth="1"/>
    <col min="5899" max="6143" width="9.140625" style="330"/>
    <col min="6144" max="6144" width="26" style="330" customWidth="1"/>
    <col min="6145" max="6145" width="9" style="330" customWidth="1"/>
    <col min="6146" max="6146" width="9.85546875" style="330" customWidth="1"/>
    <col min="6147" max="6147" width="9.42578125" style="330" customWidth="1"/>
    <col min="6148" max="6151" width="9.140625" style="330"/>
    <col min="6152" max="6152" width="8.42578125" style="330" customWidth="1"/>
    <col min="6153" max="6153" width="8.5703125" style="330" customWidth="1"/>
    <col min="6154" max="6154" width="8.42578125" style="330" customWidth="1"/>
    <col min="6155" max="6399" width="9.140625" style="330"/>
    <col min="6400" max="6400" width="26" style="330" customWidth="1"/>
    <col min="6401" max="6401" width="9" style="330" customWidth="1"/>
    <col min="6402" max="6402" width="9.85546875" style="330" customWidth="1"/>
    <col min="6403" max="6403" width="9.42578125" style="330" customWidth="1"/>
    <col min="6404" max="6407" width="9.140625" style="330"/>
    <col min="6408" max="6408" width="8.42578125" style="330" customWidth="1"/>
    <col min="6409" max="6409" width="8.5703125" style="330" customWidth="1"/>
    <col min="6410" max="6410" width="8.42578125" style="330" customWidth="1"/>
    <col min="6411" max="6655" width="9.140625" style="330"/>
    <col min="6656" max="6656" width="26" style="330" customWidth="1"/>
    <col min="6657" max="6657" width="9" style="330" customWidth="1"/>
    <col min="6658" max="6658" width="9.85546875" style="330" customWidth="1"/>
    <col min="6659" max="6659" width="9.42578125" style="330" customWidth="1"/>
    <col min="6660" max="6663" width="9.140625" style="330"/>
    <col min="6664" max="6664" width="8.42578125" style="330" customWidth="1"/>
    <col min="6665" max="6665" width="8.5703125" style="330" customWidth="1"/>
    <col min="6666" max="6666" width="8.42578125" style="330" customWidth="1"/>
    <col min="6667" max="6911" width="9.140625" style="330"/>
    <col min="6912" max="6912" width="26" style="330" customWidth="1"/>
    <col min="6913" max="6913" width="9" style="330" customWidth="1"/>
    <col min="6914" max="6914" width="9.85546875" style="330" customWidth="1"/>
    <col min="6915" max="6915" width="9.42578125" style="330" customWidth="1"/>
    <col min="6916" max="6919" width="9.140625" style="330"/>
    <col min="6920" max="6920" width="8.42578125" style="330" customWidth="1"/>
    <col min="6921" max="6921" width="8.5703125" style="330" customWidth="1"/>
    <col min="6922" max="6922" width="8.42578125" style="330" customWidth="1"/>
    <col min="6923" max="7167" width="9.140625" style="330"/>
    <col min="7168" max="7168" width="26" style="330" customWidth="1"/>
    <col min="7169" max="7169" width="9" style="330" customWidth="1"/>
    <col min="7170" max="7170" width="9.85546875" style="330" customWidth="1"/>
    <col min="7171" max="7171" width="9.42578125" style="330" customWidth="1"/>
    <col min="7172" max="7175" width="9.140625" style="330"/>
    <col min="7176" max="7176" width="8.42578125" style="330" customWidth="1"/>
    <col min="7177" max="7177" width="8.5703125" style="330" customWidth="1"/>
    <col min="7178" max="7178" width="8.42578125" style="330" customWidth="1"/>
    <col min="7179" max="7423" width="9.140625" style="330"/>
    <col min="7424" max="7424" width="26" style="330" customWidth="1"/>
    <col min="7425" max="7425" width="9" style="330" customWidth="1"/>
    <col min="7426" max="7426" width="9.85546875" style="330" customWidth="1"/>
    <col min="7427" max="7427" width="9.42578125" style="330" customWidth="1"/>
    <col min="7428" max="7431" width="9.140625" style="330"/>
    <col min="7432" max="7432" width="8.42578125" style="330" customWidth="1"/>
    <col min="7433" max="7433" width="8.5703125" style="330" customWidth="1"/>
    <col min="7434" max="7434" width="8.42578125" style="330" customWidth="1"/>
    <col min="7435" max="7679" width="9.140625" style="330"/>
    <col min="7680" max="7680" width="26" style="330" customWidth="1"/>
    <col min="7681" max="7681" width="9" style="330" customWidth="1"/>
    <col min="7682" max="7682" width="9.85546875" style="330" customWidth="1"/>
    <col min="7683" max="7683" width="9.42578125" style="330" customWidth="1"/>
    <col min="7684" max="7687" width="9.140625" style="330"/>
    <col min="7688" max="7688" width="8.42578125" style="330" customWidth="1"/>
    <col min="7689" max="7689" width="8.5703125" style="330" customWidth="1"/>
    <col min="7690" max="7690" width="8.42578125" style="330" customWidth="1"/>
    <col min="7691" max="7935" width="9.140625" style="330"/>
    <col min="7936" max="7936" width="26" style="330" customWidth="1"/>
    <col min="7937" max="7937" width="9" style="330" customWidth="1"/>
    <col min="7938" max="7938" width="9.85546875" style="330" customWidth="1"/>
    <col min="7939" max="7939" width="9.42578125" style="330" customWidth="1"/>
    <col min="7940" max="7943" width="9.140625" style="330"/>
    <col min="7944" max="7944" width="8.42578125" style="330" customWidth="1"/>
    <col min="7945" max="7945" width="8.5703125" style="330" customWidth="1"/>
    <col min="7946" max="7946" width="8.42578125" style="330" customWidth="1"/>
    <col min="7947" max="8191" width="9.140625" style="330"/>
    <col min="8192" max="8192" width="26" style="330" customWidth="1"/>
    <col min="8193" max="8193" width="9" style="330" customWidth="1"/>
    <col min="8194" max="8194" width="9.85546875" style="330" customWidth="1"/>
    <col min="8195" max="8195" width="9.42578125" style="330" customWidth="1"/>
    <col min="8196" max="8199" width="9.140625" style="330"/>
    <col min="8200" max="8200" width="8.42578125" style="330" customWidth="1"/>
    <col min="8201" max="8201" width="8.5703125" style="330" customWidth="1"/>
    <col min="8202" max="8202" width="8.42578125" style="330" customWidth="1"/>
    <col min="8203" max="8447" width="9.140625" style="330"/>
    <col min="8448" max="8448" width="26" style="330" customWidth="1"/>
    <col min="8449" max="8449" width="9" style="330" customWidth="1"/>
    <col min="8450" max="8450" width="9.85546875" style="330" customWidth="1"/>
    <col min="8451" max="8451" width="9.42578125" style="330" customWidth="1"/>
    <col min="8452" max="8455" width="9.140625" style="330"/>
    <col min="8456" max="8456" width="8.42578125" style="330" customWidth="1"/>
    <col min="8457" max="8457" width="8.5703125" style="330" customWidth="1"/>
    <col min="8458" max="8458" width="8.42578125" style="330" customWidth="1"/>
    <col min="8459" max="8703" width="9.140625" style="330"/>
    <col min="8704" max="8704" width="26" style="330" customWidth="1"/>
    <col min="8705" max="8705" width="9" style="330" customWidth="1"/>
    <col min="8706" max="8706" width="9.85546875" style="330" customWidth="1"/>
    <col min="8707" max="8707" width="9.42578125" style="330" customWidth="1"/>
    <col min="8708" max="8711" width="9.140625" style="330"/>
    <col min="8712" max="8712" width="8.42578125" style="330" customWidth="1"/>
    <col min="8713" max="8713" width="8.5703125" style="330" customWidth="1"/>
    <col min="8714" max="8714" width="8.42578125" style="330" customWidth="1"/>
    <col min="8715" max="8959" width="9.140625" style="330"/>
    <col min="8960" max="8960" width="26" style="330" customWidth="1"/>
    <col min="8961" max="8961" width="9" style="330" customWidth="1"/>
    <col min="8962" max="8962" width="9.85546875" style="330" customWidth="1"/>
    <col min="8963" max="8963" width="9.42578125" style="330" customWidth="1"/>
    <col min="8964" max="8967" width="9.140625" style="330"/>
    <col min="8968" max="8968" width="8.42578125" style="330" customWidth="1"/>
    <col min="8969" max="8969" width="8.5703125" style="330" customWidth="1"/>
    <col min="8970" max="8970" width="8.42578125" style="330" customWidth="1"/>
    <col min="8971" max="9215" width="9.140625" style="330"/>
    <col min="9216" max="9216" width="26" style="330" customWidth="1"/>
    <col min="9217" max="9217" width="9" style="330" customWidth="1"/>
    <col min="9218" max="9218" width="9.85546875" style="330" customWidth="1"/>
    <col min="9219" max="9219" width="9.42578125" style="330" customWidth="1"/>
    <col min="9220" max="9223" width="9.140625" style="330"/>
    <col min="9224" max="9224" width="8.42578125" style="330" customWidth="1"/>
    <col min="9225" max="9225" width="8.5703125" style="330" customWidth="1"/>
    <col min="9226" max="9226" width="8.42578125" style="330" customWidth="1"/>
    <col min="9227" max="9471" width="9.140625" style="330"/>
    <col min="9472" max="9472" width="26" style="330" customWidth="1"/>
    <col min="9473" max="9473" width="9" style="330" customWidth="1"/>
    <col min="9474" max="9474" width="9.85546875" style="330" customWidth="1"/>
    <col min="9475" max="9475" width="9.42578125" style="330" customWidth="1"/>
    <col min="9476" max="9479" width="9.140625" style="330"/>
    <col min="9480" max="9480" width="8.42578125" style="330" customWidth="1"/>
    <col min="9481" max="9481" width="8.5703125" style="330" customWidth="1"/>
    <col min="9482" max="9482" width="8.42578125" style="330" customWidth="1"/>
    <col min="9483" max="9727" width="9.140625" style="330"/>
    <col min="9728" max="9728" width="26" style="330" customWidth="1"/>
    <col min="9729" max="9729" width="9" style="330" customWidth="1"/>
    <col min="9730" max="9730" width="9.85546875" style="330" customWidth="1"/>
    <col min="9731" max="9731" width="9.42578125" style="330" customWidth="1"/>
    <col min="9732" max="9735" width="9.140625" style="330"/>
    <col min="9736" max="9736" width="8.42578125" style="330" customWidth="1"/>
    <col min="9737" max="9737" width="8.5703125" style="330" customWidth="1"/>
    <col min="9738" max="9738" width="8.42578125" style="330" customWidth="1"/>
    <col min="9739" max="9983" width="9.140625" style="330"/>
    <col min="9984" max="9984" width="26" style="330" customWidth="1"/>
    <col min="9985" max="9985" width="9" style="330" customWidth="1"/>
    <col min="9986" max="9986" width="9.85546875" style="330" customWidth="1"/>
    <col min="9987" max="9987" width="9.42578125" style="330" customWidth="1"/>
    <col min="9988" max="9991" width="9.140625" style="330"/>
    <col min="9992" max="9992" width="8.42578125" style="330" customWidth="1"/>
    <col min="9993" max="9993" width="8.5703125" style="330" customWidth="1"/>
    <col min="9994" max="9994" width="8.42578125" style="330" customWidth="1"/>
    <col min="9995" max="10239" width="9.140625" style="330"/>
    <col min="10240" max="10240" width="26" style="330" customWidth="1"/>
    <col min="10241" max="10241" width="9" style="330" customWidth="1"/>
    <col min="10242" max="10242" width="9.85546875" style="330" customWidth="1"/>
    <col min="10243" max="10243" width="9.42578125" style="330" customWidth="1"/>
    <col min="10244" max="10247" width="9.140625" style="330"/>
    <col min="10248" max="10248" width="8.42578125" style="330" customWidth="1"/>
    <col min="10249" max="10249" width="8.5703125" style="330" customWidth="1"/>
    <col min="10250" max="10250" width="8.42578125" style="330" customWidth="1"/>
    <col min="10251" max="10495" width="9.140625" style="330"/>
    <col min="10496" max="10496" width="26" style="330" customWidth="1"/>
    <col min="10497" max="10497" width="9" style="330" customWidth="1"/>
    <col min="10498" max="10498" width="9.85546875" style="330" customWidth="1"/>
    <col min="10499" max="10499" width="9.42578125" style="330" customWidth="1"/>
    <col min="10500" max="10503" width="9.140625" style="330"/>
    <col min="10504" max="10504" width="8.42578125" style="330" customWidth="1"/>
    <col min="10505" max="10505" width="8.5703125" style="330" customWidth="1"/>
    <col min="10506" max="10506" width="8.42578125" style="330" customWidth="1"/>
    <col min="10507" max="10751" width="9.140625" style="330"/>
    <col min="10752" max="10752" width="26" style="330" customWidth="1"/>
    <col min="10753" max="10753" width="9" style="330" customWidth="1"/>
    <col min="10754" max="10754" width="9.85546875" style="330" customWidth="1"/>
    <col min="10755" max="10755" width="9.42578125" style="330" customWidth="1"/>
    <col min="10756" max="10759" width="9.140625" style="330"/>
    <col min="10760" max="10760" width="8.42578125" style="330" customWidth="1"/>
    <col min="10761" max="10761" width="8.5703125" style="330" customWidth="1"/>
    <col min="10762" max="10762" width="8.42578125" style="330" customWidth="1"/>
    <col min="10763" max="11007" width="9.140625" style="330"/>
    <col min="11008" max="11008" width="26" style="330" customWidth="1"/>
    <col min="11009" max="11009" width="9" style="330" customWidth="1"/>
    <col min="11010" max="11010" width="9.85546875" style="330" customWidth="1"/>
    <col min="11011" max="11011" width="9.42578125" style="330" customWidth="1"/>
    <col min="11012" max="11015" width="9.140625" style="330"/>
    <col min="11016" max="11016" width="8.42578125" style="330" customWidth="1"/>
    <col min="11017" max="11017" width="8.5703125" style="330" customWidth="1"/>
    <col min="11018" max="11018" width="8.42578125" style="330" customWidth="1"/>
    <col min="11019" max="11263" width="9.140625" style="330"/>
    <col min="11264" max="11264" width="26" style="330" customWidth="1"/>
    <col min="11265" max="11265" width="9" style="330" customWidth="1"/>
    <col min="11266" max="11266" width="9.85546875" style="330" customWidth="1"/>
    <col min="11267" max="11267" width="9.42578125" style="330" customWidth="1"/>
    <col min="11268" max="11271" width="9.140625" style="330"/>
    <col min="11272" max="11272" width="8.42578125" style="330" customWidth="1"/>
    <col min="11273" max="11273" width="8.5703125" style="330" customWidth="1"/>
    <col min="11274" max="11274" width="8.42578125" style="330" customWidth="1"/>
    <col min="11275" max="11519" width="9.140625" style="330"/>
    <col min="11520" max="11520" width="26" style="330" customWidth="1"/>
    <col min="11521" max="11521" width="9" style="330" customWidth="1"/>
    <col min="11522" max="11522" width="9.85546875" style="330" customWidth="1"/>
    <col min="11523" max="11523" width="9.42578125" style="330" customWidth="1"/>
    <col min="11524" max="11527" width="9.140625" style="330"/>
    <col min="11528" max="11528" width="8.42578125" style="330" customWidth="1"/>
    <col min="11529" max="11529" width="8.5703125" style="330" customWidth="1"/>
    <col min="11530" max="11530" width="8.42578125" style="330" customWidth="1"/>
    <col min="11531" max="11775" width="9.140625" style="330"/>
    <col min="11776" max="11776" width="26" style="330" customWidth="1"/>
    <col min="11777" max="11777" width="9" style="330" customWidth="1"/>
    <col min="11778" max="11778" width="9.85546875" style="330" customWidth="1"/>
    <col min="11779" max="11779" width="9.42578125" style="330" customWidth="1"/>
    <col min="11780" max="11783" width="9.140625" style="330"/>
    <col min="11784" max="11784" width="8.42578125" style="330" customWidth="1"/>
    <col min="11785" max="11785" width="8.5703125" style="330" customWidth="1"/>
    <col min="11786" max="11786" width="8.42578125" style="330" customWidth="1"/>
    <col min="11787" max="12031" width="9.140625" style="330"/>
    <col min="12032" max="12032" width="26" style="330" customWidth="1"/>
    <col min="12033" max="12033" width="9" style="330" customWidth="1"/>
    <col min="12034" max="12034" width="9.85546875" style="330" customWidth="1"/>
    <col min="12035" max="12035" width="9.42578125" style="330" customWidth="1"/>
    <col min="12036" max="12039" width="9.140625" style="330"/>
    <col min="12040" max="12040" width="8.42578125" style="330" customWidth="1"/>
    <col min="12041" max="12041" width="8.5703125" style="330" customWidth="1"/>
    <col min="12042" max="12042" width="8.42578125" style="330" customWidth="1"/>
    <col min="12043" max="12287" width="9.140625" style="330"/>
    <col min="12288" max="12288" width="26" style="330" customWidth="1"/>
    <col min="12289" max="12289" width="9" style="330" customWidth="1"/>
    <col min="12290" max="12290" width="9.85546875" style="330" customWidth="1"/>
    <col min="12291" max="12291" width="9.42578125" style="330" customWidth="1"/>
    <col min="12292" max="12295" width="9.140625" style="330"/>
    <col min="12296" max="12296" width="8.42578125" style="330" customWidth="1"/>
    <col min="12297" max="12297" width="8.5703125" style="330" customWidth="1"/>
    <col min="12298" max="12298" width="8.42578125" style="330" customWidth="1"/>
    <col min="12299" max="12543" width="9.140625" style="330"/>
    <col min="12544" max="12544" width="26" style="330" customWidth="1"/>
    <col min="12545" max="12545" width="9" style="330" customWidth="1"/>
    <col min="12546" max="12546" width="9.85546875" style="330" customWidth="1"/>
    <col min="12547" max="12547" width="9.42578125" style="330" customWidth="1"/>
    <col min="12548" max="12551" width="9.140625" style="330"/>
    <col min="12552" max="12552" width="8.42578125" style="330" customWidth="1"/>
    <col min="12553" max="12553" width="8.5703125" style="330" customWidth="1"/>
    <col min="12554" max="12554" width="8.42578125" style="330" customWidth="1"/>
    <col min="12555" max="12799" width="9.140625" style="330"/>
    <col min="12800" max="12800" width="26" style="330" customWidth="1"/>
    <col min="12801" max="12801" width="9" style="330" customWidth="1"/>
    <col min="12802" max="12802" width="9.85546875" style="330" customWidth="1"/>
    <col min="12803" max="12803" width="9.42578125" style="330" customWidth="1"/>
    <col min="12804" max="12807" width="9.140625" style="330"/>
    <col min="12808" max="12808" width="8.42578125" style="330" customWidth="1"/>
    <col min="12809" max="12809" width="8.5703125" style="330" customWidth="1"/>
    <col min="12810" max="12810" width="8.42578125" style="330" customWidth="1"/>
    <col min="12811" max="13055" width="9.140625" style="330"/>
    <col min="13056" max="13056" width="26" style="330" customWidth="1"/>
    <col min="13057" max="13057" width="9" style="330" customWidth="1"/>
    <col min="13058" max="13058" width="9.85546875" style="330" customWidth="1"/>
    <col min="13059" max="13059" width="9.42578125" style="330" customWidth="1"/>
    <col min="13060" max="13063" width="9.140625" style="330"/>
    <col min="13064" max="13064" width="8.42578125" style="330" customWidth="1"/>
    <col min="13065" max="13065" width="8.5703125" style="330" customWidth="1"/>
    <col min="13066" max="13066" width="8.42578125" style="330" customWidth="1"/>
    <col min="13067" max="13311" width="9.140625" style="330"/>
    <col min="13312" max="13312" width="26" style="330" customWidth="1"/>
    <col min="13313" max="13313" width="9" style="330" customWidth="1"/>
    <col min="13314" max="13314" width="9.85546875" style="330" customWidth="1"/>
    <col min="13315" max="13315" width="9.42578125" style="330" customWidth="1"/>
    <col min="13316" max="13319" width="9.140625" style="330"/>
    <col min="13320" max="13320" width="8.42578125" style="330" customWidth="1"/>
    <col min="13321" max="13321" width="8.5703125" style="330" customWidth="1"/>
    <col min="13322" max="13322" width="8.42578125" style="330" customWidth="1"/>
    <col min="13323" max="13567" width="9.140625" style="330"/>
    <col min="13568" max="13568" width="26" style="330" customWidth="1"/>
    <col min="13569" max="13569" width="9" style="330" customWidth="1"/>
    <col min="13570" max="13570" width="9.85546875" style="330" customWidth="1"/>
    <col min="13571" max="13571" width="9.42578125" style="330" customWidth="1"/>
    <col min="13572" max="13575" width="9.140625" style="330"/>
    <col min="13576" max="13576" width="8.42578125" style="330" customWidth="1"/>
    <col min="13577" max="13577" width="8.5703125" style="330" customWidth="1"/>
    <col min="13578" max="13578" width="8.42578125" style="330" customWidth="1"/>
    <col min="13579" max="13823" width="9.140625" style="330"/>
    <col min="13824" max="13824" width="26" style="330" customWidth="1"/>
    <col min="13825" max="13825" width="9" style="330" customWidth="1"/>
    <col min="13826" max="13826" width="9.85546875" style="330" customWidth="1"/>
    <col min="13827" max="13827" width="9.42578125" style="330" customWidth="1"/>
    <col min="13828" max="13831" width="9.140625" style="330"/>
    <col min="13832" max="13832" width="8.42578125" style="330" customWidth="1"/>
    <col min="13833" max="13833" width="8.5703125" style="330" customWidth="1"/>
    <col min="13834" max="13834" width="8.42578125" style="330" customWidth="1"/>
    <col min="13835" max="14079" width="9.140625" style="330"/>
    <col min="14080" max="14080" width="26" style="330" customWidth="1"/>
    <col min="14081" max="14081" width="9" style="330" customWidth="1"/>
    <col min="14082" max="14082" width="9.85546875" style="330" customWidth="1"/>
    <col min="14083" max="14083" width="9.42578125" style="330" customWidth="1"/>
    <col min="14084" max="14087" width="9.140625" style="330"/>
    <col min="14088" max="14088" width="8.42578125" style="330" customWidth="1"/>
    <col min="14089" max="14089" width="8.5703125" style="330" customWidth="1"/>
    <col min="14090" max="14090" width="8.42578125" style="330" customWidth="1"/>
    <col min="14091" max="14335" width="9.140625" style="330"/>
    <col min="14336" max="14336" width="26" style="330" customWidth="1"/>
    <col min="14337" max="14337" width="9" style="330" customWidth="1"/>
    <col min="14338" max="14338" width="9.85546875" style="330" customWidth="1"/>
    <col min="14339" max="14339" width="9.42578125" style="330" customWidth="1"/>
    <col min="14340" max="14343" width="9.140625" style="330"/>
    <col min="14344" max="14344" width="8.42578125" style="330" customWidth="1"/>
    <col min="14345" max="14345" width="8.5703125" style="330" customWidth="1"/>
    <col min="14346" max="14346" width="8.42578125" style="330" customWidth="1"/>
    <col min="14347" max="14591" width="9.140625" style="330"/>
    <col min="14592" max="14592" width="26" style="330" customWidth="1"/>
    <col min="14593" max="14593" width="9" style="330" customWidth="1"/>
    <col min="14594" max="14594" width="9.85546875" style="330" customWidth="1"/>
    <col min="14595" max="14595" width="9.42578125" style="330" customWidth="1"/>
    <col min="14596" max="14599" width="9.140625" style="330"/>
    <col min="14600" max="14600" width="8.42578125" style="330" customWidth="1"/>
    <col min="14601" max="14601" width="8.5703125" style="330" customWidth="1"/>
    <col min="14602" max="14602" width="8.42578125" style="330" customWidth="1"/>
    <col min="14603" max="14847" width="9.140625" style="330"/>
    <col min="14848" max="14848" width="26" style="330" customWidth="1"/>
    <col min="14849" max="14849" width="9" style="330" customWidth="1"/>
    <col min="14850" max="14850" width="9.85546875" style="330" customWidth="1"/>
    <col min="14851" max="14851" width="9.42578125" style="330" customWidth="1"/>
    <col min="14852" max="14855" width="9.140625" style="330"/>
    <col min="14856" max="14856" width="8.42578125" style="330" customWidth="1"/>
    <col min="14857" max="14857" width="8.5703125" style="330" customWidth="1"/>
    <col min="14858" max="14858" width="8.42578125" style="330" customWidth="1"/>
    <col min="14859" max="15103" width="9.140625" style="330"/>
    <col min="15104" max="15104" width="26" style="330" customWidth="1"/>
    <col min="15105" max="15105" width="9" style="330" customWidth="1"/>
    <col min="15106" max="15106" width="9.85546875" style="330" customWidth="1"/>
    <col min="15107" max="15107" width="9.42578125" style="330" customWidth="1"/>
    <col min="15108" max="15111" width="9.140625" style="330"/>
    <col min="15112" max="15112" width="8.42578125" style="330" customWidth="1"/>
    <col min="15113" max="15113" width="8.5703125" style="330" customWidth="1"/>
    <col min="15114" max="15114" width="8.42578125" style="330" customWidth="1"/>
    <col min="15115" max="15359" width="9.140625" style="330"/>
    <col min="15360" max="15360" width="26" style="330" customWidth="1"/>
    <col min="15361" max="15361" width="9" style="330" customWidth="1"/>
    <col min="15362" max="15362" width="9.85546875" style="330" customWidth="1"/>
    <col min="15363" max="15363" width="9.42578125" style="330" customWidth="1"/>
    <col min="15364" max="15367" width="9.140625" style="330"/>
    <col min="15368" max="15368" width="8.42578125" style="330" customWidth="1"/>
    <col min="15369" max="15369" width="8.5703125" style="330" customWidth="1"/>
    <col min="15370" max="15370" width="8.42578125" style="330" customWidth="1"/>
    <col min="15371" max="15615" width="9.140625" style="330"/>
    <col min="15616" max="15616" width="26" style="330" customWidth="1"/>
    <col min="15617" max="15617" width="9" style="330" customWidth="1"/>
    <col min="15618" max="15618" width="9.85546875" style="330" customWidth="1"/>
    <col min="15619" max="15619" width="9.42578125" style="330" customWidth="1"/>
    <col min="15620" max="15623" width="9.140625" style="330"/>
    <col min="15624" max="15624" width="8.42578125" style="330" customWidth="1"/>
    <col min="15625" max="15625" width="8.5703125" style="330" customWidth="1"/>
    <col min="15626" max="15626" width="8.42578125" style="330" customWidth="1"/>
    <col min="15627" max="15871" width="9.140625" style="330"/>
    <col min="15872" max="15872" width="26" style="330" customWidth="1"/>
    <col min="15873" max="15873" width="9" style="330" customWidth="1"/>
    <col min="15874" max="15874" width="9.85546875" style="330" customWidth="1"/>
    <col min="15875" max="15875" width="9.42578125" style="330" customWidth="1"/>
    <col min="15876" max="15879" width="9.140625" style="330"/>
    <col min="15880" max="15880" width="8.42578125" style="330" customWidth="1"/>
    <col min="15881" max="15881" width="8.5703125" style="330" customWidth="1"/>
    <col min="15882" max="15882" width="8.42578125" style="330" customWidth="1"/>
    <col min="15883" max="16127" width="9.140625" style="330"/>
    <col min="16128" max="16128" width="26" style="330" customWidth="1"/>
    <col min="16129" max="16129" width="9" style="330" customWidth="1"/>
    <col min="16130" max="16130" width="9.85546875" style="330" customWidth="1"/>
    <col min="16131" max="16131" width="9.42578125" style="330" customWidth="1"/>
    <col min="16132" max="16135" width="9.140625" style="330"/>
    <col min="16136" max="16136" width="8.42578125" style="330" customWidth="1"/>
    <col min="16137" max="16137" width="8.5703125" style="330" customWidth="1"/>
    <col min="16138" max="16138" width="8.42578125" style="330" customWidth="1"/>
    <col min="16139" max="16384" width="9.140625" style="330"/>
  </cols>
  <sheetData>
    <row r="1" spans="1:15" ht="21.75" customHeight="1" x14ac:dyDescent="0.25">
      <c r="A1" s="602" t="s">
        <v>614</v>
      </c>
      <c r="B1" s="603"/>
      <c r="C1" s="603"/>
      <c r="D1" s="603"/>
      <c r="E1" s="603"/>
      <c r="F1" s="603"/>
      <c r="G1" s="603"/>
      <c r="H1" s="603"/>
      <c r="I1" s="603"/>
      <c r="J1" s="603"/>
    </row>
    <row r="4" spans="1:15" ht="15.75" x14ac:dyDescent="0.25">
      <c r="A4" s="604" t="s">
        <v>269</v>
      </c>
      <c r="B4" s="605"/>
      <c r="C4" s="605"/>
      <c r="D4" s="605"/>
      <c r="E4" s="605"/>
      <c r="F4" s="605"/>
      <c r="G4" s="605"/>
      <c r="H4" s="605"/>
      <c r="I4" s="605"/>
      <c r="J4" s="605"/>
    </row>
    <row r="5" spans="1:15" ht="15.75" x14ac:dyDescent="0.25">
      <c r="A5" s="604" t="s">
        <v>418</v>
      </c>
      <c r="B5" s="606"/>
      <c r="C5" s="606"/>
      <c r="D5" s="606"/>
      <c r="E5" s="606"/>
      <c r="F5" s="606"/>
      <c r="G5" s="606"/>
      <c r="H5" s="606"/>
      <c r="I5" s="606"/>
      <c r="J5" s="606"/>
    </row>
    <row r="7" spans="1:15" ht="15.75" x14ac:dyDescent="0.25">
      <c r="A7" s="604" t="s">
        <v>270</v>
      </c>
      <c r="B7" s="605"/>
      <c r="C7" s="605"/>
      <c r="D7" s="605"/>
      <c r="E7" s="605"/>
      <c r="F7" s="605"/>
      <c r="G7" s="605"/>
      <c r="H7" s="605"/>
      <c r="I7" s="605"/>
      <c r="J7" s="605"/>
    </row>
    <row r="8" spans="1:15" x14ac:dyDescent="0.25">
      <c r="G8" s="337" t="s">
        <v>273</v>
      </c>
      <c r="H8" s="337"/>
      <c r="I8" s="337"/>
    </row>
    <row r="9" spans="1:15" ht="36.75" customHeight="1" x14ac:dyDescent="0.25">
      <c r="A9" s="331"/>
      <c r="B9" s="332" t="s">
        <v>5</v>
      </c>
      <c r="C9" s="332">
        <v>2021</v>
      </c>
      <c r="D9" s="332">
        <v>2022</v>
      </c>
      <c r="E9" s="332">
        <v>2023</v>
      </c>
      <c r="F9" s="332">
        <v>2024</v>
      </c>
      <c r="G9" s="410">
        <v>2025</v>
      </c>
      <c r="H9" s="380"/>
      <c r="I9" s="411"/>
      <c r="J9" s="411"/>
      <c r="K9" s="381"/>
    </row>
    <row r="10" spans="1:15" ht="46.5" customHeight="1" x14ac:dyDescent="0.25">
      <c r="A10" s="332" t="s">
        <v>8</v>
      </c>
      <c r="B10" s="333" t="s">
        <v>268</v>
      </c>
      <c r="C10" s="334" t="s">
        <v>267</v>
      </c>
      <c r="D10" s="334" t="s">
        <v>267</v>
      </c>
      <c r="E10" s="334" t="s">
        <v>267</v>
      </c>
      <c r="F10" s="334" t="s">
        <v>267</v>
      </c>
      <c r="G10" s="334" t="s">
        <v>267</v>
      </c>
      <c r="H10" s="412"/>
      <c r="I10" s="412"/>
      <c r="J10" s="412"/>
      <c r="K10" s="381"/>
    </row>
    <row r="11" spans="1:15" x14ac:dyDescent="0.25">
      <c r="H11" s="381"/>
      <c r="I11" s="381"/>
      <c r="J11" s="381"/>
      <c r="O11" s="413"/>
    </row>
    <row r="12" spans="1:15" x14ac:dyDescent="0.25">
      <c r="H12" s="381"/>
      <c r="I12" s="381"/>
      <c r="J12" s="381"/>
    </row>
    <row r="18" spans="7:11" x14ac:dyDescent="0.25">
      <c r="I18" s="381"/>
    </row>
    <row r="21" spans="7:11" ht="15.75" x14ac:dyDescent="0.25">
      <c r="G21" s="4"/>
      <c r="H21" s="4"/>
      <c r="I21" s="4"/>
    </row>
    <row r="22" spans="7:11" ht="15.75" x14ac:dyDescent="0.25">
      <c r="G22" s="4"/>
      <c r="H22" s="4"/>
      <c r="I22" s="4"/>
    </row>
    <row r="23" spans="7:11" ht="15.75" x14ac:dyDescent="0.25">
      <c r="G23" s="4"/>
      <c r="H23" s="4"/>
      <c r="K23" s="4"/>
    </row>
    <row r="24" spans="7:11" ht="15.75" x14ac:dyDescent="0.25">
      <c r="G24" s="4"/>
      <c r="H24" s="4"/>
      <c r="I24" s="4"/>
    </row>
  </sheetData>
  <mergeCells count="4">
    <mergeCell ref="A1:J1"/>
    <mergeCell ref="A7:J7"/>
    <mergeCell ref="A5:J5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80"/>
  <sheetViews>
    <sheetView tabSelected="1" view="pageBreakPreview" zoomScaleNormal="100" workbookViewId="0"/>
  </sheetViews>
  <sheetFormatPr defaultRowHeight="12.75" x14ac:dyDescent="0.2"/>
  <cols>
    <col min="2" max="2" width="23.140625" customWidth="1"/>
    <col min="3" max="3" width="44.140625" customWidth="1"/>
    <col min="4" max="4" width="13.7109375" customWidth="1"/>
  </cols>
  <sheetData>
    <row r="1" spans="1:9" ht="15.75" x14ac:dyDescent="0.25">
      <c r="A1" s="4" t="s">
        <v>615</v>
      </c>
      <c r="B1" s="4"/>
      <c r="C1" s="5"/>
      <c r="D1" s="5"/>
      <c r="E1" s="5"/>
      <c r="F1" s="5"/>
      <c r="G1" s="5"/>
      <c r="H1" s="5"/>
      <c r="I1" s="5"/>
    </row>
    <row r="2" spans="1:9" ht="15.75" x14ac:dyDescent="0.25">
      <c r="B2" s="4"/>
      <c r="C2" s="5"/>
      <c r="D2" s="5"/>
      <c r="E2" s="5"/>
      <c r="F2" s="5"/>
      <c r="G2" s="5"/>
      <c r="H2" s="5"/>
      <c r="I2" s="5"/>
    </row>
    <row r="3" spans="1:9" x14ac:dyDescent="0.2">
      <c r="B3" s="5"/>
      <c r="C3" s="5"/>
      <c r="D3" s="5"/>
      <c r="E3" s="5"/>
      <c r="F3" s="5"/>
      <c r="G3" s="5"/>
      <c r="H3" s="5"/>
      <c r="I3" s="5"/>
    </row>
    <row r="4" spans="1:9" ht="15.75" x14ac:dyDescent="0.25">
      <c r="B4" s="532"/>
      <c r="C4" s="6" t="s">
        <v>155</v>
      </c>
      <c r="D4" s="5"/>
      <c r="E4" s="5"/>
      <c r="F4" s="5"/>
      <c r="G4" s="5"/>
      <c r="H4" s="5"/>
      <c r="I4" s="5"/>
    </row>
    <row r="5" spans="1:9" ht="15.75" x14ac:dyDescent="0.25">
      <c r="B5" s="5"/>
      <c r="C5" s="6" t="s">
        <v>103</v>
      </c>
      <c r="D5" s="5"/>
      <c r="E5" s="5"/>
      <c r="F5" s="5"/>
      <c r="G5" s="5"/>
      <c r="H5" s="5"/>
      <c r="I5" s="5"/>
    </row>
    <row r="6" spans="1:9" ht="15.75" x14ac:dyDescent="0.25">
      <c r="B6" s="5"/>
      <c r="C6" s="6"/>
      <c r="D6" s="5"/>
      <c r="E6" s="5"/>
      <c r="F6" s="5"/>
      <c r="G6" s="5"/>
      <c r="H6" s="5"/>
      <c r="I6" s="5"/>
    </row>
    <row r="7" spans="1:9" x14ac:dyDescent="0.2">
      <c r="B7" s="5"/>
      <c r="C7" s="5"/>
      <c r="D7" s="5"/>
      <c r="E7" s="5"/>
      <c r="F7" s="5"/>
      <c r="G7" s="5"/>
      <c r="H7" s="5"/>
      <c r="I7" s="5"/>
    </row>
    <row r="8" spans="1:9" x14ac:dyDescent="0.2">
      <c r="B8" s="5"/>
      <c r="C8" s="157" t="s">
        <v>112</v>
      </c>
      <c r="D8" s="5"/>
      <c r="E8" s="5"/>
      <c r="F8" s="5"/>
      <c r="G8" s="5"/>
      <c r="H8" s="5"/>
      <c r="I8" s="5"/>
    </row>
    <row r="9" spans="1:9" ht="15" customHeight="1" x14ac:dyDescent="0.2">
      <c r="A9" s="392" t="s">
        <v>307</v>
      </c>
      <c r="B9" s="85" t="s">
        <v>5</v>
      </c>
      <c r="C9" s="87"/>
      <c r="D9" s="86" t="s">
        <v>6</v>
      </c>
      <c r="E9" s="5"/>
      <c r="F9" s="5"/>
      <c r="G9" s="5"/>
      <c r="H9" s="5"/>
      <c r="I9" s="5"/>
    </row>
    <row r="10" spans="1:9" ht="25.5" x14ac:dyDescent="0.2">
      <c r="A10" s="393" t="s">
        <v>310</v>
      </c>
      <c r="B10" s="99" t="s">
        <v>139</v>
      </c>
      <c r="C10" s="99" t="s">
        <v>121</v>
      </c>
      <c r="D10" s="535">
        <v>58904</v>
      </c>
      <c r="E10" s="5"/>
      <c r="F10" s="5"/>
      <c r="G10" s="5"/>
      <c r="H10" s="5"/>
      <c r="I10" s="5"/>
    </row>
    <row r="11" spans="1:9" ht="25.5" x14ac:dyDescent="0.2">
      <c r="A11" s="393" t="s">
        <v>310</v>
      </c>
      <c r="B11" s="99" t="s">
        <v>287</v>
      </c>
      <c r="C11" s="99" t="s">
        <v>121</v>
      </c>
      <c r="D11" s="536">
        <v>5429</v>
      </c>
      <c r="E11" s="5"/>
      <c r="F11" s="5"/>
      <c r="G11" s="5"/>
      <c r="H11" s="5"/>
      <c r="I11" s="5"/>
    </row>
    <row r="12" spans="1:9" ht="25.5" x14ac:dyDescent="0.2">
      <c r="A12" s="393" t="s">
        <v>310</v>
      </c>
      <c r="B12" s="100" t="s">
        <v>122</v>
      </c>
      <c r="C12" s="100" t="s">
        <v>108</v>
      </c>
      <c r="D12" s="533">
        <v>15012</v>
      </c>
      <c r="E12" s="5"/>
      <c r="F12" s="5"/>
      <c r="G12" s="5"/>
      <c r="H12" s="5"/>
      <c r="I12" s="5"/>
    </row>
    <row r="13" spans="1:9" ht="38.25" x14ac:dyDescent="0.2">
      <c r="A13" s="393" t="s">
        <v>310</v>
      </c>
      <c r="B13" s="100" t="s">
        <v>306</v>
      </c>
      <c r="C13" s="100" t="s">
        <v>592</v>
      </c>
      <c r="D13" s="533">
        <v>402</v>
      </c>
      <c r="E13" s="5"/>
      <c r="F13" s="5"/>
      <c r="G13" s="5"/>
      <c r="H13" s="5"/>
      <c r="I13" s="5"/>
    </row>
    <row r="14" spans="1:9" ht="63.75" x14ac:dyDescent="0.2">
      <c r="A14" s="393" t="s">
        <v>311</v>
      </c>
      <c r="B14" s="100" t="s">
        <v>304</v>
      </c>
      <c r="C14" s="462" t="s">
        <v>590</v>
      </c>
      <c r="D14" s="533">
        <v>59</v>
      </c>
      <c r="E14" s="5"/>
      <c r="F14" s="5"/>
      <c r="G14" s="5"/>
      <c r="H14" s="5"/>
      <c r="I14" s="5"/>
    </row>
    <row r="15" spans="1:9" ht="38.25" x14ac:dyDescent="0.2">
      <c r="A15" s="393" t="s">
        <v>308</v>
      </c>
      <c r="B15" s="192" t="s">
        <v>305</v>
      </c>
      <c r="C15" s="193" t="s">
        <v>591</v>
      </c>
      <c r="D15" s="534">
        <v>4431</v>
      </c>
      <c r="E15" s="5"/>
      <c r="F15" s="5"/>
      <c r="G15" s="5"/>
      <c r="H15" s="5"/>
      <c r="I15" s="5"/>
    </row>
    <row r="16" spans="1:9" ht="51" x14ac:dyDescent="0.2">
      <c r="A16" s="393" t="s">
        <v>309</v>
      </c>
      <c r="B16" s="194" t="s">
        <v>138</v>
      </c>
      <c r="C16" s="195" t="s">
        <v>404</v>
      </c>
      <c r="D16" s="533">
        <v>11979</v>
      </c>
      <c r="E16" s="5"/>
      <c r="F16" s="5"/>
      <c r="G16" s="5"/>
      <c r="H16" s="5"/>
      <c r="I16" s="5"/>
    </row>
    <row r="17" spans="1:9" x14ac:dyDescent="0.2">
      <c r="A17" s="360"/>
      <c r="B17" s="12" t="s">
        <v>109</v>
      </c>
      <c r="C17" s="12"/>
      <c r="D17" s="155">
        <f>SUM(D10:D16)</f>
        <v>96216</v>
      </c>
      <c r="E17" s="5"/>
      <c r="F17" s="5"/>
      <c r="G17" s="5"/>
      <c r="H17" s="5"/>
      <c r="I17" s="5"/>
    </row>
    <row r="18" spans="1:9" x14ac:dyDescent="0.2">
      <c r="B18" s="5"/>
      <c r="C18" s="5"/>
      <c r="D18" s="5"/>
      <c r="E18" s="5"/>
      <c r="F18" s="5"/>
      <c r="G18" s="5"/>
      <c r="H18" s="5"/>
      <c r="I18" s="5"/>
    </row>
    <row r="19" spans="1:9" x14ac:dyDescent="0.2">
      <c r="B19" s="5"/>
      <c r="C19" s="5"/>
      <c r="D19" s="5"/>
      <c r="E19" s="5"/>
      <c r="F19" s="5"/>
      <c r="G19" s="5"/>
      <c r="H19" s="5"/>
      <c r="I19" s="5"/>
    </row>
    <row r="20" spans="1:9" x14ac:dyDescent="0.2">
      <c r="B20" s="5"/>
      <c r="C20" s="5"/>
      <c r="D20" s="5"/>
      <c r="E20" s="5"/>
      <c r="F20" s="5"/>
      <c r="G20" s="5"/>
      <c r="H20" s="5"/>
      <c r="I20" s="5"/>
    </row>
    <row r="21" spans="1:9" x14ac:dyDescent="0.2">
      <c r="B21" s="5"/>
      <c r="C21" s="5"/>
      <c r="D21" s="5"/>
      <c r="E21" s="5"/>
      <c r="F21" s="5"/>
      <c r="G21" s="5"/>
      <c r="H21" s="5"/>
      <c r="I21" s="5"/>
    </row>
    <row r="22" spans="1:9" x14ac:dyDescent="0.2">
      <c r="B22" s="5"/>
      <c r="C22" s="5"/>
      <c r="D22" s="5"/>
      <c r="E22" s="5"/>
      <c r="F22" s="5"/>
      <c r="G22" s="5"/>
      <c r="H22" s="5"/>
      <c r="I22" s="5"/>
    </row>
    <row r="23" spans="1:9" x14ac:dyDescent="0.2">
      <c r="B23" s="5"/>
      <c r="C23" s="5"/>
      <c r="D23" s="5"/>
      <c r="E23" s="5"/>
      <c r="F23" s="5"/>
      <c r="G23" s="5"/>
      <c r="H23" s="5"/>
      <c r="I23" s="5"/>
    </row>
    <row r="24" spans="1:9" x14ac:dyDescent="0.2">
      <c r="B24" s="5"/>
      <c r="C24" s="5"/>
      <c r="D24" s="5"/>
      <c r="E24" s="5"/>
      <c r="F24" s="5"/>
      <c r="G24" s="5"/>
      <c r="H24" s="5"/>
      <c r="I24" s="5"/>
    </row>
    <row r="25" spans="1:9" x14ac:dyDescent="0.2">
      <c r="B25" s="5"/>
      <c r="C25" s="5"/>
      <c r="D25" s="5"/>
      <c r="E25" s="5"/>
      <c r="F25" s="5"/>
      <c r="G25" s="5"/>
      <c r="H25" s="5"/>
      <c r="I25" s="5"/>
    </row>
    <row r="26" spans="1:9" x14ac:dyDescent="0.2">
      <c r="B26" s="5"/>
      <c r="C26" s="5"/>
      <c r="D26" s="5"/>
      <c r="E26" s="5"/>
      <c r="F26" s="5"/>
      <c r="G26" s="5"/>
      <c r="H26" s="5"/>
      <c r="I26" s="5"/>
    </row>
    <row r="27" spans="1:9" x14ac:dyDescent="0.2">
      <c r="B27" s="5"/>
      <c r="C27" s="5"/>
      <c r="D27" s="5"/>
      <c r="E27" s="5"/>
      <c r="F27" s="5"/>
      <c r="G27" s="5"/>
      <c r="H27" s="5"/>
      <c r="I27" s="5"/>
    </row>
    <row r="28" spans="1:9" x14ac:dyDescent="0.2">
      <c r="B28" s="5"/>
      <c r="C28" s="5"/>
      <c r="D28" s="5"/>
      <c r="E28" s="5"/>
      <c r="F28" s="5"/>
      <c r="G28" s="5"/>
      <c r="H28" s="5"/>
      <c r="I28" s="5"/>
    </row>
    <row r="29" spans="1:9" x14ac:dyDescent="0.2">
      <c r="B29" s="5"/>
      <c r="C29" s="5"/>
      <c r="D29" s="5"/>
      <c r="E29" s="5"/>
      <c r="F29" s="5"/>
      <c r="G29" s="5"/>
      <c r="H29" s="5"/>
      <c r="I29" s="5"/>
    </row>
    <row r="30" spans="1:9" x14ac:dyDescent="0.2">
      <c r="B30" s="5"/>
      <c r="C30" s="5"/>
      <c r="D30" s="5"/>
      <c r="E30" s="5"/>
      <c r="F30" s="5"/>
      <c r="G30" s="5"/>
      <c r="H30" s="5"/>
      <c r="I30" s="5"/>
    </row>
    <row r="31" spans="1:9" x14ac:dyDescent="0.2">
      <c r="B31" s="5"/>
      <c r="C31" s="5"/>
      <c r="D31" s="5"/>
      <c r="E31" s="5"/>
      <c r="F31" s="5"/>
      <c r="G31" s="5"/>
      <c r="H31" s="5"/>
      <c r="I31" s="5"/>
    </row>
    <row r="32" spans="1:9" x14ac:dyDescent="0.2">
      <c r="B32" s="5"/>
      <c r="C32" s="5"/>
      <c r="D32" s="5"/>
      <c r="E32" s="5"/>
      <c r="F32" s="5"/>
      <c r="G32" s="5"/>
      <c r="H32" s="5"/>
      <c r="I32" s="5"/>
    </row>
    <row r="33" spans="2:9" x14ac:dyDescent="0.2">
      <c r="B33" s="5"/>
      <c r="C33" s="5"/>
      <c r="D33" s="5"/>
      <c r="E33" s="5"/>
      <c r="F33" s="5"/>
      <c r="G33" s="5"/>
      <c r="H33" s="5"/>
      <c r="I33" s="5"/>
    </row>
    <row r="34" spans="2:9" x14ac:dyDescent="0.2">
      <c r="B34" s="5"/>
      <c r="C34" s="5"/>
      <c r="D34" s="5"/>
      <c r="E34" s="5"/>
      <c r="F34" s="5"/>
      <c r="G34" s="5"/>
      <c r="H34" s="5"/>
      <c r="I34" s="5"/>
    </row>
    <row r="35" spans="2:9" x14ac:dyDescent="0.2">
      <c r="B35" s="5"/>
      <c r="C35" s="5"/>
      <c r="D35" s="5"/>
      <c r="E35" s="5"/>
      <c r="F35" s="5"/>
      <c r="G35" s="5"/>
      <c r="H35" s="5"/>
      <c r="I35" s="5"/>
    </row>
    <row r="36" spans="2:9" x14ac:dyDescent="0.2">
      <c r="B36" s="5"/>
      <c r="C36" s="5"/>
      <c r="D36" s="5"/>
      <c r="E36" s="5"/>
      <c r="F36" s="5"/>
      <c r="G36" s="5"/>
      <c r="H36" s="5"/>
      <c r="I36" s="5"/>
    </row>
    <row r="37" spans="2:9" x14ac:dyDescent="0.2">
      <c r="B37" s="5"/>
      <c r="C37" s="5"/>
      <c r="D37" s="5"/>
      <c r="E37" s="5"/>
      <c r="F37" s="5"/>
      <c r="G37" s="5"/>
      <c r="H37" s="5"/>
      <c r="I37" s="5"/>
    </row>
    <row r="38" spans="2:9" x14ac:dyDescent="0.2">
      <c r="B38" s="5"/>
      <c r="C38" s="5"/>
      <c r="D38" s="5"/>
      <c r="E38" s="5"/>
      <c r="F38" s="5"/>
      <c r="G38" s="5"/>
      <c r="H38" s="5"/>
      <c r="I38" s="5"/>
    </row>
    <row r="39" spans="2:9" x14ac:dyDescent="0.2">
      <c r="B39" s="5"/>
      <c r="C39" s="5"/>
      <c r="D39" s="5"/>
      <c r="E39" s="5"/>
      <c r="F39" s="5"/>
      <c r="G39" s="5"/>
      <c r="H39" s="5"/>
      <c r="I39" s="5"/>
    </row>
    <row r="40" spans="2:9" x14ac:dyDescent="0.2">
      <c r="B40" s="5"/>
      <c r="C40" s="5"/>
      <c r="D40" s="5"/>
      <c r="E40" s="5"/>
      <c r="F40" s="5"/>
      <c r="G40" s="5"/>
      <c r="H40" s="5"/>
      <c r="I40" s="5"/>
    </row>
    <row r="41" spans="2:9" x14ac:dyDescent="0.2">
      <c r="B41" s="5"/>
      <c r="C41" s="5"/>
      <c r="D41" s="5"/>
      <c r="E41" s="5"/>
      <c r="F41" s="5"/>
      <c r="G41" s="5"/>
      <c r="H41" s="5"/>
      <c r="I41" s="5"/>
    </row>
    <row r="42" spans="2:9" x14ac:dyDescent="0.2">
      <c r="B42" s="5"/>
      <c r="C42" s="5"/>
      <c r="D42" s="5"/>
      <c r="E42" s="5"/>
      <c r="F42" s="5"/>
      <c r="G42" s="5"/>
      <c r="H42" s="5"/>
      <c r="I42" s="5"/>
    </row>
    <row r="43" spans="2:9" x14ac:dyDescent="0.2">
      <c r="B43" s="5"/>
      <c r="C43" s="5"/>
      <c r="D43" s="5"/>
      <c r="E43" s="5"/>
      <c r="F43" s="5"/>
      <c r="G43" s="5"/>
      <c r="H43" s="5"/>
      <c r="I43" s="5"/>
    </row>
    <row r="44" spans="2:9" x14ac:dyDescent="0.2">
      <c r="B44" s="5"/>
      <c r="C44" s="5"/>
      <c r="D44" s="5"/>
      <c r="E44" s="5"/>
      <c r="F44" s="5"/>
      <c r="G44" s="5"/>
      <c r="H44" s="5"/>
      <c r="I44" s="5"/>
    </row>
    <row r="45" spans="2:9" x14ac:dyDescent="0.2">
      <c r="B45" s="5"/>
      <c r="C45" s="5"/>
      <c r="D45" s="5"/>
      <c r="E45" s="5"/>
      <c r="F45" s="5"/>
      <c r="G45" s="5"/>
      <c r="H45" s="5"/>
      <c r="I45" s="5"/>
    </row>
    <row r="46" spans="2:9" x14ac:dyDescent="0.2">
      <c r="B46" s="5"/>
      <c r="C46" s="5"/>
      <c r="D46" s="5"/>
      <c r="E46" s="5"/>
      <c r="F46" s="5"/>
      <c r="G46" s="5"/>
      <c r="H46" s="5"/>
      <c r="I46" s="5"/>
    </row>
    <row r="47" spans="2:9" x14ac:dyDescent="0.2">
      <c r="B47" s="5"/>
      <c r="C47" s="5"/>
      <c r="D47" s="5"/>
      <c r="E47" s="5"/>
      <c r="F47" s="5"/>
      <c r="G47" s="5"/>
      <c r="H47" s="5"/>
      <c r="I47" s="5"/>
    </row>
    <row r="48" spans="2:9" x14ac:dyDescent="0.2">
      <c r="B48" s="5"/>
      <c r="C48" s="5"/>
      <c r="D48" s="5"/>
      <c r="E48" s="5"/>
      <c r="F48" s="5"/>
      <c r="G48" s="5"/>
      <c r="H48" s="5"/>
      <c r="I48" s="5"/>
    </row>
    <row r="49" spans="2:9" x14ac:dyDescent="0.2">
      <c r="B49" s="5"/>
      <c r="C49" s="5"/>
      <c r="D49" s="5"/>
      <c r="E49" s="5"/>
      <c r="F49" s="5"/>
      <c r="G49" s="5"/>
      <c r="H49" s="5"/>
      <c r="I49" s="5"/>
    </row>
    <row r="50" spans="2:9" x14ac:dyDescent="0.2">
      <c r="B50" s="5"/>
      <c r="C50" s="5"/>
      <c r="D50" s="5"/>
      <c r="E50" s="5"/>
      <c r="F50" s="5"/>
      <c r="G50" s="5"/>
      <c r="H50" s="5"/>
      <c r="I50" s="5"/>
    </row>
    <row r="51" spans="2:9" x14ac:dyDescent="0.2">
      <c r="B51" s="5"/>
      <c r="C51" s="5"/>
      <c r="D51" s="5"/>
      <c r="E51" s="5"/>
      <c r="F51" s="5"/>
      <c r="G51" s="5"/>
      <c r="H51" s="5"/>
      <c r="I51" s="5"/>
    </row>
    <row r="52" spans="2:9" x14ac:dyDescent="0.2">
      <c r="B52" s="5"/>
      <c r="C52" s="5"/>
      <c r="D52" s="5"/>
      <c r="E52" s="5"/>
      <c r="F52" s="5"/>
      <c r="G52" s="5"/>
      <c r="H52" s="5"/>
      <c r="I52" s="5"/>
    </row>
    <row r="53" spans="2:9" x14ac:dyDescent="0.2">
      <c r="B53" s="5"/>
      <c r="C53" s="5"/>
      <c r="D53" s="5"/>
      <c r="E53" s="5"/>
      <c r="F53" s="5"/>
      <c r="G53" s="5"/>
      <c r="H53" s="5"/>
      <c r="I53" s="5"/>
    </row>
    <row r="54" spans="2:9" x14ac:dyDescent="0.2">
      <c r="B54" s="5"/>
      <c r="C54" s="5"/>
      <c r="D54" s="5"/>
      <c r="E54" s="5"/>
      <c r="F54" s="5"/>
      <c r="G54" s="5"/>
      <c r="H54" s="5"/>
      <c r="I54" s="5"/>
    </row>
    <row r="55" spans="2:9" x14ac:dyDescent="0.2">
      <c r="B55" s="5"/>
      <c r="C55" s="5"/>
      <c r="D55" s="5"/>
      <c r="E55" s="5"/>
      <c r="F55" s="5"/>
      <c r="G55" s="5"/>
      <c r="H55" s="5"/>
      <c r="I55" s="5"/>
    </row>
    <row r="56" spans="2:9" x14ac:dyDescent="0.2">
      <c r="B56" s="5"/>
      <c r="C56" s="5"/>
      <c r="D56" s="5"/>
      <c r="E56" s="5"/>
      <c r="F56" s="5"/>
      <c r="G56" s="5"/>
      <c r="H56" s="5"/>
      <c r="I56" s="5"/>
    </row>
    <row r="57" spans="2:9" x14ac:dyDescent="0.2">
      <c r="B57" s="5"/>
      <c r="C57" s="5"/>
      <c r="D57" s="5"/>
      <c r="E57" s="5"/>
      <c r="F57" s="5"/>
      <c r="G57" s="5"/>
      <c r="H57" s="5"/>
      <c r="I57" s="5"/>
    </row>
    <row r="58" spans="2:9" x14ac:dyDescent="0.2">
      <c r="B58" s="5"/>
      <c r="C58" s="5"/>
      <c r="D58" s="5"/>
      <c r="E58" s="5"/>
      <c r="F58" s="5"/>
      <c r="G58" s="5"/>
      <c r="H58" s="5"/>
      <c r="I58" s="5"/>
    </row>
    <row r="59" spans="2:9" x14ac:dyDescent="0.2">
      <c r="B59" s="5"/>
      <c r="C59" s="5"/>
      <c r="D59" s="5"/>
      <c r="E59" s="5"/>
      <c r="F59" s="5"/>
      <c r="G59" s="5"/>
      <c r="H59" s="5"/>
      <c r="I59" s="5"/>
    </row>
    <row r="60" spans="2:9" x14ac:dyDescent="0.2">
      <c r="B60" s="5"/>
      <c r="C60" s="5"/>
      <c r="D60" s="5"/>
      <c r="E60" s="5"/>
      <c r="F60" s="5"/>
      <c r="G60" s="5"/>
      <c r="H60" s="5"/>
      <c r="I60" s="5"/>
    </row>
    <row r="61" spans="2:9" x14ac:dyDescent="0.2">
      <c r="B61" s="5"/>
      <c r="C61" s="5"/>
      <c r="D61" s="5"/>
      <c r="E61" s="5"/>
      <c r="F61" s="5"/>
      <c r="G61" s="5"/>
      <c r="H61" s="5"/>
      <c r="I61" s="5"/>
    </row>
    <row r="62" spans="2:9" x14ac:dyDescent="0.2">
      <c r="B62" s="5"/>
      <c r="C62" s="5"/>
      <c r="D62" s="5"/>
      <c r="E62" s="5"/>
      <c r="F62" s="5"/>
      <c r="G62" s="5"/>
      <c r="H62" s="5"/>
      <c r="I62" s="5"/>
    </row>
    <row r="63" spans="2:9" x14ac:dyDescent="0.2">
      <c r="B63" s="5"/>
      <c r="C63" s="5"/>
      <c r="D63" s="5"/>
      <c r="E63" s="5"/>
      <c r="F63" s="5"/>
      <c r="G63" s="5"/>
      <c r="H63" s="5"/>
      <c r="I63" s="5"/>
    </row>
    <row r="64" spans="2:9" x14ac:dyDescent="0.2">
      <c r="B64" s="5"/>
      <c r="C64" s="5"/>
      <c r="D64" s="5"/>
      <c r="E64" s="5"/>
      <c r="F64" s="5"/>
      <c r="G64" s="5"/>
      <c r="H64" s="5"/>
      <c r="I64" s="5"/>
    </row>
    <row r="65" spans="2:9" x14ac:dyDescent="0.2">
      <c r="B65" s="5"/>
      <c r="C65" s="5"/>
      <c r="D65" s="5"/>
      <c r="E65" s="5"/>
      <c r="F65" s="5"/>
      <c r="G65" s="5"/>
      <c r="H65" s="5"/>
      <c r="I65" s="5"/>
    </row>
    <row r="66" spans="2:9" x14ac:dyDescent="0.2">
      <c r="B66" s="5"/>
      <c r="C66" s="5"/>
      <c r="D66" s="5"/>
      <c r="E66" s="5"/>
      <c r="F66" s="5"/>
      <c r="G66" s="5"/>
      <c r="H66" s="5"/>
      <c r="I66" s="5"/>
    </row>
    <row r="67" spans="2:9" x14ac:dyDescent="0.2">
      <c r="B67" s="5"/>
      <c r="C67" s="5"/>
      <c r="D67" s="5"/>
      <c r="E67" s="5"/>
      <c r="F67" s="5"/>
      <c r="G67" s="5"/>
      <c r="H67" s="5"/>
      <c r="I67" s="5"/>
    </row>
    <row r="68" spans="2:9" x14ac:dyDescent="0.2">
      <c r="B68" s="5"/>
      <c r="C68" s="5"/>
      <c r="D68" s="5"/>
      <c r="E68" s="5"/>
      <c r="F68" s="5"/>
      <c r="G68" s="5"/>
      <c r="H68" s="5"/>
      <c r="I68" s="5"/>
    </row>
    <row r="69" spans="2:9" x14ac:dyDescent="0.2">
      <c r="B69" s="5"/>
      <c r="C69" s="5"/>
      <c r="D69" s="5"/>
      <c r="E69" s="5"/>
      <c r="F69" s="5"/>
      <c r="G69" s="5"/>
      <c r="H69" s="5"/>
      <c r="I69" s="5"/>
    </row>
    <row r="70" spans="2:9" x14ac:dyDescent="0.2">
      <c r="B70" s="5"/>
      <c r="C70" s="5"/>
      <c r="D70" s="5"/>
      <c r="E70" s="5"/>
      <c r="F70" s="5"/>
      <c r="G70" s="5"/>
      <c r="H70" s="5"/>
      <c r="I70" s="5"/>
    </row>
    <row r="71" spans="2:9" x14ac:dyDescent="0.2">
      <c r="B71" s="5"/>
      <c r="C71" s="5"/>
      <c r="D71" s="5"/>
      <c r="E71" s="5"/>
      <c r="F71" s="5"/>
      <c r="G71" s="5"/>
      <c r="H71" s="5"/>
      <c r="I71" s="5"/>
    </row>
    <row r="72" spans="2:9" x14ac:dyDescent="0.2">
      <c r="B72" s="5"/>
      <c r="C72" s="5"/>
      <c r="D72" s="5"/>
      <c r="E72" s="5"/>
      <c r="F72" s="5"/>
      <c r="G72" s="5"/>
      <c r="H72" s="5"/>
      <c r="I72" s="5"/>
    </row>
    <row r="73" spans="2:9" x14ac:dyDescent="0.2">
      <c r="B73" s="5"/>
      <c r="C73" s="5"/>
      <c r="D73" s="5"/>
      <c r="E73" s="5"/>
      <c r="F73" s="5"/>
      <c r="G73" s="5"/>
      <c r="H73" s="5"/>
      <c r="I73" s="5"/>
    </row>
    <row r="74" spans="2:9" x14ac:dyDescent="0.2">
      <c r="B74" s="5"/>
      <c r="C74" s="5"/>
      <c r="D74" s="5"/>
      <c r="E74" s="5"/>
      <c r="F74" s="5"/>
      <c r="G74" s="5"/>
      <c r="H74" s="5"/>
      <c r="I74" s="5"/>
    </row>
    <row r="75" spans="2:9" x14ac:dyDescent="0.2">
      <c r="B75" s="5"/>
      <c r="C75" s="5"/>
      <c r="D75" s="5"/>
      <c r="E75" s="5"/>
      <c r="F75" s="5"/>
      <c r="G75" s="5"/>
      <c r="H75" s="5"/>
      <c r="I75" s="5"/>
    </row>
    <row r="76" spans="2:9" x14ac:dyDescent="0.2">
      <c r="B76" s="5"/>
      <c r="C76" s="5"/>
      <c r="D76" s="5"/>
      <c r="E76" s="5"/>
      <c r="F76" s="5"/>
      <c r="G76" s="5"/>
      <c r="H76" s="5"/>
      <c r="I76" s="5"/>
    </row>
    <row r="77" spans="2:9" x14ac:dyDescent="0.2">
      <c r="B77" s="5"/>
      <c r="C77" s="5"/>
      <c r="D77" s="5"/>
      <c r="E77" s="5"/>
      <c r="F77" s="5"/>
      <c r="G77" s="5"/>
      <c r="H77" s="5"/>
      <c r="I77" s="5"/>
    </row>
    <row r="78" spans="2:9" x14ac:dyDescent="0.2">
      <c r="B78" s="5"/>
      <c r="C78" s="5"/>
      <c r="D78" s="5"/>
      <c r="E78" s="5"/>
      <c r="F78" s="5"/>
      <c r="G78" s="5"/>
      <c r="H78" s="5"/>
      <c r="I78" s="5"/>
    </row>
    <row r="79" spans="2:9" x14ac:dyDescent="0.2">
      <c r="B79" s="5"/>
      <c r="C79" s="5"/>
      <c r="D79" s="5"/>
      <c r="E79" s="5"/>
      <c r="F79" s="5"/>
      <c r="G79" s="5"/>
      <c r="H79" s="5"/>
      <c r="I79" s="5"/>
    </row>
    <row r="80" spans="2:9" x14ac:dyDescent="0.2">
      <c r="B80" s="5"/>
      <c r="C80" s="5"/>
      <c r="D80" s="5"/>
      <c r="E80" s="5"/>
      <c r="F80" s="5"/>
      <c r="G80" s="5"/>
      <c r="H80" s="5"/>
      <c r="I80" s="5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95" firstPageNumber="36" orientation="portrait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view="pageBreakPreview" zoomScaleNormal="100" workbookViewId="0"/>
  </sheetViews>
  <sheetFormatPr defaultRowHeight="12.75" x14ac:dyDescent="0.2"/>
  <cols>
    <col min="1" max="1" width="30.7109375" customWidth="1"/>
    <col min="2" max="2" width="10.42578125" customWidth="1"/>
    <col min="3" max="3" width="11.5703125" customWidth="1"/>
    <col min="4" max="5" width="9.42578125" customWidth="1"/>
    <col min="6" max="7" width="11.85546875" customWidth="1"/>
    <col min="8" max="8" width="10.28515625" customWidth="1"/>
    <col min="9" max="9" width="10.85546875" customWidth="1"/>
    <col min="10" max="10" width="9.85546875" customWidth="1"/>
    <col min="11" max="11" width="9" customWidth="1"/>
    <col min="12" max="12" width="10.28515625" customWidth="1"/>
    <col min="13" max="13" width="10.5703125" customWidth="1"/>
  </cols>
  <sheetData>
    <row r="1" spans="1:13" ht="15.75" x14ac:dyDescent="0.25">
      <c r="A1" s="27" t="s">
        <v>595</v>
      </c>
      <c r="B1" s="27"/>
      <c r="C1" s="27"/>
      <c r="D1" s="27"/>
      <c r="E1" s="27"/>
      <c r="F1" s="27"/>
      <c r="G1" s="27"/>
      <c r="H1" s="36"/>
      <c r="I1" s="36"/>
      <c r="J1" s="36"/>
      <c r="K1" s="36"/>
      <c r="L1" s="39"/>
      <c r="M1" s="39"/>
    </row>
    <row r="2" spans="1:13" ht="15.75" x14ac:dyDescent="0.25">
      <c r="A2" s="27"/>
      <c r="B2" s="27"/>
      <c r="C2" s="27"/>
      <c r="D2" s="27"/>
      <c r="E2" s="27"/>
      <c r="F2" s="27"/>
      <c r="G2" s="27"/>
      <c r="H2" s="36"/>
      <c r="I2" s="36"/>
      <c r="J2" s="36"/>
      <c r="K2" s="36"/>
      <c r="L2" s="39"/>
      <c r="M2" s="39"/>
    </row>
    <row r="3" spans="1:13" ht="15.75" x14ac:dyDescent="0.25">
      <c r="A3" s="37"/>
      <c r="B3" s="37"/>
      <c r="C3" s="37"/>
      <c r="D3" s="37"/>
      <c r="E3" s="37"/>
      <c r="F3" s="37"/>
      <c r="G3" s="37"/>
      <c r="H3" s="35"/>
      <c r="I3" s="35"/>
      <c r="J3" s="35"/>
      <c r="K3" s="35"/>
      <c r="L3" s="35"/>
      <c r="M3" s="35"/>
    </row>
    <row r="4" spans="1:13" ht="15.75" x14ac:dyDescent="0.25">
      <c r="A4" s="37"/>
      <c r="B4" s="37"/>
      <c r="C4" s="37"/>
      <c r="D4" s="37"/>
      <c r="E4" s="37"/>
      <c r="F4" s="37"/>
      <c r="G4" s="37"/>
      <c r="H4" s="37" t="s">
        <v>26</v>
      </c>
      <c r="I4" s="35"/>
      <c r="J4" s="35"/>
      <c r="K4" s="35"/>
      <c r="L4" s="35"/>
      <c r="M4" s="35"/>
    </row>
    <row r="5" spans="1:13" ht="15.75" x14ac:dyDescent="0.25">
      <c r="A5" s="37"/>
      <c r="B5" s="37"/>
      <c r="C5" s="37"/>
      <c r="D5" s="37"/>
      <c r="E5" s="37"/>
      <c r="F5" s="37"/>
      <c r="G5" s="37"/>
      <c r="H5" s="37" t="s">
        <v>418</v>
      </c>
      <c r="I5" s="35"/>
      <c r="J5" s="35"/>
      <c r="K5" s="35"/>
      <c r="L5" s="35"/>
      <c r="M5" s="35"/>
    </row>
    <row r="6" spans="1:13" ht="15.75" x14ac:dyDescent="0.25">
      <c r="A6" s="27"/>
      <c r="B6" s="27"/>
      <c r="C6" s="27"/>
      <c r="D6" s="37"/>
      <c r="E6" s="37"/>
      <c r="F6" s="37"/>
      <c r="G6" s="37"/>
      <c r="H6" s="37" t="s">
        <v>27</v>
      </c>
      <c r="I6" s="26"/>
      <c r="J6" s="26"/>
      <c r="K6" s="26"/>
      <c r="L6" s="26"/>
      <c r="M6" s="26"/>
    </row>
    <row r="7" spans="1:13" ht="15.75" x14ac:dyDescent="0.25">
      <c r="A7" s="27"/>
      <c r="B7" s="27"/>
      <c r="C7" s="27"/>
      <c r="D7" s="37"/>
      <c r="E7" s="37"/>
      <c r="F7" s="37"/>
      <c r="G7" s="37"/>
      <c r="H7" s="26"/>
      <c r="I7" s="26"/>
      <c r="J7" s="26"/>
      <c r="K7" s="26"/>
      <c r="L7" s="26"/>
      <c r="M7" s="26"/>
    </row>
    <row r="8" spans="1:13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2">
      <c r="A9" s="26"/>
      <c r="B9" s="5"/>
      <c r="C9" s="5"/>
      <c r="D9" s="5"/>
      <c r="E9" s="5"/>
      <c r="F9" s="5"/>
      <c r="G9" s="5"/>
      <c r="H9" s="40"/>
      <c r="I9" s="40"/>
      <c r="J9" s="40"/>
      <c r="K9" s="40"/>
      <c r="L9" s="40"/>
      <c r="M9" s="40"/>
    </row>
    <row r="10" spans="1:13" ht="12.75" customHeight="1" x14ac:dyDescent="0.2">
      <c r="A10" s="548" t="s">
        <v>317</v>
      </c>
      <c r="B10" s="548" t="s">
        <v>314</v>
      </c>
      <c r="C10" s="548" t="s">
        <v>209</v>
      </c>
      <c r="D10" s="539" t="s">
        <v>205</v>
      </c>
      <c r="E10" s="540"/>
      <c r="F10" s="539" t="s">
        <v>206</v>
      </c>
      <c r="G10" s="540"/>
      <c r="H10" s="548" t="s">
        <v>159</v>
      </c>
      <c r="I10" s="548" t="s">
        <v>180</v>
      </c>
      <c r="J10" s="548" t="s">
        <v>182</v>
      </c>
      <c r="K10" s="543" t="s">
        <v>207</v>
      </c>
      <c r="L10" s="543" t="s">
        <v>318</v>
      </c>
      <c r="M10" s="548" t="s">
        <v>208</v>
      </c>
    </row>
    <row r="11" spans="1:13" ht="17.45" customHeight="1" x14ac:dyDescent="0.2">
      <c r="A11" s="549"/>
      <c r="B11" s="549"/>
      <c r="C11" s="549"/>
      <c r="D11" s="541"/>
      <c r="E11" s="542"/>
      <c r="F11" s="541"/>
      <c r="G11" s="542"/>
      <c r="H11" s="549"/>
      <c r="I11" s="549"/>
      <c r="J11" s="549"/>
      <c r="K11" s="546"/>
      <c r="L11" s="544"/>
      <c r="M11" s="549"/>
    </row>
    <row r="12" spans="1:13" ht="27.75" customHeight="1" x14ac:dyDescent="0.2">
      <c r="A12" s="550"/>
      <c r="B12" s="550"/>
      <c r="C12" s="550"/>
      <c r="D12" s="396" t="s">
        <v>315</v>
      </c>
      <c r="E12" s="396" t="s">
        <v>316</v>
      </c>
      <c r="F12" s="396" t="s">
        <v>315</v>
      </c>
      <c r="G12" s="396" t="s">
        <v>316</v>
      </c>
      <c r="H12" s="550"/>
      <c r="I12" s="550"/>
      <c r="J12" s="550"/>
      <c r="K12" s="547"/>
      <c r="L12" s="545"/>
      <c r="M12" s="550"/>
    </row>
    <row r="13" spans="1:13" x14ac:dyDescent="0.2">
      <c r="A13" s="7" t="s">
        <v>8</v>
      </c>
      <c r="B13" s="7" t="s">
        <v>9</v>
      </c>
      <c r="C13" s="7" t="s">
        <v>10</v>
      </c>
      <c r="D13" s="537" t="s">
        <v>11</v>
      </c>
      <c r="E13" s="538"/>
      <c r="F13" s="537" t="s">
        <v>12</v>
      </c>
      <c r="G13" s="538"/>
      <c r="H13" s="9" t="s">
        <v>13</v>
      </c>
      <c r="I13" s="7" t="s">
        <v>14</v>
      </c>
      <c r="J13" s="9" t="s">
        <v>15</v>
      </c>
      <c r="K13" s="397" t="s">
        <v>16</v>
      </c>
      <c r="L13" s="397" t="s">
        <v>17</v>
      </c>
      <c r="M13" s="19" t="s">
        <v>18</v>
      </c>
    </row>
    <row r="14" spans="1:13" x14ac:dyDescent="0.2">
      <c r="A14" s="13" t="s">
        <v>133</v>
      </c>
      <c r="B14" s="118"/>
      <c r="C14" s="118"/>
      <c r="D14" s="118"/>
      <c r="E14" s="118"/>
      <c r="F14" s="118"/>
      <c r="G14" s="118"/>
      <c r="H14" s="118"/>
      <c r="I14" s="118"/>
      <c r="J14" s="122"/>
      <c r="K14" s="118"/>
      <c r="L14" s="118"/>
      <c r="M14" s="118"/>
    </row>
    <row r="15" spans="1:13" x14ac:dyDescent="0.2">
      <c r="A15" s="15" t="s">
        <v>29</v>
      </c>
      <c r="B15" s="117">
        <f>SUM(C15:M15)</f>
        <v>4700960</v>
      </c>
      <c r="C15" s="117">
        <f>SUM('4.1'!D104)</f>
        <v>0</v>
      </c>
      <c r="D15" s="117">
        <f>SUM('4.1'!E104)</f>
        <v>998287</v>
      </c>
      <c r="E15" s="117">
        <f>SUM('4.1'!F104)</f>
        <v>30264</v>
      </c>
      <c r="F15" s="117">
        <f>SUM('4.1'!G104)</f>
        <v>0</v>
      </c>
      <c r="G15" s="117">
        <f>SUM('4.1'!H104)</f>
        <v>75000</v>
      </c>
      <c r="H15" s="117">
        <f>SUM('4.1'!I104)</f>
        <v>1759450</v>
      </c>
      <c r="I15" s="117">
        <f>SUM('4.1'!J104)</f>
        <v>138677</v>
      </c>
      <c r="J15" s="117">
        <f>SUM('4.1'!K104)</f>
        <v>16804</v>
      </c>
      <c r="K15" s="117">
        <f>SUM('4.1'!L104)</f>
        <v>116780</v>
      </c>
      <c r="L15" s="117">
        <f>SUM('4.1'!M104)</f>
        <v>29</v>
      </c>
      <c r="M15" s="117">
        <f>SUM('4.1'!N104)</f>
        <v>1565669</v>
      </c>
    </row>
    <row r="16" spans="1:13" x14ac:dyDescent="0.2">
      <c r="A16" s="10" t="s">
        <v>136</v>
      </c>
      <c r="B16" s="118"/>
      <c r="C16" s="118"/>
      <c r="D16" s="118"/>
      <c r="E16" s="118"/>
      <c r="F16" s="118"/>
      <c r="G16" s="122"/>
      <c r="H16" s="118"/>
      <c r="I16" s="118"/>
      <c r="J16" s="122"/>
      <c r="K16" s="118"/>
      <c r="L16" s="118"/>
      <c r="M16" s="118"/>
    </row>
    <row r="17" spans="1:17" x14ac:dyDescent="0.2">
      <c r="A17" s="15" t="s">
        <v>41</v>
      </c>
      <c r="B17" s="117">
        <f>SUM(C17:M17)</f>
        <v>-1667775</v>
      </c>
      <c r="C17" s="117"/>
      <c r="D17" s="117">
        <v>-782199</v>
      </c>
      <c r="E17" s="117"/>
      <c r="F17" s="117"/>
      <c r="G17" s="124"/>
      <c r="H17" s="117">
        <v>-885576</v>
      </c>
      <c r="I17" s="117"/>
      <c r="J17" s="124"/>
      <c r="K17" s="117"/>
      <c r="L17" s="117"/>
      <c r="M17" s="117"/>
      <c r="Q17" s="67"/>
    </row>
    <row r="18" spans="1:17" s="176" customFormat="1" x14ac:dyDescent="0.2">
      <c r="A18" s="22" t="s">
        <v>75</v>
      </c>
      <c r="B18" s="128"/>
      <c r="C18" s="128"/>
      <c r="D18" s="128"/>
      <c r="E18" s="128"/>
      <c r="F18" s="128"/>
      <c r="G18" s="129"/>
      <c r="H18" s="134"/>
      <c r="I18" s="128"/>
      <c r="J18" s="177"/>
      <c r="K18" s="128"/>
      <c r="L18" s="128"/>
      <c r="M18" s="128"/>
    </row>
    <row r="19" spans="1:17" x14ac:dyDescent="0.2">
      <c r="A19" s="11" t="s">
        <v>29</v>
      </c>
      <c r="B19" s="117">
        <f>SUM(C19:M19)</f>
        <v>298939</v>
      </c>
      <c r="C19" s="117">
        <f>SUM('4.2'!D20)</f>
        <v>297346</v>
      </c>
      <c r="D19" s="117">
        <f>SUM('4.2'!E20)</f>
        <v>0</v>
      </c>
      <c r="E19" s="117">
        <f>SUM('4.2'!F20)</f>
        <v>0</v>
      </c>
      <c r="F19" s="117">
        <f>SUM('4.2'!G20)</f>
        <v>0</v>
      </c>
      <c r="G19" s="117">
        <f>SUM('4.2'!H20)</f>
        <v>0</v>
      </c>
      <c r="H19" s="117">
        <f>SUM('4.2'!I20)</f>
        <v>0</v>
      </c>
      <c r="I19" s="117">
        <f>SUM('4.2'!J20)</f>
        <v>1587</v>
      </c>
      <c r="J19" s="117">
        <f>SUM('4.2'!K20)</f>
        <v>6</v>
      </c>
      <c r="K19" s="117">
        <f>SUM('4.2'!L20)</f>
        <v>0</v>
      </c>
      <c r="L19" s="117">
        <f>SUM('4.2'!M20)</f>
        <v>0</v>
      </c>
      <c r="M19" s="117">
        <f>SUM('4.2'!N20)</f>
        <v>0</v>
      </c>
    </row>
    <row r="20" spans="1:17" s="176" customFormat="1" x14ac:dyDescent="0.2">
      <c r="A20" s="13" t="s">
        <v>199</v>
      </c>
      <c r="B20" s="134"/>
      <c r="C20" s="134"/>
      <c r="D20" s="134"/>
      <c r="E20" s="150"/>
      <c r="F20" s="134"/>
      <c r="G20" s="134"/>
      <c r="H20" s="134"/>
      <c r="I20" s="134"/>
      <c r="J20" s="134"/>
      <c r="K20" s="151"/>
      <c r="L20" s="151"/>
      <c r="M20" s="134"/>
    </row>
    <row r="21" spans="1:17" x14ac:dyDescent="0.2">
      <c r="A21" s="15" t="s">
        <v>29</v>
      </c>
      <c r="B21" s="117">
        <f>SUM(C21:M21)</f>
        <v>167133</v>
      </c>
      <c r="C21" s="117">
        <f>SUM('4.3'!D13)</f>
        <v>164808</v>
      </c>
      <c r="D21" s="117">
        <f>SUM('4.3'!E13)</f>
        <v>0</v>
      </c>
      <c r="E21" s="117">
        <f>SUM('4.3'!F13)</f>
        <v>0</v>
      </c>
      <c r="F21" s="117">
        <f>SUM('4.3'!G13)</f>
        <v>0</v>
      </c>
      <c r="G21" s="117">
        <f>SUM('4.3'!H13)</f>
        <v>0</v>
      </c>
      <c r="H21" s="117">
        <f>SUM('4.3'!I13)</f>
        <v>0</v>
      </c>
      <c r="I21" s="117">
        <f>SUM('4.3'!J13)</f>
        <v>2325</v>
      </c>
      <c r="J21" s="117">
        <f>SUM('4.3'!K13)</f>
        <v>0</v>
      </c>
      <c r="K21" s="117">
        <f>SUM('4.3'!L13)</f>
        <v>0</v>
      </c>
      <c r="L21" s="117">
        <f>SUM('4.3'!M13)</f>
        <v>0</v>
      </c>
      <c r="M21" s="117">
        <f>SUM('4.3'!N13)</f>
        <v>0</v>
      </c>
    </row>
    <row r="22" spans="1:17" x14ac:dyDescent="0.2">
      <c r="A22" s="13" t="s">
        <v>200</v>
      </c>
      <c r="B22" s="134"/>
      <c r="C22" s="134"/>
      <c r="D22" s="134"/>
      <c r="E22" s="150"/>
      <c r="F22" s="134"/>
      <c r="G22" s="134"/>
      <c r="H22" s="134"/>
      <c r="I22" s="134"/>
      <c r="J22" s="134"/>
      <c r="K22" s="151"/>
      <c r="L22" s="151"/>
      <c r="M22" s="134"/>
    </row>
    <row r="23" spans="1:17" x14ac:dyDescent="0.2">
      <c r="A23" s="15" t="s">
        <v>29</v>
      </c>
      <c r="B23" s="117">
        <f>SUM(C23:M23)</f>
        <v>155112</v>
      </c>
      <c r="C23" s="117">
        <f>SUM('4.3'!D15)</f>
        <v>152052</v>
      </c>
      <c r="D23" s="117">
        <f>SUM('4.3'!E15)</f>
        <v>0</v>
      </c>
      <c r="E23" s="117">
        <f>SUM('4.3'!F15)</f>
        <v>0</v>
      </c>
      <c r="F23" s="117">
        <f>SUM('4.3'!G15)</f>
        <v>0</v>
      </c>
      <c r="G23" s="117">
        <f>SUM('4.3'!H15)</f>
        <v>0</v>
      </c>
      <c r="H23" s="117">
        <f>SUM('4.3'!I15)</f>
        <v>0</v>
      </c>
      <c r="I23" s="117">
        <f>SUM('4.3'!J15)</f>
        <v>3060</v>
      </c>
      <c r="J23" s="117">
        <f>SUM('4.3'!K15)</f>
        <v>0</v>
      </c>
      <c r="K23" s="117">
        <f>SUM('4.3'!L15)</f>
        <v>0</v>
      </c>
      <c r="L23" s="117">
        <f>SUM('4.3'!M15)</f>
        <v>0</v>
      </c>
      <c r="M23" s="117">
        <f>SUM('4.3'!N15)</f>
        <v>0</v>
      </c>
    </row>
    <row r="24" spans="1:17" x14ac:dyDescent="0.2">
      <c r="A24" s="13" t="s">
        <v>201</v>
      </c>
      <c r="B24" s="134"/>
      <c r="C24" s="134"/>
      <c r="D24" s="134"/>
      <c r="E24" s="150"/>
      <c r="F24" s="134"/>
      <c r="G24" s="134"/>
      <c r="H24" s="152"/>
      <c r="I24" s="134"/>
      <c r="J24" s="134"/>
      <c r="K24" s="151"/>
      <c r="L24" s="151"/>
      <c r="M24" s="134"/>
    </row>
    <row r="25" spans="1:17" x14ac:dyDescent="0.2">
      <c r="A25" s="15" t="s">
        <v>29</v>
      </c>
      <c r="B25" s="117">
        <f>SUM(C25:M25)</f>
        <v>75144</v>
      </c>
      <c r="C25" s="117">
        <f>SUM('4.3'!D17)</f>
        <v>74438</v>
      </c>
      <c r="D25" s="117">
        <f>SUM('4.3'!E17)</f>
        <v>0</v>
      </c>
      <c r="E25" s="117">
        <f>SUM('4.3'!F17)</f>
        <v>0</v>
      </c>
      <c r="F25" s="117">
        <f>SUM('4.3'!G17)</f>
        <v>0</v>
      </c>
      <c r="G25" s="117">
        <f>SUM('4.3'!H17)</f>
        <v>0</v>
      </c>
      <c r="H25" s="117">
        <f>SUM('4.3'!I17)</f>
        <v>0</v>
      </c>
      <c r="I25" s="117">
        <f>SUM('4.3'!J17)</f>
        <v>706</v>
      </c>
      <c r="J25" s="117">
        <f>SUM('4.3'!K17)</f>
        <v>0</v>
      </c>
      <c r="K25" s="117">
        <f>SUM('4.3'!L17)</f>
        <v>0</v>
      </c>
      <c r="L25" s="117">
        <f>SUM('4.3'!M17)</f>
        <v>0</v>
      </c>
      <c r="M25" s="117">
        <f>SUM('4.3'!N17)</f>
        <v>0</v>
      </c>
    </row>
    <row r="26" spans="1:17" x14ac:dyDescent="0.2">
      <c r="A26" s="13" t="s">
        <v>528</v>
      </c>
      <c r="B26" s="118"/>
      <c r="C26" s="118"/>
      <c r="D26" s="118"/>
      <c r="E26" s="118"/>
      <c r="F26" s="118"/>
      <c r="G26" s="118"/>
      <c r="H26" s="122"/>
      <c r="I26" s="118"/>
      <c r="J26" s="122"/>
      <c r="K26" s="118"/>
      <c r="L26" s="118"/>
      <c r="M26" s="118"/>
    </row>
    <row r="27" spans="1:17" x14ac:dyDescent="0.2">
      <c r="A27" s="15" t="s">
        <v>29</v>
      </c>
      <c r="B27" s="117">
        <f>SUM(C27:M27)</f>
        <v>134060</v>
      </c>
      <c r="C27" s="117">
        <f>SUM('4.3'!D19)</f>
        <v>130930</v>
      </c>
      <c r="D27" s="117">
        <f>SUM('4.3'!E19)</f>
        <v>0</v>
      </c>
      <c r="E27" s="117">
        <f>SUM('4.3'!F19)</f>
        <v>0</v>
      </c>
      <c r="F27" s="117">
        <f>SUM('4.3'!G19)</f>
        <v>0</v>
      </c>
      <c r="G27" s="117">
        <f>SUM('4.3'!H19)</f>
        <v>0</v>
      </c>
      <c r="H27" s="117">
        <f>SUM('4.3'!I19)</f>
        <v>0</v>
      </c>
      <c r="I27" s="117">
        <f>SUM('4.3'!J19)</f>
        <v>3130</v>
      </c>
      <c r="J27" s="117">
        <f>SUM('4.3'!K19)</f>
        <v>0</v>
      </c>
      <c r="K27" s="117">
        <f>SUM('4.3'!L19)</f>
        <v>0</v>
      </c>
      <c r="L27" s="117">
        <f>SUM('4.3'!M19)</f>
        <v>0</v>
      </c>
      <c r="M27" s="117">
        <f>SUM('4.3'!N19)</f>
        <v>0</v>
      </c>
      <c r="N27" s="26"/>
    </row>
    <row r="28" spans="1:17" x14ac:dyDescent="0.2">
      <c r="A28" s="22" t="s">
        <v>529</v>
      </c>
      <c r="B28" s="134"/>
      <c r="C28" s="134"/>
      <c r="D28" s="134"/>
      <c r="E28" s="128"/>
      <c r="F28" s="128"/>
      <c r="G28" s="128"/>
      <c r="H28" s="134"/>
      <c r="I28" s="128"/>
      <c r="J28" s="134"/>
      <c r="K28" s="130"/>
      <c r="L28" s="130"/>
      <c r="M28" s="128"/>
    </row>
    <row r="29" spans="1:17" s="178" customFormat="1" x14ac:dyDescent="0.2">
      <c r="A29" s="15" t="s">
        <v>32</v>
      </c>
      <c r="B29" s="117">
        <f>SUM(C29:M29)</f>
        <v>323704</v>
      </c>
      <c r="C29" s="117">
        <f>SUM('4.3'!D27)</f>
        <v>207472</v>
      </c>
      <c r="D29" s="117">
        <f>SUM('4.3'!E27)</f>
        <v>5372</v>
      </c>
      <c r="E29" s="117">
        <f>SUM('4.3'!F27)</f>
        <v>0</v>
      </c>
      <c r="F29" s="117">
        <f>SUM('4.3'!G27)</f>
        <v>0</v>
      </c>
      <c r="G29" s="117">
        <f>SUM('4.3'!H27)</f>
        <v>0</v>
      </c>
      <c r="H29" s="117">
        <f>SUM('4.3'!I27)</f>
        <v>0</v>
      </c>
      <c r="I29" s="117">
        <f>SUM('4.3'!J27)</f>
        <v>110860</v>
      </c>
      <c r="J29" s="117">
        <f>SUM('4.3'!K27)</f>
        <v>0</v>
      </c>
      <c r="K29" s="117">
        <f>SUM('4.3'!L27)</f>
        <v>0</v>
      </c>
      <c r="L29" s="117">
        <f>SUM('4.3'!M27)</f>
        <v>0</v>
      </c>
      <c r="M29" s="117">
        <f>SUM('4.3'!N27)</f>
        <v>0</v>
      </c>
    </row>
    <row r="30" spans="1:17" x14ac:dyDescent="0.2">
      <c r="A30" s="13" t="s">
        <v>202</v>
      </c>
      <c r="B30" s="128"/>
      <c r="C30" s="134"/>
      <c r="D30" s="152"/>
      <c r="E30" s="152"/>
      <c r="F30" s="134"/>
      <c r="G30" s="134"/>
      <c r="H30" s="134"/>
      <c r="I30" s="134"/>
      <c r="J30" s="134"/>
      <c r="K30" s="151"/>
      <c r="L30" s="151"/>
      <c r="M30" s="134"/>
    </row>
    <row r="31" spans="1:17" x14ac:dyDescent="0.2">
      <c r="A31" s="15" t="s">
        <v>29</v>
      </c>
      <c r="B31" s="117">
        <f>SUM(C31:M31)</f>
        <v>88212</v>
      </c>
      <c r="C31" s="117">
        <f>SUM('4.3'!D35)</f>
        <v>84361</v>
      </c>
      <c r="D31" s="117">
        <f>SUM('4.3'!E35)</f>
        <v>0</v>
      </c>
      <c r="E31" s="117">
        <f>SUM('4.3'!F35)</f>
        <v>0</v>
      </c>
      <c r="F31" s="117">
        <f>SUM('4.3'!G35)</f>
        <v>0</v>
      </c>
      <c r="G31" s="117">
        <f>SUM('4.3'!H35)</f>
        <v>0</v>
      </c>
      <c r="H31" s="117">
        <f>SUM('4.3'!I35)</f>
        <v>0</v>
      </c>
      <c r="I31" s="117">
        <f>SUM('4.3'!J35)</f>
        <v>3851</v>
      </c>
      <c r="J31" s="117">
        <f>SUM('4.3'!K35)</f>
        <v>0</v>
      </c>
      <c r="K31" s="117">
        <f>SUM('4.3'!L35)</f>
        <v>0</v>
      </c>
      <c r="L31" s="117">
        <f>SUM('4.3'!M35)</f>
        <v>0</v>
      </c>
      <c r="M31" s="117">
        <f>SUM('4.3'!N35)</f>
        <v>0</v>
      </c>
    </row>
    <row r="32" spans="1:17" x14ac:dyDescent="0.2">
      <c r="A32" s="13" t="s">
        <v>203</v>
      </c>
      <c r="B32" s="128"/>
      <c r="C32" s="134"/>
      <c r="D32" s="152"/>
      <c r="E32" s="152"/>
      <c r="F32" s="134"/>
      <c r="G32" s="134"/>
      <c r="H32" s="134"/>
      <c r="I32" s="134"/>
      <c r="J32" s="134"/>
      <c r="K32" s="151"/>
      <c r="L32" s="151"/>
      <c r="M32" s="134"/>
    </row>
    <row r="33" spans="1:13" x14ac:dyDescent="0.2">
      <c r="A33" s="15" t="s">
        <v>29</v>
      </c>
      <c r="B33" s="117">
        <f>SUM(C33:M33)</f>
        <v>172612</v>
      </c>
      <c r="C33" s="117">
        <f>SUM('4.3'!D37)</f>
        <v>113253</v>
      </c>
      <c r="D33" s="117">
        <f>SUM('4.3'!E37)</f>
        <v>0</v>
      </c>
      <c r="E33" s="117">
        <f>SUM('4.3'!F37)</f>
        <v>0</v>
      </c>
      <c r="F33" s="117">
        <f>SUM('4.3'!G37)</f>
        <v>2100</v>
      </c>
      <c r="G33" s="117">
        <f>SUM('4.3'!H37)</f>
        <v>0</v>
      </c>
      <c r="H33" s="117">
        <f>SUM('4.3'!I37)</f>
        <v>0</v>
      </c>
      <c r="I33" s="117">
        <f>SUM('4.3'!J37)</f>
        <v>52059</v>
      </c>
      <c r="J33" s="117">
        <f>SUM('4.3'!K37)</f>
        <v>0</v>
      </c>
      <c r="K33" s="117">
        <f>SUM('4.3'!L37)</f>
        <v>5200</v>
      </c>
      <c r="L33" s="117">
        <f>SUM('4.3'!M37)</f>
        <v>0</v>
      </c>
      <c r="M33" s="117">
        <f>SUM('4.3'!N37)</f>
        <v>0</v>
      </c>
    </row>
    <row r="34" spans="1:13" x14ac:dyDescent="0.2">
      <c r="A34" s="13" t="s">
        <v>204</v>
      </c>
      <c r="B34" s="128"/>
      <c r="C34" s="134"/>
      <c r="D34" s="152"/>
      <c r="E34" s="152"/>
      <c r="F34" s="134"/>
      <c r="G34" s="134"/>
      <c r="H34" s="134"/>
      <c r="I34" s="134"/>
      <c r="J34" s="134"/>
      <c r="K34" s="151"/>
      <c r="L34" s="151"/>
      <c r="M34" s="134"/>
    </row>
    <row r="35" spans="1:13" x14ac:dyDescent="0.2">
      <c r="A35" s="15" t="s">
        <v>29</v>
      </c>
      <c r="B35" s="117">
        <f>SUM(C35:M35)</f>
        <v>545104</v>
      </c>
      <c r="C35" s="117">
        <f>SUM('4.3'!D51)</f>
        <v>443115</v>
      </c>
      <c r="D35" s="117">
        <f>SUM('4.3'!E51)</f>
        <v>48003</v>
      </c>
      <c r="E35" s="117">
        <f>SUM('4.3'!F51)</f>
        <v>0</v>
      </c>
      <c r="F35" s="117">
        <f>SUM('4.3'!G51)</f>
        <v>0</v>
      </c>
      <c r="G35" s="117">
        <f>SUM('4.3'!H51)</f>
        <v>0</v>
      </c>
      <c r="H35" s="117">
        <f>SUM('4.3'!I51)</f>
        <v>0</v>
      </c>
      <c r="I35" s="117">
        <f>SUM('4.3'!J51)</f>
        <v>53986</v>
      </c>
      <c r="J35" s="117">
        <f>SUM('4.3'!K51)</f>
        <v>0</v>
      </c>
      <c r="K35" s="117">
        <f>SUM('4.3'!L51)</f>
        <v>0</v>
      </c>
      <c r="L35" s="117">
        <f>SUM('4.3'!M51)</f>
        <v>0</v>
      </c>
      <c r="M35" s="117">
        <f>SUM('4.3'!N51)</f>
        <v>0</v>
      </c>
    </row>
    <row r="36" spans="1:13" x14ac:dyDescent="0.2">
      <c r="A36" s="13" t="s">
        <v>109</v>
      </c>
      <c r="B36" s="128"/>
      <c r="C36" s="134"/>
      <c r="D36" s="152"/>
      <c r="E36" s="152"/>
      <c r="F36" s="134"/>
      <c r="G36" s="134"/>
      <c r="H36" s="134"/>
      <c r="I36" s="134"/>
      <c r="J36" s="134"/>
      <c r="K36" s="151"/>
      <c r="L36" s="151"/>
      <c r="M36" s="134"/>
    </row>
    <row r="37" spans="1:13" x14ac:dyDescent="0.2">
      <c r="A37" s="15" t="s">
        <v>29</v>
      </c>
      <c r="B37" s="117">
        <f>SUM(C37:M37)</f>
        <v>4993205</v>
      </c>
      <c r="C37" s="117">
        <f>SUM(C14:C35)</f>
        <v>1667775</v>
      </c>
      <c r="D37" s="117">
        <f t="shared" ref="D37:M37" si="0">SUM(D14:D35)</f>
        <v>269463</v>
      </c>
      <c r="E37" s="117">
        <f t="shared" si="0"/>
        <v>30264</v>
      </c>
      <c r="F37" s="117">
        <f t="shared" si="0"/>
        <v>2100</v>
      </c>
      <c r="G37" s="117">
        <f t="shared" si="0"/>
        <v>75000</v>
      </c>
      <c r="H37" s="117">
        <f t="shared" si="0"/>
        <v>873874</v>
      </c>
      <c r="I37" s="117">
        <f t="shared" si="0"/>
        <v>370241</v>
      </c>
      <c r="J37" s="117">
        <f t="shared" si="0"/>
        <v>16810</v>
      </c>
      <c r="K37" s="117">
        <f t="shared" si="0"/>
        <v>121980</v>
      </c>
      <c r="L37" s="117">
        <f t="shared" si="0"/>
        <v>29</v>
      </c>
      <c r="M37" s="117">
        <f t="shared" si="0"/>
        <v>1565669</v>
      </c>
    </row>
    <row r="39" spans="1:13" x14ac:dyDescent="0.2">
      <c r="B39" s="169">
        <f>SUM(B15:B35)</f>
        <v>4993205</v>
      </c>
      <c r="C39" s="169">
        <f>SUM(C21:C35)</f>
        <v>1370429</v>
      </c>
    </row>
    <row r="40" spans="1:13" x14ac:dyDescent="0.2">
      <c r="C40" s="169"/>
    </row>
  </sheetData>
  <mergeCells count="13">
    <mergeCell ref="A10:A12"/>
    <mergeCell ref="B10:B12"/>
    <mergeCell ref="M10:M12"/>
    <mergeCell ref="C10:C12"/>
    <mergeCell ref="H10:H12"/>
    <mergeCell ref="I10:I12"/>
    <mergeCell ref="J10:J12"/>
    <mergeCell ref="D10:E11"/>
    <mergeCell ref="D13:E13"/>
    <mergeCell ref="F10:G11"/>
    <mergeCell ref="F13:G13"/>
    <mergeCell ref="L10:L12"/>
    <mergeCell ref="K10:K1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0" firstPageNumber="3" orientation="landscape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58"/>
  <sheetViews>
    <sheetView view="pageBreakPreview" topLeftCell="A5" zoomScaleNormal="100" zoomScaleSheetLayoutView="100" workbookViewId="0">
      <pane ySplit="2115" topLeftCell="A19" activePane="bottomLeft"/>
      <selection activeCell="H4" sqref="H4"/>
      <selection pane="bottomLeft"/>
    </sheetView>
  </sheetViews>
  <sheetFormatPr defaultRowHeight="12.75" x14ac:dyDescent="0.2"/>
  <cols>
    <col min="1" max="1" width="42.42578125" customWidth="1"/>
    <col min="2" max="3" width="11.140625" customWidth="1"/>
    <col min="4" max="4" width="10.7109375" style="245" customWidth="1"/>
    <col min="5" max="5" width="11.42578125" customWidth="1"/>
    <col min="6" max="6" width="10.7109375" customWidth="1"/>
    <col min="7" max="7" width="12" customWidth="1"/>
    <col min="8" max="8" width="9.5703125" customWidth="1"/>
    <col min="9" max="9" width="10.7109375" customWidth="1"/>
    <col min="10" max="10" width="11.5703125" customWidth="1"/>
    <col min="11" max="14" width="10.7109375" customWidth="1"/>
    <col min="15" max="15" width="9.85546875" bestFit="1" customWidth="1"/>
  </cols>
  <sheetData>
    <row r="1" spans="1:15" ht="15.75" x14ac:dyDescent="0.25">
      <c r="A1" s="4" t="s">
        <v>596</v>
      </c>
      <c r="B1" s="4"/>
      <c r="C1" s="4"/>
      <c r="D1" s="6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5" ht="15.75" x14ac:dyDescent="0.25">
      <c r="A2" s="4"/>
      <c r="B2" s="4"/>
      <c r="C2" s="4"/>
      <c r="D2" s="6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ht="15.75" x14ac:dyDescent="0.25">
      <c r="A3" s="4"/>
      <c r="B3" s="4"/>
      <c r="C3" s="4"/>
      <c r="D3" s="6"/>
      <c r="E3" s="4"/>
      <c r="F3" s="4"/>
      <c r="G3" s="6"/>
      <c r="H3" s="6"/>
      <c r="I3" s="6" t="s">
        <v>130</v>
      </c>
      <c r="J3" s="5"/>
      <c r="K3" s="5"/>
      <c r="L3" s="5"/>
      <c r="M3" s="5"/>
      <c r="N3" s="5"/>
    </row>
    <row r="4" spans="1:15" ht="15.75" x14ac:dyDescent="0.25">
      <c r="A4" s="4"/>
      <c r="B4" s="4"/>
      <c r="C4" s="4"/>
      <c r="D4" s="6"/>
      <c r="E4" s="4"/>
      <c r="F4" s="4"/>
      <c r="G4" s="6"/>
      <c r="H4" s="6"/>
      <c r="I4" s="385" t="s">
        <v>419</v>
      </c>
      <c r="J4" s="5"/>
      <c r="K4" s="5"/>
      <c r="L4" s="5"/>
      <c r="M4" s="5"/>
      <c r="N4" s="5"/>
    </row>
    <row r="5" spans="1:15" ht="15.75" x14ac:dyDescent="0.25">
      <c r="A5" s="361"/>
      <c r="B5" s="6"/>
      <c r="C5" s="398"/>
      <c r="D5" s="6"/>
      <c r="E5" s="4"/>
      <c r="F5" s="4"/>
      <c r="G5" s="6"/>
      <c r="H5" s="6"/>
      <c r="I5" s="6" t="s">
        <v>2</v>
      </c>
      <c r="J5" s="5"/>
      <c r="K5" s="5"/>
      <c r="L5" s="5"/>
      <c r="M5" s="5"/>
      <c r="N5" s="5"/>
    </row>
    <row r="6" spans="1:15" x14ac:dyDescent="0.2">
      <c r="A6" s="5"/>
      <c r="B6" s="5"/>
      <c r="C6" s="5"/>
      <c r="D6" s="243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s="399" customFormat="1" ht="12.75" customHeight="1" x14ac:dyDescent="0.2">
      <c r="A7" s="548" t="s">
        <v>317</v>
      </c>
      <c r="B7" s="548"/>
      <c r="C7" s="548" t="s">
        <v>314</v>
      </c>
      <c r="D7" s="548" t="s">
        <v>209</v>
      </c>
      <c r="E7" s="539" t="s">
        <v>205</v>
      </c>
      <c r="F7" s="540"/>
      <c r="G7" s="539" t="s">
        <v>206</v>
      </c>
      <c r="H7" s="540"/>
      <c r="I7" s="548" t="s">
        <v>159</v>
      </c>
      <c r="J7" s="548" t="s">
        <v>180</v>
      </c>
      <c r="K7" s="548" t="s">
        <v>182</v>
      </c>
      <c r="L7" s="548" t="s">
        <v>207</v>
      </c>
      <c r="M7" s="548" t="s">
        <v>318</v>
      </c>
      <c r="N7" s="548" t="s">
        <v>208</v>
      </c>
    </row>
    <row r="8" spans="1:15" s="399" customFormat="1" ht="17.45" customHeight="1" x14ac:dyDescent="0.2">
      <c r="A8" s="549"/>
      <c r="B8" s="549"/>
      <c r="C8" s="549"/>
      <c r="D8" s="549"/>
      <c r="E8" s="541"/>
      <c r="F8" s="542"/>
      <c r="G8" s="541"/>
      <c r="H8" s="542"/>
      <c r="I8" s="549"/>
      <c r="J8" s="549"/>
      <c r="K8" s="549"/>
      <c r="L8" s="553"/>
      <c r="M8" s="555"/>
      <c r="N8" s="549"/>
    </row>
    <row r="9" spans="1:15" s="399" customFormat="1" ht="27.75" customHeight="1" x14ac:dyDescent="0.2">
      <c r="A9" s="550"/>
      <c r="B9" s="550"/>
      <c r="C9" s="550"/>
      <c r="D9" s="550"/>
      <c r="E9" s="396" t="s">
        <v>315</v>
      </c>
      <c r="F9" s="396" t="s">
        <v>316</v>
      </c>
      <c r="G9" s="396" t="s">
        <v>315</v>
      </c>
      <c r="H9" s="396" t="s">
        <v>316</v>
      </c>
      <c r="I9" s="550"/>
      <c r="J9" s="550"/>
      <c r="K9" s="550"/>
      <c r="L9" s="554"/>
      <c r="M9" s="556"/>
      <c r="N9" s="550"/>
    </row>
    <row r="10" spans="1:15" s="399" customFormat="1" x14ac:dyDescent="0.2">
      <c r="A10" s="400" t="s">
        <v>8</v>
      </c>
      <c r="B10" s="400"/>
      <c r="C10" s="400" t="s">
        <v>9</v>
      </c>
      <c r="D10" s="400" t="s">
        <v>10</v>
      </c>
      <c r="E10" s="551" t="s">
        <v>11</v>
      </c>
      <c r="F10" s="552"/>
      <c r="G10" s="551" t="s">
        <v>12</v>
      </c>
      <c r="H10" s="552"/>
      <c r="I10" s="87" t="s">
        <v>13</v>
      </c>
      <c r="J10" s="400" t="s">
        <v>14</v>
      </c>
      <c r="K10" s="87" t="s">
        <v>15</v>
      </c>
      <c r="L10" s="85" t="s">
        <v>16</v>
      </c>
      <c r="M10" s="85" t="s">
        <v>17</v>
      </c>
      <c r="N10" s="401">
        <v>11</v>
      </c>
    </row>
    <row r="11" spans="1:15" x14ac:dyDescent="0.2">
      <c r="A11" s="13" t="s">
        <v>213</v>
      </c>
      <c r="B11" s="13"/>
      <c r="C11" s="13"/>
      <c r="D11" s="7"/>
      <c r="E11" s="122"/>
      <c r="F11" s="118"/>
      <c r="G11" s="173"/>
      <c r="H11" s="118"/>
      <c r="I11" s="122"/>
      <c r="J11" s="118"/>
      <c r="K11" s="122"/>
      <c r="L11" s="118"/>
      <c r="M11" s="118"/>
      <c r="N11" s="118"/>
      <c r="O11" t="s">
        <v>279</v>
      </c>
    </row>
    <row r="12" spans="1:15" x14ac:dyDescent="0.2">
      <c r="A12" s="15" t="s">
        <v>41</v>
      </c>
      <c r="B12" s="284" t="s">
        <v>168</v>
      </c>
      <c r="C12" s="407">
        <f>SUM(D12:N12)</f>
        <v>0</v>
      </c>
      <c r="D12" s="268">
        <f>SUM(E12:N12)</f>
        <v>0</v>
      </c>
      <c r="E12" s="124">
        <f>SUM(F12:N12)</f>
        <v>0</v>
      </c>
      <c r="F12" s="117">
        <v>0</v>
      </c>
      <c r="G12" s="124"/>
      <c r="H12" s="117">
        <v>0</v>
      </c>
      <c r="I12" s="124">
        <v>0</v>
      </c>
      <c r="J12" s="117">
        <v>0</v>
      </c>
      <c r="K12" s="124">
        <v>0</v>
      </c>
      <c r="L12" s="117">
        <v>0</v>
      </c>
      <c r="M12" s="117"/>
      <c r="N12" s="117">
        <v>0</v>
      </c>
      <c r="O12" s="169">
        <f t="shared" ref="O12:O83" si="0">SUM(E12:N12)</f>
        <v>0</v>
      </c>
    </row>
    <row r="13" spans="1:15" x14ac:dyDescent="0.2">
      <c r="A13" s="57" t="s">
        <v>275</v>
      </c>
      <c r="B13" s="315"/>
      <c r="C13" s="315"/>
      <c r="D13" s="343"/>
      <c r="E13" s="122"/>
      <c r="F13" s="118"/>
      <c r="G13" s="122"/>
      <c r="H13" s="118"/>
      <c r="I13" s="122"/>
      <c r="J13" s="118"/>
      <c r="K13" s="122"/>
      <c r="L13" s="118"/>
      <c r="M13" s="118"/>
      <c r="N13" s="118"/>
      <c r="O13" s="169">
        <f t="shared" si="0"/>
        <v>0</v>
      </c>
    </row>
    <row r="14" spans="1:15" x14ac:dyDescent="0.2">
      <c r="A14" s="11" t="s">
        <v>41</v>
      </c>
      <c r="B14" s="284" t="s">
        <v>166</v>
      </c>
      <c r="C14" s="407">
        <f>SUM(D14:N14)</f>
        <v>0</v>
      </c>
      <c r="D14" s="268">
        <f>SUM(E14:N14)</f>
        <v>0</v>
      </c>
      <c r="E14" s="124"/>
      <c r="F14" s="117"/>
      <c r="G14" s="124"/>
      <c r="H14" s="117"/>
      <c r="I14" s="124"/>
      <c r="J14" s="117"/>
      <c r="K14" s="124"/>
      <c r="L14" s="117"/>
      <c r="M14" s="117"/>
      <c r="N14" s="117"/>
      <c r="O14" s="169">
        <f t="shared" si="0"/>
        <v>0</v>
      </c>
    </row>
    <row r="15" spans="1:15" x14ac:dyDescent="0.2">
      <c r="A15" s="13" t="s">
        <v>286</v>
      </c>
      <c r="B15" s="19"/>
      <c r="C15" s="19"/>
      <c r="D15" s="19"/>
      <c r="E15" s="121"/>
      <c r="F15" s="118"/>
      <c r="G15" s="122"/>
      <c r="H15" s="118"/>
      <c r="I15" s="122"/>
      <c r="J15" s="118"/>
      <c r="K15" s="122"/>
      <c r="L15" s="118"/>
      <c r="M15" s="118"/>
      <c r="N15" s="118"/>
      <c r="O15" s="169">
        <f t="shared" si="0"/>
        <v>0</v>
      </c>
    </row>
    <row r="16" spans="1:15" x14ac:dyDescent="0.2">
      <c r="A16" s="15" t="s">
        <v>41</v>
      </c>
      <c r="B16" s="284" t="s">
        <v>166</v>
      </c>
      <c r="C16" s="407">
        <f>SUM(D16:N16)</f>
        <v>2843</v>
      </c>
      <c r="D16" s="268">
        <v>0</v>
      </c>
      <c r="E16" s="123"/>
      <c r="F16" s="117">
        <v>0</v>
      </c>
      <c r="G16" s="124">
        <v>0</v>
      </c>
      <c r="H16" s="117">
        <v>0</v>
      </c>
      <c r="I16" s="124">
        <v>0</v>
      </c>
      <c r="J16" s="117">
        <v>2843</v>
      </c>
      <c r="K16" s="124">
        <v>0</v>
      </c>
      <c r="L16" s="117">
        <v>0</v>
      </c>
      <c r="M16" s="117"/>
      <c r="N16" s="117">
        <v>0</v>
      </c>
      <c r="O16" s="169">
        <f t="shared" si="0"/>
        <v>2843</v>
      </c>
    </row>
    <row r="17" spans="1:15" x14ac:dyDescent="0.2">
      <c r="A17" s="13" t="s">
        <v>320</v>
      </c>
      <c r="B17" s="7"/>
      <c r="C17" s="7"/>
      <c r="D17" s="7"/>
      <c r="E17" s="122"/>
      <c r="F17" s="118"/>
      <c r="G17" s="122"/>
      <c r="H17" s="118"/>
      <c r="I17" s="122"/>
      <c r="J17" s="118"/>
      <c r="K17" s="122"/>
      <c r="L17" s="118"/>
      <c r="M17" s="118"/>
      <c r="N17" s="118"/>
      <c r="O17" s="169">
        <f t="shared" si="0"/>
        <v>0</v>
      </c>
    </row>
    <row r="18" spans="1:15" x14ac:dyDescent="0.2">
      <c r="A18" s="15" t="s">
        <v>41</v>
      </c>
      <c r="B18" s="284" t="s">
        <v>166</v>
      </c>
      <c r="C18" s="407">
        <f>SUM(D18:N18)</f>
        <v>135932</v>
      </c>
      <c r="D18" s="268">
        <v>0</v>
      </c>
      <c r="E18" s="124"/>
      <c r="F18" s="117"/>
      <c r="G18" s="124"/>
      <c r="H18" s="117"/>
      <c r="I18" s="124">
        <v>0</v>
      </c>
      <c r="J18" s="342">
        <v>119128</v>
      </c>
      <c r="K18" s="124">
        <v>16804</v>
      </c>
      <c r="L18" s="360"/>
      <c r="M18" s="117"/>
      <c r="N18" s="117"/>
      <c r="O18" s="169">
        <f t="shared" si="0"/>
        <v>135932</v>
      </c>
    </row>
    <row r="19" spans="1:15" x14ac:dyDescent="0.2">
      <c r="A19" s="362" t="s">
        <v>321</v>
      </c>
      <c r="B19" s="19"/>
      <c r="C19" s="19"/>
      <c r="D19" s="317"/>
      <c r="E19" s="125"/>
      <c r="F19" s="92"/>
      <c r="G19" s="119"/>
      <c r="H19" s="92"/>
      <c r="I19" s="119"/>
      <c r="J19" s="269"/>
      <c r="K19" s="119"/>
      <c r="L19" s="359"/>
      <c r="M19" s="92"/>
      <c r="N19" s="92"/>
      <c r="O19" s="169">
        <f t="shared" si="0"/>
        <v>0</v>
      </c>
    </row>
    <row r="20" spans="1:15" x14ac:dyDescent="0.2">
      <c r="A20" s="15" t="s">
        <v>41</v>
      </c>
      <c r="B20" s="284" t="s">
        <v>166</v>
      </c>
      <c r="C20" s="407">
        <f>SUM(D20:N20)</f>
        <v>0</v>
      </c>
      <c r="D20" s="268">
        <f>SUM(E20:N20)</f>
        <v>0</v>
      </c>
      <c r="E20" s="125"/>
      <c r="F20" s="92"/>
      <c r="G20" s="119"/>
      <c r="H20" s="92"/>
      <c r="I20" s="119"/>
      <c r="J20" s="269"/>
      <c r="K20" s="119"/>
      <c r="L20" s="359"/>
      <c r="M20" s="92"/>
      <c r="N20" s="92"/>
      <c r="O20" s="169">
        <f t="shared" si="0"/>
        <v>0</v>
      </c>
    </row>
    <row r="21" spans="1:15" x14ac:dyDescent="0.2">
      <c r="A21" s="13" t="s">
        <v>322</v>
      </c>
      <c r="B21" s="7"/>
      <c r="C21" s="7"/>
      <c r="D21" s="7"/>
      <c r="E21" s="122"/>
      <c r="F21" s="118"/>
      <c r="G21" s="122"/>
      <c r="H21" s="118"/>
      <c r="I21" s="122"/>
      <c r="J21" s="118"/>
      <c r="K21" s="122"/>
      <c r="L21" s="118"/>
      <c r="M21" s="118"/>
      <c r="N21" s="118"/>
      <c r="O21" s="169">
        <f t="shared" si="0"/>
        <v>0</v>
      </c>
    </row>
    <row r="22" spans="1:15" x14ac:dyDescent="0.2">
      <c r="A22" s="15" t="s">
        <v>41</v>
      </c>
      <c r="B22" s="284" t="s">
        <v>166</v>
      </c>
      <c r="C22" s="407">
        <f>SUM(D22:N22)</f>
        <v>1031387</v>
      </c>
      <c r="D22" s="268">
        <v>0</v>
      </c>
      <c r="E22" s="124">
        <v>989446</v>
      </c>
      <c r="F22" s="117"/>
      <c r="G22" s="124"/>
      <c r="H22" s="117"/>
      <c r="I22" s="124"/>
      <c r="J22" s="117"/>
      <c r="K22" s="124">
        <v>0</v>
      </c>
      <c r="L22" s="117"/>
      <c r="M22" s="117"/>
      <c r="N22" s="342">
        <v>41941</v>
      </c>
      <c r="O22" s="169">
        <f t="shared" si="0"/>
        <v>1031387</v>
      </c>
    </row>
    <row r="23" spans="1:15" x14ac:dyDescent="0.2">
      <c r="A23" s="356" t="s">
        <v>323</v>
      </c>
      <c r="B23" s="7"/>
      <c r="C23" s="19"/>
      <c r="D23" s="317"/>
      <c r="E23" s="125"/>
      <c r="F23" s="92"/>
      <c r="G23" s="125"/>
      <c r="H23" s="92"/>
      <c r="I23" s="125"/>
      <c r="J23" s="92"/>
      <c r="K23" s="125"/>
      <c r="L23" s="92"/>
      <c r="M23" s="92"/>
      <c r="N23" s="92"/>
      <c r="O23" s="169">
        <f t="shared" si="0"/>
        <v>0</v>
      </c>
    </row>
    <row r="24" spans="1:15" x14ac:dyDescent="0.2">
      <c r="A24" s="15" t="s">
        <v>163</v>
      </c>
      <c r="B24" s="284" t="s">
        <v>166</v>
      </c>
      <c r="C24" s="407">
        <f>SUM(D24:N24)</f>
        <v>0</v>
      </c>
      <c r="D24" s="268">
        <f>SUM(E24:N24)</f>
        <v>0</v>
      </c>
      <c r="E24" s="125"/>
      <c r="F24" s="92"/>
      <c r="G24" s="125"/>
      <c r="H24" s="92"/>
      <c r="I24" s="125"/>
      <c r="J24" s="92"/>
      <c r="K24" s="125"/>
      <c r="L24" s="92"/>
      <c r="M24" s="92"/>
      <c r="N24" s="92"/>
      <c r="O24" s="169">
        <f t="shared" si="0"/>
        <v>0</v>
      </c>
    </row>
    <row r="25" spans="1:15" x14ac:dyDescent="0.2">
      <c r="A25" s="13" t="s">
        <v>324</v>
      </c>
      <c r="B25" s="7"/>
      <c r="C25" s="7"/>
      <c r="D25" s="7"/>
      <c r="E25" s="122"/>
      <c r="F25" s="118"/>
      <c r="G25" s="122"/>
      <c r="H25" s="118"/>
      <c r="I25" s="122"/>
      <c r="J25" s="118"/>
      <c r="K25" s="122"/>
      <c r="L25" s="118"/>
      <c r="M25" s="118"/>
      <c r="N25" s="118"/>
      <c r="O25" s="169">
        <f t="shared" si="0"/>
        <v>0</v>
      </c>
    </row>
    <row r="26" spans="1:15" x14ac:dyDescent="0.2">
      <c r="A26" s="15" t="s">
        <v>163</v>
      </c>
      <c r="B26" s="284" t="s">
        <v>166</v>
      </c>
      <c r="C26" s="407">
        <f>SUM(D26:N26)</f>
        <v>1223728</v>
      </c>
      <c r="D26" s="268">
        <v>0</v>
      </c>
      <c r="E26" s="124"/>
      <c r="F26" s="117"/>
      <c r="G26" s="124"/>
      <c r="H26" s="117"/>
      <c r="I26" s="124"/>
      <c r="J26" s="117"/>
      <c r="K26" s="124"/>
      <c r="L26" s="117"/>
      <c r="M26" s="117"/>
      <c r="N26" s="117">
        <v>1223728</v>
      </c>
      <c r="O26" s="169">
        <f t="shared" si="0"/>
        <v>1223728</v>
      </c>
    </row>
    <row r="27" spans="1:15" x14ac:dyDescent="0.2">
      <c r="A27" s="13" t="s">
        <v>325</v>
      </c>
      <c r="B27" s="7"/>
      <c r="C27" s="7"/>
      <c r="D27" s="7"/>
      <c r="E27" s="122"/>
      <c r="F27" s="118"/>
      <c r="G27" s="122"/>
      <c r="H27" s="118"/>
      <c r="I27" s="122"/>
      <c r="J27" s="118"/>
      <c r="K27" s="122"/>
      <c r="L27" s="118"/>
      <c r="M27" s="118"/>
      <c r="N27" s="118"/>
      <c r="O27" s="169">
        <f t="shared" si="0"/>
        <v>0</v>
      </c>
    </row>
    <row r="28" spans="1:15" x14ac:dyDescent="0.2">
      <c r="A28" s="15" t="s">
        <v>156</v>
      </c>
      <c r="B28" s="284" t="s">
        <v>166</v>
      </c>
      <c r="C28" s="407">
        <f>SUM(D28:N28)</f>
        <v>8200</v>
      </c>
      <c r="D28" s="278">
        <v>0</v>
      </c>
      <c r="E28" s="124">
        <v>8200</v>
      </c>
      <c r="F28" s="117"/>
      <c r="G28" s="124"/>
      <c r="H28" s="117"/>
      <c r="I28" s="229"/>
      <c r="J28" s="117"/>
      <c r="K28" s="124">
        <v>0</v>
      </c>
      <c r="L28" s="117"/>
      <c r="M28" s="117"/>
      <c r="N28" s="117"/>
      <c r="O28" s="169">
        <f t="shared" si="0"/>
        <v>8200</v>
      </c>
    </row>
    <row r="29" spans="1:15" s="178" customFormat="1" x14ac:dyDescent="0.2">
      <c r="A29" s="13" t="s">
        <v>326</v>
      </c>
      <c r="B29" s="7"/>
      <c r="C29" s="7"/>
      <c r="D29" s="7"/>
      <c r="E29" s="122"/>
      <c r="F29" s="118"/>
      <c r="G29" s="122"/>
      <c r="H29" s="118"/>
      <c r="I29" s="122"/>
      <c r="J29" s="118"/>
      <c r="K29" s="122"/>
      <c r="L29" s="118"/>
      <c r="M29" s="118"/>
      <c r="N29" s="118"/>
      <c r="O29" s="169">
        <f t="shared" si="0"/>
        <v>0</v>
      </c>
    </row>
    <row r="30" spans="1:15" s="178" customFormat="1" x14ac:dyDescent="0.2">
      <c r="A30" s="15" t="s">
        <v>41</v>
      </c>
      <c r="B30" s="284" t="s">
        <v>166</v>
      </c>
      <c r="C30" s="407">
        <f>SUM(D30:N30)</f>
        <v>0</v>
      </c>
      <c r="D30" s="268">
        <f>SUM(E30:N30)</f>
        <v>0</v>
      </c>
      <c r="E30" s="124"/>
      <c r="F30" s="117"/>
      <c r="G30" s="124"/>
      <c r="H30" s="117"/>
      <c r="I30" s="124"/>
      <c r="J30" s="117"/>
      <c r="K30" s="124"/>
      <c r="L30" s="117"/>
      <c r="M30" s="117"/>
      <c r="N30" s="117"/>
      <c r="O30" s="169">
        <f t="shared" si="0"/>
        <v>0</v>
      </c>
    </row>
    <row r="31" spans="1:15" s="178" customFormat="1" x14ac:dyDescent="0.2">
      <c r="A31" s="13" t="s">
        <v>327</v>
      </c>
      <c r="B31" s="7"/>
      <c r="C31" s="7"/>
      <c r="D31" s="7"/>
      <c r="E31" s="122"/>
      <c r="F31" s="118"/>
      <c r="G31" s="122"/>
      <c r="H31" s="118"/>
      <c r="I31" s="122"/>
      <c r="J31" s="118"/>
      <c r="K31" s="122"/>
      <c r="L31" s="118"/>
      <c r="M31" s="118"/>
      <c r="N31" s="118"/>
      <c r="O31" s="169">
        <f t="shared" si="0"/>
        <v>0</v>
      </c>
    </row>
    <row r="32" spans="1:15" s="178" customFormat="1" x14ac:dyDescent="0.2">
      <c r="A32" s="15" t="s">
        <v>41</v>
      </c>
      <c r="B32" s="284" t="s">
        <v>166</v>
      </c>
      <c r="C32" s="407">
        <f>SUM(D32:N32)</f>
        <v>0</v>
      </c>
      <c r="D32" s="268">
        <f>SUM(E32:N32)</f>
        <v>0</v>
      </c>
      <c r="E32" s="124"/>
      <c r="F32" s="117"/>
      <c r="G32" s="124"/>
      <c r="H32" s="117"/>
      <c r="I32" s="124"/>
      <c r="J32" s="117"/>
      <c r="K32" s="124"/>
      <c r="L32" s="117"/>
      <c r="M32" s="117"/>
      <c r="N32" s="117">
        <v>0</v>
      </c>
      <c r="O32" s="169">
        <f t="shared" si="0"/>
        <v>0</v>
      </c>
    </row>
    <row r="33" spans="1:15" x14ac:dyDescent="0.2">
      <c r="A33" s="13" t="s">
        <v>328</v>
      </c>
      <c r="B33" s="7"/>
      <c r="C33" s="7"/>
      <c r="D33" s="7"/>
      <c r="E33" s="122"/>
      <c r="F33" s="118"/>
      <c r="G33" s="122"/>
      <c r="H33" s="118"/>
      <c r="I33" s="122"/>
      <c r="J33" s="118"/>
      <c r="K33" s="122"/>
      <c r="L33" s="118"/>
      <c r="M33" s="118"/>
      <c r="N33" s="118"/>
      <c r="O33" s="169">
        <f t="shared" si="0"/>
        <v>0</v>
      </c>
    </row>
    <row r="34" spans="1:15" x14ac:dyDescent="0.2">
      <c r="A34" s="15" t="s">
        <v>41</v>
      </c>
      <c r="B34" s="284" t="s">
        <v>166</v>
      </c>
      <c r="C34" s="407">
        <f>SUM(D34:N34)</f>
        <v>0</v>
      </c>
      <c r="D34" s="268">
        <f>SUM(E34:N34)</f>
        <v>0</v>
      </c>
      <c r="E34" s="124"/>
      <c r="F34" s="117"/>
      <c r="G34" s="124"/>
      <c r="H34" s="117"/>
      <c r="I34" s="124"/>
      <c r="J34" s="117"/>
      <c r="K34" s="124"/>
      <c r="L34" s="117"/>
      <c r="M34" s="117"/>
      <c r="N34" s="117"/>
      <c r="O34" s="169">
        <f t="shared" si="0"/>
        <v>0</v>
      </c>
    </row>
    <row r="35" spans="1:15" x14ac:dyDescent="0.2">
      <c r="A35" s="13" t="s">
        <v>329</v>
      </c>
      <c r="B35" s="285"/>
      <c r="C35" s="285"/>
      <c r="D35" s="317"/>
      <c r="E35" s="125"/>
      <c r="F35" s="92"/>
      <c r="G35" s="125"/>
      <c r="H35" s="92"/>
      <c r="I35" s="125"/>
      <c r="J35" s="92"/>
      <c r="K35" s="125"/>
      <c r="L35" s="92"/>
      <c r="M35" s="92"/>
      <c r="N35" s="92"/>
      <c r="O35" s="169">
        <f t="shared" si="0"/>
        <v>0</v>
      </c>
    </row>
    <row r="36" spans="1:15" x14ac:dyDescent="0.2">
      <c r="A36" s="15" t="s">
        <v>41</v>
      </c>
      <c r="B36" s="285" t="s">
        <v>167</v>
      </c>
      <c r="C36" s="407">
        <f>SUM(D36:N36)</f>
        <v>0</v>
      </c>
      <c r="D36" s="268">
        <f>SUM(E36:N36)</f>
        <v>0</v>
      </c>
      <c r="E36" s="125"/>
      <c r="F36" s="92"/>
      <c r="G36" s="125"/>
      <c r="H36" s="92"/>
      <c r="I36" s="125"/>
      <c r="J36" s="92"/>
      <c r="K36" s="125"/>
      <c r="L36" s="92"/>
      <c r="M36" s="92"/>
      <c r="N36" s="92"/>
      <c r="O36" s="169">
        <f t="shared" si="0"/>
        <v>0</v>
      </c>
    </row>
    <row r="37" spans="1:15" x14ac:dyDescent="0.2">
      <c r="A37" s="54" t="s">
        <v>330</v>
      </c>
      <c r="B37" s="47"/>
      <c r="C37" s="47"/>
      <c r="D37" s="47"/>
      <c r="E37" s="122"/>
      <c r="F37" s="118"/>
      <c r="G37" s="122"/>
      <c r="H37" s="118"/>
      <c r="I37" s="122"/>
      <c r="J37" s="118"/>
      <c r="K37" s="122"/>
      <c r="L37" s="118"/>
      <c r="M37" s="118"/>
      <c r="N37" s="118"/>
      <c r="O37" s="169">
        <f t="shared" si="0"/>
        <v>0</v>
      </c>
    </row>
    <row r="38" spans="1:15" x14ac:dyDescent="0.2">
      <c r="A38" s="15" t="s">
        <v>30</v>
      </c>
      <c r="B38" s="284" t="s">
        <v>166</v>
      </c>
      <c r="C38" s="407">
        <f>SUM(D38:N38)</f>
        <v>0</v>
      </c>
      <c r="D38" s="268">
        <f>SUM(E38:N38)</f>
        <v>0</v>
      </c>
      <c r="E38" s="124"/>
      <c r="F38" s="117"/>
      <c r="G38" s="124"/>
      <c r="H38" s="117"/>
      <c r="I38" s="124"/>
      <c r="J38" s="117"/>
      <c r="K38" s="124"/>
      <c r="L38" s="117"/>
      <c r="M38" s="117"/>
      <c r="N38" s="117"/>
      <c r="O38" s="169">
        <f t="shared" si="0"/>
        <v>0</v>
      </c>
    </row>
    <row r="39" spans="1:15" x14ac:dyDescent="0.2">
      <c r="A39" s="335" t="s">
        <v>331</v>
      </c>
      <c r="B39" s="47"/>
      <c r="C39" s="47"/>
      <c r="D39" s="47"/>
      <c r="E39" s="122"/>
      <c r="F39" s="118"/>
      <c r="G39" s="122"/>
      <c r="H39" s="118"/>
      <c r="I39" s="122"/>
      <c r="J39" s="118"/>
      <c r="K39" s="122"/>
      <c r="L39" s="118"/>
      <c r="M39" s="118"/>
      <c r="N39" s="118"/>
      <c r="O39" s="169">
        <f t="shared" si="0"/>
        <v>0</v>
      </c>
    </row>
    <row r="40" spans="1:15" x14ac:dyDescent="0.2">
      <c r="A40" s="15" t="s">
        <v>30</v>
      </c>
      <c r="B40" s="284" t="s">
        <v>166</v>
      </c>
      <c r="C40" s="407">
        <f>SUM(D40:N40)</f>
        <v>0</v>
      </c>
      <c r="D40" s="268">
        <f>SUM(E40:N40)</f>
        <v>0</v>
      </c>
      <c r="E40" s="124"/>
      <c r="F40" s="117"/>
      <c r="G40" s="124"/>
      <c r="H40" s="117"/>
      <c r="I40" s="124"/>
      <c r="J40" s="117"/>
      <c r="K40" s="124"/>
      <c r="L40" s="117"/>
      <c r="M40" s="117"/>
      <c r="N40" s="117"/>
      <c r="O40" s="169">
        <f t="shared" si="0"/>
        <v>0</v>
      </c>
    </row>
    <row r="41" spans="1:15" x14ac:dyDescent="0.2">
      <c r="A41" s="468" t="s">
        <v>461</v>
      </c>
      <c r="B41" s="285"/>
      <c r="C41" s="467"/>
      <c r="D41" s="317"/>
      <c r="E41" s="125"/>
      <c r="F41" s="92"/>
      <c r="G41" s="125"/>
      <c r="H41" s="92"/>
      <c r="I41" s="125"/>
      <c r="J41" s="92"/>
      <c r="K41" s="125"/>
      <c r="L41" s="92"/>
      <c r="M41" s="92"/>
      <c r="N41" s="92"/>
      <c r="O41" s="169">
        <f t="shared" si="0"/>
        <v>0</v>
      </c>
    </row>
    <row r="42" spans="1:15" x14ac:dyDescent="0.2">
      <c r="A42" s="15" t="s">
        <v>30</v>
      </c>
      <c r="B42" s="285" t="s">
        <v>166</v>
      </c>
      <c r="C42" s="407">
        <f>SUM(D42:N42)</f>
        <v>0</v>
      </c>
      <c r="D42" s="317"/>
      <c r="E42" s="125"/>
      <c r="F42" s="92"/>
      <c r="G42" s="125"/>
      <c r="H42" s="92"/>
      <c r="I42" s="125"/>
      <c r="J42" s="92"/>
      <c r="K42" s="125"/>
      <c r="L42" s="92"/>
      <c r="M42" s="92"/>
      <c r="N42" s="92"/>
      <c r="O42" s="169">
        <f t="shared" si="0"/>
        <v>0</v>
      </c>
    </row>
    <row r="43" spans="1:15" x14ac:dyDescent="0.2">
      <c r="A43" s="54" t="s">
        <v>432</v>
      </c>
      <c r="B43" s="47"/>
      <c r="C43" s="47"/>
      <c r="D43" s="47"/>
      <c r="E43" s="122"/>
      <c r="F43" s="118"/>
      <c r="G43" s="122"/>
      <c r="H43" s="118"/>
      <c r="I43" s="122"/>
      <c r="J43" s="118"/>
      <c r="K43" s="122"/>
      <c r="L43" s="118"/>
      <c r="M43" s="118"/>
      <c r="N43" s="118"/>
      <c r="O43" s="169">
        <f t="shared" si="0"/>
        <v>0</v>
      </c>
    </row>
    <row r="44" spans="1:15" x14ac:dyDescent="0.2">
      <c r="A44" s="15" t="s">
        <v>30</v>
      </c>
      <c r="B44" s="284" t="s">
        <v>166</v>
      </c>
      <c r="C44" s="407">
        <f>SUM(D44:N44)</f>
        <v>0</v>
      </c>
      <c r="D44" s="268">
        <f>SUM(E44:N44)</f>
        <v>0</v>
      </c>
      <c r="E44" s="124"/>
      <c r="F44" s="117"/>
      <c r="G44" s="124"/>
      <c r="H44" s="117"/>
      <c r="I44" s="124"/>
      <c r="J44" s="117"/>
      <c r="K44" s="124"/>
      <c r="L44" s="117"/>
      <c r="M44" s="117"/>
      <c r="N44" s="117"/>
      <c r="O44" s="169">
        <f t="shared" si="0"/>
        <v>0</v>
      </c>
    </row>
    <row r="45" spans="1:15" x14ac:dyDescent="0.2">
      <c r="A45" s="54" t="s">
        <v>433</v>
      </c>
      <c r="B45" s="47"/>
      <c r="C45" s="47"/>
      <c r="D45" s="47"/>
      <c r="E45" s="122"/>
      <c r="F45" s="118"/>
      <c r="G45" s="122"/>
      <c r="H45" s="118"/>
      <c r="I45" s="122"/>
      <c r="J45" s="118"/>
      <c r="K45" s="122"/>
      <c r="L45" s="118"/>
      <c r="M45" s="118"/>
      <c r="N45" s="118"/>
      <c r="O45" s="169">
        <f t="shared" si="0"/>
        <v>0</v>
      </c>
    </row>
    <row r="46" spans="1:15" x14ac:dyDescent="0.2">
      <c r="A46" s="15" t="s">
        <v>30</v>
      </c>
      <c r="B46" s="284" t="s">
        <v>166</v>
      </c>
      <c r="C46" s="407">
        <f>SUM(D46:N46)</f>
        <v>0</v>
      </c>
      <c r="D46" s="268">
        <f>SUM(E46:N46)</f>
        <v>0</v>
      </c>
      <c r="E46" s="124"/>
      <c r="F46" s="117"/>
      <c r="G46" s="124"/>
      <c r="H46" s="117"/>
      <c r="I46" s="124"/>
      <c r="J46" s="117"/>
      <c r="K46" s="124"/>
      <c r="L46" s="117"/>
      <c r="M46" s="117"/>
      <c r="N46" s="117"/>
      <c r="O46" s="169">
        <f t="shared" si="0"/>
        <v>0</v>
      </c>
    </row>
    <row r="47" spans="1:15" x14ac:dyDescent="0.2">
      <c r="A47" s="57" t="s">
        <v>434</v>
      </c>
      <c r="B47" s="48"/>
      <c r="C47" s="48"/>
      <c r="D47" s="48"/>
      <c r="E47" s="125"/>
      <c r="F47" s="92"/>
      <c r="G47" s="125"/>
      <c r="H47" s="92"/>
      <c r="I47" s="125"/>
      <c r="J47" s="92"/>
      <c r="K47" s="125"/>
      <c r="L47" s="92"/>
      <c r="M47" s="92"/>
      <c r="N47" s="92"/>
      <c r="O47" s="169">
        <f t="shared" si="0"/>
        <v>0</v>
      </c>
    </row>
    <row r="48" spans="1:15" x14ac:dyDescent="0.2">
      <c r="A48" s="15" t="s">
        <v>30</v>
      </c>
      <c r="B48" s="284" t="s">
        <v>166</v>
      </c>
      <c r="C48" s="407">
        <f>SUM(D48:N48)</f>
        <v>21500</v>
      </c>
      <c r="D48" s="268">
        <v>0</v>
      </c>
      <c r="E48" s="124"/>
      <c r="F48" s="92"/>
      <c r="G48" s="125"/>
      <c r="H48" s="230"/>
      <c r="I48" s="125"/>
      <c r="J48" s="92"/>
      <c r="K48" s="125"/>
      <c r="L48" s="92">
        <v>21500</v>
      </c>
      <c r="M48" s="92"/>
      <c r="N48" s="92"/>
      <c r="O48" s="169">
        <f t="shared" si="0"/>
        <v>21500</v>
      </c>
    </row>
    <row r="49" spans="1:15" x14ac:dyDescent="0.2">
      <c r="A49" s="54" t="s">
        <v>435</v>
      </c>
      <c r="B49" s="47"/>
      <c r="C49" s="47"/>
      <c r="D49" s="47"/>
      <c r="E49" s="122"/>
      <c r="F49" s="118"/>
      <c r="G49" s="122"/>
      <c r="H49" s="118"/>
      <c r="I49" s="122"/>
      <c r="J49" s="118"/>
      <c r="K49" s="122"/>
      <c r="L49" s="118"/>
      <c r="M49" s="118"/>
      <c r="N49" s="118"/>
      <c r="O49" s="169">
        <f t="shared" si="0"/>
        <v>0</v>
      </c>
    </row>
    <row r="50" spans="1:15" x14ac:dyDescent="0.2">
      <c r="A50" s="15" t="s">
        <v>30</v>
      </c>
      <c r="B50" s="284" t="s">
        <v>166</v>
      </c>
      <c r="C50" s="407">
        <f>SUM(D50:N50)</f>
        <v>93860</v>
      </c>
      <c r="D50" s="268">
        <v>0</v>
      </c>
      <c r="E50" s="124">
        <v>641</v>
      </c>
      <c r="F50" s="117"/>
      <c r="G50" s="124"/>
      <c r="H50" s="117"/>
      <c r="I50" s="124"/>
      <c r="J50" s="117">
        <v>710</v>
      </c>
      <c r="K50" s="124"/>
      <c r="L50" s="117">
        <v>92480</v>
      </c>
      <c r="M50" s="117">
        <v>29</v>
      </c>
      <c r="N50" s="117"/>
      <c r="O50" s="169">
        <f t="shared" si="0"/>
        <v>93860</v>
      </c>
    </row>
    <row r="51" spans="1:15" x14ac:dyDescent="0.2">
      <c r="A51" s="13" t="s">
        <v>436</v>
      </c>
      <c r="B51" s="19"/>
      <c r="C51" s="19"/>
      <c r="D51" s="19"/>
      <c r="E51" s="119"/>
      <c r="F51" s="118"/>
      <c r="G51" s="122"/>
      <c r="H51" s="118"/>
      <c r="I51" s="122"/>
      <c r="J51" s="118"/>
      <c r="K51" s="122"/>
      <c r="L51" s="118"/>
      <c r="M51" s="118"/>
      <c r="N51" s="118"/>
      <c r="O51" s="169">
        <f t="shared" si="0"/>
        <v>0</v>
      </c>
    </row>
    <row r="52" spans="1:15" x14ac:dyDescent="0.2">
      <c r="A52" s="15" t="s">
        <v>30</v>
      </c>
      <c r="B52" s="284" t="s">
        <v>166</v>
      </c>
      <c r="C52" s="407">
        <f>SUM(D52:N52)</f>
        <v>1140</v>
      </c>
      <c r="D52" s="268">
        <v>0</v>
      </c>
      <c r="E52" s="124">
        <v>0</v>
      </c>
      <c r="F52" s="117"/>
      <c r="G52" s="124"/>
      <c r="H52" s="117"/>
      <c r="I52" s="124"/>
      <c r="J52" s="117">
        <v>1140</v>
      </c>
      <c r="K52" s="124"/>
      <c r="L52" s="117"/>
      <c r="M52" s="117"/>
      <c r="N52" s="117"/>
      <c r="O52" s="169">
        <f t="shared" si="0"/>
        <v>1140</v>
      </c>
    </row>
    <row r="53" spans="1:15" x14ac:dyDescent="0.2">
      <c r="A53" s="468" t="s">
        <v>462</v>
      </c>
      <c r="B53" s="285"/>
      <c r="C53" s="467"/>
      <c r="D53" s="317"/>
      <c r="E53" s="125"/>
      <c r="F53" s="92"/>
      <c r="G53" s="125"/>
      <c r="H53" s="92"/>
      <c r="I53" s="125"/>
      <c r="J53" s="92"/>
      <c r="K53" s="125"/>
      <c r="L53" s="92"/>
      <c r="M53" s="92"/>
      <c r="N53" s="92"/>
      <c r="O53" s="169">
        <f t="shared" si="0"/>
        <v>0</v>
      </c>
    </row>
    <row r="54" spans="1:15" x14ac:dyDescent="0.2">
      <c r="A54" s="15" t="s">
        <v>30</v>
      </c>
      <c r="B54" s="284" t="s">
        <v>166</v>
      </c>
      <c r="C54" s="407">
        <f>SUM(D54:N54)</f>
        <v>0</v>
      </c>
      <c r="D54" s="268"/>
      <c r="E54" s="124"/>
      <c r="F54" s="117"/>
      <c r="G54" s="124"/>
      <c r="H54" s="117"/>
      <c r="I54" s="124"/>
      <c r="J54" s="117"/>
      <c r="K54" s="124"/>
      <c r="L54" s="117"/>
      <c r="M54" s="117"/>
      <c r="N54" s="117"/>
      <c r="O54" s="169">
        <f t="shared" si="0"/>
        <v>0</v>
      </c>
    </row>
    <row r="55" spans="1:15" x14ac:dyDescent="0.2">
      <c r="A55" s="13" t="s">
        <v>437</v>
      </c>
      <c r="B55" s="7"/>
      <c r="C55" s="7"/>
      <c r="D55" s="7"/>
      <c r="E55" s="122"/>
      <c r="F55" s="118"/>
      <c r="G55" s="122"/>
      <c r="H55" s="118"/>
      <c r="I55" s="122"/>
      <c r="J55" s="118"/>
      <c r="K55" s="122"/>
      <c r="L55" s="118"/>
      <c r="M55" s="118"/>
      <c r="N55" s="118"/>
      <c r="O55" s="169">
        <f t="shared" si="0"/>
        <v>0</v>
      </c>
    </row>
    <row r="56" spans="1:15" x14ac:dyDescent="0.2">
      <c r="A56" s="15" t="s">
        <v>30</v>
      </c>
      <c r="B56" s="284" t="s">
        <v>166</v>
      </c>
      <c r="C56" s="407">
        <f>SUM(D56:N56)</f>
        <v>75473</v>
      </c>
      <c r="D56" s="268">
        <v>0</v>
      </c>
      <c r="E56" s="124"/>
      <c r="F56" s="117"/>
      <c r="G56" s="124"/>
      <c r="H56" s="117">
        <v>75000</v>
      </c>
      <c r="I56" s="124"/>
      <c r="J56" s="117">
        <v>473</v>
      </c>
      <c r="K56" s="124"/>
      <c r="L56" s="117"/>
      <c r="M56" s="117"/>
      <c r="N56" s="117"/>
      <c r="O56" s="169">
        <f t="shared" si="0"/>
        <v>75473</v>
      </c>
    </row>
    <row r="57" spans="1:15" x14ac:dyDescent="0.2">
      <c r="A57" s="335" t="s">
        <v>438</v>
      </c>
      <c r="B57" s="315"/>
      <c r="C57" s="315"/>
      <c r="D57" s="343"/>
      <c r="E57" s="120"/>
      <c r="F57" s="92"/>
      <c r="G57" s="125"/>
      <c r="H57" s="92"/>
      <c r="I57" s="125"/>
      <c r="J57" s="92"/>
      <c r="K57" s="125"/>
      <c r="L57" s="92"/>
      <c r="M57" s="92"/>
      <c r="N57" s="92"/>
      <c r="O57" s="169">
        <f t="shared" si="0"/>
        <v>0</v>
      </c>
    </row>
    <row r="58" spans="1:15" x14ac:dyDescent="0.2">
      <c r="A58" s="15" t="s">
        <v>30</v>
      </c>
      <c r="B58" s="284" t="s">
        <v>167</v>
      </c>
      <c r="C58" s="407">
        <f>SUM(D58:N58)</f>
        <v>0</v>
      </c>
      <c r="D58" s="268">
        <f>SUM(E58:N58)</f>
        <v>0</v>
      </c>
      <c r="E58" s="114"/>
      <c r="F58" s="92"/>
      <c r="G58" s="125"/>
      <c r="H58" s="92"/>
      <c r="I58" s="125"/>
      <c r="J58" s="92"/>
      <c r="K58" s="125"/>
      <c r="L58" s="92"/>
      <c r="M58" s="92"/>
      <c r="N58" s="92"/>
      <c r="O58" s="169">
        <f t="shared" si="0"/>
        <v>0</v>
      </c>
    </row>
    <row r="59" spans="1:15" x14ac:dyDescent="0.2">
      <c r="A59" s="22" t="s">
        <v>463</v>
      </c>
      <c r="B59" s="19"/>
      <c r="C59" s="19"/>
      <c r="D59" s="19"/>
      <c r="E59" s="119"/>
      <c r="F59" s="118"/>
      <c r="G59" s="122"/>
      <c r="H59" s="118"/>
      <c r="I59" s="122"/>
      <c r="J59" s="118"/>
      <c r="K59" s="122"/>
      <c r="L59" s="118"/>
      <c r="M59" s="118"/>
      <c r="N59" s="118"/>
      <c r="O59" s="169">
        <f t="shared" si="0"/>
        <v>0</v>
      </c>
    </row>
    <row r="60" spans="1:15" x14ac:dyDescent="0.2">
      <c r="A60" s="15" t="s">
        <v>30</v>
      </c>
      <c r="B60" s="284" t="s">
        <v>166</v>
      </c>
      <c r="C60" s="407">
        <f>SUM(D60:N60)</f>
        <v>0</v>
      </c>
      <c r="D60" s="268">
        <f>SUM(E60:N60)</f>
        <v>0</v>
      </c>
      <c r="E60" s="124"/>
      <c r="F60" s="117"/>
      <c r="G60" s="124"/>
      <c r="H60" s="117"/>
      <c r="I60" s="124"/>
      <c r="J60" s="117"/>
      <c r="K60" s="124"/>
      <c r="L60" s="117"/>
      <c r="M60" s="117"/>
      <c r="N60" s="117"/>
      <c r="O60" s="169">
        <f t="shared" si="0"/>
        <v>0</v>
      </c>
    </row>
    <row r="61" spans="1:15" x14ac:dyDescent="0.2">
      <c r="A61" s="13" t="s">
        <v>440</v>
      </c>
      <c r="B61" s="7"/>
      <c r="C61" s="7"/>
      <c r="D61" s="7"/>
      <c r="E61" s="122"/>
      <c r="F61" s="118"/>
      <c r="G61" s="122"/>
      <c r="H61" s="118"/>
      <c r="I61" s="122"/>
      <c r="J61" s="118"/>
      <c r="K61" s="122"/>
      <c r="L61" s="118"/>
      <c r="M61" s="118"/>
      <c r="N61" s="118"/>
      <c r="O61" s="169">
        <f t="shared" si="0"/>
        <v>0</v>
      </c>
    </row>
    <row r="62" spans="1:15" x14ac:dyDescent="0.2">
      <c r="A62" s="15" t="s">
        <v>30</v>
      </c>
      <c r="B62" s="284" t="s">
        <v>167</v>
      </c>
      <c r="C62" s="407">
        <f>SUM(D62:N62)</f>
        <v>0</v>
      </c>
      <c r="D62" s="268">
        <f>SUM(E62:N62)</f>
        <v>0</v>
      </c>
      <c r="E62" s="124"/>
      <c r="F62" s="117"/>
      <c r="G62" s="124"/>
      <c r="H62" s="117"/>
      <c r="I62" s="124"/>
      <c r="J62" s="117"/>
      <c r="K62" s="124"/>
      <c r="L62" s="174"/>
      <c r="M62" s="117"/>
      <c r="N62" s="117"/>
      <c r="O62" s="169">
        <f t="shared" si="0"/>
        <v>0</v>
      </c>
    </row>
    <row r="63" spans="1:15" x14ac:dyDescent="0.2">
      <c r="A63" s="54" t="s">
        <v>441</v>
      </c>
      <c r="B63" s="48"/>
      <c r="C63" s="48"/>
      <c r="D63" s="48"/>
      <c r="E63" s="125"/>
      <c r="F63" s="92"/>
      <c r="G63" s="125"/>
      <c r="H63" s="92"/>
      <c r="I63" s="125"/>
      <c r="J63" s="92"/>
      <c r="K63" s="125"/>
      <c r="L63" s="92"/>
      <c r="M63" s="92"/>
      <c r="N63" s="92"/>
      <c r="O63" s="169">
        <f t="shared" si="0"/>
        <v>0</v>
      </c>
    </row>
    <row r="64" spans="1:15" x14ac:dyDescent="0.2">
      <c r="A64" s="15" t="s">
        <v>30</v>
      </c>
      <c r="B64" s="284" t="s">
        <v>166</v>
      </c>
      <c r="C64" s="407">
        <f>SUM(D64:N64)</f>
        <v>0</v>
      </c>
      <c r="D64" s="268">
        <v>0</v>
      </c>
      <c r="E64" s="124"/>
      <c r="F64" s="117"/>
      <c r="G64" s="124"/>
      <c r="H64" s="117">
        <v>0</v>
      </c>
      <c r="I64" s="124"/>
      <c r="J64" s="117">
        <v>0</v>
      </c>
      <c r="K64" s="124"/>
      <c r="L64" s="117"/>
      <c r="M64" s="117"/>
      <c r="N64" s="117">
        <v>0</v>
      </c>
      <c r="O64" s="169">
        <f t="shared" si="0"/>
        <v>0</v>
      </c>
    </row>
    <row r="65" spans="1:15" x14ac:dyDescent="0.2">
      <c r="A65" s="394" t="s">
        <v>442</v>
      </c>
      <c r="B65" s="48"/>
      <c r="C65" s="48"/>
      <c r="D65" s="48"/>
      <c r="E65" s="125"/>
      <c r="F65" s="92"/>
      <c r="G65" s="125"/>
      <c r="H65" s="92"/>
      <c r="I65" s="125"/>
      <c r="J65" s="92"/>
      <c r="K65" s="125"/>
      <c r="L65" s="92"/>
      <c r="M65" s="92"/>
      <c r="N65" s="92"/>
      <c r="O65" s="169">
        <f t="shared" si="0"/>
        <v>0</v>
      </c>
    </row>
    <row r="66" spans="1:15" x14ac:dyDescent="0.2">
      <c r="A66" s="15" t="s">
        <v>30</v>
      </c>
      <c r="B66" s="284" t="s">
        <v>167</v>
      </c>
      <c r="C66" s="407">
        <f>SUM(D66:N66)</f>
        <v>33064</v>
      </c>
      <c r="D66" s="268">
        <v>0</v>
      </c>
      <c r="E66" s="124"/>
      <c r="F66" s="117">
        <v>30264</v>
      </c>
      <c r="G66" s="124"/>
      <c r="H66" s="117"/>
      <c r="I66" s="124"/>
      <c r="J66" s="117"/>
      <c r="K66" s="124"/>
      <c r="L66" s="117">
        <v>2800</v>
      </c>
      <c r="M66" s="117"/>
      <c r="N66" s="117">
        <v>0</v>
      </c>
      <c r="O66" s="169">
        <f t="shared" si="0"/>
        <v>33064</v>
      </c>
    </row>
    <row r="67" spans="1:15" x14ac:dyDescent="0.2">
      <c r="A67" s="54" t="s">
        <v>443</v>
      </c>
      <c r="B67" s="47"/>
      <c r="C67" s="48"/>
      <c r="D67" s="48"/>
      <c r="E67" s="118"/>
      <c r="F67" s="118"/>
      <c r="G67" s="122"/>
      <c r="H67" s="118"/>
      <c r="I67" s="122"/>
      <c r="J67" s="118"/>
      <c r="K67" s="122"/>
      <c r="L67" s="118"/>
      <c r="M67" s="118"/>
      <c r="N67" s="118"/>
      <c r="O67" s="169">
        <f t="shared" si="0"/>
        <v>0</v>
      </c>
    </row>
    <row r="68" spans="1:15" x14ac:dyDescent="0.2">
      <c r="A68" s="15" t="s">
        <v>30</v>
      </c>
      <c r="B68" s="284" t="s">
        <v>167</v>
      </c>
      <c r="C68" s="407">
        <f>SUM(D68:N68)</f>
        <v>0</v>
      </c>
      <c r="D68" s="268">
        <f>SUM(E68:N68)</f>
        <v>0</v>
      </c>
      <c r="E68" s="117"/>
      <c r="F68" s="117"/>
      <c r="G68" s="124"/>
      <c r="H68" s="117"/>
      <c r="I68" s="124"/>
      <c r="J68" s="117"/>
      <c r="K68" s="124"/>
      <c r="L68" s="117"/>
      <c r="M68" s="117"/>
      <c r="N68" s="117"/>
      <c r="O68" s="169">
        <f t="shared" si="0"/>
        <v>0</v>
      </c>
    </row>
    <row r="69" spans="1:15" x14ac:dyDescent="0.2">
      <c r="A69" s="468" t="s">
        <v>464</v>
      </c>
      <c r="B69" s="464"/>
      <c r="C69" s="465"/>
      <c r="D69" s="466"/>
      <c r="E69" s="115"/>
      <c r="F69" s="92"/>
      <c r="G69" s="125"/>
      <c r="H69" s="92"/>
      <c r="I69" s="125"/>
      <c r="J69" s="92"/>
      <c r="K69" s="125"/>
      <c r="L69" s="92"/>
      <c r="M69" s="92"/>
      <c r="N69" s="92"/>
      <c r="O69" s="169">
        <f t="shared" si="0"/>
        <v>0</v>
      </c>
    </row>
    <row r="70" spans="1:15" x14ac:dyDescent="0.2">
      <c r="A70" s="11" t="s">
        <v>30</v>
      </c>
      <c r="B70" s="464" t="s">
        <v>431</v>
      </c>
      <c r="C70" s="407">
        <f>SUM(D70:N70)</f>
        <v>0</v>
      </c>
      <c r="D70" s="466"/>
      <c r="E70" s="115"/>
      <c r="F70" s="92"/>
      <c r="G70" s="125"/>
      <c r="H70" s="92"/>
      <c r="I70" s="125"/>
      <c r="J70" s="92"/>
      <c r="K70" s="125"/>
      <c r="L70" s="92"/>
      <c r="M70" s="92"/>
      <c r="N70" s="92"/>
      <c r="O70" s="169">
        <f t="shared" si="0"/>
        <v>0</v>
      </c>
    </row>
    <row r="71" spans="1:15" x14ac:dyDescent="0.2">
      <c r="A71" s="54" t="s">
        <v>445</v>
      </c>
      <c r="B71" s="247"/>
      <c r="C71" s="247"/>
      <c r="D71" s="247"/>
      <c r="E71" s="120"/>
      <c r="F71" s="118"/>
      <c r="G71" s="122"/>
      <c r="H71" s="118"/>
      <c r="I71" s="122"/>
      <c r="J71" s="118"/>
      <c r="K71" s="122"/>
      <c r="L71" s="118"/>
      <c r="M71" s="118"/>
      <c r="N71" s="118"/>
      <c r="O71" s="169">
        <f t="shared" si="0"/>
        <v>0</v>
      </c>
    </row>
    <row r="72" spans="1:15" x14ac:dyDescent="0.2">
      <c r="A72" s="15" t="s">
        <v>41</v>
      </c>
      <c r="B72" s="286" t="s">
        <v>166</v>
      </c>
      <c r="C72" s="407">
        <f>SUM(D72:N72)</f>
        <v>0</v>
      </c>
      <c r="D72" s="268">
        <f>SUM(E72:N72)</f>
        <v>0</v>
      </c>
      <c r="E72" s="114"/>
      <c r="F72" s="117"/>
      <c r="G72" s="124"/>
      <c r="H72" s="117"/>
      <c r="I72" s="124"/>
      <c r="J72" s="117"/>
      <c r="K72" s="124"/>
      <c r="L72" s="117"/>
      <c r="M72" s="117"/>
      <c r="N72" s="117"/>
      <c r="O72" s="169">
        <f t="shared" si="0"/>
        <v>0</v>
      </c>
    </row>
    <row r="73" spans="1:15" x14ac:dyDescent="0.2">
      <c r="A73" s="335" t="s">
        <v>465</v>
      </c>
      <c r="B73" s="247"/>
      <c r="C73" s="247"/>
      <c r="D73" s="247"/>
      <c r="E73" s="120"/>
      <c r="F73" s="118"/>
      <c r="G73" s="122"/>
      <c r="H73" s="118"/>
      <c r="I73" s="122"/>
      <c r="J73" s="118"/>
      <c r="K73" s="122"/>
      <c r="L73" s="118"/>
      <c r="M73" s="118"/>
      <c r="N73" s="118"/>
      <c r="O73" s="169">
        <f t="shared" si="0"/>
        <v>0</v>
      </c>
    </row>
    <row r="74" spans="1:15" x14ac:dyDescent="0.2">
      <c r="A74" s="357" t="s">
        <v>41</v>
      </c>
      <c r="B74" s="286" t="s">
        <v>166</v>
      </c>
      <c r="C74" s="407">
        <f>SUM(D74:N74)</f>
        <v>0</v>
      </c>
      <c r="D74" s="268">
        <f>SUM(E74:N74)</f>
        <v>0</v>
      </c>
      <c r="E74" s="114"/>
      <c r="F74" s="117"/>
      <c r="G74" s="124"/>
      <c r="H74" s="117"/>
      <c r="I74" s="124"/>
      <c r="J74" s="117"/>
      <c r="K74" s="124"/>
      <c r="L74" s="117"/>
      <c r="M74" s="117"/>
      <c r="N74" s="117"/>
      <c r="O74" s="169">
        <f t="shared" si="0"/>
        <v>0</v>
      </c>
    </row>
    <row r="75" spans="1:15" x14ac:dyDescent="0.2">
      <c r="A75" s="335" t="s">
        <v>466</v>
      </c>
      <c r="B75" s="247"/>
      <c r="C75" s="247"/>
      <c r="D75" s="247"/>
      <c r="E75" s="120"/>
      <c r="F75" s="118"/>
      <c r="G75" s="122"/>
      <c r="H75" s="118"/>
      <c r="I75" s="122"/>
      <c r="J75" s="118"/>
      <c r="K75" s="122"/>
      <c r="L75" s="118"/>
      <c r="M75" s="118"/>
      <c r="N75" s="118"/>
      <c r="O75" s="169">
        <f t="shared" si="0"/>
        <v>0</v>
      </c>
    </row>
    <row r="76" spans="1:15" x14ac:dyDescent="0.2">
      <c r="A76" s="357" t="s">
        <v>41</v>
      </c>
      <c r="B76" s="286" t="s">
        <v>166</v>
      </c>
      <c r="C76" s="407">
        <f>SUM(D76:N76)</f>
        <v>0</v>
      </c>
      <c r="D76" s="268">
        <f>SUM(E76:N76)</f>
        <v>0</v>
      </c>
      <c r="E76" s="114"/>
      <c r="F76" s="117"/>
      <c r="G76" s="124"/>
      <c r="H76" s="117"/>
      <c r="I76" s="124"/>
      <c r="J76" s="117"/>
      <c r="K76" s="124"/>
      <c r="L76" s="117"/>
      <c r="M76" s="117"/>
      <c r="N76" s="117"/>
      <c r="O76" s="169">
        <f t="shared" si="0"/>
        <v>0</v>
      </c>
    </row>
    <row r="77" spans="1:15" x14ac:dyDescent="0.2">
      <c r="A77" s="468" t="s">
        <v>467</v>
      </c>
      <c r="B77" s="464"/>
      <c r="C77" s="472"/>
      <c r="D77" s="343"/>
      <c r="E77" s="120"/>
      <c r="F77" s="120"/>
      <c r="G77" s="122"/>
      <c r="H77" s="118"/>
      <c r="I77" s="122"/>
      <c r="J77" s="118"/>
      <c r="K77" s="122"/>
      <c r="L77" s="118"/>
      <c r="M77" s="118"/>
      <c r="N77" s="118"/>
      <c r="O77" s="169">
        <f t="shared" si="0"/>
        <v>0</v>
      </c>
    </row>
    <row r="78" spans="1:15" x14ac:dyDescent="0.2">
      <c r="A78" s="357" t="s">
        <v>41</v>
      </c>
      <c r="B78" s="464"/>
      <c r="C78" s="407">
        <f>SUM(D78:N78)</f>
        <v>0</v>
      </c>
      <c r="D78" s="268"/>
      <c r="E78" s="114"/>
      <c r="F78" s="114"/>
      <c r="G78" s="124"/>
      <c r="H78" s="117"/>
      <c r="I78" s="124"/>
      <c r="J78" s="117"/>
      <c r="K78" s="124"/>
      <c r="L78" s="117"/>
      <c r="M78" s="117"/>
      <c r="N78" s="117"/>
      <c r="O78" s="169">
        <f t="shared" si="0"/>
        <v>0</v>
      </c>
    </row>
    <row r="79" spans="1:15" x14ac:dyDescent="0.2">
      <c r="A79" s="335" t="s">
        <v>468</v>
      </c>
      <c r="B79" s="247"/>
      <c r="C79" s="402"/>
      <c r="D79" s="317"/>
      <c r="E79" s="115"/>
      <c r="F79" s="115"/>
      <c r="G79" s="125"/>
      <c r="H79" s="92"/>
      <c r="I79" s="125"/>
      <c r="J79" s="92"/>
      <c r="K79" s="125"/>
      <c r="L79" s="92"/>
      <c r="M79" s="92"/>
      <c r="N79" s="92"/>
      <c r="O79" s="169">
        <f t="shared" si="0"/>
        <v>0</v>
      </c>
    </row>
    <row r="80" spans="1:15" x14ac:dyDescent="0.2">
      <c r="A80" s="357" t="s">
        <v>41</v>
      </c>
      <c r="B80" s="286" t="s">
        <v>166</v>
      </c>
      <c r="C80" s="407">
        <f>SUM(D80:N80)</f>
        <v>0</v>
      </c>
      <c r="D80" s="268">
        <f>SUM(E80:N80)</f>
        <v>0</v>
      </c>
      <c r="E80" s="115"/>
      <c r="F80" s="115"/>
      <c r="G80" s="125"/>
      <c r="H80" s="92"/>
      <c r="I80" s="125"/>
      <c r="J80" s="92"/>
      <c r="K80" s="125"/>
      <c r="L80" s="92"/>
      <c r="M80" s="92"/>
      <c r="N80" s="92"/>
      <c r="O80" s="169">
        <f t="shared" si="0"/>
        <v>0</v>
      </c>
    </row>
    <row r="81" spans="1:15" x14ac:dyDescent="0.2">
      <c r="A81" s="291" t="s">
        <v>469</v>
      </c>
      <c r="B81" s="60"/>
      <c r="C81" s="60"/>
      <c r="D81" s="47"/>
      <c r="E81" s="120"/>
      <c r="F81" s="118"/>
      <c r="G81" s="118"/>
      <c r="H81" s="118"/>
      <c r="I81" s="118"/>
      <c r="J81" s="118"/>
      <c r="K81" s="118"/>
      <c r="L81" s="118"/>
      <c r="M81" s="118"/>
      <c r="N81" s="118"/>
      <c r="O81" s="169">
        <f t="shared" si="0"/>
        <v>0</v>
      </c>
    </row>
    <row r="82" spans="1:15" x14ac:dyDescent="0.2">
      <c r="A82" s="29" t="s">
        <v>40</v>
      </c>
      <c r="B82" s="265" t="s">
        <v>166</v>
      </c>
      <c r="C82" s="407">
        <f>SUM(D82:N82)</f>
        <v>0</v>
      </c>
      <c r="D82" s="268">
        <f>SUM(E82:N82)</f>
        <v>0</v>
      </c>
      <c r="E82" s="114"/>
      <c r="F82" s="117"/>
      <c r="G82" s="117"/>
      <c r="H82" s="117"/>
      <c r="I82" s="117"/>
      <c r="J82" s="117"/>
      <c r="K82" s="117"/>
      <c r="L82" s="117"/>
      <c r="M82" s="117"/>
      <c r="N82" s="117"/>
      <c r="O82" s="169">
        <f t="shared" si="0"/>
        <v>0</v>
      </c>
    </row>
    <row r="83" spans="1:15" x14ac:dyDescent="0.2">
      <c r="A83" s="291" t="s">
        <v>451</v>
      </c>
      <c r="B83" s="60"/>
      <c r="C83" s="60"/>
      <c r="D83" s="47"/>
      <c r="E83" s="120"/>
      <c r="F83" s="118"/>
      <c r="G83" s="118"/>
      <c r="H83" s="118"/>
      <c r="I83" s="118"/>
      <c r="J83" s="118"/>
      <c r="K83" s="118"/>
      <c r="L83" s="118"/>
      <c r="M83" s="118"/>
      <c r="N83" s="118"/>
      <c r="O83" s="169">
        <f t="shared" si="0"/>
        <v>0</v>
      </c>
    </row>
    <row r="84" spans="1:15" x14ac:dyDescent="0.2">
      <c r="A84" s="29" t="s">
        <v>40</v>
      </c>
      <c r="B84" s="265" t="s">
        <v>167</v>
      </c>
      <c r="C84" s="407">
        <f>SUM(D84:N84)</f>
        <v>0</v>
      </c>
      <c r="D84" s="268">
        <f>SUM(E84:N84)</f>
        <v>0</v>
      </c>
      <c r="E84" s="114"/>
      <c r="F84" s="117"/>
      <c r="G84" s="117"/>
      <c r="H84" s="117"/>
      <c r="I84" s="117"/>
      <c r="J84" s="117"/>
      <c r="K84" s="117"/>
      <c r="L84" s="117"/>
      <c r="M84" s="117"/>
      <c r="N84" s="117"/>
      <c r="O84" s="169">
        <f t="shared" ref="O84:O110" si="1">SUM(E84:N84)</f>
        <v>0</v>
      </c>
    </row>
    <row r="85" spans="1:15" x14ac:dyDescent="0.2">
      <c r="A85" s="291" t="s">
        <v>452</v>
      </c>
      <c r="B85" s="60"/>
      <c r="C85" s="60"/>
      <c r="D85" s="47"/>
      <c r="E85" s="120"/>
      <c r="F85" s="118"/>
      <c r="G85" s="118"/>
      <c r="H85" s="118"/>
      <c r="I85" s="118"/>
      <c r="J85" s="118"/>
      <c r="K85" s="118"/>
      <c r="L85" s="118"/>
      <c r="M85" s="118"/>
      <c r="N85" s="118"/>
      <c r="O85" s="169">
        <f t="shared" si="1"/>
        <v>0</v>
      </c>
    </row>
    <row r="86" spans="1:15" x14ac:dyDescent="0.2">
      <c r="A86" s="29" t="s">
        <v>40</v>
      </c>
      <c r="B86" s="265" t="s">
        <v>167</v>
      </c>
      <c r="C86" s="407">
        <f>SUM(D86:N86)</f>
        <v>0</v>
      </c>
      <c r="D86" s="268">
        <f>SUM(E86:N86)</f>
        <v>0</v>
      </c>
      <c r="E86" s="114"/>
      <c r="F86" s="117"/>
      <c r="G86" s="117"/>
      <c r="H86" s="117"/>
      <c r="I86" s="117"/>
      <c r="J86" s="117"/>
      <c r="K86" s="117"/>
      <c r="L86" s="117"/>
      <c r="M86" s="117"/>
      <c r="N86" s="117"/>
      <c r="O86" s="169">
        <f t="shared" si="1"/>
        <v>0</v>
      </c>
    </row>
    <row r="87" spans="1:15" x14ac:dyDescent="0.2">
      <c r="A87" s="356" t="s">
        <v>470</v>
      </c>
      <c r="B87" s="7"/>
      <c r="C87" s="19"/>
      <c r="D87" s="19"/>
      <c r="E87" s="122"/>
      <c r="F87" s="118"/>
      <c r="G87" s="122"/>
      <c r="H87" s="118"/>
      <c r="I87" s="122"/>
      <c r="J87" s="118"/>
      <c r="K87" s="122"/>
      <c r="L87" s="118"/>
      <c r="M87" s="118"/>
      <c r="N87" s="118"/>
      <c r="O87" s="169">
        <f t="shared" si="1"/>
        <v>0</v>
      </c>
    </row>
    <row r="88" spans="1:15" x14ac:dyDescent="0.2">
      <c r="A88" s="15" t="s">
        <v>30</v>
      </c>
      <c r="B88" s="284" t="s">
        <v>166</v>
      </c>
      <c r="C88" s="407">
        <f>SUM(D88:N88)</f>
        <v>0</v>
      </c>
      <c r="D88" s="268">
        <f>SUM(E88:N88)</f>
        <v>0</v>
      </c>
      <c r="E88" s="124"/>
      <c r="F88" s="117"/>
      <c r="G88" s="124"/>
      <c r="H88" s="117"/>
      <c r="I88" s="124"/>
      <c r="J88" s="117"/>
      <c r="K88" s="124"/>
      <c r="L88" s="117"/>
      <c r="M88" s="117"/>
      <c r="N88" s="117"/>
      <c r="O88" s="169">
        <f t="shared" si="1"/>
        <v>0</v>
      </c>
    </row>
    <row r="89" spans="1:15" x14ac:dyDescent="0.2">
      <c r="A89" s="13" t="s">
        <v>471</v>
      </c>
      <c r="B89" s="315"/>
      <c r="C89" s="315"/>
      <c r="D89" s="343"/>
      <c r="E89" s="125"/>
      <c r="F89" s="92"/>
      <c r="G89" s="125"/>
      <c r="H89" s="92"/>
      <c r="I89" s="125"/>
      <c r="J89" s="92"/>
      <c r="K89" s="125"/>
      <c r="L89" s="92"/>
      <c r="M89" s="92"/>
      <c r="N89" s="92"/>
      <c r="O89" s="169">
        <f t="shared" si="1"/>
        <v>0</v>
      </c>
    </row>
    <row r="90" spans="1:15" x14ac:dyDescent="0.2">
      <c r="A90" s="15" t="s">
        <v>30</v>
      </c>
      <c r="B90" s="284" t="s">
        <v>166</v>
      </c>
      <c r="C90" s="407">
        <f>SUM(D90:N90)</f>
        <v>0</v>
      </c>
      <c r="D90" s="268">
        <f>SUM(E90:N90)</f>
        <v>0</v>
      </c>
      <c r="E90" s="125"/>
      <c r="F90" s="92"/>
      <c r="G90" s="125"/>
      <c r="H90" s="92"/>
      <c r="I90" s="125"/>
      <c r="J90" s="92"/>
      <c r="K90" s="125"/>
      <c r="L90" s="92"/>
      <c r="M90" s="92"/>
      <c r="N90" s="92"/>
      <c r="O90" s="169">
        <f t="shared" si="1"/>
        <v>0</v>
      </c>
    </row>
    <row r="91" spans="1:15" x14ac:dyDescent="0.2">
      <c r="A91" s="13" t="s">
        <v>455</v>
      </c>
      <c r="B91" s="7"/>
      <c r="C91" s="7"/>
      <c r="D91" s="7"/>
      <c r="E91" s="122"/>
      <c r="F91" s="118"/>
      <c r="G91" s="122"/>
      <c r="H91" s="118"/>
      <c r="I91" s="118"/>
      <c r="J91" s="122"/>
      <c r="K91" s="118"/>
      <c r="L91" s="122"/>
      <c r="M91" s="118"/>
      <c r="N91" s="120"/>
      <c r="O91" s="169">
        <f t="shared" si="1"/>
        <v>0</v>
      </c>
    </row>
    <row r="92" spans="1:15" x14ac:dyDescent="0.2">
      <c r="A92" s="15" t="s">
        <v>30</v>
      </c>
      <c r="B92" s="284" t="s">
        <v>166</v>
      </c>
      <c r="C92" s="407">
        <f>SUM(D92:N92)</f>
        <v>0</v>
      </c>
      <c r="D92" s="268">
        <f>SUM(E92:N92)</f>
        <v>0</v>
      </c>
      <c r="E92" s="124"/>
      <c r="F92" s="117"/>
      <c r="G92" s="124"/>
      <c r="H92" s="117"/>
      <c r="I92" s="117"/>
      <c r="J92" s="124"/>
      <c r="K92" s="117"/>
      <c r="L92" s="124"/>
      <c r="M92" s="117"/>
      <c r="N92" s="114"/>
      <c r="O92" s="169">
        <f t="shared" si="1"/>
        <v>0</v>
      </c>
    </row>
    <row r="93" spans="1:15" x14ac:dyDescent="0.2">
      <c r="A93" s="13" t="s">
        <v>456</v>
      </c>
      <c r="B93" s="7"/>
      <c r="C93" s="7"/>
      <c r="D93" s="7"/>
      <c r="E93" s="122"/>
      <c r="F93" s="118"/>
      <c r="G93" s="122"/>
      <c r="H93" s="118"/>
      <c r="I93" s="122"/>
      <c r="J93" s="118"/>
      <c r="K93" s="122"/>
      <c r="L93" s="118"/>
      <c r="M93" s="118"/>
      <c r="N93" s="118"/>
      <c r="O93" s="169">
        <f t="shared" si="1"/>
        <v>0</v>
      </c>
    </row>
    <row r="94" spans="1:15" x14ac:dyDescent="0.2">
      <c r="A94" s="15" t="s">
        <v>30</v>
      </c>
      <c r="B94" s="284" t="s">
        <v>166</v>
      </c>
      <c r="C94" s="407">
        <f>SUM(D94:N94)</f>
        <v>8404</v>
      </c>
      <c r="D94" s="268">
        <v>0</v>
      </c>
      <c r="E94" s="124"/>
      <c r="F94" s="92"/>
      <c r="G94" s="125"/>
      <c r="H94" s="92"/>
      <c r="I94" s="125"/>
      <c r="J94" s="92">
        <v>8404</v>
      </c>
      <c r="K94" s="125"/>
      <c r="L94" s="92"/>
      <c r="M94" s="92"/>
      <c r="N94" s="92"/>
      <c r="O94" s="169">
        <f t="shared" si="1"/>
        <v>8404</v>
      </c>
    </row>
    <row r="95" spans="1:15" x14ac:dyDescent="0.2">
      <c r="A95" s="13" t="s">
        <v>457</v>
      </c>
      <c r="B95" s="7"/>
      <c r="C95" s="7"/>
      <c r="D95" s="7"/>
      <c r="E95" s="122"/>
      <c r="F95" s="118"/>
      <c r="G95" s="122"/>
      <c r="H95" s="118"/>
      <c r="I95" s="118"/>
      <c r="J95" s="122"/>
      <c r="K95" s="118"/>
      <c r="L95" s="122"/>
      <c r="M95" s="118"/>
      <c r="N95" s="120"/>
      <c r="O95" s="169">
        <f t="shared" si="1"/>
        <v>0</v>
      </c>
    </row>
    <row r="96" spans="1:15" x14ac:dyDescent="0.2">
      <c r="A96" s="15" t="s">
        <v>30</v>
      </c>
      <c r="B96" s="284" t="s">
        <v>166</v>
      </c>
      <c r="C96" s="407">
        <f>SUM(D96:N96)</f>
        <v>0</v>
      </c>
      <c r="D96" s="268">
        <f>SUM(E96:N96)</f>
        <v>0</v>
      </c>
      <c r="E96" s="124"/>
      <c r="F96" s="117"/>
      <c r="G96" s="124"/>
      <c r="H96" s="117"/>
      <c r="I96" s="117"/>
      <c r="J96" s="124"/>
      <c r="K96" s="117"/>
      <c r="L96" s="124"/>
      <c r="M96" s="117"/>
      <c r="N96" s="114"/>
      <c r="O96" s="169">
        <f t="shared" si="1"/>
        <v>0</v>
      </c>
    </row>
    <row r="97" spans="1:23" x14ac:dyDescent="0.2">
      <c r="A97" s="13" t="s">
        <v>472</v>
      </c>
      <c r="B97" s="7"/>
      <c r="C97" s="7"/>
      <c r="D97" s="7"/>
      <c r="E97" s="122"/>
      <c r="F97" s="118"/>
      <c r="G97" s="122"/>
      <c r="H97" s="118"/>
      <c r="I97" s="118"/>
      <c r="J97" s="122"/>
      <c r="K97" s="118"/>
      <c r="L97" s="118"/>
      <c r="M97" s="122"/>
      <c r="N97" s="118"/>
      <c r="O97" s="169">
        <f t="shared" si="1"/>
        <v>0</v>
      </c>
    </row>
    <row r="98" spans="1:23" x14ac:dyDescent="0.2">
      <c r="A98" s="15" t="s">
        <v>30</v>
      </c>
      <c r="B98" s="284" t="s">
        <v>166</v>
      </c>
      <c r="C98" s="407">
        <f>SUM(D98:N98)</f>
        <v>979</v>
      </c>
      <c r="D98" s="268">
        <v>0</v>
      </c>
      <c r="E98" s="124"/>
      <c r="F98" s="117"/>
      <c r="G98" s="124"/>
      <c r="H98" s="117"/>
      <c r="I98" s="117"/>
      <c r="J98" s="124">
        <v>979</v>
      </c>
      <c r="K98" s="117"/>
      <c r="L98" s="117"/>
      <c r="M98" s="124"/>
      <c r="N98" s="117"/>
      <c r="O98" s="169">
        <f t="shared" si="1"/>
        <v>979</v>
      </c>
    </row>
    <row r="99" spans="1:23" x14ac:dyDescent="0.2">
      <c r="A99" s="54" t="s">
        <v>459</v>
      </c>
      <c r="B99" s="54"/>
      <c r="C99" s="54"/>
      <c r="D99" s="7"/>
      <c r="E99" s="122"/>
      <c r="F99" s="118"/>
      <c r="G99" s="122"/>
      <c r="H99" s="118"/>
      <c r="I99" s="122"/>
      <c r="J99" s="118"/>
      <c r="K99" s="122"/>
      <c r="L99" s="118"/>
      <c r="M99" s="122"/>
      <c r="N99" s="118"/>
      <c r="O99" s="169">
        <f t="shared" si="1"/>
        <v>0</v>
      </c>
    </row>
    <row r="100" spans="1:23" x14ac:dyDescent="0.2">
      <c r="A100" s="15" t="s">
        <v>30</v>
      </c>
      <c r="B100" s="284" t="s">
        <v>166</v>
      </c>
      <c r="C100" s="407">
        <f>SUM(D100:N100)</f>
        <v>1759450</v>
      </c>
      <c r="D100" s="268">
        <v>0</v>
      </c>
      <c r="E100" s="124"/>
      <c r="F100" s="117"/>
      <c r="G100" s="124"/>
      <c r="H100" s="117"/>
      <c r="I100" s="124">
        <v>1759450</v>
      </c>
      <c r="J100" s="117"/>
      <c r="K100" s="124"/>
      <c r="L100" s="117"/>
      <c r="M100" s="124"/>
      <c r="N100" s="117"/>
      <c r="O100" s="169">
        <f t="shared" si="1"/>
        <v>1759450</v>
      </c>
    </row>
    <row r="101" spans="1:23" x14ac:dyDescent="0.2">
      <c r="A101" s="54" t="s">
        <v>460</v>
      </c>
      <c r="B101" s="315"/>
      <c r="C101" s="315"/>
      <c r="D101" s="343"/>
      <c r="E101" s="122"/>
      <c r="F101" s="118"/>
      <c r="G101" s="122"/>
      <c r="H101" s="118"/>
      <c r="I101" s="122"/>
      <c r="J101" s="118"/>
      <c r="K101" s="122"/>
      <c r="L101" s="118"/>
      <c r="M101" s="122"/>
      <c r="N101" s="118"/>
      <c r="O101" s="169">
        <f t="shared" si="1"/>
        <v>0</v>
      </c>
    </row>
    <row r="102" spans="1:23" x14ac:dyDescent="0.2">
      <c r="A102" s="15" t="s">
        <v>30</v>
      </c>
      <c r="B102" s="284" t="s">
        <v>167</v>
      </c>
      <c r="C102" s="407">
        <f>SUM(D102:N102)</f>
        <v>305000</v>
      </c>
      <c r="D102" s="268">
        <v>0</v>
      </c>
      <c r="E102" s="124"/>
      <c r="F102" s="117"/>
      <c r="G102" s="124"/>
      <c r="H102" s="117"/>
      <c r="I102" s="124"/>
      <c r="J102" s="117">
        <v>5000</v>
      </c>
      <c r="K102" s="124"/>
      <c r="L102" s="117"/>
      <c r="M102" s="124"/>
      <c r="N102" s="117">
        <v>300000</v>
      </c>
      <c r="O102" s="169">
        <f t="shared" si="1"/>
        <v>305000</v>
      </c>
    </row>
    <row r="103" spans="1:23" x14ac:dyDescent="0.2">
      <c r="A103" s="22" t="s">
        <v>134</v>
      </c>
      <c r="B103" s="22"/>
      <c r="C103" s="22"/>
      <c r="D103" s="270"/>
      <c r="E103" s="129"/>
      <c r="F103" s="128"/>
      <c r="G103" s="129"/>
      <c r="H103" s="128"/>
      <c r="I103" s="129"/>
      <c r="J103" s="128"/>
      <c r="K103" s="129"/>
      <c r="L103" s="128"/>
      <c r="M103" s="128"/>
      <c r="N103" s="128"/>
      <c r="O103" s="169">
        <f t="shared" si="1"/>
        <v>0</v>
      </c>
    </row>
    <row r="104" spans="1:23" x14ac:dyDescent="0.2">
      <c r="A104" s="14" t="s">
        <v>43</v>
      </c>
      <c r="B104" s="14"/>
      <c r="C104" s="268">
        <f>SUM(C72,C74,C76,C80,C82,C84,C86,C88,C90,C94,C96,C98,C100,C102,C117,C92,C78)</f>
        <v>4700960</v>
      </c>
      <c r="D104" s="268">
        <f t="shared" ref="D104:N104" si="2">SUM(D72,D74,D76,D80,D82,D84,D86,D88,D90,D94,D96,D98,D100,D102,D117,D92,D78)</f>
        <v>0</v>
      </c>
      <c r="E104" s="268">
        <f t="shared" si="2"/>
        <v>998287</v>
      </c>
      <c r="F104" s="268">
        <f t="shared" si="2"/>
        <v>30264</v>
      </c>
      <c r="G104" s="268">
        <f t="shared" si="2"/>
        <v>0</v>
      </c>
      <c r="H104" s="268">
        <f t="shared" si="2"/>
        <v>75000</v>
      </c>
      <c r="I104" s="268">
        <f t="shared" si="2"/>
        <v>1759450</v>
      </c>
      <c r="J104" s="268">
        <f t="shared" si="2"/>
        <v>138677</v>
      </c>
      <c r="K104" s="268">
        <f t="shared" si="2"/>
        <v>16804</v>
      </c>
      <c r="L104" s="268">
        <f t="shared" si="2"/>
        <v>116780</v>
      </c>
      <c r="M104" s="268">
        <f t="shared" si="2"/>
        <v>29</v>
      </c>
      <c r="N104" s="268">
        <f t="shared" si="2"/>
        <v>1565669</v>
      </c>
      <c r="O104" s="169">
        <f t="shared" si="1"/>
        <v>4700960</v>
      </c>
      <c r="P104" s="169">
        <f>SUM(E104:N104)</f>
        <v>4700960</v>
      </c>
    </row>
    <row r="105" spans="1:23" x14ac:dyDescent="0.2">
      <c r="A105" s="10" t="s">
        <v>44</v>
      </c>
      <c r="B105" s="10"/>
      <c r="C105" s="10"/>
      <c r="D105" s="7"/>
      <c r="E105" s="120"/>
      <c r="F105" s="118"/>
      <c r="G105" s="118"/>
      <c r="H105" s="122"/>
      <c r="I105" s="118"/>
      <c r="J105" s="118"/>
      <c r="K105" s="118"/>
      <c r="L105" s="118"/>
      <c r="M105" s="120"/>
      <c r="N105" s="120"/>
      <c r="O105" s="169">
        <f t="shared" si="1"/>
        <v>0</v>
      </c>
      <c r="P105" s="5"/>
      <c r="Q105" s="5"/>
      <c r="R105" s="5"/>
      <c r="S105" s="5"/>
      <c r="T105" s="5"/>
      <c r="U105" s="5"/>
      <c r="V105" s="5"/>
      <c r="W105" s="5"/>
    </row>
    <row r="106" spans="1:23" x14ac:dyDescent="0.2">
      <c r="A106" s="15" t="s">
        <v>43</v>
      </c>
      <c r="B106" s="15"/>
      <c r="C106" s="268">
        <f>SUM(D106:M106)</f>
        <v>-1370429</v>
      </c>
      <c r="D106" s="268"/>
      <c r="E106" s="373">
        <v>-625395</v>
      </c>
      <c r="F106" s="117"/>
      <c r="G106" s="117">
        <v>0</v>
      </c>
      <c r="H106" s="124">
        <v>0</v>
      </c>
      <c r="I106" s="117">
        <v>-745034</v>
      </c>
      <c r="J106" s="117"/>
      <c r="K106" s="117">
        <v>0</v>
      </c>
      <c r="L106" s="117">
        <v>0</v>
      </c>
      <c r="M106" s="114">
        <v>0</v>
      </c>
      <c r="N106" s="114">
        <v>0</v>
      </c>
      <c r="O106" s="169">
        <f t="shared" si="1"/>
        <v>-1370429</v>
      </c>
      <c r="P106" s="5"/>
      <c r="Q106" s="5"/>
      <c r="R106" s="5"/>
      <c r="S106" s="5"/>
      <c r="T106" s="5"/>
      <c r="U106" s="5"/>
      <c r="V106" s="5"/>
      <c r="W106" s="5"/>
    </row>
    <row r="107" spans="1:23" x14ac:dyDescent="0.2">
      <c r="A107" s="11" t="s">
        <v>135</v>
      </c>
      <c r="B107" s="11"/>
      <c r="C107" s="19"/>
      <c r="D107" s="19"/>
      <c r="E107" s="125"/>
      <c r="F107" s="92"/>
      <c r="G107" s="92"/>
      <c r="H107" s="125"/>
      <c r="I107" s="92"/>
      <c r="J107" s="92"/>
      <c r="K107" s="92"/>
      <c r="L107" s="92"/>
      <c r="M107" s="115"/>
      <c r="N107" s="115"/>
      <c r="O107" s="169">
        <f t="shared" si="1"/>
        <v>0</v>
      </c>
      <c r="P107" s="5"/>
      <c r="Q107" s="5"/>
      <c r="R107" s="5"/>
      <c r="S107" s="5"/>
      <c r="T107" s="5"/>
      <c r="U107" s="5"/>
      <c r="V107" s="5"/>
      <c r="W107" s="5"/>
    </row>
    <row r="108" spans="1:23" x14ac:dyDescent="0.2">
      <c r="A108" s="11" t="s">
        <v>43</v>
      </c>
      <c r="B108" s="11"/>
      <c r="C108" s="268">
        <f>SUM(D108:M108)</f>
        <v>-297346</v>
      </c>
      <c r="D108" s="268"/>
      <c r="E108" s="125">
        <v>-156804</v>
      </c>
      <c r="F108" s="92"/>
      <c r="G108" s="92">
        <v>0</v>
      </c>
      <c r="H108" s="92">
        <v>0</v>
      </c>
      <c r="I108" s="92">
        <v>-140542</v>
      </c>
      <c r="J108" s="92">
        <v>0</v>
      </c>
      <c r="K108" s="92">
        <v>0</v>
      </c>
      <c r="L108" s="92">
        <v>0</v>
      </c>
      <c r="M108" s="92">
        <v>0</v>
      </c>
      <c r="N108" s="92">
        <v>0</v>
      </c>
      <c r="O108" s="169">
        <f t="shared" si="1"/>
        <v>-297346</v>
      </c>
      <c r="P108" s="5"/>
      <c r="Q108" s="5"/>
      <c r="R108" s="5"/>
      <c r="S108" s="5"/>
      <c r="T108" s="5"/>
      <c r="U108" s="5"/>
      <c r="V108" s="5"/>
      <c r="W108" s="5"/>
    </row>
    <row r="109" spans="1:23" x14ac:dyDescent="0.2">
      <c r="A109" s="54" t="s">
        <v>42</v>
      </c>
      <c r="B109" s="54"/>
      <c r="C109" s="47"/>
      <c r="D109" s="47"/>
      <c r="E109" s="152"/>
      <c r="F109" s="134"/>
      <c r="G109" s="134"/>
      <c r="H109" s="150"/>
      <c r="I109" s="134"/>
      <c r="J109" s="134"/>
      <c r="K109" s="134"/>
      <c r="L109" s="134"/>
      <c r="M109" s="152"/>
      <c r="N109" s="152"/>
      <c r="O109" s="169">
        <f t="shared" si="1"/>
        <v>0</v>
      </c>
      <c r="P109" s="5"/>
      <c r="Q109" s="5"/>
      <c r="R109" s="5"/>
      <c r="S109" s="5"/>
      <c r="T109" s="5"/>
      <c r="U109" s="5"/>
      <c r="V109" s="5"/>
      <c r="W109" s="5"/>
    </row>
    <row r="110" spans="1:23" x14ac:dyDescent="0.2">
      <c r="A110" s="46" t="s">
        <v>40</v>
      </c>
      <c r="B110" s="46"/>
      <c r="C110" s="271">
        <f>SUM(C104,C106,C108)</f>
        <v>3033185</v>
      </c>
      <c r="D110" s="271">
        <f>SUM(D104,D106,D108)</f>
        <v>0</v>
      </c>
      <c r="E110" s="271">
        <f>SUM(E104:E108)</f>
        <v>216088</v>
      </c>
      <c r="F110" s="271">
        <f>SUM(F104,F106,F108)</f>
        <v>30264</v>
      </c>
      <c r="G110" s="271">
        <f t="shared" ref="G110:N110" si="3">SUM(G104,G106,G108)</f>
        <v>0</v>
      </c>
      <c r="H110" s="271">
        <f t="shared" si="3"/>
        <v>75000</v>
      </c>
      <c r="I110" s="271">
        <f t="shared" si="3"/>
        <v>873874</v>
      </c>
      <c r="J110" s="271">
        <f t="shared" si="3"/>
        <v>138677</v>
      </c>
      <c r="K110" s="271">
        <f t="shared" si="3"/>
        <v>16804</v>
      </c>
      <c r="L110" s="271">
        <f t="shared" si="3"/>
        <v>116780</v>
      </c>
      <c r="M110" s="271">
        <f t="shared" si="3"/>
        <v>29</v>
      </c>
      <c r="N110" s="271">
        <f t="shared" si="3"/>
        <v>1565669</v>
      </c>
      <c r="O110" s="169">
        <f t="shared" si="1"/>
        <v>3033185</v>
      </c>
      <c r="P110" s="5"/>
      <c r="Q110" s="5"/>
      <c r="R110" s="5"/>
      <c r="S110" s="5"/>
      <c r="T110" s="5"/>
      <c r="U110" s="5"/>
      <c r="V110" s="5"/>
      <c r="W110" s="5"/>
    </row>
    <row r="111" spans="1:23" ht="19.5" customHeight="1" x14ac:dyDescent="0.2">
      <c r="A111" s="55" t="s">
        <v>169</v>
      </c>
      <c r="B111" s="55"/>
      <c r="C111" s="289">
        <f>C110-(C112+C113)</f>
        <v>2645838</v>
      </c>
      <c r="D111" s="289">
        <f t="shared" ref="D111:N111" si="4">D110-(D112+D113)</f>
        <v>0</v>
      </c>
      <c r="E111" s="289">
        <f t="shared" si="4"/>
        <v>216088</v>
      </c>
      <c r="F111" s="289">
        <f t="shared" si="4"/>
        <v>30264</v>
      </c>
      <c r="G111" s="289">
        <f t="shared" si="4"/>
        <v>0</v>
      </c>
      <c r="H111" s="289">
        <f t="shared" si="4"/>
        <v>75000</v>
      </c>
      <c r="I111" s="461">
        <f t="shared" si="4"/>
        <v>791527</v>
      </c>
      <c r="J111" s="289">
        <f t="shared" si="4"/>
        <v>133677</v>
      </c>
      <c r="K111" s="289">
        <f t="shared" si="4"/>
        <v>16804</v>
      </c>
      <c r="L111" s="289">
        <f t="shared" si="4"/>
        <v>116780</v>
      </c>
      <c r="M111" s="289">
        <f t="shared" si="4"/>
        <v>29</v>
      </c>
      <c r="N111" s="289">
        <f t="shared" si="4"/>
        <v>1265669</v>
      </c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22.5" customHeight="1" x14ac:dyDescent="0.2">
      <c r="A112" s="55" t="s">
        <v>170</v>
      </c>
      <c r="B112" s="55"/>
      <c r="C112" s="289">
        <f>SUM(D112:N112)</f>
        <v>330501</v>
      </c>
      <c r="D112" s="289">
        <f t="shared" ref="D112:N112" si="5">SUM(D36,D58,D62,D68,D84,D86,D102)</f>
        <v>0</v>
      </c>
      <c r="E112" s="289">
        <f t="shared" si="5"/>
        <v>0</v>
      </c>
      <c r="F112" s="289">
        <f t="shared" si="5"/>
        <v>0</v>
      </c>
      <c r="G112" s="289">
        <f t="shared" si="5"/>
        <v>0</v>
      </c>
      <c r="H112" s="289">
        <f t="shared" si="5"/>
        <v>0</v>
      </c>
      <c r="I112" s="289">
        <v>25501</v>
      </c>
      <c r="J112" s="289">
        <f t="shared" si="5"/>
        <v>5000</v>
      </c>
      <c r="K112" s="289">
        <f t="shared" si="5"/>
        <v>0</v>
      </c>
      <c r="L112" s="289">
        <f t="shared" si="5"/>
        <v>0</v>
      </c>
      <c r="M112" s="289">
        <f t="shared" si="5"/>
        <v>0</v>
      </c>
      <c r="N112" s="289">
        <f t="shared" si="5"/>
        <v>300000</v>
      </c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22.5" customHeight="1" x14ac:dyDescent="0.2">
      <c r="A113" s="55" t="s">
        <v>171</v>
      </c>
      <c r="B113" s="55"/>
      <c r="C113" s="289">
        <f>SUM(D113:N113)</f>
        <v>56846</v>
      </c>
      <c r="D113" s="289">
        <f t="shared" ref="D113:N113" si="6">SUM(D12)</f>
        <v>0</v>
      </c>
      <c r="E113" s="93">
        <f t="shared" si="6"/>
        <v>0</v>
      </c>
      <c r="F113" s="93">
        <f t="shared" si="6"/>
        <v>0</v>
      </c>
      <c r="G113" s="93">
        <f t="shared" si="6"/>
        <v>0</v>
      </c>
      <c r="H113" s="93">
        <f t="shared" si="6"/>
        <v>0</v>
      </c>
      <c r="I113" s="93">
        <v>56846</v>
      </c>
      <c r="J113" s="93">
        <f t="shared" si="6"/>
        <v>0</v>
      </c>
      <c r="K113" s="93">
        <f t="shared" si="6"/>
        <v>0</v>
      </c>
      <c r="L113" s="93">
        <f t="shared" si="6"/>
        <v>0</v>
      </c>
      <c r="M113" s="93">
        <f t="shared" si="6"/>
        <v>0</v>
      </c>
      <c r="N113" s="93">
        <f t="shared" si="6"/>
        <v>0</v>
      </c>
      <c r="O113" s="5"/>
      <c r="P113" s="5"/>
      <c r="Q113" s="5"/>
      <c r="R113" s="5"/>
      <c r="S113" s="5"/>
      <c r="T113" s="5"/>
      <c r="U113" s="5"/>
      <c r="V113" s="5"/>
      <c r="W113" s="5"/>
    </row>
    <row r="114" spans="1:23" x14ac:dyDescent="0.2">
      <c r="A114" s="65"/>
      <c r="B114" s="65"/>
      <c r="C114" s="65"/>
      <c r="D114" s="66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5"/>
      <c r="P114" s="5"/>
      <c r="Q114" s="5"/>
      <c r="R114" s="5"/>
      <c r="S114" s="5"/>
      <c r="T114" s="5"/>
      <c r="U114" s="5"/>
      <c r="V114" s="5"/>
      <c r="W114" s="5"/>
    </row>
    <row r="115" spans="1:23" x14ac:dyDescent="0.2">
      <c r="A115" s="5" t="s">
        <v>148</v>
      </c>
      <c r="B115" s="5"/>
      <c r="C115" s="5"/>
      <c r="D115" s="243"/>
      <c r="E115" s="129"/>
      <c r="F115" s="5"/>
      <c r="G115" s="5"/>
      <c r="H115" s="5"/>
      <c r="I115" s="119">
        <f>SUM(I106:I108)</f>
        <v>-885576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x14ac:dyDescent="0.2">
      <c r="A116" s="1" t="s">
        <v>129</v>
      </c>
      <c r="B116" s="1"/>
      <c r="C116" s="1"/>
      <c r="D116" s="24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5"/>
      <c r="P116" s="5"/>
      <c r="Q116" s="5"/>
      <c r="R116" s="5"/>
      <c r="S116" s="5"/>
      <c r="T116" s="5"/>
      <c r="U116" s="5"/>
      <c r="V116" s="5"/>
      <c r="W116" s="5"/>
    </row>
    <row r="117" spans="1:23" x14ac:dyDescent="0.2">
      <c r="A117" s="213" t="s">
        <v>511</v>
      </c>
      <c r="B117" s="213"/>
      <c r="C117" s="363">
        <f>SUM(C12,C14,C16,C18,C20,C22,C24,C26,C28,C30,C32,C34,C36,C38,C40,C44,C46,C48,C50,C52,C56,C58,C60,C62,C64,C66,C68,C42,C54,C70)</f>
        <v>2627127</v>
      </c>
      <c r="D117" s="363">
        <f t="shared" ref="D117:N117" si="7">SUM(D12,D14,D16,D18,D20,D22,D24,D26,D28,D30,D32,D34,D36,D38,D40,D44,D46,D48,D50,D52,D56,D58,D60,D62,D64,D66,D68,D42,D54,D70)</f>
        <v>0</v>
      </c>
      <c r="E117" s="363">
        <f t="shared" si="7"/>
        <v>998287</v>
      </c>
      <c r="F117" s="363">
        <f t="shared" si="7"/>
        <v>30264</v>
      </c>
      <c r="G117" s="363">
        <f t="shared" si="7"/>
        <v>0</v>
      </c>
      <c r="H117" s="363">
        <f t="shared" si="7"/>
        <v>75000</v>
      </c>
      <c r="I117" s="363">
        <f t="shared" si="7"/>
        <v>0</v>
      </c>
      <c r="J117" s="363">
        <f t="shared" si="7"/>
        <v>124294</v>
      </c>
      <c r="K117" s="363">
        <f t="shared" si="7"/>
        <v>16804</v>
      </c>
      <c r="L117" s="363">
        <f t="shared" si="7"/>
        <v>116780</v>
      </c>
      <c r="M117" s="363">
        <f t="shared" si="7"/>
        <v>29</v>
      </c>
      <c r="N117" s="363">
        <f t="shared" si="7"/>
        <v>1265669</v>
      </c>
      <c r="O117" s="175">
        <f>SUM(O12,O16,O18,O22,O26,O28,O30,O32,O34,O38,O40,O44,O46,O48,O50,O52,O56,O60,O62,O64,O68,O72,O82,O84,O86,O14,O36)</f>
        <v>2594063</v>
      </c>
      <c r="P117" s="5"/>
      <c r="Q117" s="5"/>
      <c r="R117" s="5"/>
      <c r="S117" s="5"/>
      <c r="T117" s="5"/>
      <c r="U117" s="5"/>
      <c r="V117" s="5"/>
      <c r="W117" s="5"/>
    </row>
    <row r="118" spans="1:23" x14ac:dyDescent="0.2">
      <c r="A118" s="1"/>
      <c r="B118" s="1"/>
      <c r="C118" s="1"/>
      <c r="D118" s="363">
        <f>SUM(E117:N117)</f>
        <v>2627127</v>
      </c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x14ac:dyDescent="0.2">
      <c r="A119" s="1"/>
      <c r="B119" s="1"/>
      <c r="C119" s="1"/>
      <c r="D119" s="244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x14ac:dyDescent="0.2">
      <c r="A120" s="1" t="s">
        <v>295</v>
      </c>
      <c r="B120" s="175">
        <v>231132</v>
      </c>
      <c r="C120" s="175"/>
      <c r="D120" s="244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x14ac:dyDescent="0.2">
      <c r="A121" s="5" t="s">
        <v>296</v>
      </c>
      <c r="B121" s="119">
        <v>175970</v>
      </c>
      <c r="C121" s="119"/>
      <c r="D121" s="243"/>
      <c r="E121" s="119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x14ac:dyDescent="0.2">
      <c r="A122" s="5" t="s">
        <v>297</v>
      </c>
      <c r="B122" s="119">
        <v>-1133</v>
      </c>
      <c r="C122" s="119"/>
      <c r="D122" s="243"/>
      <c r="E122" s="119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x14ac:dyDescent="0.2">
      <c r="A123" s="5" t="s">
        <v>298</v>
      </c>
      <c r="B123" s="119">
        <v>14820</v>
      </c>
      <c r="C123" s="119"/>
      <c r="D123" s="24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2">
      <c r="A124" s="5" t="s">
        <v>299</v>
      </c>
      <c r="B124" s="119">
        <f>SUM(B120:B123)</f>
        <v>420789</v>
      </c>
      <c r="C124" s="119"/>
      <c r="D124" s="243"/>
      <c r="E124" s="119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2">
      <c r="A125" s="5"/>
      <c r="B125" s="5">
        <v>-998609</v>
      </c>
      <c r="C125" s="5"/>
      <c r="D125" s="243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2">
      <c r="A126" s="5"/>
      <c r="B126" s="119">
        <f>SUM(B124:B125)</f>
        <v>-577820</v>
      </c>
      <c r="C126" s="119"/>
      <c r="D126" s="243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2">
      <c r="A127" s="5"/>
      <c r="B127" s="5"/>
      <c r="C127" s="5"/>
      <c r="D127" s="243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2">
      <c r="A128" s="5"/>
      <c r="B128" s="5"/>
      <c r="C128" s="5"/>
      <c r="D128" s="243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x14ac:dyDescent="0.2">
      <c r="A129" s="5"/>
      <c r="B129" s="5"/>
      <c r="C129" s="5"/>
      <c r="D129" s="243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x14ac:dyDescent="0.2">
      <c r="A130" s="5"/>
      <c r="B130" s="5"/>
      <c r="C130" s="5"/>
      <c r="D130" s="243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x14ac:dyDescent="0.2">
      <c r="A131" s="5"/>
      <c r="B131" s="5"/>
      <c r="C131" s="5"/>
      <c r="D131" s="243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x14ac:dyDescent="0.2">
      <c r="A132" s="5"/>
      <c r="B132" s="5"/>
      <c r="C132" s="5"/>
      <c r="D132" s="243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x14ac:dyDescent="0.2">
      <c r="A133" s="5"/>
      <c r="B133" s="5"/>
      <c r="C133" s="5"/>
      <c r="D133" s="24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x14ac:dyDescent="0.2">
      <c r="A134" s="5"/>
      <c r="B134" s="5"/>
      <c r="C134" s="5"/>
      <c r="D134" s="243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x14ac:dyDescent="0.2">
      <c r="A135" s="5"/>
      <c r="B135" s="5"/>
      <c r="C135" s="5"/>
      <c r="D135" s="243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x14ac:dyDescent="0.2">
      <c r="A136" s="5"/>
      <c r="B136" s="5"/>
      <c r="C136" s="5"/>
      <c r="D136" s="243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x14ac:dyDescent="0.2">
      <c r="A137" s="5"/>
      <c r="B137" s="5"/>
      <c r="C137" s="5"/>
      <c r="D137" s="24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x14ac:dyDescent="0.2">
      <c r="A138" s="5"/>
      <c r="B138" s="5"/>
      <c r="C138" s="5"/>
      <c r="D138" s="243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x14ac:dyDescent="0.2">
      <c r="A139" s="5"/>
      <c r="B139" s="5"/>
      <c r="C139" s="5"/>
      <c r="D139" s="243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x14ac:dyDescent="0.2">
      <c r="A140" s="5"/>
      <c r="B140" s="5"/>
      <c r="C140" s="5"/>
      <c r="D140" s="243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x14ac:dyDescent="0.2">
      <c r="A141" s="5"/>
      <c r="B141" s="5"/>
      <c r="C141" s="5"/>
      <c r="D141" s="243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x14ac:dyDescent="0.2">
      <c r="A142" s="5"/>
      <c r="B142" s="5"/>
      <c r="C142" s="5"/>
      <c r="D142" s="243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x14ac:dyDescent="0.2">
      <c r="A143" s="5"/>
      <c r="B143" s="5"/>
      <c r="C143" s="5"/>
      <c r="D143" s="24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x14ac:dyDescent="0.2">
      <c r="A144" s="5"/>
      <c r="B144" s="5"/>
      <c r="C144" s="5"/>
      <c r="D144" s="24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x14ac:dyDescent="0.2">
      <c r="A145" s="5"/>
      <c r="B145" s="5"/>
      <c r="C145" s="5"/>
      <c r="D145" s="24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x14ac:dyDescent="0.2">
      <c r="A146" s="5"/>
      <c r="B146" s="5"/>
      <c r="C146" s="5"/>
      <c r="D146" s="24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x14ac:dyDescent="0.2">
      <c r="A147" s="1"/>
      <c r="B147" s="1"/>
      <c r="C147" s="1"/>
      <c r="D147" s="244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23" x14ac:dyDescent="0.2">
      <c r="A148" s="1"/>
      <c r="B148" s="1"/>
      <c r="C148" s="1"/>
      <c r="D148" s="244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23" x14ac:dyDescent="0.2">
      <c r="A149" s="1"/>
      <c r="B149" s="1"/>
      <c r="C149" s="1"/>
      <c r="D149" s="244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23" x14ac:dyDescent="0.2">
      <c r="A150" s="1"/>
      <c r="B150" s="1"/>
      <c r="C150" s="1"/>
      <c r="D150" s="244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23" x14ac:dyDescent="0.2">
      <c r="A151" s="1"/>
      <c r="B151" s="1"/>
      <c r="C151" s="1"/>
      <c r="D151" s="244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23" x14ac:dyDescent="0.2">
      <c r="A152" s="1"/>
      <c r="B152" s="1"/>
      <c r="C152" s="1"/>
      <c r="D152" s="244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23" x14ac:dyDescent="0.2">
      <c r="A153" s="1"/>
      <c r="B153" s="1"/>
      <c r="C153" s="1"/>
      <c r="D153" s="244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23" x14ac:dyDescent="0.2">
      <c r="A154" s="1"/>
      <c r="B154" s="1"/>
      <c r="C154" s="1"/>
      <c r="D154" s="244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23" x14ac:dyDescent="0.2">
      <c r="A155" s="1"/>
      <c r="B155" s="1"/>
      <c r="C155" s="1"/>
      <c r="D155" s="244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23" x14ac:dyDescent="0.2">
      <c r="A156" s="1"/>
      <c r="B156" s="1"/>
      <c r="C156" s="1"/>
      <c r="D156" s="244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23" x14ac:dyDescent="0.2">
      <c r="A157" s="1"/>
      <c r="B157" s="1"/>
      <c r="C157" s="1"/>
      <c r="D157" s="244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23" x14ac:dyDescent="0.2">
      <c r="A158" s="1"/>
      <c r="B158" s="1"/>
      <c r="C158" s="1"/>
      <c r="D158" s="244"/>
      <c r="E158" s="1"/>
      <c r="F158" s="1"/>
      <c r="G158" s="1"/>
      <c r="H158" s="1"/>
      <c r="I158" s="1"/>
      <c r="J158" s="1"/>
      <c r="K158" s="1"/>
      <c r="L158" s="1"/>
      <c r="M158" s="1"/>
      <c r="N158" s="1"/>
    </row>
  </sheetData>
  <mergeCells count="14">
    <mergeCell ref="C7:C9"/>
    <mergeCell ref="A7:A9"/>
    <mergeCell ref="B7:B9"/>
    <mergeCell ref="D7:D9"/>
    <mergeCell ref="E7:F8"/>
    <mergeCell ref="N7:N9"/>
    <mergeCell ref="E10:F10"/>
    <mergeCell ref="I7:I9"/>
    <mergeCell ref="J7:J9"/>
    <mergeCell ref="K7:K9"/>
    <mergeCell ref="L7:L9"/>
    <mergeCell ref="M7:M9"/>
    <mergeCell ref="G10:H10"/>
    <mergeCell ref="G7:H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61" firstPageNumber="4" orientation="landscape" r:id="rId1"/>
  <headerFooter alignWithMargins="0">
    <oddFooter>&amp;P. oldal</oddFooter>
  </headerFooter>
  <rowBreaks count="1" manualBreakCount="1">
    <brk id="5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8"/>
  <sheetViews>
    <sheetView view="pageBreakPreview" zoomScaleNormal="100" zoomScaleSheetLayoutView="100" workbookViewId="0"/>
  </sheetViews>
  <sheetFormatPr defaultRowHeight="12.75" x14ac:dyDescent="0.2"/>
  <cols>
    <col min="1" max="1" width="42.42578125" customWidth="1"/>
    <col min="2" max="3" width="9.5703125" customWidth="1"/>
    <col min="4" max="4" width="10.7109375" style="245" customWidth="1"/>
    <col min="5" max="14" width="10.7109375" customWidth="1"/>
    <col min="15" max="15" width="9.85546875" bestFit="1" customWidth="1"/>
  </cols>
  <sheetData>
    <row r="1" spans="1:14" ht="15.75" x14ac:dyDescent="0.25">
      <c r="A1" s="4" t="s">
        <v>597</v>
      </c>
      <c r="B1" s="4"/>
      <c r="C1" s="4"/>
      <c r="D1" s="6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4" ht="15.75" x14ac:dyDescent="0.25">
      <c r="A2" s="4"/>
      <c r="B2" s="4"/>
      <c r="C2" s="4"/>
      <c r="D2" s="6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4" ht="15.75" x14ac:dyDescent="0.25">
      <c r="A3" s="4"/>
      <c r="B3" s="4"/>
      <c r="C3" s="4"/>
      <c r="D3" s="6"/>
      <c r="E3" s="4"/>
      <c r="F3" s="4"/>
      <c r="G3" s="6"/>
      <c r="H3" s="6"/>
      <c r="I3" s="6" t="s">
        <v>31</v>
      </c>
      <c r="J3" s="5"/>
      <c r="K3" s="5"/>
      <c r="L3" s="5"/>
      <c r="M3" s="5"/>
      <c r="N3" s="5"/>
    </row>
    <row r="4" spans="1:14" ht="15.75" x14ac:dyDescent="0.25">
      <c r="A4" s="4"/>
      <c r="B4" s="4"/>
      <c r="C4" s="4"/>
      <c r="D4" s="6"/>
      <c r="E4" s="4"/>
      <c r="F4" s="4"/>
      <c r="G4" s="6"/>
      <c r="H4" s="6"/>
      <c r="I4" s="385" t="s">
        <v>418</v>
      </c>
      <c r="J4" s="5"/>
      <c r="K4" s="5"/>
      <c r="L4" s="5"/>
      <c r="M4" s="5"/>
      <c r="N4" s="5"/>
    </row>
    <row r="5" spans="1:14" ht="15.75" x14ac:dyDescent="0.25">
      <c r="A5" s="6"/>
      <c r="B5" s="6"/>
      <c r="C5" s="398"/>
      <c r="D5" s="6"/>
      <c r="E5" s="4"/>
      <c r="F5" s="4"/>
      <c r="G5" s="6"/>
      <c r="H5" s="6"/>
      <c r="I5" s="6" t="s">
        <v>2</v>
      </c>
      <c r="J5" s="5"/>
      <c r="K5" s="5"/>
      <c r="L5" s="5"/>
      <c r="M5" s="5"/>
      <c r="N5" s="5"/>
    </row>
    <row r="6" spans="1:14" ht="13.9" customHeight="1" x14ac:dyDescent="0.2">
      <c r="A6" s="5"/>
      <c r="B6" s="5"/>
      <c r="C6" s="5"/>
      <c r="D6" s="243"/>
      <c r="E6" s="5"/>
      <c r="F6" s="5"/>
      <c r="G6" s="5"/>
      <c r="H6" s="5"/>
      <c r="I6" s="5"/>
      <c r="J6" s="5"/>
      <c r="K6" s="5"/>
      <c r="L6" s="5" t="s">
        <v>28</v>
      </c>
      <c r="M6" s="5"/>
      <c r="N6" s="5"/>
    </row>
    <row r="7" spans="1:14" ht="20.45" customHeight="1" x14ac:dyDescent="0.2">
      <c r="A7" s="548" t="s">
        <v>317</v>
      </c>
      <c r="B7" s="548"/>
      <c r="C7" s="548" t="s">
        <v>314</v>
      </c>
      <c r="D7" s="548" t="s">
        <v>209</v>
      </c>
      <c r="E7" s="539" t="s">
        <v>205</v>
      </c>
      <c r="F7" s="540"/>
      <c r="G7" s="539" t="s">
        <v>206</v>
      </c>
      <c r="H7" s="540"/>
      <c r="I7" s="548" t="s">
        <v>159</v>
      </c>
      <c r="J7" s="548" t="s">
        <v>180</v>
      </c>
      <c r="K7" s="548" t="s">
        <v>182</v>
      </c>
      <c r="L7" s="543" t="s">
        <v>207</v>
      </c>
      <c r="M7" s="548" t="s">
        <v>318</v>
      </c>
      <c r="N7" s="548" t="s">
        <v>208</v>
      </c>
    </row>
    <row r="8" spans="1:14" ht="20.45" customHeight="1" x14ac:dyDescent="0.2">
      <c r="A8" s="549"/>
      <c r="B8" s="549"/>
      <c r="C8" s="549"/>
      <c r="D8" s="549"/>
      <c r="E8" s="541"/>
      <c r="F8" s="542"/>
      <c r="G8" s="541"/>
      <c r="H8" s="542"/>
      <c r="I8" s="549"/>
      <c r="J8" s="549"/>
      <c r="K8" s="549"/>
      <c r="L8" s="546"/>
      <c r="M8" s="555"/>
      <c r="N8" s="549"/>
    </row>
    <row r="9" spans="1:14" ht="20.45" customHeight="1" x14ac:dyDescent="0.2">
      <c r="A9" s="550"/>
      <c r="B9" s="550"/>
      <c r="C9" s="550"/>
      <c r="D9" s="550"/>
      <c r="E9" s="396" t="s">
        <v>315</v>
      </c>
      <c r="F9" s="396" t="s">
        <v>316</v>
      </c>
      <c r="G9" s="396" t="s">
        <v>315</v>
      </c>
      <c r="H9" s="396" t="s">
        <v>316</v>
      </c>
      <c r="I9" s="550"/>
      <c r="J9" s="550"/>
      <c r="K9" s="550"/>
      <c r="L9" s="547"/>
      <c r="M9" s="556"/>
      <c r="N9" s="550"/>
    </row>
    <row r="10" spans="1:14" ht="20.45" customHeight="1" x14ac:dyDescent="0.2">
      <c r="A10" s="7" t="s">
        <v>8</v>
      </c>
      <c r="B10" s="7"/>
      <c r="C10" s="7" t="s">
        <v>9</v>
      </c>
      <c r="D10" s="7" t="s">
        <v>10</v>
      </c>
      <c r="E10" s="537" t="s">
        <v>11</v>
      </c>
      <c r="F10" s="538"/>
      <c r="G10" s="537" t="s">
        <v>12</v>
      </c>
      <c r="H10" s="538"/>
      <c r="I10" s="9" t="s">
        <v>13</v>
      </c>
      <c r="J10" s="7" t="s">
        <v>14</v>
      </c>
      <c r="K10" s="9" t="s">
        <v>15</v>
      </c>
      <c r="L10" s="397" t="s">
        <v>16</v>
      </c>
      <c r="M10" s="397" t="s">
        <v>17</v>
      </c>
      <c r="N10" s="19">
        <v>11</v>
      </c>
    </row>
    <row r="11" spans="1:14" x14ac:dyDescent="0.2">
      <c r="A11" s="13" t="s">
        <v>216</v>
      </c>
      <c r="B11" s="13"/>
      <c r="C11" s="13"/>
      <c r="D11" s="403"/>
      <c r="E11" s="118"/>
      <c r="F11" s="118"/>
      <c r="G11" s="122"/>
      <c r="H11" s="118"/>
      <c r="I11" s="122"/>
      <c r="J11" s="118"/>
      <c r="K11" s="120"/>
      <c r="L11" s="121"/>
      <c r="M11" s="118"/>
      <c r="N11" s="122"/>
    </row>
    <row r="12" spans="1:14" x14ac:dyDescent="0.2">
      <c r="A12" s="15" t="s">
        <v>41</v>
      </c>
      <c r="B12" s="15" t="s">
        <v>168</v>
      </c>
      <c r="C12" s="117">
        <f>SUM(D12:N12)</f>
        <v>1593</v>
      </c>
      <c r="D12" s="172">
        <v>0</v>
      </c>
      <c r="E12" s="117"/>
      <c r="F12" s="117">
        <v>0</v>
      </c>
      <c r="G12" s="124">
        <v>0</v>
      </c>
      <c r="H12" s="117">
        <v>0</v>
      </c>
      <c r="I12" s="124">
        <v>0</v>
      </c>
      <c r="J12" s="117">
        <v>1587</v>
      </c>
      <c r="K12" s="114">
        <v>6</v>
      </c>
      <c r="L12" s="123">
        <v>0</v>
      </c>
      <c r="M12" s="117">
        <v>0</v>
      </c>
      <c r="N12" s="124">
        <v>0</v>
      </c>
    </row>
    <row r="13" spans="1:14" x14ac:dyDescent="0.2">
      <c r="A13" s="13" t="s">
        <v>217</v>
      </c>
      <c r="B13" s="13"/>
      <c r="C13" s="13"/>
      <c r="D13" s="404"/>
      <c r="E13" s="118"/>
      <c r="F13" s="118"/>
      <c r="G13" s="122"/>
      <c r="H13" s="118"/>
      <c r="I13" s="122"/>
      <c r="J13" s="118"/>
      <c r="K13" s="122"/>
      <c r="L13" s="118"/>
      <c r="M13" s="118"/>
      <c r="N13" s="118"/>
    </row>
    <row r="14" spans="1:14" x14ac:dyDescent="0.2">
      <c r="A14" s="15" t="s">
        <v>30</v>
      </c>
      <c r="B14" s="15" t="s">
        <v>168</v>
      </c>
      <c r="C14" s="117">
        <f>SUM(D14:N14)</f>
        <v>0</v>
      </c>
      <c r="D14" s="172">
        <f>SUM(E14:N14)</f>
        <v>0</v>
      </c>
      <c r="E14" s="117"/>
      <c r="F14" s="211"/>
      <c r="G14" s="124"/>
      <c r="H14" s="117">
        <v>0</v>
      </c>
      <c r="I14" s="124">
        <v>0</v>
      </c>
      <c r="J14" s="117">
        <v>0</v>
      </c>
      <c r="K14" s="124">
        <v>0</v>
      </c>
      <c r="L14" s="117">
        <v>0</v>
      </c>
      <c r="M14" s="117">
        <v>0</v>
      </c>
      <c r="N14" s="117">
        <v>0</v>
      </c>
    </row>
    <row r="15" spans="1:14" x14ac:dyDescent="0.2">
      <c r="A15" s="57" t="s">
        <v>250</v>
      </c>
      <c r="B15" s="11"/>
      <c r="C15" s="11"/>
      <c r="D15" s="224"/>
      <c r="E15" s="92"/>
      <c r="F15" s="212"/>
      <c r="G15" s="125"/>
      <c r="H15" s="92"/>
      <c r="I15" s="125"/>
      <c r="J15" s="92"/>
      <c r="K15" s="125"/>
      <c r="L15" s="135"/>
      <c r="M15" s="92"/>
      <c r="N15" s="125"/>
    </row>
    <row r="16" spans="1:14" x14ac:dyDescent="0.2">
      <c r="A16" s="15" t="s">
        <v>30</v>
      </c>
      <c r="B16" s="11" t="s">
        <v>168</v>
      </c>
      <c r="C16" s="117">
        <f>SUM(D16:N16)</f>
        <v>0</v>
      </c>
      <c r="D16" s="172">
        <f>SUM(E16:N16)</f>
        <v>0</v>
      </c>
      <c r="E16" s="92"/>
      <c r="F16" s="212"/>
      <c r="G16" s="125"/>
      <c r="H16" s="92"/>
      <c r="I16" s="125"/>
      <c r="J16" s="92"/>
      <c r="K16" s="125"/>
      <c r="L16" s="135"/>
      <c r="M16" s="92"/>
      <c r="N16" s="125"/>
    </row>
    <row r="17" spans="1:23" x14ac:dyDescent="0.2">
      <c r="A17" s="13" t="s">
        <v>249</v>
      </c>
      <c r="B17" s="13"/>
      <c r="C17" s="13"/>
      <c r="D17" s="404"/>
      <c r="E17" s="118"/>
      <c r="F17" s="118"/>
      <c r="G17" s="122"/>
      <c r="H17" s="118"/>
      <c r="I17" s="122"/>
      <c r="J17" s="118"/>
      <c r="K17" s="120"/>
      <c r="L17" s="121"/>
      <c r="M17" s="118"/>
      <c r="N17" s="122"/>
    </row>
    <row r="18" spans="1:23" x14ac:dyDescent="0.2">
      <c r="A18" s="15" t="s">
        <v>41</v>
      </c>
      <c r="B18" s="15" t="s">
        <v>166</v>
      </c>
      <c r="C18" s="117">
        <f>SUM(D18:N18)</f>
        <v>297346</v>
      </c>
      <c r="D18" s="172">
        <v>297346</v>
      </c>
      <c r="E18" s="211"/>
      <c r="F18" s="117">
        <v>0</v>
      </c>
      <c r="G18" s="124">
        <v>0</v>
      </c>
      <c r="H18" s="117">
        <v>0</v>
      </c>
      <c r="I18" s="124">
        <v>0</v>
      </c>
      <c r="J18" s="117">
        <v>0</v>
      </c>
      <c r="K18" s="114">
        <v>0</v>
      </c>
      <c r="L18" s="123">
        <v>0</v>
      </c>
      <c r="M18" s="117">
        <v>0</v>
      </c>
      <c r="N18" s="124">
        <v>0</v>
      </c>
    </row>
    <row r="19" spans="1:23" x14ac:dyDescent="0.2">
      <c r="A19" s="54" t="s">
        <v>132</v>
      </c>
      <c r="B19" s="227"/>
      <c r="C19" s="227"/>
      <c r="D19" s="405"/>
      <c r="E19" s="31"/>
      <c r="F19" s="10"/>
      <c r="G19" s="21"/>
      <c r="H19" s="10"/>
      <c r="I19" s="21"/>
      <c r="J19" s="10"/>
      <c r="K19" s="21"/>
      <c r="L19" s="10"/>
      <c r="M19" s="21"/>
      <c r="N19" s="10"/>
      <c r="O19" s="5"/>
      <c r="P19" s="5"/>
      <c r="Q19" s="5"/>
      <c r="R19" s="5"/>
      <c r="S19" s="5"/>
      <c r="T19" s="5"/>
      <c r="U19" s="5"/>
      <c r="V19" s="5"/>
      <c r="W19" s="5"/>
    </row>
    <row r="20" spans="1:23" s="176" customFormat="1" x14ac:dyDescent="0.2">
      <c r="A20" s="46" t="s">
        <v>40</v>
      </c>
      <c r="B20" s="257"/>
      <c r="C20" s="133">
        <f>SUM(C12,C14,C16,C18,)</f>
        <v>298939</v>
      </c>
      <c r="D20" s="133">
        <f>SUM(D12,D14,D16,D18,)</f>
        <v>297346</v>
      </c>
      <c r="E20" s="133">
        <f t="shared" ref="E20:N20" si="0">SUM(E12,E14,E16,E18,)</f>
        <v>0</v>
      </c>
      <c r="F20" s="133">
        <f t="shared" si="0"/>
        <v>0</v>
      </c>
      <c r="G20" s="133">
        <f t="shared" si="0"/>
        <v>0</v>
      </c>
      <c r="H20" s="133">
        <f t="shared" si="0"/>
        <v>0</v>
      </c>
      <c r="I20" s="133">
        <f t="shared" si="0"/>
        <v>0</v>
      </c>
      <c r="J20" s="133">
        <f t="shared" si="0"/>
        <v>1587</v>
      </c>
      <c r="K20" s="133">
        <f t="shared" si="0"/>
        <v>6</v>
      </c>
      <c r="L20" s="133">
        <f t="shared" si="0"/>
        <v>0</v>
      </c>
      <c r="M20" s="133">
        <f t="shared" si="0"/>
        <v>0</v>
      </c>
      <c r="N20" s="133">
        <f t="shared" si="0"/>
        <v>0</v>
      </c>
      <c r="O20" s="101"/>
      <c r="P20" s="101"/>
      <c r="Q20" s="101"/>
      <c r="R20" s="101"/>
      <c r="S20" s="101"/>
      <c r="T20" s="101"/>
      <c r="U20" s="101"/>
      <c r="V20" s="101"/>
      <c r="W20" s="101"/>
    </row>
    <row r="21" spans="1:23" ht="20.25" customHeight="1" x14ac:dyDescent="0.2">
      <c r="A21" s="55" t="s">
        <v>169</v>
      </c>
      <c r="B21" s="55"/>
      <c r="C21" s="117">
        <f>SUM(D21:N21)</f>
        <v>0</v>
      </c>
      <c r="D21" s="406">
        <v>0</v>
      </c>
      <c r="E21" s="159">
        <f>SUM(E18)</f>
        <v>0</v>
      </c>
      <c r="F21" s="42">
        <v>0</v>
      </c>
      <c r="G21" s="42">
        <v>0</v>
      </c>
      <c r="H21" s="42">
        <v>0</v>
      </c>
      <c r="I21" s="42"/>
      <c r="J21" s="42"/>
      <c r="K21" s="42">
        <v>0</v>
      </c>
      <c r="L21" s="42">
        <v>0</v>
      </c>
      <c r="M21" s="42">
        <v>0</v>
      </c>
      <c r="N21" s="42">
        <v>0</v>
      </c>
      <c r="O21" s="5"/>
      <c r="P21" s="5"/>
      <c r="Q21" s="5"/>
      <c r="R21" s="5"/>
      <c r="S21" s="5"/>
      <c r="T21" s="5"/>
      <c r="U21" s="5"/>
      <c r="V21" s="5"/>
      <c r="W21" s="5"/>
    </row>
    <row r="22" spans="1:23" ht="18.75" customHeight="1" x14ac:dyDescent="0.2">
      <c r="A22" s="55" t="s">
        <v>170</v>
      </c>
      <c r="B22" s="55"/>
      <c r="C22" s="117">
        <f>SUM(D22:N22)</f>
        <v>0</v>
      </c>
      <c r="D22" s="406">
        <f>SUM(E22:N22)</f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5"/>
      <c r="P22" s="5"/>
      <c r="Q22" s="5"/>
      <c r="R22" s="5"/>
      <c r="S22" s="5"/>
      <c r="T22" s="5"/>
      <c r="U22" s="5"/>
      <c r="V22" s="5"/>
      <c r="W22" s="5"/>
    </row>
    <row r="23" spans="1:23" ht="20.25" customHeight="1" x14ac:dyDescent="0.2">
      <c r="A23" s="55" t="s">
        <v>171</v>
      </c>
      <c r="B23" s="55"/>
      <c r="C23" s="117">
        <f>SUM(D23:N23)</f>
        <v>298939</v>
      </c>
      <c r="D23" s="406">
        <v>297346</v>
      </c>
      <c r="E23" s="159">
        <v>0</v>
      </c>
      <c r="F23" s="159">
        <v>0</v>
      </c>
      <c r="G23" s="159"/>
      <c r="H23" s="42">
        <v>0</v>
      </c>
      <c r="I23" s="159">
        <f>SUM(I12)</f>
        <v>0</v>
      </c>
      <c r="J23" s="159">
        <f>SUM(J12)</f>
        <v>1587</v>
      </c>
      <c r="K23" s="42">
        <v>6</v>
      </c>
      <c r="L23" s="42">
        <v>0</v>
      </c>
      <c r="M23" s="42">
        <v>0</v>
      </c>
      <c r="N23" s="42">
        <v>0</v>
      </c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">
      <c r="A24" s="5"/>
      <c r="B24" s="5"/>
      <c r="C24" s="5"/>
      <c r="D24" s="243"/>
      <c r="E24" s="5"/>
      <c r="F24" s="5"/>
      <c r="G24" s="5"/>
      <c r="H24" s="5"/>
      <c r="I24" s="5"/>
      <c r="J24" s="5" t="s">
        <v>276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">
      <c r="A25" s="5"/>
      <c r="B25" s="5"/>
      <c r="C25" s="5"/>
      <c r="D25" s="24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">
      <c r="A26" s="5"/>
      <c r="B26" s="5"/>
      <c r="C26" s="5"/>
      <c r="D26" s="24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">
      <c r="A27" s="5"/>
      <c r="B27" s="5"/>
      <c r="C27" s="5"/>
      <c r="D27" s="24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">
      <c r="A28" s="5"/>
      <c r="B28" s="5"/>
      <c r="C28" s="5"/>
      <c r="D28" s="24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2">
      <c r="A29" s="5"/>
      <c r="B29" s="5"/>
      <c r="C29" s="5"/>
      <c r="D29" s="24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2">
      <c r="A30" s="5"/>
      <c r="B30" s="5"/>
      <c r="C30" s="5"/>
      <c r="D30" s="24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2">
      <c r="A31" s="5"/>
      <c r="B31" s="5"/>
      <c r="C31" s="5"/>
      <c r="D31" s="24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2">
      <c r="A32" s="5"/>
      <c r="B32" s="5"/>
      <c r="C32" s="5"/>
      <c r="D32" s="24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">
      <c r="A33" s="5"/>
      <c r="B33" s="5"/>
      <c r="C33" s="5"/>
      <c r="D33" s="24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2">
      <c r="A34" s="5"/>
      <c r="B34" s="5"/>
      <c r="C34" s="5"/>
      <c r="D34" s="24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"/>
      <c r="B35" s="5"/>
      <c r="C35" s="5"/>
      <c r="D35" s="24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5"/>
      <c r="C36" s="5"/>
      <c r="D36" s="24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5"/>
      <c r="C37" s="5"/>
      <c r="D37" s="24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5"/>
      <c r="C38" s="5"/>
      <c r="D38" s="24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5"/>
      <c r="C39" s="5"/>
      <c r="D39" s="24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">
      <c r="A40" s="5"/>
      <c r="B40" s="5"/>
      <c r="C40" s="5"/>
      <c r="D40" s="24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">
      <c r="A41" s="5"/>
      <c r="B41" s="5"/>
      <c r="C41" s="5"/>
      <c r="D41" s="24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">
      <c r="A42" s="5"/>
      <c r="B42" s="5"/>
      <c r="C42" s="5"/>
      <c r="D42" s="24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2">
      <c r="A43" s="5"/>
      <c r="B43" s="5"/>
      <c r="C43" s="5"/>
      <c r="D43" s="24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">
      <c r="A44" s="5"/>
      <c r="B44" s="5"/>
      <c r="C44" s="5"/>
      <c r="D44" s="24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2">
      <c r="A45" s="5"/>
      <c r="B45" s="5"/>
      <c r="C45" s="5"/>
      <c r="D45" s="24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2">
      <c r="A46" s="5"/>
      <c r="B46" s="5"/>
      <c r="C46" s="5"/>
      <c r="D46" s="24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">
      <c r="A47" s="5"/>
      <c r="B47" s="5"/>
      <c r="C47" s="5"/>
      <c r="D47" s="24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x14ac:dyDescent="0.2">
      <c r="A48" s="5"/>
      <c r="B48" s="5"/>
      <c r="C48" s="5"/>
      <c r="D48" s="24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">
      <c r="A49" s="5"/>
      <c r="B49" s="5"/>
      <c r="C49" s="5"/>
      <c r="D49" s="24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">
      <c r="A50" s="5"/>
      <c r="B50" s="5"/>
      <c r="C50" s="5"/>
      <c r="D50" s="24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">
      <c r="A51" s="5"/>
      <c r="B51" s="5"/>
      <c r="C51" s="5"/>
      <c r="D51" s="243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">
      <c r="A52" s="5"/>
      <c r="B52" s="5"/>
      <c r="C52" s="5"/>
      <c r="D52" s="24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">
      <c r="A53" s="5"/>
      <c r="B53" s="5"/>
      <c r="C53" s="5"/>
      <c r="D53" s="24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">
      <c r="A54" s="5"/>
      <c r="B54" s="5"/>
      <c r="C54" s="5"/>
      <c r="D54" s="24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">
      <c r="A55" s="5"/>
      <c r="B55" s="5"/>
      <c r="C55" s="5"/>
      <c r="D55" s="24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">
      <c r="A56" s="5"/>
      <c r="B56" s="5"/>
      <c r="C56" s="5"/>
      <c r="D56" s="24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">
      <c r="A57" s="1"/>
      <c r="B57" s="1"/>
      <c r="C57" s="1"/>
      <c r="D57" s="244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23" x14ac:dyDescent="0.2">
      <c r="A58" s="1"/>
      <c r="B58" s="1"/>
      <c r="C58" s="1"/>
      <c r="D58" s="244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23" x14ac:dyDescent="0.2">
      <c r="A59" s="1"/>
      <c r="B59" s="1"/>
      <c r="C59" s="1"/>
      <c r="D59" s="244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23" x14ac:dyDescent="0.2">
      <c r="A60" s="1"/>
      <c r="B60" s="1"/>
      <c r="C60" s="1"/>
      <c r="D60" s="244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23" x14ac:dyDescent="0.2">
      <c r="A61" s="1"/>
      <c r="B61" s="1"/>
      <c r="C61" s="1"/>
      <c r="D61" s="244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23" x14ac:dyDescent="0.2">
      <c r="A62" s="1"/>
      <c r="B62" s="1"/>
      <c r="C62" s="1"/>
      <c r="D62" s="244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23" x14ac:dyDescent="0.2">
      <c r="A63" s="1"/>
      <c r="B63" s="1"/>
      <c r="C63" s="1"/>
      <c r="D63" s="244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23" x14ac:dyDescent="0.2">
      <c r="A64" s="1"/>
      <c r="B64" s="1"/>
      <c r="C64" s="1"/>
      <c r="D64" s="244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244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244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244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244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14">
    <mergeCell ref="E10:F10"/>
    <mergeCell ref="G10:H10"/>
    <mergeCell ref="C7:C9"/>
    <mergeCell ref="A7:A9"/>
    <mergeCell ref="B7:B9"/>
    <mergeCell ref="D7:D9"/>
    <mergeCell ref="E7:F8"/>
    <mergeCell ref="G7:H8"/>
    <mergeCell ref="I7:I9"/>
    <mergeCell ref="K7:K9"/>
    <mergeCell ref="L7:L9"/>
    <mergeCell ref="M7:M9"/>
    <mergeCell ref="N7:N9"/>
    <mergeCell ref="J7:J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713D-8374-4204-803A-0E8901416B70}">
  <dimension ref="A1:Q118"/>
  <sheetViews>
    <sheetView view="pageBreakPreview" zoomScaleNormal="100" zoomScaleSheetLayoutView="100" workbookViewId="0"/>
  </sheetViews>
  <sheetFormatPr defaultColWidth="9.28515625" defaultRowHeight="12.75" x14ac:dyDescent="0.2"/>
  <cols>
    <col min="1" max="1" width="33.28515625" style="477" customWidth="1"/>
    <col min="2" max="2" width="8.5703125" style="477" customWidth="1"/>
    <col min="3" max="3" width="13.42578125" style="477" customWidth="1"/>
    <col min="4" max="4" width="14.42578125" style="477" customWidth="1"/>
    <col min="5" max="8" width="11.28515625" style="477" customWidth="1"/>
    <col min="9" max="9" width="9.28515625" style="477" customWidth="1"/>
    <col min="10" max="10" width="11.5703125" style="477" customWidth="1"/>
    <col min="11" max="11" width="10.42578125" style="477" customWidth="1"/>
    <col min="12" max="13" width="10.28515625" style="477" customWidth="1"/>
    <col min="14" max="14" width="10.5703125" style="477" customWidth="1"/>
    <col min="15" max="16384" width="9.28515625" style="477"/>
  </cols>
  <sheetData>
    <row r="1" spans="1:17" x14ac:dyDescent="0.2">
      <c r="A1" s="474" t="s">
        <v>598</v>
      </c>
      <c r="B1" s="475"/>
      <c r="C1" s="474"/>
      <c r="D1" s="474"/>
      <c r="E1" s="474"/>
      <c r="F1" s="474"/>
      <c r="G1" s="474"/>
      <c r="H1" s="474"/>
      <c r="I1" s="474"/>
      <c r="J1" s="474"/>
      <c r="K1" s="420"/>
      <c r="L1" s="420"/>
      <c r="M1" s="420"/>
    </row>
    <row r="2" spans="1:17" x14ac:dyDescent="0.2">
      <c r="A2" s="474"/>
      <c r="B2" s="475"/>
      <c r="C2" s="474"/>
      <c r="D2" s="474"/>
      <c r="E2" s="474"/>
      <c r="F2" s="474"/>
      <c r="G2" s="474"/>
      <c r="H2" s="474"/>
      <c r="I2" s="474"/>
      <c r="J2" s="474"/>
      <c r="K2" s="420"/>
      <c r="L2" s="420"/>
      <c r="M2" s="420"/>
    </row>
    <row r="3" spans="1:17" x14ac:dyDescent="0.2">
      <c r="A3" s="559" t="s">
        <v>338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</row>
    <row r="4" spans="1:17" x14ac:dyDescent="0.2">
      <c r="A4" s="560" t="s">
        <v>526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</row>
    <row r="5" spans="1:17" x14ac:dyDescent="0.2">
      <c r="A5" s="559" t="s">
        <v>2</v>
      </c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</row>
    <row r="6" spans="1:17" x14ac:dyDescent="0.2">
      <c r="A6" s="421"/>
      <c r="B6" s="420"/>
      <c r="C6" s="421"/>
      <c r="D6" s="421"/>
      <c r="E6" s="421"/>
      <c r="F6" s="421"/>
      <c r="G6" s="473"/>
      <c r="H6" s="473"/>
      <c r="I6" s="473"/>
      <c r="J6" s="421"/>
      <c r="K6" s="421"/>
      <c r="L6" s="421"/>
      <c r="M6" s="422"/>
    </row>
    <row r="7" spans="1:17" ht="15" customHeight="1" x14ac:dyDescent="0.2">
      <c r="A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561"/>
      <c r="N7" s="561"/>
    </row>
    <row r="8" spans="1:17" s="505" customFormat="1" ht="12.75" customHeight="1" x14ac:dyDescent="0.2">
      <c r="A8" s="562" t="s">
        <v>339</v>
      </c>
      <c r="B8" s="557" t="s">
        <v>340</v>
      </c>
      <c r="C8" s="557" t="s">
        <v>314</v>
      </c>
      <c r="D8" s="557" t="s">
        <v>209</v>
      </c>
      <c r="E8" s="557" t="s">
        <v>205</v>
      </c>
      <c r="F8" s="557"/>
      <c r="G8" s="557" t="s">
        <v>206</v>
      </c>
      <c r="H8" s="557"/>
      <c r="I8" s="557" t="s">
        <v>341</v>
      </c>
      <c r="J8" s="557" t="s">
        <v>180</v>
      </c>
      <c r="K8" s="557" t="s">
        <v>342</v>
      </c>
      <c r="L8" s="557" t="s">
        <v>343</v>
      </c>
      <c r="M8" s="557" t="s">
        <v>344</v>
      </c>
      <c r="N8" s="557" t="s">
        <v>345</v>
      </c>
    </row>
    <row r="9" spans="1:17" s="505" customFormat="1" x14ac:dyDescent="0.2">
      <c r="A9" s="562"/>
      <c r="B9" s="557"/>
      <c r="C9" s="558"/>
      <c r="D9" s="557"/>
      <c r="E9" s="557"/>
      <c r="F9" s="557"/>
      <c r="G9" s="557"/>
      <c r="H9" s="557"/>
      <c r="I9" s="558"/>
      <c r="J9" s="558"/>
      <c r="K9" s="558"/>
      <c r="L9" s="557"/>
      <c r="M9" s="557"/>
      <c r="N9" s="558"/>
    </row>
    <row r="10" spans="1:17" s="505" customFormat="1" ht="21.75" customHeight="1" x14ac:dyDescent="0.2">
      <c r="A10" s="562"/>
      <c r="B10" s="557"/>
      <c r="C10" s="558"/>
      <c r="D10" s="557"/>
      <c r="E10" s="506" t="s">
        <v>315</v>
      </c>
      <c r="F10" s="506" t="s">
        <v>346</v>
      </c>
      <c r="G10" s="506" t="s">
        <v>315</v>
      </c>
      <c r="H10" s="506" t="s">
        <v>346</v>
      </c>
      <c r="I10" s="558"/>
      <c r="J10" s="558"/>
      <c r="K10" s="558"/>
      <c r="L10" s="557"/>
      <c r="M10" s="557"/>
      <c r="N10" s="558"/>
    </row>
    <row r="11" spans="1:17" x14ac:dyDescent="0.2">
      <c r="A11" s="479" t="s">
        <v>8</v>
      </c>
      <c r="B11" s="479" t="s">
        <v>9</v>
      </c>
      <c r="C11" s="479" t="s">
        <v>10</v>
      </c>
      <c r="D11" s="479" t="s">
        <v>11</v>
      </c>
      <c r="E11" s="479" t="s">
        <v>12</v>
      </c>
      <c r="F11" s="479" t="s">
        <v>13</v>
      </c>
      <c r="G11" s="479" t="s">
        <v>14</v>
      </c>
      <c r="H11" s="479" t="s">
        <v>15</v>
      </c>
      <c r="I11" s="479" t="s">
        <v>16</v>
      </c>
      <c r="J11" s="479" t="s">
        <v>17</v>
      </c>
      <c r="K11" s="479" t="s">
        <v>18</v>
      </c>
      <c r="L11" s="479" t="s">
        <v>347</v>
      </c>
      <c r="M11" s="479" t="s">
        <v>348</v>
      </c>
      <c r="N11" s="479" t="s">
        <v>19</v>
      </c>
    </row>
    <row r="12" spans="1:17" x14ac:dyDescent="0.2">
      <c r="A12" s="423" t="s">
        <v>349</v>
      </c>
      <c r="B12" s="424" t="s">
        <v>350</v>
      </c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82"/>
      <c r="P12" s="482"/>
      <c r="Q12" s="482"/>
    </row>
    <row r="13" spans="1:17" x14ac:dyDescent="0.2">
      <c r="A13" s="426" t="s">
        <v>43</v>
      </c>
      <c r="B13" s="427"/>
      <c r="C13" s="428">
        <f>SUM(D13:N13)</f>
        <v>167133</v>
      </c>
      <c r="D13" s="428">
        <f>'[1]5.3'!C13-(E13+F13+G13+H13+I13+J13+K13+L13+M13+N13)</f>
        <v>164808</v>
      </c>
      <c r="E13" s="428"/>
      <c r="F13" s="428"/>
      <c r="G13" s="428"/>
      <c r="H13" s="428"/>
      <c r="I13" s="428"/>
      <c r="J13" s="428">
        <v>2325</v>
      </c>
      <c r="K13" s="428"/>
      <c r="L13" s="428"/>
      <c r="M13" s="428"/>
      <c r="N13" s="428"/>
      <c r="O13" s="482">
        <f t="shared" ref="O13:O47" si="0">SUM(D13:N13)</f>
        <v>167133</v>
      </c>
      <c r="P13" s="482">
        <f t="shared" ref="P13:P47" si="1">O13-C13</f>
        <v>0</v>
      </c>
      <c r="Q13" s="482">
        <f>C13-'[2]5.3'!C13</f>
        <v>27323</v>
      </c>
    </row>
    <row r="14" spans="1:17" x14ac:dyDescent="0.2">
      <c r="A14" s="430" t="s">
        <v>351</v>
      </c>
      <c r="B14" s="424" t="s">
        <v>350</v>
      </c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82">
        <f t="shared" si="0"/>
        <v>0</v>
      </c>
      <c r="P14" s="482">
        <f t="shared" si="1"/>
        <v>0</v>
      </c>
      <c r="Q14" s="482">
        <f>C14-'[2]5.3'!C14</f>
        <v>0</v>
      </c>
    </row>
    <row r="15" spans="1:17" x14ac:dyDescent="0.2">
      <c r="A15" s="426" t="s">
        <v>43</v>
      </c>
      <c r="B15" s="426"/>
      <c r="C15" s="428">
        <f>SUM(D15:N15)</f>
        <v>155112</v>
      </c>
      <c r="D15" s="428">
        <f>'[1]5.3'!C15-(E15+F15+G15+H15+I15+J15+K15+L15+M15+N15)</f>
        <v>152052</v>
      </c>
      <c r="E15" s="428"/>
      <c r="F15" s="428"/>
      <c r="G15" s="428"/>
      <c r="H15" s="428"/>
      <c r="I15" s="428"/>
      <c r="J15" s="428">
        <v>3060</v>
      </c>
      <c r="K15" s="428"/>
      <c r="L15" s="428"/>
      <c r="M15" s="428"/>
      <c r="N15" s="428"/>
      <c r="O15" s="482">
        <f t="shared" si="0"/>
        <v>155112</v>
      </c>
      <c r="P15" s="482">
        <f t="shared" si="1"/>
        <v>0</v>
      </c>
      <c r="Q15" s="482">
        <f>C15-'[2]5.3'!C15</f>
        <v>25600</v>
      </c>
    </row>
    <row r="16" spans="1:17" x14ac:dyDescent="0.2">
      <c r="A16" s="430" t="s">
        <v>352</v>
      </c>
      <c r="B16" s="424" t="s">
        <v>350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82">
        <f t="shared" si="0"/>
        <v>0</v>
      </c>
      <c r="P16" s="482">
        <f t="shared" si="1"/>
        <v>0</v>
      </c>
      <c r="Q16" s="482">
        <f>C16-'[2]5.3'!C16</f>
        <v>0</v>
      </c>
    </row>
    <row r="17" spans="1:17" s="484" customFormat="1" x14ac:dyDescent="0.2">
      <c r="A17" s="426" t="s">
        <v>43</v>
      </c>
      <c r="B17" s="426"/>
      <c r="C17" s="428">
        <f>SUM(D17:M17)</f>
        <v>75144</v>
      </c>
      <c r="D17" s="428">
        <f>'[1]5.3'!C17-(E17+F17+G17+H17+I17+J17+K17+L17+M17+N17)</f>
        <v>74438</v>
      </c>
      <c r="E17" s="428"/>
      <c r="F17" s="428"/>
      <c r="G17" s="428"/>
      <c r="H17" s="428"/>
      <c r="I17" s="428"/>
      <c r="J17" s="428">
        <v>706</v>
      </c>
      <c r="K17" s="428"/>
      <c r="L17" s="428"/>
      <c r="M17" s="428"/>
      <c r="N17" s="428"/>
      <c r="O17" s="482">
        <f t="shared" si="0"/>
        <v>75144</v>
      </c>
      <c r="P17" s="482">
        <f t="shared" si="1"/>
        <v>0</v>
      </c>
      <c r="Q17" s="482">
        <f>C17-'[2]5.3'!C17</f>
        <v>3007</v>
      </c>
    </row>
    <row r="18" spans="1:17" x14ac:dyDescent="0.2">
      <c r="A18" s="423" t="s">
        <v>512</v>
      </c>
      <c r="B18" s="434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82">
        <f t="shared" si="0"/>
        <v>0</v>
      </c>
      <c r="P18" s="482">
        <f t="shared" si="1"/>
        <v>0</v>
      </c>
      <c r="Q18" s="482">
        <f>C18-'[2]5.3'!C18</f>
        <v>0</v>
      </c>
    </row>
    <row r="19" spans="1:17" x14ac:dyDescent="0.2">
      <c r="A19" s="427" t="s">
        <v>43</v>
      </c>
      <c r="B19" s="427" t="s">
        <v>350</v>
      </c>
      <c r="C19" s="431">
        <f>C21+C23+C25</f>
        <v>134060</v>
      </c>
      <c r="D19" s="431">
        <f t="shared" ref="D19:N19" si="2">D21+D23+D25</f>
        <v>130930</v>
      </c>
      <c r="E19" s="431">
        <f t="shared" si="2"/>
        <v>0</v>
      </c>
      <c r="F19" s="431">
        <f t="shared" si="2"/>
        <v>0</v>
      </c>
      <c r="G19" s="431">
        <f t="shared" si="2"/>
        <v>0</v>
      </c>
      <c r="H19" s="431">
        <f t="shared" si="2"/>
        <v>0</v>
      </c>
      <c r="I19" s="431">
        <f t="shared" si="2"/>
        <v>0</v>
      </c>
      <c r="J19" s="431">
        <f t="shared" si="2"/>
        <v>3130</v>
      </c>
      <c r="K19" s="431">
        <f t="shared" si="2"/>
        <v>0</v>
      </c>
      <c r="L19" s="431">
        <f t="shared" si="2"/>
        <v>0</v>
      </c>
      <c r="M19" s="431">
        <f t="shared" si="2"/>
        <v>0</v>
      </c>
      <c r="N19" s="431">
        <f t="shared" si="2"/>
        <v>0</v>
      </c>
      <c r="O19" s="482">
        <f t="shared" si="0"/>
        <v>134060</v>
      </c>
      <c r="P19" s="482">
        <f t="shared" si="1"/>
        <v>0</v>
      </c>
      <c r="Q19" s="482">
        <f>C19-'[2]5.3'!C19</f>
        <v>92607</v>
      </c>
    </row>
    <row r="20" spans="1:17" x14ac:dyDescent="0.2">
      <c r="A20" s="435" t="s">
        <v>513</v>
      </c>
      <c r="B20" s="427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82">
        <f t="shared" si="0"/>
        <v>0</v>
      </c>
      <c r="P20" s="482">
        <f t="shared" si="1"/>
        <v>0</v>
      </c>
      <c r="Q20" s="482">
        <f>C20-'[2]5.3'!C20</f>
        <v>0</v>
      </c>
    </row>
    <row r="21" spans="1:17" x14ac:dyDescent="0.2">
      <c r="A21" s="427" t="s">
        <v>43</v>
      </c>
      <c r="B21" s="427"/>
      <c r="C21" s="431">
        <f>SUM(D21:N21)</f>
        <v>42234</v>
      </c>
      <c r="D21" s="431">
        <v>41709</v>
      </c>
      <c r="E21" s="431"/>
      <c r="F21" s="431"/>
      <c r="G21" s="431"/>
      <c r="H21" s="431"/>
      <c r="I21" s="431"/>
      <c r="J21" s="431">
        <v>525</v>
      </c>
      <c r="K21" s="431"/>
      <c r="L21" s="431"/>
      <c r="M21" s="431"/>
      <c r="N21" s="431"/>
      <c r="O21" s="482">
        <f t="shared" si="0"/>
        <v>42234</v>
      </c>
      <c r="P21" s="482">
        <f t="shared" si="1"/>
        <v>0</v>
      </c>
      <c r="Q21" s="482">
        <f>C21-'[2]5.3'!C21</f>
        <v>7066</v>
      </c>
    </row>
    <row r="22" spans="1:17" x14ac:dyDescent="0.2">
      <c r="A22" s="435" t="s">
        <v>514</v>
      </c>
      <c r="B22" s="427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82">
        <f t="shared" si="0"/>
        <v>0</v>
      </c>
      <c r="P22" s="482">
        <f t="shared" si="1"/>
        <v>0</v>
      </c>
      <c r="Q22" s="482">
        <f>C22-'[2]5.3'!C22</f>
        <v>0</v>
      </c>
    </row>
    <row r="23" spans="1:17" x14ac:dyDescent="0.2">
      <c r="A23" s="427" t="s">
        <v>43</v>
      </c>
      <c r="B23" s="427"/>
      <c r="C23" s="431">
        <f>SUM(D23:N23)</f>
        <v>15298</v>
      </c>
      <c r="D23" s="431">
        <v>14703</v>
      </c>
      <c r="E23" s="431"/>
      <c r="F23" s="431"/>
      <c r="G23" s="431"/>
      <c r="H23" s="431"/>
      <c r="I23" s="431"/>
      <c r="J23" s="431">
        <v>595</v>
      </c>
      <c r="K23" s="431"/>
      <c r="L23" s="431"/>
      <c r="M23" s="431"/>
      <c r="N23" s="431"/>
      <c r="O23" s="482">
        <f t="shared" si="0"/>
        <v>15298</v>
      </c>
      <c r="P23" s="482">
        <f t="shared" si="1"/>
        <v>0</v>
      </c>
      <c r="Q23" s="482">
        <f>C23-'[2]5.3'!C23</f>
        <v>9013</v>
      </c>
    </row>
    <row r="24" spans="1:17" x14ac:dyDescent="0.2">
      <c r="A24" s="435" t="s">
        <v>515</v>
      </c>
      <c r="B24" s="427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82"/>
      <c r="P24" s="482"/>
      <c r="Q24" s="482"/>
    </row>
    <row r="25" spans="1:17" x14ac:dyDescent="0.2">
      <c r="A25" s="426" t="s">
        <v>43</v>
      </c>
      <c r="B25" s="426"/>
      <c r="C25" s="428">
        <f>SUM(D25:N25)</f>
        <v>76528</v>
      </c>
      <c r="D25" s="428">
        <v>74518</v>
      </c>
      <c r="E25" s="428"/>
      <c r="F25" s="428"/>
      <c r="G25" s="428"/>
      <c r="H25" s="428"/>
      <c r="I25" s="428"/>
      <c r="J25" s="428">
        <v>2010</v>
      </c>
      <c r="K25" s="428"/>
      <c r="L25" s="428"/>
      <c r="M25" s="428"/>
      <c r="N25" s="428"/>
      <c r="O25" s="482"/>
      <c r="P25" s="482"/>
      <c r="Q25" s="482"/>
    </row>
    <row r="26" spans="1:17" x14ac:dyDescent="0.2">
      <c r="A26" s="430" t="s">
        <v>516</v>
      </c>
      <c r="B26" s="427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82">
        <f t="shared" si="0"/>
        <v>0</v>
      </c>
      <c r="P26" s="482">
        <f t="shared" si="1"/>
        <v>0</v>
      </c>
      <c r="Q26" s="482">
        <f>C26-'[2]5.3'!C24</f>
        <v>0</v>
      </c>
    </row>
    <row r="27" spans="1:17" x14ac:dyDescent="0.2">
      <c r="A27" s="427" t="s">
        <v>43</v>
      </c>
      <c r="B27" s="427"/>
      <c r="C27" s="431">
        <f>C29+C31+C33</f>
        <v>323704</v>
      </c>
      <c r="D27" s="431">
        <f t="shared" ref="D27:N27" si="3">D29+D31+D33</f>
        <v>207472</v>
      </c>
      <c r="E27" s="431">
        <f t="shared" si="3"/>
        <v>5372</v>
      </c>
      <c r="F27" s="431">
        <f t="shared" si="3"/>
        <v>0</v>
      </c>
      <c r="G27" s="431">
        <f t="shared" si="3"/>
        <v>0</v>
      </c>
      <c r="H27" s="431">
        <f t="shared" si="3"/>
        <v>0</v>
      </c>
      <c r="I27" s="431">
        <f t="shared" si="3"/>
        <v>0</v>
      </c>
      <c r="J27" s="431">
        <f t="shared" si="3"/>
        <v>110860</v>
      </c>
      <c r="K27" s="431">
        <f t="shared" si="3"/>
        <v>0</v>
      </c>
      <c r="L27" s="431">
        <f t="shared" si="3"/>
        <v>0</v>
      </c>
      <c r="M27" s="431">
        <f t="shared" si="3"/>
        <v>0</v>
      </c>
      <c r="N27" s="431">
        <f t="shared" si="3"/>
        <v>0</v>
      </c>
      <c r="O27" s="482">
        <f t="shared" si="0"/>
        <v>323704</v>
      </c>
      <c r="P27" s="482">
        <f t="shared" si="1"/>
        <v>0</v>
      </c>
      <c r="Q27" s="482">
        <f>C27-'[2]5.3'!C25</f>
        <v>102768</v>
      </c>
    </row>
    <row r="28" spans="1:17" x14ac:dyDescent="0.2">
      <c r="A28" s="435" t="s">
        <v>517</v>
      </c>
      <c r="B28" s="427" t="s">
        <v>353</v>
      </c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82">
        <f t="shared" si="0"/>
        <v>0</v>
      </c>
      <c r="P28" s="482">
        <f t="shared" si="1"/>
        <v>0</v>
      </c>
      <c r="Q28" s="482">
        <f>C28-'[2]5.3'!C26</f>
        <v>0</v>
      </c>
    </row>
    <row r="29" spans="1:17" x14ac:dyDescent="0.2">
      <c r="A29" s="427" t="s">
        <v>43</v>
      </c>
      <c r="B29" s="427"/>
      <c r="C29" s="431">
        <f>SUM(D29:N29)</f>
        <v>156233</v>
      </c>
      <c r="D29" s="431">
        <f>'[1]5.3'!C29-(E29+F29+G29+H29+I29+J29+K29+L29+M29+N29)</f>
        <v>84635</v>
      </c>
      <c r="E29" s="431"/>
      <c r="F29" s="431"/>
      <c r="G29" s="431"/>
      <c r="H29" s="431"/>
      <c r="I29" s="431"/>
      <c r="J29" s="431">
        <v>71598</v>
      </c>
      <c r="K29" s="431"/>
      <c r="L29" s="431"/>
      <c r="M29" s="431"/>
      <c r="N29" s="431"/>
      <c r="O29" s="482">
        <f t="shared" si="0"/>
        <v>156233</v>
      </c>
      <c r="P29" s="482">
        <f t="shared" si="1"/>
        <v>0</v>
      </c>
      <c r="Q29" s="482">
        <f>C29-'[2]5.3'!C27</f>
        <v>21298</v>
      </c>
    </row>
    <row r="30" spans="1:17" x14ac:dyDescent="0.2">
      <c r="A30" s="435" t="s">
        <v>518</v>
      </c>
      <c r="B30" s="427" t="s">
        <v>353</v>
      </c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82">
        <f t="shared" si="0"/>
        <v>0</v>
      </c>
      <c r="P30" s="482">
        <f t="shared" si="1"/>
        <v>0</v>
      </c>
      <c r="Q30" s="482">
        <f>C30-'[2]5.3'!C28</f>
        <v>0</v>
      </c>
    </row>
    <row r="31" spans="1:17" x14ac:dyDescent="0.2">
      <c r="A31" s="427" t="s">
        <v>43</v>
      </c>
      <c r="B31" s="427"/>
      <c r="C31" s="431">
        <f>SUM(D31:N31)</f>
        <v>98563</v>
      </c>
      <c r="D31" s="431">
        <f>'[1]5.3'!C31-(E31+F31+G31+H31+I31+J31+K31+L31+M31+N31)</f>
        <v>59301</v>
      </c>
      <c r="E31" s="431"/>
      <c r="F31" s="431"/>
      <c r="G31" s="431"/>
      <c r="H31" s="431"/>
      <c r="I31" s="431"/>
      <c r="J31" s="431">
        <v>39262</v>
      </c>
      <c r="K31" s="431"/>
      <c r="L31" s="431"/>
      <c r="M31" s="431"/>
      <c r="N31" s="431"/>
      <c r="O31" s="482">
        <f t="shared" si="0"/>
        <v>98563</v>
      </c>
      <c r="P31" s="482">
        <f t="shared" si="1"/>
        <v>0</v>
      </c>
      <c r="Q31" s="482">
        <f>C31-'[2]5.3'!C29</f>
        <v>12562</v>
      </c>
    </row>
    <row r="32" spans="1:17" x14ac:dyDescent="0.2">
      <c r="A32" s="435" t="s">
        <v>519</v>
      </c>
      <c r="B32" s="427" t="s">
        <v>350</v>
      </c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82"/>
      <c r="P32" s="482"/>
      <c r="Q32" s="482"/>
    </row>
    <row r="33" spans="1:17" x14ac:dyDescent="0.2">
      <c r="A33" s="426" t="s">
        <v>43</v>
      </c>
      <c r="B33" s="426"/>
      <c r="C33" s="428">
        <f>SUM(D33:N33)</f>
        <v>68908</v>
      </c>
      <c r="D33" s="428">
        <f>'[1]5.3'!C33-(E33+F33+G33+H33+I33+J33+K33+L33+M33+N33)</f>
        <v>63536</v>
      </c>
      <c r="E33" s="428">
        <v>5372</v>
      </c>
      <c r="F33" s="428"/>
      <c r="G33" s="428"/>
      <c r="H33" s="428"/>
      <c r="I33" s="428"/>
      <c r="J33" s="428"/>
      <c r="K33" s="428"/>
      <c r="L33" s="428"/>
      <c r="M33" s="428"/>
      <c r="N33" s="428"/>
      <c r="O33" s="482"/>
      <c r="P33" s="482"/>
      <c r="Q33" s="482"/>
    </row>
    <row r="34" spans="1:17" x14ac:dyDescent="0.2">
      <c r="A34" s="430" t="s">
        <v>354</v>
      </c>
      <c r="B34" s="427" t="s">
        <v>350</v>
      </c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82">
        <f t="shared" si="0"/>
        <v>0</v>
      </c>
      <c r="P34" s="482">
        <f t="shared" si="1"/>
        <v>0</v>
      </c>
      <c r="Q34" s="482">
        <f>C34-'[2]5.3'!C30</f>
        <v>0</v>
      </c>
    </row>
    <row r="35" spans="1:17" x14ac:dyDescent="0.2">
      <c r="A35" s="426" t="s">
        <v>43</v>
      </c>
      <c r="B35" s="437"/>
      <c r="C35" s="428">
        <f>SUM(D35:N35)</f>
        <v>88212</v>
      </c>
      <c r="D35" s="428">
        <f>'[1]5.3'!C35-(E35+F35+G35+H35+I35+J35+K35+L35+M35+N35)</f>
        <v>84361</v>
      </c>
      <c r="E35" s="428"/>
      <c r="F35" s="428"/>
      <c r="G35" s="428"/>
      <c r="H35" s="428"/>
      <c r="I35" s="428"/>
      <c r="J35" s="428">
        <v>3851</v>
      </c>
      <c r="K35" s="428"/>
      <c r="L35" s="428"/>
      <c r="M35" s="428"/>
      <c r="N35" s="428"/>
      <c r="O35" s="482">
        <f t="shared" si="0"/>
        <v>88212</v>
      </c>
      <c r="P35" s="482">
        <f t="shared" si="1"/>
        <v>0</v>
      </c>
      <c r="Q35" s="482">
        <f>C35-'[2]5.3'!C31</f>
        <v>25757</v>
      </c>
    </row>
    <row r="36" spans="1:17" x14ac:dyDescent="0.2">
      <c r="A36" s="486" t="s">
        <v>355</v>
      </c>
      <c r="B36" s="486"/>
      <c r="C36" s="431"/>
      <c r="D36" s="431"/>
      <c r="E36" s="431"/>
      <c r="F36" s="431"/>
      <c r="G36" s="487"/>
      <c r="H36" s="487"/>
      <c r="I36" s="487"/>
      <c r="J36" s="487"/>
      <c r="K36" s="487"/>
      <c r="L36" s="487"/>
      <c r="M36" s="487"/>
      <c r="N36" s="487"/>
      <c r="O36" s="482">
        <f t="shared" si="0"/>
        <v>0</v>
      </c>
      <c r="P36" s="482">
        <f t="shared" si="1"/>
        <v>0</v>
      </c>
      <c r="Q36" s="482">
        <f>C36-'[2]5.3'!C32</f>
        <v>0</v>
      </c>
    </row>
    <row r="37" spans="1:17" x14ac:dyDescent="0.2">
      <c r="A37" s="427" t="s">
        <v>43</v>
      </c>
      <c r="B37" s="491"/>
      <c r="C37" s="487">
        <f>C39+C41+C43+C45+C47+C49</f>
        <v>172612</v>
      </c>
      <c r="D37" s="487">
        <f t="shared" ref="D37:N37" si="4">D39+D41+D43+D45+D47+D49</f>
        <v>113253</v>
      </c>
      <c r="E37" s="487">
        <f t="shared" si="4"/>
        <v>0</v>
      </c>
      <c r="F37" s="487">
        <f t="shared" si="4"/>
        <v>0</v>
      </c>
      <c r="G37" s="487">
        <f t="shared" si="4"/>
        <v>2100</v>
      </c>
      <c r="H37" s="487">
        <f t="shared" si="4"/>
        <v>0</v>
      </c>
      <c r="I37" s="487">
        <f t="shared" si="4"/>
        <v>0</v>
      </c>
      <c r="J37" s="487">
        <f t="shared" si="4"/>
        <v>52059</v>
      </c>
      <c r="K37" s="487">
        <f t="shared" si="4"/>
        <v>0</v>
      </c>
      <c r="L37" s="487">
        <f t="shared" si="4"/>
        <v>5200</v>
      </c>
      <c r="M37" s="487">
        <f t="shared" si="4"/>
        <v>0</v>
      </c>
      <c r="N37" s="487">
        <f t="shared" si="4"/>
        <v>0</v>
      </c>
      <c r="O37" s="482">
        <f t="shared" si="0"/>
        <v>172612</v>
      </c>
      <c r="P37" s="482">
        <f t="shared" si="1"/>
        <v>0</v>
      </c>
      <c r="Q37" s="482">
        <f>C37-'[2]5.3'!C33</f>
        <v>12029</v>
      </c>
    </row>
    <row r="38" spans="1:17" x14ac:dyDescent="0.2">
      <c r="A38" s="507" t="s">
        <v>356</v>
      </c>
      <c r="B38" s="427" t="s">
        <v>353</v>
      </c>
      <c r="C38" s="431"/>
      <c r="D38" s="431"/>
      <c r="E38" s="431"/>
      <c r="F38" s="431"/>
      <c r="G38" s="487"/>
      <c r="H38" s="487"/>
      <c r="I38" s="487"/>
      <c r="J38" s="487"/>
      <c r="K38" s="487"/>
      <c r="L38" s="487"/>
      <c r="M38" s="487"/>
      <c r="N38" s="487"/>
      <c r="O38" s="482">
        <f t="shared" si="0"/>
        <v>0</v>
      </c>
      <c r="P38" s="482">
        <f t="shared" si="1"/>
        <v>0</v>
      </c>
      <c r="Q38" s="482">
        <f>C38-'[2]5.3'!C34</f>
        <v>0</v>
      </c>
    </row>
    <row r="39" spans="1:17" x14ac:dyDescent="0.2">
      <c r="A39" s="427" t="s">
        <v>43</v>
      </c>
      <c r="B39" s="494"/>
      <c r="C39" s="431">
        <f>SUM(D39:N39)</f>
        <v>77281</v>
      </c>
      <c r="D39" s="431">
        <f>'[1]5.3'!C39-(E39+F39+G39+H39+I39+J39+K39+L39+M39+N39)</f>
        <v>34511</v>
      </c>
      <c r="E39" s="431"/>
      <c r="F39" s="431"/>
      <c r="G39" s="487">
        <v>2100</v>
      </c>
      <c r="H39" s="487"/>
      <c r="I39" s="487"/>
      <c r="J39" s="487">
        <v>40670</v>
      </c>
      <c r="K39" s="487"/>
      <c r="L39" s="487"/>
      <c r="M39" s="487"/>
      <c r="N39" s="487"/>
      <c r="O39" s="482">
        <f t="shared" si="0"/>
        <v>77281</v>
      </c>
      <c r="P39" s="482">
        <f t="shared" si="1"/>
        <v>0</v>
      </c>
      <c r="Q39" s="482">
        <f>C39-'[2]5.3'!C35</f>
        <v>13313</v>
      </c>
    </row>
    <row r="40" spans="1:17" x14ac:dyDescent="0.2">
      <c r="A40" s="507" t="s">
        <v>357</v>
      </c>
      <c r="B40" s="427" t="s">
        <v>350</v>
      </c>
      <c r="C40" s="431"/>
      <c r="D40" s="431"/>
      <c r="E40" s="431"/>
      <c r="F40" s="431"/>
      <c r="G40" s="487"/>
      <c r="H40" s="487"/>
      <c r="I40" s="487"/>
      <c r="J40" s="487"/>
      <c r="K40" s="487"/>
      <c r="L40" s="487"/>
      <c r="M40" s="487"/>
      <c r="N40" s="487"/>
      <c r="O40" s="482">
        <f t="shared" si="0"/>
        <v>0</v>
      </c>
      <c r="P40" s="482">
        <f t="shared" si="1"/>
        <v>0</v>
      </c>
      <c r="Q40" s="482">
        <f>C40-'[2]5.3'!C36</f>
        <v>0</v>
      </c>
    </row>
    <row r="41" spans="1:17" x14ac:dyDescent="0.2">
      <c r="A41" s="427" t="s">
        <v>43</v>
      </c>
      <c r="B41" s="494"/>
      <c r="C41" s="431">
        <f>SUM(D41:N41)</f>
        <v>8082</v>
      </c>
      <c r="D41" s="431">
        <f>'[1]5.3'!C41-(E41+F41+G41+H41+I41+J41+K41+L41+M41+N41)</f>
        <v>0</v>
      </c>
      <c r="E41" s="431"/>
      <c r="F41" s="431"/>
      <c r="G41" s="487"/>
      <c r="H41" s="487"/>
      <c r="I41" s="487"/>
      <c r="J41" s="487">
        <v>8082</v>
      </c>
      <c r="K41" s="487"/>
      <c r="L41" s="487"/>
      <c r="M41" s="487"/>
      <c r="N41" s="487"/>
      <c r="O41" s="482">
        <f t="shared" si="0"/>
        <v>8082</v>
      </c>
      <c r="P41" s="482">
        <f t="shared" si="1"/>
        <v>0</v>
      </c>
      <c r="Q41" s="482">
        <f>C41-'[2]5.3'!C37</f>
        <v>-3657</v>
      </c>
    </row>
    <row r="42" spans="1:17" x14ac:dyDescent="0.2">
      <c r="A42" s="507" t="s">
        <v>358</v>
      </c>
      <c r="B42" s="427" t="s">
        <v>350</v>
      </c>
      <c r="C42" s="431"/>
      <c r="D42" s="431"/>
      <c r="E42" s="431"/>
      <c r="F42" s="431"/>
      <c r="G42" s="487"/>
      <c r="H42" s="487"/>
      <c r="I42" s="487"/>
      <c r="J42" s="487"/>
      <c r="K42" s="487"/>
      <c r="L42" s="487"/>
      <c r="M42" s="487"/>
      <c r="N42" s="487"/>
      <c r="O42" s="482">
        <f t="shared" si="0"/>
        <v>0</v>
      </c>
      <c r="P42" s="482">
        <f t="shared" si="1"/>
        <v>0</v>
      </c>
      <c r="Q42" s="482">
        <f>C42-'[2]5.3'!C38</f>
        <v>0</v>
      </c>
    </row>
    <row r="43" spans="1:17" x14ac:dyDescent="0.2">
      <c r="A43" s="427" t="s">
        <v>43</v>
      </c>
      <c r="B43" s="494"/>
      <c r="C43" s="431">
        <f>SUM(D43:N43)</f>
        <v>7714</v>
      </c>
      <c r="D43" s="431">
        <f>'[1]5.3'!C43-(E43+F43+G43+H43+I43+J43+K43+L43+M43+N43)</f>
        <v>1488</v>
      </c>
      <c r="E43" s="431"/>
      <c r="F43" s="431"/>
      <c r="G43" s="487"/>
      <c r="H43" s="487"/>
      <c r="I43" s="487"/>
      <c r="J43" s="487">
        <v>1026</v>
      </c>
      <c r="K43" s="487"/>
      <c r="L43" s="487">
        <v>5200</v>
      </c>
      <c r="M43" s="487"/>
      <c r="N43" s="487"/>
      <c r="O43" s="482">
        <f t="shared" si="0"/>
        <v>7714</v>
      </c>
      <c r="P43" s="482">
        <f t="shared" si="1"/>
        <v>0</v>
      </c>
      <c r="Q43" s="482">
        <f>C43-'[2]5.3'!C39</f>
        <v>-5099</v>
      </c>
    </row>
    <row r="44" spans="1:17" x14ac:dyDescent="0.2">
      <c r="A44" s="507" t="s">
        <v>359</v>
      </c>
      <c r="B44" s="427" t="s">
        <v>350</v>
      </c>
      <c r="C44" s="431"/>
      <c r="D44" s="431"/>
      <c r="E44" s="431"/>
      <c r="F44" s="431"/>
      <c r="G44" s="487"/>
      <c r="H44" s="487"/>
      <c r="I44" s="487"/>
      <c r="J44" s="487"/>
      <c r="K44" s="487"/>
      <c r="L44" s="487"/>
      <c r="M44" s="487"/>
      <c r="N44" s="487"/>
      <c r="O44" s="482">
        <f t="shared" si="0"/>
        <v>0</v>
      </c>
      <c r="P44" s="482">
        <f t="shared" si="1"/>
        <v>0</v>
      </c>
      <c r="Q44" s="482">
        <f>C44-'[2]5.3'!C40</f>
        <v>0</v>
      </c>
    </row>
    <row r="45" spans="1:17" x14ac:dyDescent="0.2">
      <c r="A45" s="427" t="s">
        <v>43</v>
      </c>
      <c r="B45" s="494"/>
      <c r="C45" s="431">
        <f>SUM(D45:N45)</f>
        <v>72201</v>
      </c>
      <c r="D45" s="431">
        <f>'[1]5.3'!C45-(E45+F45+G45+H45+I45+J45+K45+L45+M45+N45)</f>
        <v>71429</v>
      </c>
      <c r="E45" s="431"/>
      <c r="F45" s="431"/>
      <c r="G45" s="487"/>
      <c r="H45" s="487"/>
      <c r="I45" s="487"/>
      <c r="J45" s="487">
        <v>772</v>
      </c>
      <c r="K45" s="487"/>
      <c r="L45" s="487"/>
      <c r="M45" s="487"/>
      <c r="N45" s="487"/>
      <c r="O45" s="482">
        <f t="shared" si="0"/>
        <v>72201</v>
      </c>
      <c r="P45" s="482">
        <f t="shared" si="1"/>
        <v>0</v>
      </c>
      <c r="Q45" s="482">
        <f>C45-'[2]5.3'!C41</f>
        <v>4027</v>
      </c>
    </row>
    <row r="46" spans="1:17" x14ac:dyDescent="0.2">
      <c r="A46" s="507" t="s">
        <v>360</v>
      </c>
      <c r="B46" s="427" t="s">
        <v>350</v>
      </c>
      <c r="C46" s="431"/>
      <c r="D46" s="431"/>
      <c r="E46" s="431"/>
      <c r="F46" s="431"/>
      <c r="G46" s="487"/>
      <c r="H46" s="487"/>
      <c r="I46" s="487"/>
      <c r="J46" s="487"/>
      <c r="K46" s="487"/>
      <c r="L46" s="487"/>
      <c r="M46" s="487"/>
      <c r="N46" s="487"/>
      <c r="O46" s="482">
        <f t="shared" si="0"/>
        <v>0</v>
      </c>
      <c r="P46" s="482">
        <f t="shared" si="1"/>
        <v>0</v>
      </c>
      <c r="Q46" s="482">
        <f>C46-'[2]5.3'!C42</f>
        <v>0</v>
      </c>
    </row>
    <row r="47" spans="1:17" x14ac:dyDescent="0.2">
      <c r="A47" s="427" t="s">
        <v>43</v>
      </c>
      <c r="B47" s="494"/>
      <c r="C47" s="431">
        <f>SUM(D47:N47)</f>
        <v>6343</v>
      </c>
      <c r="D47" s="431">
        <f>'[1]5.3'!C47-(E47+F47+G47+H47+I47+J47+K47+L47+M47+N47)</f>
        <v>5825</v>
      </c>
      <c r="E47" s="431"/>
      <c r="F47" s="431"/>
      <c r="G47" s="487"/>
      <c r="H47" s="487"/>
      <c r="I47" s="487"/>
      <c r="J47" s="487">
        <v>518</v>
      </c>
      <c r="K47" s="487"/>
      <c r="L47" s="487"/>
      <c r="M47" s="487"/>
      <c r="N47" s="487"/>
      <c r="O47" s="482">
        <f t="shared" si="0"/>
        <v>6343</v>
      </c>
      <c r="P47" s="482">
        <f t="shared" si="1"/>
        <v>0</v>
      </c>
      <c r="Q47" s="482">
        <f>C47-'[2]5.3'!C43</f>
        <v>2454</v>
      </c>
    </row>
    <row r="48" spans="1:17" x14ac:dyDescent="0.2">
      <c r="A48" s="507" t="s">
        <v>520</v>
      </c>
      <c r="B48" s="494" t="s">
        <v>167</v>
      </c>
      <c r="C48" s="431"/>
      <c r="D48" s="431"/>
      <c r="E48" s="431"/>
      <c r="F48" s="431"/>
      <c r="G48" s="487"/>
      <c r="H48" s="487"/>
      <c r="I48" s="487"/>
      <c r="J48" s="487"/>
      <c r="K48" s="487"/>
      <c r="L48" s="487"/>
      <c r="M48" s="487"/>
      <c r="N48" s="487"/>
      <c r="O48" s="482"/>
      <c r="P48" s="482"/>
      <c r="Q48" s="482"/>
    </row>
    <row r="49" spans="1:17" x14ac:dyDescent="0.2">
      <c r="A49" s="426" t="s">
        <v>43</v>
      </c>
      <c r="B49" s="495"/>
      <c r="C49" s="428">
        <f>SUM(D49:N49)</f>
        <v>991</v>
      </c>
      <c r="D49" s="428">
        <f>'[1]5.3'!C49-(E49+F49+G49+H49+I49+J49+K49+L49+M49+N49)</f>
        <v>0</v>
      </c>
      <c r="E49" s="428"/>
      <c r="F49" s="428"/>
      <c r="G49" s="497"/>
      <c r="H49" s="497"/>
      <c r="I49" s="497"/>
      <c r="J49" s="497">
        <v>991</v>
      </c>
      <c r="K49" s="497"/>
      <c r="L49" s="497"/>
      <c r="M49" s="497"/>
      <c r="N49" s="497"/>
      <c r="O49" s="482"/>
      <c r="P49" s="482"/>
      <c r="Q49" s="482"/>
    </row>
    <row r="50" spans="1:17" x14ac:dyDescent="0.2">
      <c r="A50" s="430" t="s">
        <v>521</v>
      </c>
      <c r="B50" s="438"/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82">
        <f t="shared" ref="O50:O82" si="5">SUM(D50:N50)</f>
        <v>0</v>
      </c>
      <c r="P50" s="482">
        <f t="shared" ref="P50:P113" si="6">O50-C50</f>
        <v>0</v>
      </c>
      <c r="Q50" s="482">
        <f>C50-'[2]5.3'!C46</f>
        <v>0</v>
      </c>
    </row>
    <row r="51" spans="1:17" x14ac:dyDescent="0.2">
      <c r="A51" s="426" t="s">
        <v>43</v>
      </c>
      <c r="B51" s="426"/>
      <c r="C51" s="439">
        <f>C53+C55+C57</f>
        <v>545104</v>
      </c>
      <c r="D51" s="439">
        <f t="shared" ref="D51:N51" si="7">D53+D55+D57</f>
        <v>443115</v>
      </c>
      <c r="E51" s="428">
        <f t="shared" si="7"/>
        <v>48003</v>
      </c>
      <c r="F51" s="428"/>
      <c r="G51" s="428">
        <f t="shared" si="7"/>
        <v>0</v>
      </c>
      <c r="H51" s="428"/>
      <c r="I51" s="428">
        <f t="shared" si="7"/>
        <v>0</v>
      </c>
      <c r="J51" s="428">
        <f t="shared" si="7"/>
        <v>53986</v>
      </c>
      <c r="K51" s="428">
        <f t="shared" si="7"/>
        <v>0</v>
      </c>
      <c r="L51" s="428">
        <f t="shared" si="7"/>
        <v>0</v>
      </c>
      <c r="M51" s="428">
        <f t="shared" si="7"/>
        <v>0</v>
      </c>
      <c r="N51" s="439">
        <f t="shared" si="7"/>
        <v>0</v>
      </c>
      <c r="O51" s="482">
        <f t="shared" si="5"/>
        <v>545104</v>
      </c>
      <c r="P51" s="482">
        <f t="shared" si="6"/>
        <v>0</v>
      </c>
      <c r="Q51" s="482">
        <f>C51-'[2]5.3'!C47</f>
        <v>86143</v>
      </c>
    </row>
    <row r="52" spans="1:17" x14ac:dyDescent="0.2">
      <c r="A52" s="435" t="s">
        <v>361</v>
      </c>
      <c r="B52" s="427" t="s">
        <v>350</v>
      </c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82">
        <f t="shared" si="5"/>
        <v>0</v>
      </c>
      <c r="P52" s="482">
        <f t="shared" si="6"/>
        <v>0</v>
      </c>
      <c r="Q52" s="482">
        <f>C52-'[2]5.3'!C48</f>
        <v>0</v>
      </c>
    </row>
    <row r="53" spans="1:17" x14ac:dyDescent="0.2">
      <c r="A53" s="427" t="s">
        <v>43</v>
      </c>
      <c r="B53" s="427"/>
      <c r="C53" s="431">
        <f>SUM(D53:N53)</f>
        <v>46226</v>
      </c>
      <c r="D53" s="431">
        <v>43576</v>
      </c>
      <c r="E53" s="431">
        <v>2650</v>
      </c>
      <c r="F53" s="431"/>
      <c r="G53" s="431"/>
      <c r="H53" s="431"/>
      <c r="I53" s="431"/>
      <c r="J53" s="431"/>
      <c r="K53" s="431"/>
      <c r="L53" s="431"/>
      <c r="M53" s="431"/>
      <c r="N53" s="431"/>
      <c r="O53" s="482">
        <f t="shared" si="5"/>
        <v>46226</v>
      </c>
      <c r="P53" s="482">
        <f t="shared" si="6"/>
        <v>0</v>
      </c>
      <c r="Q53" s="482">
        <f>C53-'[2]5.3'!C49</f>
        <v>1351</v>
      </c>
    </row>
    <row r="54" spans="1:17" x14ac:dyDescent="0.2">
      <c r="A54" s="435" t="s">
        <v>362</v>
      </c>
      <c r="B54" s="436" t="s">
        <v>350</v>
      </c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82">
        <f t="shared" si="5"/>
        <v>0</v>
      </c>
      <c r="P54" s="482">
        <f t="shared" si="6"/>
        <v>0</v>
      </c>
      <c r="Q54" s="482">
        <f>C54-'[2]5.3'!C50</f>
        <v>0</v>
      </c>
    </row>
    <row r="55" spans="1:17" x14ac:dyDescent="0.2">
      <c r="A55" s="427" t="s">
        <v>43</v>
      </c>
      <c r="B55" s="427"/>
      <c r="C55" s="431">
        <f>SUM(D55:N55)</f>
        <v>45353</v>
      </c>
      <c r="D55" s="431">
        <f>'[1]5.3'!C55-(E55+F55+G55+H55+I55+J55+K55+L55+M55+N55)</f>
        <v>0</v>
      </c>
      <c r="E55" s="431">
        <v>45353</v>
      </c>
      <c r="F55" s="431"/>
      <c r="G55" s="431"/>
      <c r="H55" s="431"/>
      <c r="I55" s="431"/>
      <c r="J55" s="431"/>
      <c r="K55" s="431"/>
      <c r="L55" s="431"/>
      <c r="M55" s="431"/>
      <c r="N55" s="431"/>
      <c r="O55" s="482">
        <f t="shared" si="5"/>
        <v>45353</v>
      </c>
      <c r="P55" s="482">
        <f t="shared" si="6"/>
        <v>0</v>
      </c>
      <c r="Q55" s="482">
        <f>C55-'[2]5.3'!C51</f>
        <v>16238</v>
      </c>
    </row>
    <row r="56" spans="1:17" x14ac:dyDescent="0.2">
      <c r="A56" s="438" t="s">
        <v>363</v>
      </c>
      <c r="B56" s="438"/>
      <c r="C56" s="431"/>
      <c r="D56" s="431"/>
      <c r="E56" s="431"/>
      <c r="F56" s="431"/>
      <c r="G56" s="441"/>
      <c r="H56" s="441"/>
      <c r="I56" s="441"/>
      <c r="J56" s="441"/>
      <c r="K56" s="441"/>
      <c r="L56" s="441"/>
      <c r="M56" s="441"/>
      <c r="N56" s="441"/>
      <c r="O56" s="482">
        <f t="shared" si="5"/>
        <v>0</v>
      </c>
      <c r="P56" s="482">
        <f t="shared" si="6"/>
        <v>0</v>
      </c>
      <c r="Q56" s="482">
        <f>C56-'[2]5.3'!C52</f>
        <v>0</v>
      </c>
    </row>
    <row r="57" spans="1:17" x14ac:dyDescent="0.2">
      <c r="A57" s="426" t="s">
        <v>43</v>
      </c>
      <c r="B57" s="426"/>
      <c r="C57" s="428">
        <f>C59+C61+C63+C65+C67+C69+C71+C73+C75+C81+C83+C85+C87+C91+C93+C95+C99+C101+C103+C105+C89+C97+C77+C79</f>
        <v>453525</v>
      </c>
      <c r="D57" s="428">
        <f t="shared" ref="D57:N57" si="8">D59+D61+D63+D65+D67+D69+D71+D73+D75+D81+D83+D85+D87+D91+D93+D95+D99+D101+D103+D105+D89+D97+D77+D79</f>
        <v>399539</v>
      </c>
      <c r="E57" s="428">
        <f t="shared" si="8"/>
        <v>0</v>
      </c>
      <c r="F57" s="428">
        <f t="shared" si="8"/>
        <v>0</v>
      </c>
      <c r="G57" s="428">
        <f t="shared" si="8"/>
        <v>0</v>
      </c>
      <c r="H57" s="428">
        <f t="shared" si="8"/>
        <v>0</v>
      </c>
      <c r="I57" s="428">
        <f t="shared" si="8"/>
        <v>0</v>
      </c>
      <c r="J57" s="428">
        <f t="shared" si="8"/>
        <v>53986</v>
      </c>
      <c r="K57" s="428">
        <f t="shared" si="8"/>
        <v>0</v>
      </c>
      <c r="L57" s="428">
        <f t="shared" si="8"/>
        <v>0</v>
      </c>
      <c r="M57" s="428">
        <f t="shared" si="8"/>
        <v>0</v>
      </c>
      <c r="N57" s="428">
        <f t="shared" si="8"/>
        <v>0</v>
      </c>
      <c r="O57" s="482">
        <f t="shared" si="5"/>
        <v>453525</v>
      </c>
      <c r="P57" s="482">
        <f t="shared" si="6"/>
        <v>0</v>
      </c>
      <c r="Q57" s="482">
        <f>C57-'[2]5.3'!C53</f>
        <v>68554</v>
      </c>
    </row>
    <row r="58" spans="1:17" x14ac:dyDescent="0.2">
      <c r="A58" s="436" t="s">
        <v>364</v>
      </c>
      <c r="B58" s="436" t="s">
        <v>350</v>
      </c>
      <c r="C58" s="431"/>
      <c r="D58" s="431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482">
        <f t="shared" si="5"/>
        <v>0</v>
      </c>
      <c r="P58" s="482">
        <f t="shared" si="6"/>
        <v>0</v>
      </c>
      <c r="Q58" s="482">
        <f>C58-'[2]5.3'!C54</f>
        <v>0</v>
      </c>
    </row>
    <row r="59" spans="1:17" x14ac:dyDescent="0.2">
      <c r="A59" s="427" t="s">
        <v>43</v>
      </c>
      <c r="B59" s="427"/>
      <c r="C59" s="431">
        <f>SUM(D59:N59)</f>
        <v>33960</v>
      </c>
      <c r="D59" s="431">
        <f>'[1]5.3'!C59-(E59+F59+G59+H59+I59+J59+K59+L59+M59+N59)</f>
        <v>33960</v>
      </c>
      <c r="E59" s="431"/>
      <c r="F59" s="431"/>
      <c r="G59" s="441"/>
      <c r="H59" s="441"/>
      <c r="I59" s="441"/>
      <c r="J59" s="441"/>
      <c r="K59" s="441"/>
      <c r="L59" s="441"/>
      <c r="M59" s="441"/>
      <c r="N59" s="441"/>
      <c r="O59" s="482">
        <f t="shared" si="5"/>
        <v>33960</v>
      </c>
      <c r="P59" s="482">
        <f t="shared" si="6"/>
        <v>0</v>
      </c>
      <c r="Q59" s="482">
        <f>C59-'[2]5.3'!C55</f>
        <v>-4365</v>
      </c>
    </row>
    <row r="60" spans="1:17" x14ac:dyDescent="0.2">
      <c r="A60" s="436" t="s">
        <v>365</v>
      </c>
      <c r="B60" s="427" t="s">
        <v>350</v>
      </c>
      <c r="C60" s="431"/>
      <c r="D60" s="431"/>
      <c r="E60" s="441"/>
      <c r="F60" s="441"/>
      <c r="G60" s="441"/>
      <c r="H60" s="441"/>
      <c r="I60" s="441"/>
      <c r="J60" s="441"/>
      <c r="K60" s="441"/>
      <c r="L60" s="441"/>
      <c r="M60" s="441"/>
      <c r="N60" s="441"/>
      <c r="O60" s="482">
        <f t="shared" si="5"/>
        <v>0</v>
      </c>
      <c r="P60" s="482">
        <f t="shared" si="6"/>
        <v>0</v>
      </c>
      <c r="Q60" s="482">
        <f>C60-'[2]5.3'!C56</f>
        <v>0</v>
      </c>
    </row>
    <row r="61" spans="1:17" x14ac:dyDescent="0.2">
      <c r="A61" s="427" t="s">
        <v>43</v>
      </c>
      <c r="B61" s="427"/>
      <c r="C61" s="431">
        <f>SUM(D61:N61)</f>
        <v>10097</v>
      </c>
      <c r="D61" s="431">
        <f>'[1]5.3'!C61-(E61+F61+G61+H61+I61+J61+K61+L61+M61+N61)</f>
        <v>10097</v>
      </c>
      <c r="E61" s="431"/>
      <c r="F61" s="431"/>
      <c r="G61" s="441"/>
      <c r="H61" s="441"/>
      <c r="I61" s="441"/>
      <c r="J61" s="441"/>
      <c r="K61" s="441"/>
      <c r="L61" s="441"/>
      <c r="M61" s="441"/>
      <c r="N61" s="441"/>
      <c r="O61" s="482">
        <f t="shared" si="5"/>
        <v>10097</v>
      </c>
      <c r="P61" s="482">
        <f t="shared" si="6"/>
        <v>0</v>
      </c>
      <c r="Q61" s="482">
        <f>C61-'[2]5.3'!C57</f>
        <v>-233</v>
      </c>
    </row>
    <row r="62" spans="1:17" x14ac:dyDescent="0.2">
      <c r="A62" s="436" t="s">
        <v>366</v>
      </c>
      <c r="B62" s="427" t="s">
        <v>350</v>
      </c>
      <c r="C62" s="431"/>
      <c r="D62" s="431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482">
        <f t="shared" si="5"/>
        <v>0</v>
      </c>
      <c r="P62" s="482">
        <f t="shared" si="6"/>
        <v>0</v>
      </c>
      <c r="Q62" s="482">
        <f>C62-'[2]5.3'!C58</f>
        <v>0</v>
      </c>
    </row>
    <row r="63" spans="1:17" x14ac:dyDescent="0.2">
      <c r="A63" s="427" t="s">
        <v>43</v>
      </c>
      <c r="B63" s="427"/>
      <c r="C63" s="431">
        <f>SUM(D63:N63)</f>
        <v>13259</v>
      </c>
      <c r="D63" s="431">
        <f>'[1]5.3'!C63-(E63+F63+G63+H63+I63+J63+K63+L63+M63+N63)</f>
        <v>13259</v>
      </c>
      <c r="E63" s="431"/>
      <c r="F63" s="431"/>
      <c r="G63" s="441"/>
      <c r="H63" s="441"/>
      <c r="I63" s="441"/>
      <c r="J63" s="441"/>
      <c r="K63" s="441"/>
      <c r="L63" s="441"/>
      <c r="M63" s="441"/>
      <c r="N63" s="441"/>
      <c r="O63" s="482">
        <f t="shared" si="5"/>
        <v>13259</v>
      </c>
      <c r="P63" s="482">
        <f t="shared" si="6"/>
        <v>0</v>
      </c>
      <c r="Q63" s="482">
        <f>C63-'[2]5.3'!C59</f>
        <v>2728</v>
      </c>
    </row>
    <row r="64" spans="1:17" x14ac:dyDescent="0.2">
      <c r="A64" s="436" t="s">
        <v>367</v>
      </c>
      <c r="B64" s="427" t="s">
        <v>350</v>
      </c>
      <c r="C64" s="431"/>
      <c r="D64" s="431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82">
        <f t="shared" si="5"/>
        <v>0</v>
      </c>
      <c r="P64" s="482">
        <f t="shared" si="6"/>
        <v>0</v>
      </c>
      <c r="Q64" s="482">
        <f>C64-'[2]5.3'!C60</f>
        <v>0</v>
      </c>
    </row>
    <row r="65" spans="1:17" x14ac:dyDescent="0.2">
      <c r="A65" s="427" t="s">
        <v>43</v>
      </c>
      <c r="B65" s="427"/>
      <c r="C65" s="431">
        <f>SUM(D65:N65)</f>
        <v>11145</v>
      </c>
      <c r="D65" s="431">
        <f>'[1]5.3'!C65-(E65+F65+G65+H65+I65+J65+K65+L65+M65+N65)</f>
        <v>11145</v>
      </c>
      <c r="E65" s="431"/>
      <c r="F65" s="431"/>
      <c r="G65" s="441"/>
      <c r="H65" s="441"/>
      <c r="I65" s="441"/>
      <c r="J65" s="441"/>
      <c r="K65" s="441"/>
      <c r="L65" s="441"/>
      <c r="M65" s="441"/>
      <c r="N65" s="441"/>
      <c r="O65" s="482">
        <f t="shared" si="5"/>
        <v>11145</v>
      </c>
      <c r="P65" s="482">
        <f t="shared" si="6"/>
        <v>0</v>
      </c>
      <c r="Q65" s="482">
        <f>C65-'[2]5.3'!C61</f>
        <v>1544</v>
      </c>
    </row>
    <row r="66" spans="1:17" x14ac:dyDescent="0.2">
      <c r="A66" s="436" t="s">
        <v>368</v>
      </c>
      <c r="B66" s="427" t="s">
        <v>350</v>
      </c>
      <c r="C66" s="431"/>
      <c r="D66" s="431"/>
      <c r="E66" s="441"/>
      <c r="F66" s="441"/>
      <c r="G66" s="441"/>
      <c r="H66" s="441"/>
      <c r="I66" s="441"/>
      <c r="J66" s="441"/>
      <c r="K66" s="441"/>
      <c r="L66" s="441"/>
      <c r="M66" s="441"/>
      <c r="N66" s="441"/>
      <c r="O66" s="482">
        <f t="shared" si="5"/>
        <v>0</v>
      </c>
      <c r="P66" s="482">
        <f t="shared" si="6"/>
        <v>0</v>
      </c>
      <c r="Q66" s="482">
        <f>C66-'[2]5.3'!C62</f>
        <v>0</v>
      </c>
    </row>
    <row r="67" spans="1:17" x14ac:dyDescent="0.2">
      <c r="A67" s="427" t="s">
        <v>43</v>
      </c>
      <c r="B67" s="427"/>
      <c r="C67" s="431">
        <f>SUM(D67:N67)</f>
        <v>14589</v>
      </c>
      <c r="D67" s="431">
        <f>'[1]5.3'!C67-(E67+F67+G67+H67+I67+J67+K67+L67+M67+N67)</f>
        <v>14589</v>
      </c>
      <c r="E67" s="431"/>
      <c r="F67" s="431"/>
      <c r="G67" s="441"/>
      <c r="H67" s="441"/>
      <c r="I67" s="441"/>
      <c r="J67" s="441"/>
      <c r="K67" s="441"/>
      <c r="L67" s="441"/>
      <c r="M67" s="441"/>
      <c r="N67" s="441"/>
      <c r="O67" s="482">
        <f t="shared" si="5"/>
        <v>14589</v>
      </c>
      <c r="P67" s="482">
        <f t="shared" si="6"/>
        <v>0</v>
      </c>
      <c r="Q67" s="482">
        <f>C67-'[2]5.3'!C63</f>
        <v>2519</v>
      </c>
    </row>
    <row r="68" spans="1:17" x14ac:dyDescent="0.2">
      <c r="A68" s="436" t="s">
        <v>369</v>
      </c>
      <c r="B68" s="427" t="s">
        <v>350</v>
      </c>
      <c r="C68" s="431"/>
      <c r="D68" s="431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82">
        <f t="shared" si="5"/>
        <v>0</v>
      </c>
      <c r="P68" s="482">
        <f t="shared" si="6"/>
        <v>0</v>
      </c>
      <c r="Q68" s="482">
        <f>C68-'[2]5.3'!C64</f>
        <v>0</v>
      </c>
    </row>
    <row r="69" spans="1:17" x14ac:dyDescent="0.2">
      <c r="A69" s="427" t="s">
        <v>43</v>
      </c>
      <c r="B69" s="427"/>
      <c r="C69" s="431">
        <f>SUM(D69:N69)</f>
        <v>32865</v>
      </c>
      <c r="D69" s="431">
        <f>'[1]5.3'!C69-(E69+F69+G69+H69+I69+J69+K69+L69+M69+N69)</f>
        <v>22065</v>
      </c>
      <c r="E69" s="431"/>
      <c r="F69" s="431"/>
      <c r="G69" s="441"/>
      <c r="H69" s="441"/>
      <c r="I69" s="441"/>
      <c r="J69" s="441">
        <v>10800</v>
      </c>
      <c r="K69" s="441"/>
      <c r="L69" s="441"/>
      <c r="M69" s="441"/>
      <c r="N69" s="441"/>
      <c r="O69" s="482">
        <f t="shared" si="5"/>
        <v>32865</v>
      </c>
      <c r="P69" s="482">
        <f t="shared" si="6"/>
        <v>0</v>
      </c>
      <c r="Q69" s="482">
        <f>C69-'[2]5.3'!C65</f>
        <v>6729</v>
      </c>
    </row>
    <row r="70" spans="1:17" x14ac:dyDescent="0.2">
      <c r="A70" s="436" t="s">
        <v>370</v>
      </c>
      <c r="B70" s="427" t="s">
        <v>350</v>
      </c>
      <c r="C70" s="431"/>
      <c r="D70" s="431"/>
      <c r="E70" s="441"/>
      <c r="F70" s="441"/>
      <c r="G70" s="441"/>
      <c r="H70" s="441"/>
      <c r="I70" s="441"/>
      <c r="J70" s="441"/>
      <c r="K70" s="441"/>
      <c r="L70" s="441"/>
      <c r="M70" s="441"/>
      <c r="N70" s="441"/>
      <c r="O70" s="482">
        <f t="shared" si="5"/>
        <v>0</v>
      </c>
      <c r="P70" s="482">
        <f t="shared" si="6"/>
        <v>0</v>
      </c>
      <c r="Q70" s="482">
        <f>C70-'[2]5.3'!C66</f>
        <v>0</v>
      </c>
    </row>
    <row r="71" spans="1:17" x14ac:dyDescent="0.2">
      <c r="A71" s="427" t="s">
        <v>43</v>
      </c>
      <c r="B71" s="427"/>
      <c r="C71" s="431">
        <f>SUM(D71:N71)</f>
        <v>33185</v>
      </c>
      <c r="D71" s="431">
        <f>'[1]5.3'!C71-(E71+F71+G71+H71+I71+J71+K71+L71+M71+N71)</f>
        <v>17531</v>
      </c>
      <c r="E71" s="431"/>
      <c r="F71" s="431"/>
      <c r="G71" s="441"/>
      <c r="H71" s="441"/>
      <c r="I71" s="441"/>
      <c r="J71" s="441">
        <v>15654</v>
      </c>
      <c r="K71" s="441"/>
      <c r="L71" s="441"/>
      <c r="M71" s="441"/>
      <c r="N71" s="441"/>
      <c r="O71" s="482">
        <f t="shared" si="5"/>
        <v>33185</v>
      </c>
      <c r="P71" s="482">
        <f t="shared" si="6"/>
        <v>0</v>
      </c>
      <c r="Q71" s="482">
        <f>C71-'[2]5.3'!C67</f>
        <v>7419</v>
      </c>
    </row>
    <row r="72" spans="1:17" x14ac:dyDescent="0.2">
      <c r="A72" s="436" t="s">
        <v>371</v>
      </c>
      <c r="B72" s="427" t="s">
        <v>350</v>
      </c>
      <c r="C72" s="431"/>
      <c r="D72" s="431"/>
      <c r="E72" s="441"/>
      <c r="F72" s="441"/>
      <c r="G72" s="441"/>
      <c r="H72" s="441"/>
      <c r="I72" s="441"/>
      <c r="J72" s="441"/>
      <c r="K72" s="441"/>
      <c r="L72" s="441"/>
      <c r="M72" s="441"/>
      <c r="N72" s="441"/>
      <c r="O72" s="482">
        <f t="shared" si="5"/>
        <v>0</v>
      </c>
      <c r="P72" s="482">
        <f t="shared" si="6"/>
        <v>0</v>
      </c>
      <c r="Q72" s="482">
        <f>C72-'[2]5.3'!C68</f>
        <v>0</v>
      </c>
    </row>
    <row r="73" spans="1:17" x14ac:dyDescent="0.2">
      <c r="A73" s="427" t="s">
        <v>43</v>
      </c>
      <c r="B73" s="427"/>
      <c r="C73" s="431">
        <f>SUM(D73:N73)</f>
        <v>49027</v>
      </c>
      <c r="D73" s="431">
        <f>'[1]5.3'!C73-(E73+F73+G73+H73+I73+J73+K73+L73+M73+N73)</f>
        <v>25668</v>
      </c>
      <c r="E73" s="431"/>
      <c r="F73" s="431"/>
      <c r="G73" s="441"/>
      <c r="H73" s="441"/>
      <c r="I73" s="441"/>
      <c r="J73" s="441">
        <v>23359</v>
      </c>
      <c r="K73" s="441"/>
      <c r="L73" s="441"/>
      <c r="M73" s="441"/>
      <c r="N73" s="441"/>
      <c r="O73" s="482">
        <f t="shared" si="5"/>
        <v>49027</v>
      </c>
      <c r="P73" s="482">
        <f t="shared" si="6"/>
        <v>0</v>
      </c>
      <c r="Q73" s="482">
        <f>C73-'[2]5.3'!C69</f>
        <v>9379</v>
      </c>
    </row>
    <row r="74" spans="1:17" x14ac:dyDescent="0.2">
      <c r="A74" s="436" t="s">
        <v>527</v>
      </c>
      <c r="B74" s="436"/>
      <c r="C74" s="431"/>
      <c r="D74" s="431"/>
      <c r="E74" s="441"/>
      <c r="F74" s="441"/>
      <c r="G74" s="441"/>
      <c r="H74" s="441"/>
      <c r="I74" s="441"/>
      <c r="J74" s="441"/>
      <c r="K74" s="441"/>
      <c r="L74" s="441"/>
      <c r="M74" s="441"/>
      <c r="N74" s="441"/>
      <c r="O74" s="482">
        <f t="shared" si="5"/>
        <v>0</v>
      </c>
      <c r="P74" s="482">
        <f t="shared" si="6"/>
        <v>0</v>
      </c>
      <c r="Q74" s="482">
        <f>C74-'[2]5.3'!C70</f>
        <v>0</v>
      </c>
    </row>
    <row r="75" spans="1:17" x14ac:dyDescent="0.2">
      <c r="A75" s="427" t="s">
        <v>43</v>
      </c>
      <c r="B75" s="427" t="s">
        <v>350</v>
      </c>
      <c r="C75" s="431">
        <f>SUM(D75:N75)</f>
        <v>7356</v>
      </c>
      <c r="D75" s="431">
        <f>'[1]5.3'!C75-(E75+F75+G75+H75+I75+J75+K75+L75+M75+N75)</f>
        <v>7356</v>
      </c>
      <c r="E75" s="431"/>
      <c r="F75" s="431"/>
      <c r="G75" s="441"/>
      <c r="H75" s="441"/>
      <c r="I75" s="441"/>
      <c r="J75" s="441"/>
      <c r="K75" s="441"/>
      <c r="L75" s="441"/>
      <c r="M75" s="441"/>
      <c r="N75" s="441"/>
      <c r="O75" s="482">
        <f t="shared" si="5"/>
        <v>7356</v>
      </c>
      <c r="P75" s="482">
        <f t="shared" si="6"/>
        <v>0</v>
      </c>
      <c r="Q75" s="482">
        <f>C75-'[2]5.3'!C71</f>
        <v>1077</v>
      </c>
    </row>
    <row r="76" spans="1:17" x14ac:dyDescent="0.2">
      <c r="A76" s="436" t="s">
        <v>372</v>
      </c>
      <c r="B76" s="427" t="s">
        <v>350</v>
      </c>
      <c r="C76" s="431"/>
      <c r="D76" s="431"/>
      <c r="E76" s="441"/>
      <c r="F76" s="441"/>
      <c r="G76" s="441"/>
      <c r="H76" s="441"/>
      <c r="I76" s="441"/>
      <c r="J76" s="441"/>
      <c r="K76" s="441"/>
      <c r="L76" s="441"/>
      <c r="M76" s="441"/>
      <c r="N76" s="441"/>
      <c r="O76" s="482">
        <f t="shared" si="5"/>
        <v>0</v>
      </c>
      <c r="P76" s="482">
        <f t="shared" si="6"/>
        <v>0</v>
      </c>
      <c r="Q76" s="482">
        <f>C76-'[2]5.3'!C72</f>
        <v>0</v>
      </c>
    </row>
    <row r="77" spans="1:17" x14ac:dyDescent="0.2">
      <c r="A77" s="427" t="s">
        <v>43</v>
      </c>
      <c r="B77" s="427"/>
      <c r="C77" s="431">
        <f>SUM(D77:N77)</f>
        <v>10687</v>
      </c>
      <c r="D77" s="431">
        <f>'[1]5.3'!C77-(E77+F77+G77+H77+I77+J77+K77+L77+M77+N77)</f>
        <v>10687</v>
      </c>
      <c r="E77" s="431"/>
      <c r="F77" s="431"/>
      <c r="G77" s="441"/>
      <c r="H77" s="441"/>
      <c r="I77" s="441"/>
      <c r="J77" s="441"/>
      <c r="K77" s="441"/>
      <c r="L77" s="441"/>
      <c r="M77" s="441"/>
      <c r="N77" s="441"/>
      <c r="O77" s="482">
        <f t="shared" si="5"/>
        <v>10687</v>
      </c>
      <c r="P77" s="482">
        <f t="shared" si="6"/>
        <v>0</v>
      </c>
      <c r="Q77" s="482">
        <f>C77-'[2]5.3'!C73</f>
        <v>9473</v>
      </c>
    </row>
    <row r="78" spans="1:17" x14ac:dyDescent="0.2">
      <c r="A78" s="436" t="s">
        <v>523</v>
      </c>
      <c r="B78" s="427" t="s">
        <v>350</v>
      </c>
      <c r="C78" s="431"/>
      <c r="D78" s="431"/>
      <c r="E78" s="431"/>
      <c r="F78" s="431"/>
      <c r="G78" s="441"/>
      <c r="H78" s="441"/>
      <c r="I78" s="441"/>
      <c r="J78" s="441"/>
      <c r="K78" s="441"/>
      <c r="L78" s="441"/>
      <c r="M78" s="441"/>
      <c r="N78" s="441"/>
      <c r="O78" s="482">
        <f t="shared" si="5"/>
        <v>0</v>
      </c>
      <c r="P78" s="482">
        <f t="shared" si="6"/>
        <v>0</v>
      </c>
      <c r="Q78" s="482">
        <f>C78-'[2]5.3'!C72</f>
        <v>0</v>
      </c>
    </row>
    <row r="79" spans="1:17" x14ac:dyDescent="0.2">
      <c r="A79" s="427" t="s">
        <v>43</v>
      </c>
      <c r="B79" s="427"/>
      <c r="C79" s="431">
        <f>SUM(D79:N79)</f>
        <v>31536</v>
      </c>
      <c r="D79" s="431">
        <f>'[1]5.3'!C79-(E79+F79+G79+H79+I79+J79+K79+L79+M79+N79)</f>
        <v>31536</v>
      </c>
      <c r="E79" s="431"/>
      <c r="F79" s="431"/>
      <c r="G79" s="441"/>
      <c r="H79" s="441"/>
      <c r="I79" s="441"/>
      <c r="J79" s="441"/>
      <c r="K79" s="441"/>
      <c r="L79" s="441"/>
      <c r="M79" s="441"/>
      <c r="N79" s="441"/>
      <c r="O79" s="482">
        <f t="shared" si="5"/>
        <v>31536</v>
      </c>
      <c r="P79" s="482">
        <f t="shared" si="6"/>
        <v>0</v>
      </c>
      <c r="Q79" s="482">
        <f>C79-'[2]5.3'!C73</f>
        <v>30322</v>
      </c>
    </row>
    <row r="80" spans="1:17" x14ac:dyDescent="0.2">
      <c r="A80" s="436" t="s">
        <v>373</v>
      </c>
      <c r="B80" s="427" t="s">
        <v>350</v>
      </c>
      <c r="C80" s="431"/>
      <c r="D80" s="431"/>
      <c r="E80" s="441"/>
      <c r="F80" s="441"/>
      <c r="G80" s="441"/>
      <c r="H80" s="441"/>
      <c r="I80" s="441"/>
      <c r="J80" s="441"/>
      <c r="K80" s="441"/>
      <c r="L80" s="441"/>
      <c r="M80" s="441"/>
      <c r="N80" s="441"/>
      <c r="O80" s="482">
        <f t="shared" si="5"/>
        <v>0</v>
      </c>
      <c r="P80" s="482">
        <f t="shared" si="6"/>
        <v>0</v>
      </c>
      <c r="Q80" s="482">
        <f>C80-'[2]5.3'!C74</f>
        <v>0</v>
      </c>
    </row>
    <row r="81" spans="1:17" x14ac:dyDescent="0.2">
      <c r="A81" s="427" t="s">
        <v>43</v>
      </c>
      <c r="B81" s="427"/>
      <c r="C81" s="431">
        <f>SUM(D81:N81)</f>
        <v>12792</v>
      </c>
      <c r="D81" s="431">
        <f>'[1]5.3'!C81-(E81+F81+G81+H81+I81+J81+K81+L81+M81+N81)</f>
        <v>12792</v>
      </c>
      <c r="E81" s="431"/>
      <c r="F81" s="431"/>
      <c r="G81" s="441"/>
      <c r="H81" s="441"/>
      <c r="I81" s="441"/>
      <c r="J81" s="441"/>
      <c r="K81" s="441"/>
      <c r="L81" s="441"/>
      <c r="M81" s="441"/>
      <c r="N81" s="441"/>
      <c r="O81" s="482">
        <f t="shared" si="5"/>
        <v>12792</v>
      </c>
      <c r="P81" s="482">
        <f t="shared" si="6"/>
        <v>0</v>
      </c>
      <c r="Q81" s="482">
        <f>C81-'[2]5.3'!C75</f>
        <v>6253</v>
      </c>
    </row>
    <row r="82" spans="1:17" x14ac:dyDescent="0.2">
      <c r="A82" s="436" t="s">
        <v>374</v>
      </c>
      <c r="B82" s="427" t="s">
        <v>353</v>
      </c>
      <c r="C82" s="431"/>
      <c r="D82" s="431"/>
      <c r="E82" s="441"/>
      <c r="F82" s="441"/>
      <c r="G82" s="441"/>
      <c r="H82" s="441"/>
      <c r="I82" s="441"/>
      <c r="J82" s="441"/>
      <c r="K82" s="441"/>
      <c r="L82" s="441"/>
      <c r="M82" s="441"/>
      <c r="N82" s="441"/>
      <c r="O82" s="482">
        <f t="shared" si="5"/>
        <v>0</v>
      </c>
      <c r="P82" s="482">
        <f t="shared" si="6"/>
        <v>0</v>
      </c>
      <c r="Q82" s="482">
        <f>C82-'[2]5.3'!C76</f>
        <v>0</v>
      </c>
    </row>
    <row r="83" spans="1:17" x14ac:dyDescent="0.2">
      <c r="A83" s="427" t="s">
        <v>43</v>
      </c>
      <c r="B83" s="427"/>
      <c r="C83" s="431">
        <f>SUM(D83:N83)</f>
        <v>38995</v>
      </c>
      <c r="D83" s="431">
        <f>'[1]5.3'!C83-(E83+F83+G83+H83+I83+J83+K83+L83+M83+N83)</f>
        <v>38995</v>
      </c>
      <c r="E83" s="431"/>
      <c r="F83" s="431"/>
      <c r="G83" s="441"/>
      <c r="H83" s="441"/>
      <c r="I83" s="441"/>
      <c r="J83" s="441"/>
      <c r="K83" s="441"/>
      <c r="L83" s="441"/>
      <c r="M83" s="441"/>
      <c r="N83" s="441"/>
      <c r="O83" s="482">
        <f t="shared" ref="O83:O114" si="9">SUM(D83:N83)</f>
        <v>38995</v>
      </c>
      <c r="P83" s="482">
        <f t="shared" si="6"/>
        <v>0</v>
      </c>
      <c r="Q83" s="482">
        <f>C83-'[2]5.3'!C77</f>
        <v>4174</v>
      </c>
    </row>
    <row r="84" spans="1:17" x14ac:dyDescent="0.2">
      <c r="A84" s="436" t="s">
        <v>375</v>
      </c>
      <c r="B84" s="427" t="s">
        <v>353</v>
      </c>
      <c r="C84" s="431"/>
      <c r="D84" s="431"/>
      <c r="E84" s="441"/>
      <c r="F84" s="441"/>
      <c r="G84" s="441"/>
      <c r="H84" s="441"/>
      <c r="I84" s="441"/>
      <c r="J84" s="441"/>
      <c r="K84" s="441"/>
      <c r="L84" s="441"/>
      <c r="M84" s="441"/>
      <c r="N84" s="441"/>
      <c r="O84" s="482">
        <f t="shared" si="9"/>
        <v>0</v>
      </c>
      <c r="P84" s="482">
        <f t="shared" si="6"/>
        <v>0</v>
      </c>
      <c r="Q84" s="482">
        <f>C84-'[2]5.3'!C78</f>
        <v>0</v>
      </c>
    </row>
    <row r="85" spans="1:17" x14ac:dyDescent="0.2">
      <c r="A85" s="426" t="s">
        <v>43</v>
      </c>
      <c r="B85" s="426"/>
      <c r="C85" s="428">
        <f>SUM(D85:N85)</f>
        <v>19222</v>
      </c>
      <c r="D85" s="428">
        <v>19222</v>
      </c>
      <c r="E85" s="428"/>
      <c r="F85" s="428"/>
      <c r="G85" s="451"/>
      <c r="H85" s="451"/>
      <c r="I85" s="451"/>
      <c r="J85" s="451"/>
      <c r="K85" s="451"/>
      <c r="L85" s="451"/>
      <c r="M85" s="451"/>
      <c r="N85" s="451"/>
      <c r="O85" s="482">
        <f t="shared" si="9"/>
        <v>19222</v>
      </c>
      <c r="P85" s="482">
        <f t="shared" si="6"/>
        <v>0</v>
      </c>
      <c r="Q85" s="482">
        <f>C85-'[2]5.3'!C79</f>
        <v>5962</v>
      </c>
    </row>
    <row r="86" spans="1:17" x14ac:dyDescent="0.2">
      <c r="A86" s="436" t="s">
        <v>524</v>
      </c>
      <c r="B86" s="427" t="s">
        <v>350</v>
      </c>
      <c r="C86" s="431"/>
      <c r="D86" s="431"/>
      <c r="E86" s="431"/>
      <c r="F86" s="431"/>
      <c r="G86" s="441"/>
      <c r="H86" s="441"/>
      <c r="I86" s="441"/>
      <c r="J86" s="441"/>
      <c r="K86" s="441"/>
      <c r="L86" s="441"/>
      <c r="M86" s="441"/>
      <c r="N86" s="441"/>
      <c r="O86" s="482">
        <f t="shared" si="9"/>
        <v>0</v>
      </c>
      <c r="P86" s="482">
        <f t="shared" si="6"/>
        <v>0</v>
      </c>
      <c r="Q86" s="482">
        <f>C86-'[2]5.3'!C80</f>
        <v>0</v>
      </c>
    </row>
    <row r="87" spans="1:17" x14ac:dyDescent="0.2">
      <c r="A87" s="427" t="s">
        <v>43</v>
      </c>
      <c r="B87" s="427"/>
      <c r="C87" s="431">
        <f>SUM(D87:N87)</f>
        <v>489</v>
      </c>
      <c r="D87" s="431">
        <f>'[1]5.3'!C87-(E87+F87+G87+H87+I87+J87+K87+L87+M87+N87)</f>
        <v>0</v>
      </c>
      <c r="E87" s="431"/>
      <c r="F87" s="431"/>
      <c r="G87" s="441"/>
      <c r="H87" s="441"/>
      <c r="I87" s="441"/>
      <c r="J87" s="441">
        <v>489</v>
      </c>
      <c r="K87" s="441"/>
      <c r="L87" s="441"/>
      <c r="M87" s="441"/>
      <c r="N87" s="441"/>
      <c r="O87" s="482">
        <f t="shared" si="9"/>
        <v>489</v>
      </c>
      <c r="P87" s="482">
        <f t="shared" si="6"/>
        <v>0</v>
      </c>
      <c r="Q87" s="482">
        <f>C87-'[2]5.3'!C81</f>
        <v>-20370</v>
      </c>
    </row>
    <row r="88" spans="1:17" x14ac:dyDescent="0.2">
      <c r="A88" s="436" t="s">
        <v>376</v>
      </c>
      <c r="B88" s="427" t="s">
        <v>350</v>
      </c>
      <c r="C88" s="431"/>
      <c r="D88" s="431"/>
      <c r="E88" s="431"/>
      <c r="F88" s="431"/>
      <c r="G88" s="441"/>
      <c r="H88" s="441"/>
      <c r="I88" s="441"/>
      <c r="J88" s="441"/>
      <c r="K88" s="441"/>
      <c r="L88" s="441"/>
      <c r="M88" s="441"/>
      <c r="N88" s="441"/>
      <c r="O88" s="482">
        <f t="shared" si="9"/>
        <v>0</v>
      </c>
      <c r="P88" s="482">
        <f t="shared" si="6"/>
        <v>0</v>
      </c>
      <c r="Q88" s="482">
        <f>C88-'[2]5.3'!C82</f>
        <v>0</v>
      </c>
    </row>
    <row r="89" spans="1:17" x14ac:dyDescent="0.2">
      <c r="A89" s="427" t="s">
        <v>43</v>
      </c>
      <c r="B89" s="427"/>
      <c r="C89" s="431">
        <f>SUM(D89:N89)</f>
        <v>4055</v>
      </c>
      <c r="D89" s="431">
        <f>'[1]5.3'!C89-(E89+F89+G89+H89+I89+J89+K89+L89+M89+N89)</f>
        <v>3138</v>
      </c>
      <c r="E89" s="431"/>
      <c r="F89" s="431"/>
      <c r="G89" s="441"/>
      <c r="H89" s="441"/>
      <c r="I89" s="441"/>
      <c r="J89" s="441">
        <v>917</v>
      </c>
      <c r="K89" s="441"/>
      <c r="L89" s="441"/>
      <c r="M89" s="441"/>
      <c r="N89" s="441"/>
      <c r="O89" s="482">
        <f t="shared" si="9"/>
        <v>4055</v>
      </c>
      <c r="P89" s="482">
        <f t="shared" si="6"/>
        <v>0</v>
      </c>
      <c r="Q89" s="482">
        <f>C89-'[2]5.3'!C83</f>
        <v>658</v>
      </c>
    </row>
    <row r="90" spans="1:17" x14ac:dyDescent="0.2">
      <c r="A90" s="436" t="s">
        <v>377</v>
      </c>
      <c r="B90" s="427" t="s">
        <v>350</v>
      </c>
      <c r="C90" s="431"/>
      <c r="D90" s="431"/>
      <c r="E90" s="441"/>
      <c r="F90" s="441"/>
      <c r="G90" s="441"/>
      <c r="H90" s="441"/>
      <c r="I90" s="441"/>
      <c r="J90" s="441"/>
      <c r="K90" s="441"/>
      <c r="L90" s="441"/>
      <c r="M90" s="441"/>
      <c r="N90" s="441"/>
      <c r="O90" s="482">
        <f t="shared" si="9"/>
        <v>0</v>
      </c>
      <c r="P90" s="482">
        <f t="shared" si="6"/>
        <v>0</v>
      </c>
      <c r="Q90" s="482">
        <f>C90-'[2]5.3'!C84</f>
        <v>0</v>
      </c>
    </row>
    <row r="91" spans="1:17" x14ac:dyDescent="0.2">
      <c r="A91" s="427" t="s">
        <v>43</v>
      </c>
      <c r="B91" s="427"/>
      <c r="C91" s="431">
        <f>SUM(D91:N91)</f>
        <v>1890</v>
      </c>
      <c r="D91" s="431">
        <f>'[1]5.3'!C91-(E91+F91+G91+H91+I91+J91+K91+L91+M91+N91)</f>
        <v>1155</v>
      </c>
      <c r="E91" s="431"/>
      <c r="F91" s="431"/>
      <c r="G91" s="441"/>
      <c r="H91" s="441"/>
      <c r="I91" s="441"/>
      <c r="J91" s="441">
        <v>735</v>
      </c>
      <c r="K91" s="441"/>
      <c r="L91" s="441"/>
      <c r="M91" s="441"/>
      <c r="N91" s="441"/>
      <c r="O91" s="482">
        <f t="shared" si="9"/>
        <v>1890</v>
      </c>
      <c r="P91" s="482">
        <f t="shared" si="6"/>
        <v>0</v>
      </c>
      <c r="Q91" s="482">
        <f>C91-'[2]5.3'!C85</f>
        <v>-66</v>
      </c>
    </row>
    <row r="92" spans="1:17" x14ac:dyDescent="0.2">
      <c r="A92" s="436" t="s">
        <v>378</v>
      </c>
      <c r="B92" s="427" t="s">
        <v>353</v>
      </c>
      <c r="C92" s="431"/>
      <c r="D92" s="431"/>
      <c r="E92" s="441"/>
      <c r="F92" s="441"/>
      <c r="G92" s="441"/>
      <c r="H92" s="441"/>
      <c r="I92" s="441"/>
      <c r="J92" s="441"/>
      <c r="K92" s="441"/>
      <c r="L92" s="441"/>
      <c r="M92" s="441"/>
      <c r="N92" s="441"/>
      <c r="O92" s="482">
        <f t="shared" si="9"/>
        <v>0</v>
      </c>
      <c r="P92" s="482">
        <f t="shared" si="6"/>
        <v>0</v>
      </c>
      <c r="Q92" s="482">
        <f>C92-'[2]5.3'!C86</f>
        <v>0</v>
      </c>
    </row>
    <row r="93" spans="1:17" x14ac:dyDescent="0.2">
      <c r="A93" s="427" t="s">
        <v>43</v>
      </c>
      <c r="B93" s="427"/>
      <c r="C93" s="431">
        <f>SUM(D93:N93)</f>
        <v>69247</v>
      </c>
      <c r="D93" s="431">
        <f>'[1]5.3'!C93-(E93+F93+G93+H93+I93+J93+K93+L93+M93+N93)</f>
        <v>69247</v>
      </c>
      <c r="E93" s="431"/>
      <c r="F93" s="431"/>
      <c r="G93" s="441"/>
      <c r="H93" s="441"/>
      <c r="I93" s="441"/>
      <c r="J93" s="441"/>
      <c r="K93" s="441"/>
      <c r="L93" s="441"/>
      <c r="M93" s="441"/>
      <c r="N93" s="441"/>
      <c r="O93" s="482">
        <f t="shared" si="9"/>
        <v>69247</v>
      </c>
      <c r="P93" s="482">
        <f t="shared" si="6"/>
        <v>0</v>
      </c>
      <c r="Q93" s="482">
        <f>C93-'[2]5.3'!C87</f>
        <v>8354</v>
      </c>
    </row>
    <row r="94" spans="1:17" x14ac:dyDescent="0.2">
      <c r="A94" s="436" t="s">
        <v>379</v>
      </c>
      <c r="B94" s="427" t="s">
        <v>350</v>
      </c>
      <c r="C94" s="431"/>
      <c r="D94" s="431"/>
      <c r="E94" s="441"/>
      <c r="F94" s="441"/>
      <c r="G94" s="441"/>
      <c r="H94" s="441"/>
      <c r="I94" s="441"/>
      <c r="J94" s="441"/>
      <c r="K94" s="441"/>
      <c r="L94" s="441"/>
      <c r="M94" s="441"/>
      <c r="N94" s="441"/>
      <c r="O94" s="482">
        <f t="shared" si="9"/>
        <v>0</v>
      </c>
      <c r="P94" s="482">
        <f t="shared" si="6"/>
        <v>0</v>
      </c>
      <c r="Q94" s="482">
        <f>C94-'[2]5.3'!C88</f>
        <v>0</v>
      </c>
    </row>
    <row r="95" spans="1:17" x14ac:dyDescent="0.2">
      <c r="A95" s="427" t="s">
        <v>43</v>
      </c>
      <c r="B95" s="427"/>
      <c r="C95" s="431">
        <f>SUM(D95:N95)</f>
        <v>23896</v>
      </c>
      <c r="D95" s="431">
        <f>'[1]5.3'!C95-(E95+F95+G95+H95+I95+J95+K95+L95+M95+N95)</f>
        <v>23896</v>
      </c>
      <c r="E95" s="431"/>
      <c r="F95" s="431"/>
      <c r="G95" s="441"/>
      <c r="H95" s="441"/>
      <c r="I95" s="441"/>
      <c r="J95" s="441"/>
      <c r="K95" s="441"/>
      <c r="L95" s="441"/>
      <c r="M95" s="441"/>
      <c r="N95" s="441"/>
      <c r="O95" s="482">
        <f t="shared" si="9"/>
        <v>23896</v>
      </c>
      <c r="P95" s="482">
        <f t="shared" si="6"/>
        <v>0</v>
      </c>
      <c r="Q95" s="482">
        <f>C95-'[2]5.3'!C89</f>
        <v>687</v>
      </c>
    </row>
    <row r="96" spans="1:17" x14ac:dyDescent="0.2">
      <c r="A96" s="436" t="s">
        <v>380</v>
      </c>
      <c r="B96" s="427" t="s">
        <v>350</v>
      </c>
      <c r="C96" s="431"/>
      <c r="D96" s="431"/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82">
        <f t="shared" si="9"/>
        <v>0</v>
      </c>
      <c r="P96" s="482">
        <f t="shared" si="6"/>
        <v>0</v>
      </c>
      <c r="Q96" s="482">
        <f>C96-'[2]5.3'!C90</f>
        <v>0</v>
      </c>
    </row>
    <row r="97" spans="1:17" x14ac:dyDescent="0.2">
      <c r="A97" s="427" t="s">
        <v>43</v>
      </c>
      <c r="B97" s="427"/>
      <c r="C97" s="431">
        <f>SUM(D97:N97)</f>
        <v>16013</v>
      </c>
      <c r="D97" s="431">
        <f>'[1]5.3'!C97-(E97+F97+G97+H97+I97+J97+K97+L97+M97+N97)</f>
        <v>16013</v>
      </c>
      <c r="E97" s="431"/>
      <c r="F97" s="431"/>
      <c r="G97" s="441"/>
      <c r="H97" s="441"/>
      <c r="I97" s="441"/>
      <c r="J97" s="441"/>
      <c r="K97" s="441"/>
      <c r="L97" s="441"/>
      <c r="M97" s="441"/>
      <c r="N97" s="441"/>
      <c r="O97" s="482">
        <f t="shared" si="9"/>
        <v>16013</v>
      </c>
      <c r="P97" s="482">
        <f t="shared" si="6"/>
        <v>0</v>
      </c>
      <c r="Q97" s="482">
        <f>C97-'[2]5.3'!C91</f>
        <v>-4182</v>
      </c>
    </row>
    <row r="98" spans="1:17" x14ac:dyDescent="0.2">
      <c r="A98" s="436" t="s">
        <v>381</v>
      </c>
      <c r="B98" s="427" t="s">
        <v>350</v>
      </c>
      <c r="C98" s="431"/>
      <c r="D98" s="43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82">
        <f t="shared" si="9"/>
        <v>0</v>
      </c>
      <c r="P98" s="482">
        <f t="shared" si="6"/>
        <v>0</v>
      </c>
      <c r="Q98" s="482">
        <f>C98-'[2]5.3'!C92</f>
        <v>0</v>
      </c>
    </row>
    <row r="99" spans="1:17" x14ac:dyDescent="0.2">
      <c r="A99" s="427" t="s">
        <v>43</v>
      </c>
      <c r="B99" s="427"/>
      <c r="C99" s="431">
        <f>SUM(D99:N99)</f>
        <v>11699</v>
      </c>
      <c r="D99" s="431">
        <f>'[1]5.3'!C99-(E99+F99+G99+H99+I99+J99+K99+L99+M99+N99)</f>
        <v>11699</v>
      </c>
      <c r="E99" s="431"/>
      <c r="F99" s="431"/>
      <c r="G99" s="441"/>
      <c r="H99" s="441"/>
      <c r="I99" s="441"/>
      <c r="J99" s="441"/>
      <c r="K99" s="441"/>
      <c r="L99" s="441"/>
      <c r="M99" s="441"/>
      <c r="N99" s="441"/>
      <c r="O99" s="482">
        <f t="shared" si="9"/>
        <v>11699</v>
      </c>
      <c r="P99" s="482">
        <f t="shared" si="6"/>
        <v>0</v>
      </c>
      <c r="Q99" s="482">
        <f>C99-'[2]5.3'!C93</f>
        <v>43</v>
      </c>
    </row>
    <row r="100" spans="1:17" x14ac:dyDescent="0.2">
      <c r="A100" s="436" t="s">
        <v>382</v>
      </c>
      <c r="B100" s="427" t="s">
        <v>350</v>
      </c>
      <c r="C100" s="431"/>
      <c r="D100" s="43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O100" s="482">
        <f t="shared" si="9"/>
        <v>0</v>
      </c>
      <c r="P100" s="482">
        <f t="shared" si="6"/>
        <v>0</v>
      </c>
      <c r="Q100" s="482">
        <f>C100-'[2]5.3'!C94</f>
        <v>0</v>
      </c>
    </row>
    <row r="101" spans="1:17" x14ac:dyDescent="0.2">
      <c r="A101" s="427" t="s">
        <v>43</v>
      </c>
      <c r="B101" s="427"/>
      <c r="C101" s="431">
        <f>SUM(D101:N101)</f>
        <v>5390</v>
      </c>
      <c r="D101" s="431">
        <f>'[1]5.3'!C101-(E101+F101+G101+H101+I101+J101+K101+L101+M101+N101)</f>
        <v>5390</v>
      </c>
      <c r="E101" s="431"/>
      <c r="F101" s="431"/>
      <c r="G101" s="441"/>
      <c r="H101" s="441"/>
      <c r="I101" s="441"/>
      <c r="J101" s="441"/>
      <c r="K101" s="441"/>
      <c r="L101" s="441"/>
      <c r="M101" s="441"/>
      <c r="N101" s="441"/>
      <c r="O101" s="482">
        <f t="shared" si="9"/>
        <v>5390</v>
      </c>
      <c r="P101" s="482">
        <f t="shared" si="6"/>
        <v>0</v>
      </c>
      <c r="Q101" s="482">
        <f>C101-'[2]5.3'!C95</f>
        <v>-901</v>
      </c>
    </row>
    <row r="102" spans="1:17" x14ac:dyDescent="0.2">
      <c r="A102" s="436" t="s">
        <v>525</v>
      </c>
      <c r="B102" s="427" t="s">
        <v>353</v>
      </c>
      <c r="C102" s="431"/>
      <c r="D102" s="43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82">
        <f t="shared" si="9"/>
        <v>0</v>
      </c>
      <c r="P102" s="482">
        <f t="shared" si="6"/>
        <v>0</v>
      </c>
      <c r="Q102" s="482">
        <f>C102-'[2]5.3'!C96</f>
        <v>0</v>
      </c>
    </row>
    <row r="103" spans="1:17" x14ac:dyDescent="0.2">
      <c r="A103" s="427" t="s">
        <v>43</v>
      </c>
      <c r="B103" s="427"/>
      <c r="C103" s="431">
        <f>SUM(D103:N103)</f>
        <v>99</v>
      </c>
      <c r="D103" s="431">
        <f>'[1]5.3'!C103-(E103+F103+G103+H103+I103+J103+K103+L103+M103+N103)</f>
        <v>99</v>
      </c>
      <c r="E103" s="431"/>
      <c r="F103" s="431"/>
      <c r="G103" s="441"/>
      <c r="H103" s="441"/>
      <c r="I103" s="441"/>
      <c r="J103" s="441"/>
      <c r="K103" s="441"/>
      <c r="L103" s="441"/>
      <c r="M103" s="441"/>
      <c r="N103" s="441"/>
      <c r="O103" s="482">
        <f t="shared" si="9"/>
        <v>99</v>
      </c>
      <c r="P103" s="482">
        <f t="shared" si="6"/>
        <v>0</v>
      </c>
      <c r="Q103" s="482">
        <f>C103-'[2]5.3'!C97</f>
        <v>60</v>
      </c>
    </row>
    <row r="104" spans="1:17" ht="38.25" x14ac:dyDescent="0.2">
      <c r="A104" s="442" t="s">
        <v>383</v>
      </c>
      <c r="B104" s="427" t="s">
        <v>350</v>
      </c>
      <c r="C104" s="431"/>
      <c r="D104" s="43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82">
        <f t="shared" si="9"/>
        <v>0</v>
      </c>
      <c r="P104" s="482">
        <f t="shared" si="6"/>
        <v>0</v>
      </c>
      <c r="Q104" s="482">
        <f>C104-'[2]5.3'!C98</f>
        <v>0</v>
      </c>
    </row>
    <row r="105" spans="1:17" x14ac:dyDescent="0.2">
      <c r="A105" s="427" t="s">
        <v>43</v>
      </c>
      <c r="B105" s="426"/>
      <c r="C105" s="431">
        <f>SUM(D105:N105)</f>
        <v>2032</v>
      </c>
      <c r="D105" s="431">
        <f>'[1]5.3'!C105-(E105+F105+G105+H105+I105+J105+K105+L105+M105+N105)</f>
        <v>0</v>
      </c>
      <c r="E105" s="431"/>
      <c r="F105" s="431"/>
      <c r="G105" s="441"/>
      <c r="H105" s="441"/>
      <c r="I105" s="441"/>
      <c r="J105" s="441">
        <v>2032</v>
      </c>
      <c r="K105" s="441"/>
      <c r="L105" s="441"/>
      <c r="M105" s="441"/>
      <c r="N105" s="441"/>
      <c r="O105" s="482">
        <f t="shared" si="9"/>
        <v>2032</v>
      </c>
      <c r="P105" s="482">
        <f t="shared" si="6"/>
        <v>0</v>
      </c>
      <c r="Q105" s="482">
        <f>C105-'[2]5.3'!C99</f>
        <v>76</v>
      </c>
    </row>
    <row r="106" spans="1:17" s="499" customFormat="1" x14ac:dyDescent="0.2">
      <c r="A106" s="443" t="s">
        <v>384</v>
      </c>
      <c r="B106" s="444"/>
      <c r="C106" s="445"/>
      <c r="D106" s="446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482">
        <f t="shared" si="9"/>
        <v>0</v>
      </c>
      <c r="P106" s="482">
        <f t="shared" si="6"/>
        <v>0</v>
      </c>
      <c r="Q106" s="482">
        <f>C106-'[2]5.3'!C100</f>
        <v>0</v>
      </c>
    </row>
    <row r="107" spans="1:17" s="474" customFormat="1" x14ac:dyDescent="0.2">
      <c r="A107" s="427" t="s">
        <v>43</v>
      </c>
      <c r="B107" s="435"/>
      <c r="C107" s="448">
        <f>C13+C15+C17+C19+C27+C35+C37+C51</f>
        <v>1661081</v>
      </c>
      <c r="D107" s="448">
        <f t="shared" ref="D107:N107" si="10">D13+D15+D17+D19+D27+D35+D37+D51</f>
        <v>1370429</v>
      </c>
      <c r="E107" s="456">
        <f t="shared" si="10"/>
        <v>53375</v>
      </c>
      <c r="F107" s="456">
        <f t="shared" si="10"/>
        <v>0</v>
      </c>
      <c r="G107" s="456">
        <f t="shared" si="10"/>
        <v>2100</v>
      </c>
      <c r="H107" s="456">
        <f t="shared" si="10"/>
        <v>0</v>
      </c>
      <c r="I107" s="456">
        <f t="shared" si="10"/>
        <v>0</v>
      </c>
      <c r="J107" s="456">
        <f t="shared" si="10"/>
        <v>229977</v>
      </c>
      <c r="K107" s="456">
        <f t="shared" si="10"/>
        <v>0</v>
      </c>
      <c r="L107" s="456">
        <f t="shared" si="10"/>
        <v>5200</v>
      </c>
      <c r="M107" s="456">
        <f t="shared" si="10"/>
        <v>0</v>
      </c>
      <c r="N107" s="456">
        <f t="shared" si="10"/>
        <v>0</v>
      </c>
      <c r="O107" s="482">
        <f t="shared" si="9"/>
        <v>1661081</v>
      </c>
      <c r="P107" s="482">
        <f t="shared" si="6"/>
        <v>0</v>
      </c>
      <c r="Q107" s="482">
        <f>C107-'[2]5.3'!C101</f>
        <v>321521</v>
      </c>
    </row>
    <row r="108" spans="1:17" x14ac:dyDescent="0.2">
      <c r="A108" s="433" t="s">
        <v>169</v>
      </c>
      <c r="B108" s="500"/>
      <c r="C108" s="501"/>
      <c r="D108" s="501"/>
      <c r="E108" s="501"/>
      <c r="F108" s="501"/>
      <c r="G108" s="501"/>
      <c r="H108" s="501"/>
      <c r="I108" s="501"/>
      <c r="J108" s="501"/>
      <c r="K108" s="501"/>
      <c r="L108" s="501"/>
      <c r="M108" s="501"/>
      <c r="N108" s="501"/>
      <c r="O108" s="482">
        <f t="shared" si="9"/>
        <v>0</v>
      </c>
      <c r="P108" s="482">
        <f t="shared" si="6"/>
        <v>0</v>
      </c>
      <c r="Q108" s="482">
        <f>C108-'[2]5.3'!C102</f>
        <v>0</v>
      </c>
    </row>
    <row r="109" spans="1:17" x14ac:dyDescent="0.2">
      <c r="A109" s="427" t="s">
        <v>43</v>
      </c>
      <c r="B109" s="500"/>
      <c r="C109" s="501">
        <f>C13+C15+C17+C19+C35+C41+C43+C45+C53+C55+C59+C61+C63+C65+C67+C69+C71+C73+C75+C81+C87+C91+C95+C99+C101+C105+C47+C89+C97+C77+C33</f>
        <v>1168914</v>
      </c>
      <c r="D109" s="501">
        <f t="shared" ref="D109:N109" si="11">D13+D15+D17+D19+D35+D41+D43+D45+D53+D55+D59+D61+D63+D65+D67+D69+D71+D73+D75+D81+D87+D91+D95+D99+D101+D105+D47+D89+D97+D77+D33</f>
        <v>1032883</v>
      </c>
      <c r="E109" s="501">
        <f t="shared" si="11"/>
        <v>53375</v>
      </c>
      <c r="F109" s="501">
        <f t="shared" si="11"/>
        <v>0</v>
      </c>
      <c r="G109" s="501">
        <f t="shared" si="11"/>
        <v>0</v>
      </c>
      <c r="H109" s="501">
        <f t="shared" si="11"/>
        <v>0</v>
      </c>
      <c r="I109" s="501">
        <f t="shared" si="11"/>
        <v>0</v>
      </c>
      <c r="J109" s="501">
        <f t="shared" si="11"/>
        <v>77456</v>
      </c>
      <c r="K109" s="501">
        <f t="shared" si="11"/>
        <v>0</v>
      </c>
      <c r="L109" s="501">
        <f t="shared" si="11"/>
        <v>5200</v>
      </c>
      <c r="M109" s="501">
        <f t="shared" si="11"/>
        <v>0</v>
      </c>
      <c r="N109" s="501">
        <f t="shared" si="11"/>
        <v>0</v>
      </c>
      <c r="O109" s="482">
        <f t="shared" si="9"/>
        <v>1168914</v>
      </c>
      <c r="P109" s="482">
        <f t="shared" si="6"/>
        <v>0</v>
      </c>
      <c r="Q109" s="482">
        <f>C109-'[2]5.3'!C103</f>
        <v>223232</v>
      </c>
    </row>
    <row r="110" spans="1:17" x14ac:dyDescent="0.2">
      <c r="A110" s="433" t="s">
        <v>170</v>
      </c>
      <c r="B110" s="500"/>
      <c r="C110" s="501"/>
      <c r="D110" s="501"/>
      <c r="E110" s="501"/>
      <c r="F110" s="501"/>
      <c r="G110" s="501"/>
      <c r="H110" s="501"/>
      <c r="I110" s="501"/>
      <c r="J110" s="501"/>
      <c r="K110" s="501"/>
      <c r="L110" s="501"/>
      <c r="M110" s="501"/>
      <c r="N110" s="501"/>
      <c r="O110" s="482">
        <f t="shared" si="9"/>
        <v>0</v>
      </c>
      <c r="P110" s="482">
        <f t="shared" si="6"/>
        <v>0</v>
      </c>
      <c r="Q110" s="482">
        <f>C110-'[2]5.3'!C104</f>
        <v>0</v>
      </c>
    </row>
    <row r="111" spans="1:17" x14ac:dyDescent="0.2">
      <c r="A111" s="427" t="s">
        <v>43</v>
      </c>
      <c r="B111" s="500"/>
      <c r="C111" s="501">
        <f>C29+C39+C83+C85+C93+C31+C49+C103</f>
        <v>460631</v>
      </c>
      <c r="D111" s="501">
        <f t="shared" ref="D111:N111" si="12">D29+D39+D83+D85+D93+D31+D49+D103</f>
        <v>306010</v>
      </c>
      <c r="E111" s="501">
        <f t="shared" si="12"/>
        <v>0</v>
      </c>
      <c r="F111" s="501">
        <f t="shared" si="12"/>
        <v>0</v>
      </c>
      <c r="G111" s="501">
        <f t="shared" si="12"/>
        <v>2100</v>
      </c>
      <c r="H111" s="501">
        <f t="shared" si="12"/>
        <v>0</v>
      </c>
      <c r="I111" s="501">
        <f t="shared" si="12"/>
        <v>0</v>
      </c>
      <c r="J111" s="501">
        <f t="shared" si="12"/>
        <v>152521</v>
      </c>
      <c r="K111" s="501">
        <f t="shared" si="12"/>
        <v>0</v>
      </c>
      <c r="L111" s="501">
        <f t="shared" si="12"/>
        <v>0</v>
      </c>
      <c r="M111" s="501">
        <f t="shared" si="12"/>
        <v>0</v>
      </c>
      <c r="N111" s="501">
        <f t="shared" si="12"/>
        <v>0</v>
      </c>
      <c r="O111" s="482">
        <f t="shared" si="9"/>
        <v>460631</v>
      </c>
      <c r="P111" s="482">
        <f t="shared" si="6"/>
        <v>0</v>
      </c>
      <c r="Q111" s="482">
        <f>C111-'[2]5.3'!C105</f>
        <v>66753</v>
      </c>
    </row>
    <row r="112" spans="1:17" x14ac:dyDescent="0.2">
      <c r="A112" s="433" t="s">
        <v>171</v>
      </c>
      <c r="B112" s="500"/>
      <c r="C112" s="503">
        <v>0</v>
      </c>
      <c r="D112" s="503">
        <v>0</v>
      </c>
      <c r="E112" s="503">
        <v>0</v>
      </c>
      <c r="F112" s="503"/>
      <c r="G112" s="503">
        <v>0</v>
      </c>
      <c r="H112" s="503"/>
      <c r="I112" s="503">
        <v>0</v>
      </c>
      <c r="J112" s="503">
        <v>0</v>
      </c>
      <c r="K112" s="503">
        <v>0</v>
      </c>
      <c r="L112" s="503">
        <v>0</v>
      </c>
      <c r="M112" s="503">
        <v>0</v>
      </c>
      <c r="N112" s="503">
        <v>0</v>
      </c>
      <c r="O112" s="482">
        <f t="shared" si="9"/>
        <v>0</v>
      </c>
      <c r="P112" s="482">
        <f t="shared" si="6"/>
        <v>0</v>
      </c>
      <c r="Q112" s="482">
        <f>C112-'[2]5.3'!C106</f>
        <v>0</v>
      </c>
    </row>
    <row r="113" spans="1:17" x14ac:dyDescent="0.2">
      <c r="B113" s="500"/>
      <c r="C113" s="489"/>
      <c r="D113" s="489"/>
      <c r="E113" s="489"/>
      <c r="F113" s="489"/>
      <c r="G113" s="489"/>
      <c r="H113" s="489"/>
      <c r="I113" s="489"/>
      <c r="J113" s="489"/>
      <c r="K113" s="489"/>
      <c r="L113" s="487"/>
      <c r="M113" s="489"/>
      <c r="N113" s="489"/>
      <c r="O113" s="482">
        <f t="shared" si="9"/>
        <v>0</v>
      </c>
      <c r="P113" s="482">
        <f t="shared" si="6"/>
        <v>0</v>
      </c>
      <c r="Q113" s="482">
        <f>C113-'[2]5.3'!C107</f>
        <v>0</v>
      </c>
    </row>
    <row r="114" spans="1:17" x14ac:dyDescent="0.2">
      <c r="B114" s="500"/>
      <c r="C114" s="482">
        <f>C109+C111</f>
        <v>1629545</v>
      </c>
      <c r="D114" s="482">
        <f t="shared" ref="D114:N114" si="13">D109+D111</f>
        <v>1338893</v>
      </c>
      <c r="E114" s="482">
        <f t="shared" si="13"/>
        <v>53375</v>
      </c>
      <c r="F114" s="482"/>
      <c r="G114" s="482">
        <f t="shared" si="13"/>
        <v>2100</v>
      </c>
      <c r="H114" s="482"/>
      <c r="I114" s="482">
        <f t="shared" si="13"/>
        <v>0</v>
      </c>
      <c r="J114" s="482">
        <f t="shared" si="13"/>
        <v>229977</v>
      </c>
      <c r="K114" s="482">
        <f t="shared" si="13"/>
        <v>0</v>
      </c>
      <c r="L114" s="482">
        <f t="shared" si="13"/>
        <v>5200</v>
      </c>
      <c r="M114" s="482">
        <f t="shared" si="13"/>
        <v>0</v>
      </c>
      <c r="N114" s="482">
        <f t="shared" si="13"/>
        <v>0</v>
      </c>
      <c r="O114" s="482">
        <f t="shared" si="9"/>
        <v>1629545</v>
      </c>
      <c r="P114" s="482">
        <f t="shared" ref="P114:P118" si="14">O114-C114</f>
        <v>0</v>
      </c>
      <c r="Q114" s="482">
        <f>C114-'[2]5.3'!C108</f>
        <v>289985</v>
      </c>
    </row>
    <row r="115" spans="1:17" x14ac:dyDescent="0.2">
      <c r="A115" s="421"/>
      <c r="C115" s="482">
        <f>C107-C114</f>
        <v>31536</v>
      </c>
      <c r="D115" s="482">
        <f t="shared" ref="D115:N115" si="15">D107-D114</f>
        <v>31536</v>
      </c>
      <c r="E115" s="482">
        <f t="shared" si="15"/>
        <v>0</v>
      </c>
      <c r="F115" s="482"/>
      <c r="G115" s="482">
        <f t="shared" si="15"/>
        <v>0</v>
      </c>
      <c r="H115" s="482"/>
      <c r="I115" s="482">
        <f t="shared" si="15"/>
        <v>0</v>
      </c>
      <c r="J115" s="482">
        <f t="shared" si="15"/>
        <v>0</v>
      </c>
      <c r="K115" s="482">
        <f t="shared" si="15"/>
        <v>0</v>
      </c>
      <c r="L115" s="482">
        <f t="shared" si="15"/>
        <v>0</v>
      </c>
      <c r="M115" s="482">
        <f t="shared" si="15"/>
        <v>0</v>
      </c>
      <c r="N115" s="482">
        <f t="shared" si="15"/>
        <v>0</v>
      </c>
      <c r="O115" s="482">
        <f t="shared" ref="O115:O117" si="16">SUM(D115:N115)</f>
        <v>31536</v>
      </c>
      <c r="P115" s="482">
        <f t="shared" si="14"/>
        <v>0</v>
      </c>
      <c r="Q115" s="482">
        <f>C115-'[2]5.3'!C109</f>
        <v>31536</v>
      </c>
    </row>
    <row r="116" spans="1:17" x14ac:dyDescent="0.2">
      <c r="A116" s="421"/>
      <c r="C116" s="482"/>
      <c r="D116" s="482"/>
      <c r="O116" s="482">
        <f t="shared" si="16"/>
        <v>0</v>
      </c>
      <c r="P116" s="482">
        <f t="shared" si="14"/>
        <v>0</v>
      </c>
      <c r="Q116" s="482">
        <f>C116-'[2]5.3'!C110</f>
        <v>0</v>
      </c>
    </row>
    <row r="117" spans="1:17" x14ac:dyDescent="0.2">
      <c r="A117" s="421"/>
      <c r="C117" s="482">
        <f>C109+C111</f>
        <v>1629545</v>
      </c>
      <c r="D117" s="482">
        <f t="shared" ref="D117:N117" si="17">D109+D111</f>
        <v>1338893</v>
      </c>
      <c r="E117" s="482">
        <f t="shared" si="17"/>
        <v>53375</v>
      </c>
      <c r="F117" s="482"/>
      <c r="G117" s="482">
        <f t="shared" si="17"/>
        <v>2100</v>
      </c>
      <c r="H117" s="482"/>
      <c r="I117" s="482">
        <f t="shared" si="17"/>
        <v>0</v>
      </c>
      <c r="J117" s="482">
        <f t="shared" si="17"/>
        <v>229977</v>
      </c>
      <c r="K117" s="482">
        <f t="shared" si="17"/>
        <v>0</v>
      </c>
      <c r="L117" s="482">
        <f t="shared" si="17"/>
        <v>5200</v>
      </c>
      <c r="M117" s="482">
        <f t="shared" si="17"/>
        <v>0</v>
      </c>
      <c r="N117" s="482">
        <f t="shared" si="17"/>
        <v>0</v>
      </c>
      <c r="O117" s="482">
        <f t="shared" si="16"/>
        <v>1629545</v>
      </c>
      <c r="P117" s="482">
        <f t="shared" si="14"/>
        <v>0</v>
      </c>
      <c r="Q117" s="482">
        <f>C117-'[2]5.3'!C111</f>
        <v>1629545</v>
      </c>
    </row>
    <row r="118" spans="1:17" x14ac:dyDescent="0.2">
      <c r="A118" s="421"/>
      <c r="C118" s="482">
        <f>C107-C117</f>
        <v>31536</v>
      </c>
      <c r="P118" s="482">
        <f t="shared" si="14"/>
        <v>-31536</v>
      </c>
      <c r="Q118" s="482">
        <f>C118-'[2]5.3'!C112</f>
        <v>31536</v>
      </c>
    </row>
  </sheetData>
  <mergeCells count="16">
    <mergeCell ref="N8:N10"/>
    <mergeCell ref="A3:N3"/>
    <mergeCell ref="A4:N4"/>
    <mergeCell ref="A5:N5"/>
    <mergeCell ref="M7:N7"/>
    <mergeCell ref="A8:A10"/>
    <mergeCell ref="B8:B10"/>
    <mergeCell ref="C8:C10"/>
    <mergeCell ref="D8:D10"/>
    <mergeCell ref="E8:F9"/>
    <mergeCell ref="G8:H9"/>
    <mergeCell ref="I8:I10"/>
    <mergeCell ref="J8:J10"/>
    <mergeCell ref="K8:K10"/>
    <mergeCell ref="L8:L10"/>
    <mergeCell ref="M8:M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&amp;P. oldal</oddFooter>
  </headerFooter>
  <rowBreaks count="2" manualBreakCount="2">
    <brk id="49" max="13" man="1"/>
    <brk id="85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8"/>
  <sheetViews>
    <sheetView view="pageBreakPreview" topLeftCell="A19" zoomScaleNormal="80" workbookViewId="0"/>
  </sheetViews>
  <sheetFormatPr defaultRowHeight="12.75" x14ac:dyDescent="0.2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 x14ac:dyDescent="0.25">
      <c r="A1" s="27" t="s">
        <v>599</v>
      </c>
      <c r="B1" s="27"/>
      <c r="C1" s="27"/>
      <c r="D1" s="27"/>
      <c r="E1" s="27"/>
      <c r="F1" s="27"/>
      <c r="G1" s="27"/>
      <c r="H1" s="26"/>
      <c r="I1" s="34"/>
      <c r="J1" s="34"/>
      <c r="K1" s="34"/>
    </row>
    <row r="2" spans="1:11" x14ac:dyDescent="0.2">
      <c r="A2" s="35"/>
      <c r="B2" s="35"/>
      <c r="C2" s="35"/>
      <c r="D2" s="35"/>
      <c r="E2" s="35"/>
      <c r="F2" s="35"/>
      <c r="G2" s="35"/>
      <c r="H2" s="36"/>
      <c r="I2" s="35"/>
      <c r="J2" s="35"/>
      <c r="K2" s="35"/>
    </row>
    <row r="3" spans="1:11" x14ac:dyDescent="0.2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</row>
    <row r="4" spans="1:11" ht="15.75" x14ac:dyDescent="0.25">
      <c r="A4" s="35"/>
      <c r="B4" s="35"/>
      <c r="C4" s="35"/>
      <c r="D4" s="35"/>
      <c r="E4" s="37"/>
      <c r="F4" s="37" t="s">
        <v>26</v>
      </c>
      <c r="G4" s="37"/>
      <c r="H4" s="35"/>
      <c r="I4" s="35"/>
      <c r="J4" s="35"/>
      <c r="K4" s="35"/>
    </row>
    <row r="5" spans="1:11" ht="15.75" x14ac:dyDescent="0.25">
      <c r="A5" s="35"/>
      <c r="B5" s="35"/>
      <c r="C5" s="35"/>
      <c r="D5" s="35"/>
      <c r="E5" s="37"/>
      <c r="F5" s="37" t="s">
        <v>418</v>
      </c>
      <c r="G5" s="37"/>
      <c r="H5" s="35"/>
      <c r="I5" s="35"/>
      <c r="J5" s="35"/>
      <c r="K5" s="35"/>
    </row>
    <row r="6" spans="1:11" ht="15.75" x14ac:dyDescent="0.25">
      <c r="A6" s="35"/>
      <c r="B6" s="35"/>
      <c r="C6" s="35"/>
      <c r="D6" s="35"/>
      <c r="E6" s="37"/>
      <c r="F6" s="37" t="s">
        <v>33</v>
      </c>
      <c r="G6" s="37"/>
      <c r="H6" s="35"/>
      <c r="I6" s="35"/>
      <c r="J6" s="35"/>
      <c r="K6" s="35"/>
    </row>
    <row r="7" spans="1:11" ht="15.75" x14ac:dyDescent="0.25">
      <c r="A7" s="35"/>
      <c r="B7" s="35"/>
      <c r="C7" s="35"/>
      <c r="D7" s="35"/>
      <c r="E7" s="37"/>
      <c r="F7" s="37"/>
      <c r="G7" s="37"/>
      <c r="H7" s="35"/>
      <c r="I7" s="35"/>
      <c r="J7" s="35"/>
      <c r="K7" s="35"/>
    </row>
    <row r="8" spans="1:1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 x14ac:dyDescent="0.2">
      <c r="A9" s="38"/>
      <c r="B9" s="38"/>
      <c r="C9" s="38"/>
      <c r="D9" s="38"/>
      <c r="E9" s="38"/>
      <c r="F9" s="38"/>
      <c r="G9" s="38"/>
      <c r="H9" s="5"/>
      <c r="I9" s="38"/>
      <c r="J9" s="5" t="s">
        <v>28</v>
      </c>
      <c r="K9" s="38"/>
    </row>
    <row r="10" spans="1:11" x14ac:dyDescent="0.2">
      <c r="A10" s="7"/>
      <c r="B10" s="548" t="s">
        <v>272</v>
      </c>
      <c r="C10" s="537" t="s">
        <v>35</v>
      </c>
      <c r="D10" s="563"/>
      <c r="E10" s="563"/>
      <c r="F10" s="563"/>
      <c r="G10" s="563"/>
      <c r="H10" s="537" t="s">
        <v>36</v>
      </c>
      <c r="I10" s="564"/>
      <c r="J10" s="565"/>
      <c r="K10" s="548" t="s">
        <v>194</v>
      </c>
    </row>
    <row r="11" spans="1:11" ht="12.75" customHeight="1" x14ac:dyDescent="0.2">
      <c r="A11" s="19" t="s">
        <v>34</v>
      </c>
      <c r="B11" s="549"/>
      <c r="C11" s="548" t="s">
        <v>81</v>
      </c>
      <c r="D11" s="548" t="s">
        <v>82</v>
      </c>
      <c r="E11" s="548" t="s">
        <v>104</v>
      </c>
      <c r="F11" s="543" t="s">
        <v>210</v>
      </c>
      <c r="G11" s="543" t="s">
        <v>189</v>
      </c>
      <c r="H11" s="548" t="s">
        <v>39</v>
      </c>
      <c r="I11" s="548" t="s">
        <v>38</v>
      </c>
      <c r="J11" s="539" t="s">
        <v>214</v>
      </c>
      <c r="K11" s="549"/>
    </row>
    <row r="12" spans="1:11" x14ac:dyDescent="0.2">
      <c r="A12" s="19" t="s">
        <v>37</v>
      </c>
      <c r="B12" s="549"/>
      <c r="C12" s="549"/>
      <c r="D12" s="549"/>
      <c r="E12" s="549"/>
      <c r="F12" s="566"/>
      <c r="G12" s="566"/>
      <c r="H12" s="549"/>
      <c r="I12" s="549"/>
      <c r="J12" s="568"/>
      <c r="K12" s="549"/>
    </row>
    <row r="13" spans="1:11" ht="26.25" customHeight="1" x14ac:dyDescent="0.2">
      <c r="A13" s="8"/>
      <c r="B13" s="550"/>
      <c r="C13" s="550"/>
      <c r="D13" s="550"/>
      <c r="E13" s="550"/>
      <c r="F13" s="567"/>
      <c r="G13" s="567"/>
      <c r="H13" s="550"/>
      <c r="I13" s="550"/>
      <c r="J13" s="541"/>
      <c r="K13" s="550"/>
    </row>
    <row r="14" spans="1:11" x14ac:dyDescent="0.2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 x14ac:dyDescent="0.2">
      <c r="A15" s="13" t="s">
        <v>133</v>
      </c>
      <c r="B15" s="118"/>
      <c r="C15" s="118"/>
      <c r="D15" s="122"/>
      <c r="E15" s="118"/>
      <c r="F15" s="122"/>
      <c r="G15" s="118"/>
      <c r="H15" s="122"/>
      <c r="I15" s="118"/>
      <c r="J15" s="122"/>
      <c r="K15" s="118"/>
    </row>
    <row r="16" spans="1:11" x14ac:dyDescent="0.2">
      <c r="A16" s="15" t="s">
        <v>29</v>
      </c>
      <c r="B16" s="117">
        <f>SUM('5.1'!C105)</f>
        <v>3033185</v>
      </c>
      <c r="C16" s="117">
        <f>SUM('5.1'!D105)</f>
        <v>60280</v>
      </c>
      <c r="D16" s="117">
        <f>SUM('5.1'!E105)</f>
        <v>6689</v>
      </c>
      <c r="E16" s="117">
        <f>SUM('5.1'!F105)</f>
        <v>448919</v>
      </c>
      <c r="F16" s="117">
        <f>SUM('5.1'!G105)</f>
        <v>12279</v>
      </c>
      <c r="G16" s="117">
        <f>SUM('5.1'!H105)</f>
        <v>1945138</v>
      </c>
      <c r="H16" s="117">
        <f>SUM('5.1'!I105)</f>
        <v>383077</v>
      </c>
      <c r="I16" s="117">
        <f>SUM('5.1'!J105)</f>
        <v>56199</v>
      </c>
      <c r="J16" s="117">
        <f>SUM('5.1'!K105)</f>
        <v>81026</v>
      </c>
      <c r="K16" s="117">
        <f>SUM('5.1'!L105)</f>
        <v>39578</v>
      </c>
    </row>
    <row r="17" spans="1:11" x14ac:dyDescent="0.2">
      <c r="A17" s="22" t="s">
        <v>75</v>
      </c>
      <c r="B17" s="128"/>
      <c r="C17" s="118"/>
      <c r="D17" s="122"/>
      <c r="E17" s="118"/>
      <c r="F17" s="122"/>
      <c r="G17" s="118"/>
      <c r="H17" s="118"/>
      <c r="I17" s="125"/>
      <c r="J17" s="118"/>
      <c r="K17" s="118"/>
    </row>
    <row r="18" spans="1:11" x14ac:dyDescent="0.2">
      <c r="A18" s="11" t="s">
        <v>29</v>
      </c>
      <c r="B18" s="117">
        <f>SUM('5.2'!C21)</f>
        <v>298939</v>
      </c>
      <c r="C18" s="117">
        <f>SUM('5.2'!D21)</f>
        <v>223419</v>
      </c>
      <c r="D18" s="117">
        <f>SUM('5.2'!E21)</f>
        <v>35931</v>
      </c>
      <c r="E18" s="117">
        <f>SUM('5.2'!F21)</f>
        <v>35088</v>
      </c>
      <c r="F18" s="117">
        <f>SUM('5.2'!G21)</f>
        <v>0</v>
      </c>
      <c r="G18" s="117">
        <f>SUM('5.2'!H21)</f>
        <v>0</v>
      </c>
      <c r="H18" s="117">
        <f>SUM('5.2'!I21)</f>
        <v>4501</v>
      </c>
      <c r="I18" s="117">
        <f>SUM('5.2'!J21)</f>
        <v>0</v>
      </c>
      <c r="J18" s="117">
        <f>SUM('5.2'!K21)</f>
        <v>0</v>
      </c>
      <c r="K18" s="117">
        <f>SUM('5.2'!L21)</f>
        <v>0</v>
      </c>
    </row>
    <row r="19" spans="1:11" x14ac:dyDescent="0.2">
      <c r="A19" s="13" t="s">
        <v>199</v>
      </c>
      <c r="B19" s="128"/>
      <c r="C19" s="134"/>
      <c r="D19" s="150"/>
      <c r="E19" s="134"/>
      <c r="F19" s="150"/>
      <c r="G19" s="134"/>
      <c r="H19" s="134"/>
      <c r="I19" s="150"/>
      <c r="J19" s="134"/>
      <c r="K19" s="134"/>
    </row>
    <row r="20" spans="1:11" x14ac:dyDescent="0.2">
      <c r="A20" s="15" t="s">
        <v>29</v>
      </c>
      <c r="B20" s="117">
        <f>SUM(C20:K20)</f>
        <v>167133</v>
      </c>
      <c r="C20" s="116">
        <f>SUM('5.3'!D13)</f>
        <v>102142</v>
      </c>
      <c r="D20" s="116">
        <f>SUM('5.3'!E13)</f>
        <v>18238</v>
      </c>
      <c r="E20" s="116">
        <f>SUM('5.3'!F13)</f>
        <v>46753</v>
      </c>
      <c r="F20" s="116">
        <f>SUM('5.3'!G13)</f>
        <v>0</v>
      </c>
      <c r="G20" s="116">
        <f>SUM('5.3'!H13)</f>
        <v>0</v>
      </c>
      <c r="H20" s="116">
        <f>SUM('5.3'!I13)</f>
        <v>0</v>
      </c>
      <c r="I20" s="116">
        <f>SUM('5.3'!J13)</f>
        <v>0</v>
      </c>
      <c r="J20" s="116">
        <f>SUM('5.3'!K13)</f>
        <v>0</v>
      </c>
      <c r="K20" s="116">
        <f>SUM('5.3'!L13)</f>
        <v>0</v>
      </c>
    </row>
    <row r="21" spans="1:11" x14ac:dyDescent="0.2">
      <c r="A21" s="13" t="s">
        <v>200</v>
      </c>
      <c r="B21" s="128"/>
      <c r="C21" s="134"/>
      <c r="D21" s="150"/>
      <c r="E21" s="134"/>
      <c r="F21" s="150"/>
      <c r="G21" s="134"/>
      <c r="H21" s="134"/>
      <c r="I21" s="150"/>
      <c r="J21" s="134"/>
      <c r="K21" s="134"/>
    </row>
    <row r="22" spans="1:11" x14ac:dyDescent="0.2">
      <c r="A22" s="15" t="s">
        <v>29</v>
      </c>
      <c r="B22" s="117">
        <f>SUM(C22:K22)</f>
        <v>155112</v>
      </c>
      <c r="C22" s="116">
        <f>SUM('5.3'!D15)</f>
        <v>100829</v>
      </c>
      <c r="D22" s="116">
        <f>SUM('5.3'!E15)</f>
        <v>15280</v>
      </c>
      <c r="E22" s="116">
        <f>SUM('5.3'!F15)</f>
        <v>37503</v>
      </c>
      <c r="F22" s="116">
        <f>SUM('5.3'!G15)</f>
        <v>0</v>
      </c>
      <c r="G22" s="116">
        <f>SUM('5.3'!H15)</f>
        <v>0</v>
      </c>
      <c r="H22" s="116">
        <f>SUM('5.3'!I15)</f>
        <v>1500</v>
      </c>
      <c r="I22" s="116">
        <f>SUM('5.3'!J15)</f>
        <v>0</v>
      </c>
      <c r="J22" s="116">
        <f>SUM('5.3'!K15)</f>
        <v>0</v>
      </c>
      <c r="K22" s="116">
        <f>SUM('5.3'!L15)</f>
        <v>0</v>
      </c>
    </row>
    <row r="23" spans="1:11" x14ac:dyDescent="0.2">
      <c r="A23" s="13" t="s">
        <v>201</v>
      </c>
      <c r="B23" s="128"/>
      <c r="C23" s="134"/>
      <c r="D23" s="150"/>
      <c r="E23" s="134"/>
      <c r="F23" s="150"/>
      <c r="G23" s="134"/>
      <c r="H23" s="134"/>
      <c r="I23" s="150"/>
      <c r="J23" s="134"/>
      <c r="K23" s="134"/>
    </row>
    <row r="24" spans="1:11" x14ac:dyDescent="0.2">
      <c r="A24" s="15" t="s">
        <v>29</v>
      </c>
      <c r="B24" s="117">
        <f>SUM(C24:K24)</f>
        <v>75144</v>
      </c>
      <c r="C24" s="116">
        <f>SUM('5.3'!D17)</f>
        <v>48789</v>
      </c>
      <c r="D24" s="116">
        <f>SUM('5.3'!E17)</f>
        <v>7541</v>
      </c>
      <c r="E24" s="116">
        <f>SUM('5.3'!F17)</f>
        <v>18614</v>
      </c>
      <c r="F24" s="116">
        <f>SUM('5.3'!G17)</f>
        <v>0</v>
      </c>
      <c r="G24" s="116">
        <f>SUM('5.3'!H17)</f>
        <v>0</v>
      </c>
      <c r="H24" s="116">
        <f>SUM('5.3'!I17)</f>
        <v>200</v>
      </c>
      <c r="I24" s="116">
        <f>SUM('5.3'!J17)</f>
        <v>0</v>
      </c>
      <c r="J24" s="116">
        <f>SUM('5.3'!K17)</f>
        <v>0</v>
      </c>
      <c r="K24" s="116">
        <f>SUM('5.3'!L17)</f>
        <v>0</v>
      </c>
    </row>
    <row r="25" spans="1:11" x14ac:dyDescent="0.2">
      <c r="A25" s="13" t="s">
        <v>528</v>
      </c>
      <c r="B25" s="118"/>
      <c r="C25" s="118"/>
      <c r="D25" s="122"/>
      <c r="E25" s="118"/>
      <c r="F25" s="122"/>
      <c r="G25" s="118"/>
      <c r="H25" s="118"/>
      <c r="I25" s="122"/>
      <c r="J25" s="118"/>
      <c r="K25" s="118"/>
    </row>
    <row r="26" spans="1:11" x14ac:dyDescent="0.2">
      <c r="A26" s="15" t="s">
        <v>29</v>
      </c>
      <c r="B26" s="117">
        <f>SUM(C26:K26)</f>
        <v>134060</v>
      </c>
      <c r="C26" s="117">
        <f>SUM('5.3'!D19)</f>
        <v>70933</v>
      </c>
      <c r="D26" s="117">
        <f>SUM('5.3'!E19)</f>
        <v>11218</v>
      </c>
      <c r="E26" s="117">
        <f>SUM('5.3'!F19)</f>
        <v>49098</v>
      </c>
      <c r="F26" s="117">
        <f>SUM('5.3'!G19)</f>
        <v>0</v>
      </c>
      <c r="G26" s="117">
        <f>SUM('5.3'!H19)</f>
        <v>0</v>
      </c>
      <c r="H26" s="117">
        <f>SUM('5.3'!I19)</f>
        <v>2811</v>
      </c>
      <c r="I26" s="117">
        <f>SUM('5.3'!J19)</f>
        <v>0</v>
      </c>
      <c r="J26" s="117">
        <f>SUM('5.3'!K19)</f>
        <v>0</v>
      </c>
      <c r="K26" s="117">
        <f>SUM('5.3'!L19)</f>
        <v>0</v>
      </c>
    </row>
    <row r="27" spans="1:11" x14ac:dyDescent="0.2">
      <c r="A27" s="22" t="s">
        <v>529</v>
      </c>
      <c r="B27" s="134"/>
      <c r="C27" s="118"/>
      <c r="D27" s="122"/>
      <c r="E27" s="118"/>
      <c r="F27" s="122"/>
      <c r="G27" s="118"/>
      <c r="H27" s="118"/>
      <c r="I27" s="122"/>
      <c r="J27" s="118"/>
      <c r="K27" s="118"/>
    </row>
    <row r="28" spans="1:11" x14ac:dyDescent="0.2">
      <c r="A28" s="15" t="s">
        <v>32</v>
      </c>
      <c r="B28" s="117">
        <f>SUM(C28:K28)</f>
        <v>323704</v>
      </c>
      <c r="C28" s="117">
        <f>SUM('5.3'!D27)</f>
        <v>183666</v>
      </c>
      <c r="D28" s="117">
        <f>SUM('5.3'!E27)</f>
        <v>29476</v>
      </c>
      <c r="E28" s="117">
        <f>SUM('5.3'!F27)</f>
        <v>107489</v>
      </c>
      <c r="F28" s="117">
        <f>SUM('5.3'!G27)</f>
        <v>0</v>
      </c>
      <c r="G28" s="117">
        <f>SUM('5.3'!H27)</f>
        <v>0</v>
      </c>
      <c r="H28" s="117">
        <f>SUM('5.3'!I27)</f>
        <v>3073</v>
      </c>
      <c r="I28" s="117">
        <f>SUM('5.3'!J27)</f>
        <v>0</v>
      </c>
      <c r="J28" s="117">
        <f>SUM('5.3'!K27)</f>
        <v>0</v>
      </c>
      <c r="K28" s="117">
        <f>SUM('5.3'!L27)</f>
        <v>0</v>
      </c>
    </row>
    <row r="29" spans="1:11" x14ac:dyDescent="0.2">
      <c r="A29" s="13" t="s">
        <v>211</v>
      </c>
      <c r="B29" s="128"/>
      <c r="C29" s="118"/>
      <c r="D29" s="122"/>
      <c r="E29" s="118"/>
      <c r="F29" s="122"/>
      <c r="G29" s="118"/>
      <c r="H29" s="118"/>
      <c r="I29" s="122"/>
      <c r="J29" s="118"/>
      <c r="K29" s="118"/>
    </row>
    <row r="30" spans="1:11" x14ac:dyDescent="0.2">
      <c r="A30" s="15" t="s">
        <v>29</v>
      </c>
      <c r="B30" s="117">
        <f>SUM(C30:K30)</f>
        <v>88212</v>
      </c>
      <c r="C30" s="117">
        <f>SUM('5.3'!D35)</f>
        <v>62201</v>
      </c>
      <c r="D30" s="117">
        <f>SUM('5.3'!E35)</f>
        <v>10088</v>
      </c>
      <c r="E30" s="117">
        <f>SUM('5.3'!F35)</f>
        <v>15415</v>
      </c>
      <c r="F30" s="117">
        <f>SUM('5.3'!G35)</f>
        <v>0</v>
      </c>
      <c r="G30" s="117">
        <f>SUM('5.3'!H35)</f>
        <v>0</v>
      </c>
      <c r="H30" s="117">
        <f>SUM('5.3'!I35)</f>
        <v>508</v>
      </c>
      <c r="I30" s="117">
        <f>SUM('5.3'!J35)</f>
        <v>0</v>
      </c>
      <c r="J30" s="117">
        <f>SUM('5.3'!K35)</f>
        <v>0</v>
      </c>
      <c r="K30" s="117">
        <f>SUM('5.3'!L35)</f>
        <v>0</v>
      </c>
    </row>
    <row r="31" spans="1:11" x14ac:dyDescent="0.2">
      <c r="A31" s="13" t="s">
        <v>212</v>
      </c>
      <c r="B31" s="128"/>
      <c r="C31" s="118"/>
      <c r="D31" s="122"/>
      <c r="E31" s="118"/>
      <c r="F31" s="122"/>
      <c r="G31" s="118"/>
      <c r="H31" s="118"/>
      <c r="I31" s="122"/>
      <c r="J31" s="118"/>
      <c r="K31" s="118"/>
    </row>
    <row r="32" spans="1:11" ht="12.6" customHeight="1" x14ac:dyDescent="0.2">
      <c r="A32" s="15" t="s">
        <v>29</v>
      </c>
      <c r="B32" s="117">
        <f>SUM(C32:K32)</f>
        <v>172612</v>
      </c>
      <c r="C32" s="117">
        <f>SUM('5.3'!D37)</f>
        <v>75208</v>
      </c>
      <c r="D32" s="117">
        <f>SUM('5.3'!E37)</f>
        <v>11979</v>
      </c>
      <c r="E32" s="117">
        <f>SUM('5.3'!F37)</f>
        <v>56195</v>
      </c>
      <c r="F32" s="117">
        <f>SUM('5.3'!G37)</f>
        <v>0</v>
      </c>
      <c r="G32" s="117">
        <f>SUM('5.3'!H37)</f>
        <v>27850</v>
      </c>
      <c r="H32" s="117">
        <f>SUM('5.3'!I37)</f>
        <v>1380</v>
      </c>
      <c r="I32" s="117">
        <f>SUM('5.3'!J37)</f>
        <v>0</v>
      </c>
      <c r="J32" s="117">
        <f>SUM('5.3'!K37)</f>
        <v>0</v>
      </c>
      <c r="K32" s="117">
        <f>SUM('5.3'!L37)</f>
        <v>0</v>
      </c>
    </row>
    <row r="33" spans="1:11" x14ac:dyDescent="0.2">
      <c r="A33" s="13" t="s">
        <v>204</v>
      </c>
      <c r="B33" s="128"/>
      <c r="C33" s="118"/>
      <c r="D33" s="122"/>
      <c r="E33" s="118"/>
      <c r="F33" s="122"/>
      <c r="G33" s="118"/>
      <c r="H33" s="118"/>
      <c r="I33" s="122"/>
      <c r="J33" s="118"/>
      <c r="K33" s="118"/>
    </row>
    <row r="34" spans="1:11" x14ac:dyDescent="0.2">
      <c r="A34" s="15" t="s">
        <v>29</v>
      </c>
      <c r="B34" s="117">
        <f>SUM(C34:K34)</f>
        <v>545104</v>
      </c>
      <c r="C34" s="117">
        <f>SUM('5.3'!D51)</f>
        <v>146025</v>
      </c>
      <c r="D34" s="117">
        <f>SUM('5.3'!E51)</f>
        <v>23689</v>
      </c>
      <c r="E34" s="117">
        <f>SUM('5.3'!F51)</f>
        <v>374381</v>
      </c>
      <c r="F34" s="117">
        <f>SUM('5.3'!G51)</f>
        <v>0</v>
      </c>
      <c r="G34" s="117">
        <f>SUM('5.3'!H51)</f>
        <v>0</v>
      </c>
      <c r="H34" s="117">
        <f>SUM('5.3'!I51)</f>
        <v>1009</v>
      </c>
      <c r="I34" s="117">
        <f>SUM('5.3'!J51)</f>
        <v>0</v>
      </c>
      <c r="J34" s="117">
        <f>SUM('5.3'!K51)</f>
        <v>0</v>
      </c>
      <c r="K34" s="117">
        <f>SUM('5.3'!L51)</f>
        <v>0</v>
      </c>
    </row>
    <row r="35" spans="1:11" x14ac:dyDescent="0.2">
      <c r="A35" s="13" t="s">
        <v>109</v>
      </c>
      <c r="B35" s="128"/>
      <c r="C35" s="122"/>
      <c r="D35" s="118"/>
      <c r="E35" s="122"/>
      <c r="F35" s="118"/>
      <c r="G35" s="118"/>
      <c r="H35" s="118"/>
      <c r="I35" s="118"/>
      <c r="J35" s="118"/>
      <c r="K35" s="118"/>
    </row>
    <row r="36" spans="1:11" x14ac:dyDescent="0.2">
      <c r="A36" s="15" t="s">
        <v>29</v>
      </c>
      <c r="B36" s="117">
        <f>SUM(C36:K36)</f>
        <v>4993205</v>
      </c>
      <c r="C36" s="117">
        <f>SUM(C16,C18,C20,C22,C24,C26,C28,C30,C32,C34)</f>
        <v>1073492</v>
      </c>
      <c r="D36" s="117">
        <f t="shared" ref="D36:K36" si="0">SUM(D16,D18,D20,D22,D24,D26,D28,D30,D32,D34)</f>
        <v>170129</v>
      </c>
      <c r="E36" s="117">
        <f t="shared" si="0"/>
        <v>1189455</v>
      </c>
      <c r="F36" s="117">
        <f t="shared" si="0"/>
        <v>12279</v>
      </c>
      <c r="G36" s="117">
        <f t="shared" si="0"/>
        <v>1972988</v>
      </c>
      <c r="H36" s="117">
        <f t="shared" si="0"/>
        <v>398059</v>
      </c>
      <c r="I36" s="117">
        <f t="shared" si="0"/>
        <v>56199</v>
      </c>
      <c r="J36" s="117">
        <f t="shared" si="0"/>
        <v>81026</v>
      </c>
      <c r="K36" s="117">
        <f t="shared" si="0"/>
        <v>39578</v>
      </c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75">
        <f>SUM(B16:B34)</f>
        <v>4993205</v>
      </c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 t="s">
        <v>157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 t="s">
        <v>158</v>
      </c>
      <c r="B41" s="175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0" firstPageNumber="9" orientation="landscape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6"/>
  <sheetViews>
    <sheetView view="pageBreakPreview" topLeftCell="A7" zoomScaleNormal="100" workbookViewId="0">
      <pane ySplit="1260" topLeftCell="A82" activePane="bottomLeft"/>
      <selection activeCell="G8" sqref="G8:G10"/>
      <selection pane="bottomLeft"/>
    </sheetView>
  </sheetViews>
  <sheetFormatPr defaultRowHeight="12.75" x14ac:dyDescent="0.2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3" ht="15.75" x14ac:dyDescent="0.25">
      <c r="A1" s="4" t="s">
        <v>600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3" ht="15.75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3" ht="15.75" x14ac:dyDescent="0.25">
      <c r="A3" s="569" t="s">
        <v>131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</row>
    <row r="4" spans="1:13" ht="15.75" x14ac:dyDescent="0.25">
      <c r="A4" s="569" t="s">
        <v>418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</row>
    <row r="5" spans="1:13" ht="15.75" x14ac:dyDescent="0.25">
      <c r="A5" s="569" t="s">
        <v>20</v>
      </c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</row>
    <row r="6" spans="1:13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3" x14ac:dyDescent="0.2">
      <c r="A7" s="7"/>
      <c r="B7" s="7"/>
      <c r="C7" s="548" t="s">
        <v>272</v>
      </c>
      <c r="D7" s="537" t="s">
        <v>35</v>
      </c>
      <c r="E7" s="563"/>
      <c r="F7" s="563"/>
      <c r="G7" s="563"/>
      <c r="H7" s="563"/>
      <c r="I7" s="537" t="s">
        <v>36</v>
      </c>
      <c r="J7" s="564"/>
      <c r="K7" s="565"/>
      <c r="L7" s="548" t="s">
        <v>194</v>
      </c>
    </row>
    <row r="8" spans="1:13" ht="12.75" customHeight="1" x14ac:dyDescent="0.2">
      <c r="A8" s="19" t="s">
        <v>34</v>
      </c>
      <c r="B8" s="19"/>
      <c r="C8" s="549"/>
      <c r="D8" s="548" t="s">
        <v>81</v>
      </c>
      <c r="E8" s="548" t="s">
        <v>82</v>
      </c>
      <c r="F8" s="548" t="s">
        <v>104</v>
      </c>
      <c r="G8" s="543" t="s">
        <v>210</v>
      </c>
      <c r="H8" s="543" t="s">
        <v>189</v>
      </c>
      <c r="I8" s="548" t="s">
        <v>39</v>
      </c>
      <c r="J8" s="548" t="s">
        <v>38</v>
      </c>
      <c r="K8" s="539" t="s">
        <v>214</v>
      </c>
      <c r="L8" s="549"/>
    </row>
    <row r="9" spans="1:13" x14ac:dyDescent="0.2">
      <c r="A9" s="19" t="s">
        <v>37</v>
      </c>
      <c r="B9" s="19"/>
      <c r="C9" s="549"/>
      <c r="D9" s="549"/>
      <c r="E9" s="549"/>
      <c r="F9" s="549"/>
      <c r="G9" s="566"/>
      <c r="H9" s="566"/>
      <c r="I9" s="549"/>
      <c r="J9" s="549"/>
      <c r="K9" s="568"/>
      <c r="L9" s="549"/>
    </row>
    <row r="10" spans="1:13" ht="23.25" customHeight="1" x14ac:dyDescent="0.2">
      <c r="A10" s="8"/>
      <c r="B10" s="8"/>
      <c r="C10" s="550"/>
      <c r="D10" s="550"/>
      <c r="E10" s="550"/>
      <c r="F10" s="550"/>
      <c r="G10" s="567"/>
      <c r="H10" s="567"/>
      <c r="I10" s="550"/>
      <c r="J10" s="550"/>
      <c r="K10" s="541"/>
      <c r="L10" s="550"/>
    </row>
    <row r="11" spans="1:13" x14ac:dyDescent="0.2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3" x14ac:dyDescent="0.2">
      <c r="A12" s="13" t="s">
        <v>213</v>
      </c>
      <c r="B12" s="13"/>
      <c r="C12" s="13"/>
      <c r="D12" s="120"/>
      <c r="E12" s="118"/>
      <c r="F12" s="122"/>
      <c r="G12" s="118"/>
      <c r="H12" s="122"/>
      <c r="I12" s="118"/>
      <c r="J12" s="121"/>
      <c r="K12" s="118"/>
      <c r="L12" s="118"/>
      <c r="M12" t="s">
        <v>279</v>
      </c>
    </row>
    <row r="13" spans="1:13" x14ac:dyDescent="0.2">
      <c r="A13" s="15" t="s">
        <v>41</v>
      </c>
      <c r="B13" s="284" t="s">
        <v>168</v>
      </c>
      <c r="C13" s="117">
        <f>SUM(D13:L13)</f>
        <v>48104</v>
      </c>
      <c r="D13" s="114">
        <v>39097</v>
      </c>
      <c r="E13" s="117">
        <v>4235</v>
      </c>
      <c r="F13" s="124">
        <v>4772</v>
      </c>
      <c r="G13" s="117"/>
      <c r="H13" s="124">
        <v>0</v>
      </c>
      <c r="I13" s="342">
        <v>0</v>
      </c>
      <c r="J13" s="123"/>
      <c r="K13" s="117"/>
      <c r="L13" s="117">
        <v>0</v>
      </c>
      <c r="M13" s="169">
        <f>SUM(D13:L13)</f>
        <v>48104</v>
      </c>
    </row>
    <row r="14" spans="1:13" x14ac:dyDescent="0.2">
      <c r="A14" s="57" t="s">
        <v>274</v>
      </c>
      <c r="B14" s="285"/>
      <c r="C14" s="92"/>
      <c r="D14" s="115"/>
      <c r="E14" s="92"/>
      <c r="F14" s="119"/>
      <c r="G14" s="92"/>
      <c r="H14" s="119"/>
      <c r="I14" s="269"/>
      <c r="J14" s="135"/>
      <c r="K14" s="92"/>
      <c r="L14" s="92"/>
      <c r="M14" s="169">
        <f t="shared" ref="M14:M77" si="0">SUM(D14:L14)</f>
        <v>0</v>
      </c>
    </row>
    <row r="15" spans="1:13" x14ac:dyDescent="0.2">
      <c r="A15" s="15" t="s">
        <v>41</v>
      </c>
      <c r="B15" s="284" t="s">
        <v>166</v>
      </c>
      <c r="C15" s="117">
        <f>SUM(D15:L15)</f>
        <v>1703</v>
      </c>
      <c r="D15" s="115"/>
      <c r="E15" s="92"/>
      <c r="F15" s="119">
        <v>1703</v>
      </c>
      <c r="G15" s="92"/>
      <c r="H15" s="119"/>
      <c r="I15" s="269"/>
      <c r="J15" s="135"/>
      <c r="K15" s="92"/>
      <c r="L15" s="92"/>
      <c r="M15" s="169">
        <f t="shared" si="0"/>
        <v>1703</v>
      </c>
    </row>
    <row r="16" spans="1:13" x14ac:dyDescent="0.2">
      <c r="A16" s="13" t="s">
        <v>286</v>
      </c>
      <c r="B16" s="19"/>
      <c r="C16" s="13"/>
      <c r="D16" s="120"/>
      <c r="E16" s="118"/>
      <c r="F16" s="122"/>
      <c r="G16" s="118"/>
      <c r="H16" s="122"/>
      <c r="I16" s="118"/>
      <c r="J16" s="121"/>
      <c r="K16" s="118"/>
      <c r="L16" s="118"/>
      <c r="M16" s="169">
        <f t="shared" si="0"/>
        <v>0</v>
      </c>
    </row>
    <row r="17" spans="1:13" x14ac:dyDescent="0.2">
      <c r="A17" s="15" t="s">
        <v>41</v>
      </c>
      <c r="B17" s="284" t="s">
        <v>166</v>
      </c>
      <c r="C17" s="117">
        <f>SUM(D17:L17)</f>
        <v>38175</v>
      </c>
      <c r="D17" s="114"/>
      <c r="E17" s="117">
        <v>0</v>
      </c>
      <c r="F17" s="124">
        <v>1633</v>
      </c>
      <c r="G17" s="117"/>
      <c r="H17" s="124">
        <v>0</v>
      </c>
      <c r="I17" s="117">
        <v>204</v>
      </c>
      <c r="J17" s="123">
        <v>36338</v>
      </c>
      <c r="K17" s="117">
        <v>0</v>
      </c>
      <c r="L17" s="117"/>
      <c r="M17" s="169">
        <f t="shared" si="0"/>
        <v>38175</v>
      </c>
    </row>
    <row r="18" spans="1:13" x14ac:dyDescent="0.2">
      <c r="A18" s="13" t="s">
        <v>320</v>
      </c>
      <c r="B18" s="7"/>
      <c r="C18" s="22"/>
      <c r="D18" s="120"/>
      <c r="E18" s="118"/>
      <c r="F18" s="122"/>
      <c r="G18" s="118"/>
      <c r="H18" s="122"/>
      <c r="I18" s="118"/>
      <c r="J18" s="121"/>
      <c r="K18" s="118"/>
      <c r="L18" s="118"/>
      <c r="M18" s="169">
        <f t="shared" si="0"/>
        <v>0</v>
      </c>
    </row>
    <row r="19" spans="1:13" x14ac:dyDescent="0.2">
      <c r="A19" s="15" t="s">
        <v>41</v>
      </c>
      <c r="B19" s="284" t="s">
        <v>166</v>
      </c>
      <c r="C19" s="92">
        <f>SUM(D19:L19)</f>
        <v>83840</v>
      </c>
      <c r="D19" s="115">
        <v>0</v>
      </c>
      <c r="E19" s="92">
        <v>0</v>
      </c>
      <c r="F19" s="125">
        <v>59479</v>
      </c>
      <c r="G19" s="92">
        <v>0</v>
      </c>
      <c r="H19" s="125">
        <v>0</v>
      </c>
      <c r="I19" s="92">
        <v>5300</v>
      </c>
      <c r="J19" s="135">
        <v>11861</v>
      </c>
      <c r="K19" s="92">
        <v>7200</v>
      </c>
      <c r="L19" s="92">
        <v>0</v>
      </c>
      <c r="M19" s="169">
        <f t="shared" si="0"/>
        <v>83840</v>
      </c>
    </row>
    <row r="20" spans="1:13" s="370" customFormat="1" x14ac:dyDescent="0.2">
      <c r="A20" s="362" t="s">
        <v>332</v>
      </c>
      <c r="B20" s="365"/>
      <c r="C20" s="366"/>
      <c r="D20" s="367"/>
      <c r="E20" s="366"/>
      <c r="F20" s="368"/>
      <c r="G20" s="366"/>
      <c r="H20" s="368"/>
      <c r="I20" s="366"/>
      <c r="J20" s="369"/>
      <c r="K20" s="366"/>
      <c r="L20" s="366"/>
      <c r="M20" s="169">
        <f t="shared" si="0"/>
        <v>0</v>
      </c>
    </row>
    <row r="21" spans="1:13" s="370" customFormat="1" x14ac:dyDescent="0.2">
      <c r="A21" s="357" t="s">
        <v>41</v>
      </c>
      <c r="B21" s="371" t="s">
        <v>166</v>
      </c>
      <c r="C21" s="342">
        <f>SUM(D21:L21)</f>
        <v>192</v>
      </c>
      <c r="D21" s="372"/>
      <c r="E21" s="342"/>
      <c r="F21" s="373">
        <v>0</v>
      </c>
      <c r="G21" s="342"/>
      <c r="H21" s="373">
        <v>192</v>
      </c>
      <c r="I21" s="342"/>
      <c r="J21" s="374"/>
      <c r="K21" s="342"/>
      <c r="L21" s="342"/>
      <c r="M21" s="169">
        <f t="shared" si="0"/>
        <v>192</v>
      </c>
    </row>
    <row r="22" spans="1:13" s="370" customFormat="1" x14ac:dyDescent="0.2">
      <c r="A22" s="362" t="s">
        <v>322</v>
      </c>
      <c r="B22" s="365"/>
      <c r="C22" s="362"/>
      <c r="D22" s="375"/>
      <c r="E22" s="366"/>
      <c r="F22" s="368"/>
      <c r="G22" s="366"/>
      <c r="H22" s="376"/>
      <c r="I22" s="366"/>
      <c r="J22" s="377"/>
      <c r="K22" s="269"/>
      <c r="L22" s="269"/>
      <c r="M22" s="169">
        <f t="shared" si="0"/>
        <v>0</v>
      </c>
    </row>
    <row r="23" spans="1:13" s="370" customFormat="1" x14ac:dyDescent="0.2">
      <c r="A23" s="357" t="s">
        <v>41</v>
      </c>
      <c r="B23" s="371" t="s">
        <v>166</v>
      </c>
      <c r="C23" s="342">
        <f>SUM(D23:L23)</f>
        <v>39883</v>
      </c>
      <c r="D23" s="372"/>
      <c r="E23" s="342">
        <v>0</v>
      </c>
      <c r="F23" s="373">
        <v>5</v>
      </c>
      <c r="G23" s="342"/>
      <c r="H23" s="373">
        <v>300</v>
      </c>
      <c r="I23" s="342">
        <v>0</v>
      </c>
      <c r="J23" s="374">
        <v>0</v>
      </c>
      <c r="K23" s="342">
        <v>0</v>
      </c>
      <c r="L23" s="342">
        <v>39578</v>
      </c>
      <c r="M23" s="169">
        <f t="shared" si="0"/>
        <v>39883</v>
      </c>
    </row>
    <row r="24" spans="1:13" s="370" customFormat="1" x14ac:dyDescent="0.2">
      <c r="A24" s="356" t="s">
        <v>323</v>
      </c>
      <c r="B24" s="378"/>
      <c r="C24" s="269"/>
      <c r="D24" s="375"/>
      <c r="E24" s="269"/>
      <c r="F24" s="379"/>
      <c r="G24" s="269"/>
      <c r="H24" s="379"/>
      <c r="I24" s="269"/>
      <c r="J24" s="377"/>
      <c r="K24" s="269"/>
      <c r="L24" s="269"/>
      <c r="M24" s="169">
        <f t="shared" si="0"/>
        <v>0</v>
      </c>
    </row>
    <row r="25" spans="1:13" s="370" customFormat="1" x14ac:dyDescent="0.2">
      <c r="A25" s="357" t="s">
        <v>156</v>
      </c>
      <c r="B25" s="371" t="s">
        <v>166</v>
      </c>
      <c r="C25" s="342">
        <f>SUM(D25:L25)</f>
        <v>385729</v>
      </c>
      <c r="D25" s="375"/>
      <c r="E25" s="269"/>
      <c r="F25" s="379"/>
      <c r="G25" s="269"/>
      <c r="H25" s="379">
        <v>385729</v>
      </c>
      <c r="I25" s="269"/>
      <c r="J25" s="377"/>
      <c r="K25" s="269"/>
      <c r="L25" s="269"/>
      <c r="M25" s="169">
        <f t="shared" si="0"/>
        <v>385729</v>
      </c>
    </row>
    <row r="26" spans="1:13" x14ac:dyDescent="0.2">
      <c r="A26" s="13" t="s">
        <v>324</v>
      </c>
      <c r="B26" s="7"/>
      <c r="C26" s="13"/>
      <c r="D26" s="120"/>
      <c r="E26" s="118"/>
      <c r="F26" s="122"/>
      <c r="G26" s="118"/>
      <c r="H26" s="122"/>
      <c r="I26" s="118"/>
      <c r="J26" s="121"/>
      <c r="K26" s="118"/>
      <c r="L26" s="118"/>
      <c r="M26" s="169">
        <f t="shared" si="0"/>
        <v>0</v>
      </c>
    </row>
    <row r="27" spans="1:13" x14ac:dyDescent="0.2">
      <c r="A27" s="15" t="s">
        <v>163</v>
      </c>
      <c r="B27" s="284" t="s">
        <v>166</v>
      </c>
      <c r="C27" s="117">
        <f>SUM(D27:L27)</f>
        <v>158676</v>
      </c>
      <c r="D27" s="114"/>
      <c r="E27" s="117">
        <v>0</v>
      </c>
      <c r="F27" s="124">
        <v>0</v>
      </c>
      <c r="G27" s="117"/>
      <c r="H27" s="124">
        <v>158676</v>
      </c>
      <c r="I27" s="117">
        <v>0</v>
      </c>
      <c r="J27" s="123"/>
      <c r="K27" s="117">
        <v>0</v>
      </c>
      <c r="L27" s="117">
        <v>0</v>
      </c>
      <c r="M27" s="169">
        <f t="shared" si="0"/>
        <v>158676</v>
      </c>
    </row>
    <row r="28" spans="1:13" x14ac:dyDescent="0.2">
      <c r="A28" s="13" t="s">
        <v>325</v>
      </c>
      <c r="B28" s="7"/>
      <c r="C28" s="13"/>
      <c r="D28" s="120"/>
      <c r="E28" s="118"/>
      <c r="F28" s="122"/>
      <c r="G28" s="118"/>
      <c r="H28" s="122"/>
      <c r="I28" s="118"/>
      <c r="J28" s="121"/>
      <c r="K28" s="118"/>
      <c r="L28" s="118"/>
      <c r="M28" s="169">
        <f t="shared" si="0"/>
        <v>0</v>
      </c>
    </row>
    <row r="29" spans="1:13" x14ac:dyDescent="0.2">
      <c r="A29" s="15" t="s">
        <v>156</v>
      </c>
      <c r="B29" s="284" t="s">
        <v>166</v>
      </c>
      <c r="C29" s="117">
        <f>SUM(D29:L29)</f>
        <v>17195</v>
      </c>
      <c r="D29" s="114">
        <v>12853</v>
      </c>
      <c r="E29" s="117">
        <v>1037</v>
      </c>
      <c r="F29" s="124">
        <v>2961</v>
      </c>
      <c r="G29" s="117"/>
      <c r="H29" s="124">
        <v>0</v>
      </c>
      <c r="I29" s="117">
        <v>344</v>
      </c>
      <c r="J29" s="123"/>
      <c r="K29" s="117">
        <v>0</v>
      </c>
      <c r="L29" s="117"/>
      <c r="M29" s="169">
        <f t="shared" si="0"/>
        <v>17195</v>
      </c>
    </row>
    <row r="30" spans="1:13" s="178" customFormat="1" x14ac:dyDescent="0.2">
      <c r="A30" s="13" t="s">
        <v>326</v>
      </c>
      <c r="B30" s="7"/>
      <c r="C30" s="13"/>
      <c r="D30" s="120"/>
      <c r="E30" s="118"/>
      <c r="F30" s="122" t="s">
        <v>251</v>
      </c>
      <c r="G30" s="118"/>
      <c r="H30" s="122"/>
      <c r="I30" s="118"/>
      <c r="J30" s="121"/>
      <c r="K30" s="118"/>
      <c r="L30" s="118"/>
      <c r="M30" s="169">
        <f t="shared" si="0"/>
        <v>0</v>
      </c>
    </row>
    <row r="31" spans="1:13" s="178" customFormat="1" x14ac:dyDescent="0.2">
      <c r="A31" s="15" t="s">
        <v>41</v>
      </c>
      <c r="B31" s="284" t="s">
        <v>166</v>
      </c>
      <c r="C31" s="117">
        <f>SUM(D31:L31)</f>
        <v>10279</v>
      </c>
      <c r="D31" s="114"/>
      <c r="E31" s="117">
        <v>0</v>
      </c>
      <c r="F31" s="124">
        <v>10279</v>
      </c>
      <c r="G31" s="117"/>
      <c r="H31" s="124">
        <v>0</v>
      </c>
      <c r="I31" s="117">
        <v>0</v>
      </c>
      <c r="J31" s="123"/>
      <c r="K31" s="117"/>
      <c r="L31" s="117">
        <v>0</v>
      </c>
      <c r="M31" s="169">
        <f t="shared" si="0"/>
        <v>10279</v>
      </c>
    </row>
    <row r="32" spans="1:13" s="178" customFormat="1" x14ac:dyDescent="0.2">
      <c r="A32" s="13" t="s">
        <v>327</v>
      </c>
      <c r="B32" s="7"/>
      <c r="C32" s="13"/>
      <c r="D32" s="120"/>
      <c r="E32" s="118"/>
      <c r="F32" s="122"/>
      <c r="G32" s="118"/>
      <c r="H32" s="122"/>
      <c r="I32" s="118"/>
      <c r="J32" s="121"/>
      <c r="K32" s="118"/>
      <c r="L32" s="118"/>
      <c r="M32" s="169">
        <f t="shared" si="0"/>
        <v>0</v>
      </c>
    </row>
    <row r="33" spans="1:13" s="178" customFormat="1" x14ac:dyDescent="0.2">
      <c r="A33" s="15" t="s">
        <v>41</v>
      </c>
      <c r="B33" s="284" t="s">
        <v>166</v>
      </c>
      <c r="C33" s="117">
        <f>SUM(D33:L33)</f>
        <v>0</v>
      </c>
      <c r="D33" s="114"/>
      <c r="E33" s="117">
        <v>0</v>
      </c>
      <c r="F33" s="124">
        <v>0</v>
      </c>
      <c r="G33" s="117"/>
      <c r="H33" s="124">
        <v>0</v>
      </c>
      <c r="I33" s="117">
        <v>0</v>
      </c>
      <c r="J33" s="123">
        <v>0</v>
      </c>
      <c r="K33" s="117">
        <v>0</v>
      </c>
      <c r="L33" s="117">
        <v>0</v>
      </c>
      <c r="M33" s="169">
        <f t="shared" si="0"/>
        <v>0</v>
      </c>
    </row>
    <row r="34" spans="1:13" x14ac:dyDescent="0.2">
      <c r="A34" s="13" t="s">
        <v>328</v>
      </c>
      <c r="B34" s="7"/>
      <c r="C34" s="22"/>
      <c r="D34" s="119"/>
      <c r="E34" s="92"/>
      <c r="F34" s="119"/>
      <c r="G34" s="92"/>
      <c r="H34" s="119"/>
      <c r="I34" s="92"/>
      <c r="J34" s="135"/>
      <c r="K34" s="92"/>
      <c r="L34" s="92"/>
      <c r="M34" s="169">
        <f t="shared" si="0"/>
        <v>0</v>
      </c>
    </row>
    <row r="35" spans="1:13" x14ac:dyDescent="0.2">
      <c r="A35" s="15" t="s">
        <v>41</v>
      </c>
      <c r="B35" s="284" t="s">
        <v>166</v>
      </c>
      <c r="C35" s="117">
        <f>SUM(D35:L35)</f>
        <v>38518</v>
      </c>
      <c r="D35" s="114"/>
      <c r="E35" s="92">
        <v>0</v>
      </c>
      <c r="F35" s="119">
        <v>38518</v>
      </c>
      <c r="G35" s="92"/>
      <c r="H35" s="119">
        <v>0</v>
      </c>
      <c r="I35" s="92">
        <v>0</v>
      </c>
      <c r="J35" s="123">
        <v>0</v>
      </c>
      <c r="K35" s="117"/>
      <c r="L35" s="117">
        <v>0</v>
      </c>
      <c r="M35" s="169">
        <f t="shared" si="0"/>
        <v>38518</v>
      </c>
    </row>
    <row r="36" spans="1:13" x14ac:dyDescent="0.2">
      <c r="A36" s="13" t="s">
        <v>329</v>
      </c>
      <c r="B36" s="285"/>
      <c r="C36" s="92"/>
      <c r="D36" s="125"/>
      <c r="E36" s="118"/>
      <c r="F36" s="122"/>
      <c r="G36" s="118"/>
      <c r="H36" s="122"/>
      <c r="I36" s="118"/>
      <c r="J36" s="135"/>
      <c r="K36" s="92"/>
      <c r="L36" s="92"/>
      <c r="M36" s="169">
        <f t="shared" si="0"/>
        <v>0</v>
      </c>
    </row>
    <row r="37" spans="1:13" x14ac:dyDescent="0.2">
      <c r="A37" s="15" t="s">
        <v>41</v>
      </c>
      <c r="B37" s="285" t="s">
        <v>167</v>
      </c>
      <c r="C37" s="117">
        <f>SUM(D37:L37)</f>
        <v>8584</v>
      </c>
      <c r="D37" s="125"/>
      <c r="E37" s="117"/>
      <c r="F37" s="124">
        <v>2584</v>
      </c>
      <c r="G37" s="117"/>
      <c r="H37" s="124">
        <v>6000</v>
      </c>
      <c r="I37" s="117"/>
      <c r="J37" s="135"/>
      <c r="K37" s="92"/>
      <c r="L37" s="92"/>
      <c r="M37" s="169">
        <f t="shared" si="0"/>
        <v>8584</v>
      </c>
    </row>
    <row r="38" spans="1:13" x14ac:dyDescent="0.2">
      <c r="A38" s="54" t="s">
        <v>330</v>
      </c>
      <c r="B38" s="47"/>
      <c r="C38" s="54"/>
      <c r="D38" s="122"/>
      <c r="E38" s="118"/>
      <c r="F38" s="122"/>
      <c r="G38" s="118"/>
      <c r="H38" s="122"/>
      <c r="I38" s="118"/>
      <c r="J38" s="121"/>
      <c r="K38" s="118"/>
      <c r="L38" s="118"/>
      <c r="M38" s="169">
        <f t="shared" si="0"/>
        <v>0</v>
      </c>
    </row>
    <row r="39" spans="1:13" x14ac:dyDescent="0.2">
      <c r="A39" s="15" t="s">
        <v>30</v>
      </c>
      <c r="B39" s="284" t="s">
        <v>166</v>
      </c>
      <c r="C39" s="117">
        <f>SUM(D39:L39)</f>
        <v>13591</v>
      </c>
      <c r="D39" s="114"/>
      <c r="E39" s="117">
        <v>0</v>
      </c>
      <c r="F39" s="124">
        <v>13591</v>
      </c>
      <c r="G39" s="211"/>
      <c r="H39" s="124">
        <v>0</v>
      </c>
      <c r="I39" s="117">
        <v>0</v>
      </c>
      <c r="J39" s="123">
        <v>0</v>
      </c>
      <c r="K39" s="117"/>
      <c r="L39" s="117">
        <v>0</v>
      </c>
      <c r="M39" s="169">
        <f t="shared" si="0"/>
        <v>13591</v>
      </c>
    </row>
    <row r="40" spans="1:13" x14ac:dyDescent="0.2">
      <c r="A40" s="335" t="s">
        <v>333</v>
      </c>
      <c r="B40" s="47"/>
      <c r="C40" s="54"/>
      <c r="D40" s="122"/>
      <c r="E40" s="118"/>
      <c r="F40" s="122"/>
      <c r="G40" s="118"/>
      <c r="H40" s="122"/>
      <c r="I40" s="118"/>
      <c r="J40" s="121"/>
      <c r="K40" s="118"/>
      <c r="L40" s="118"/>
      <c r="M40" s="169">
        <f t="shared" si="0"/>
        <v>0</v>
      </c>
    </row>
    <row r="41" spans="1:13" x14ac:dyDescent="0.2">
      <c r="A41" s="15" t="s">
        <v>30</v>
      </c>
      <c r="B41" s="284" t="s">
        <v>166</v>
      </c>
      <c r="C41" s="117">
        <f>SUM(D41:L41)</f>
        <v>9512</v>
      </c>
      <c r="D41" s="114"/>
      <c r="E41" s="117">
        <v>0</v>
      </c>
      <c r="F41" s="124">
        <v>9512</v>
      </c>
      <c r="G41" s="211"/>
      <c r="H41" s="124">
        <v>0</v>
      </c>
      <c r="I41" s="117">
        <v>0</v>
      </c>
      <c r="J41" s="123">
        <v>0</v>
      </c>
      <c r="K41" s="117">
        <v>0</v>
      </c>
      <c r="L41" s="117">
        <v>0</v>
      </c>
      <c r="M41" s="169">
        <f t="shared" si="0"/>
        <v>9512</v>
      </c>
    </row>
    <row r="42" spans="1:13" x14ac:dyDescent="0.2">
      <c r="A42" s="468" t="s">
        <v>473</v>
      </c>
      <c r="B42" s="285"/>
      <c r="C42" s="92"/>
      <c r="D42" s="125"/>
      <c r="E42" s="92"/>
      <c r="F42" s="125"/>
      <c r="G42" s="212"/>
      <c r="H42" s="125"/>
      <c r="I42" s="92"/>
      <c r="J42" s="135"/>
      <c r="K42" s="92"/>
      <c r="L42" s="92"/>
      <c r="M42" s="169">
        <f t="shared" si="0"/>
        <v>0</v>
      </c>
    </row>
    <row r="43" spans="1:13" x14ac:dyDescent="0.2">
      <c r="A43" s="15" t="s">
        <v>30</v>
      </c>
      <c r="B43" s="284" t="s">
        <v>166</v>
      </c>
      <c r="C43" s="117">
        <f>SUM(D43:L43)</f>
        <v>4240</v>
      </c>
      <c r="D43" s="124"/>
      <c r="E43" s="117"/>
      <c r="F43" s="124">
        <v>4240</v>
      </c>
      <c r="G43" s="211"/>
      <c r="H43" s="124"/>
      <c r="I43" s="117"/>
      <c r="J43" s="123"/>
      <c r="K43" s="117"/>
      <c r="L43" s="117"/>
      <c r="M43" s="169">
        <f t="shared" si="0"/>
        <v>4240</v>
      </c>
    </row>
    <row r="44" spans="1:13" x14ac:dyDescent="0.2">
      <c r="A44" s="54" t="s">
        <v>432</v>
      </c>
      <c r="B44" s="47"/>
      <c r="C44" s="54"/>
      <c r="D44" s="122"/>
      <c r="E44" s="118"/>
      <c r="F44" s="122"/>
      <c r="G44" s="118"/>
      <c r="H44" s="122"/>
      <c r="I44" s="118"/>
      <c r="J44" s="121"/>
      <c r="K44" s="118"/>
      <c r="L44" s="118"/>
      <c r="M44" s="169">
        <f t="shared" si="0"/>
        <v>0</v>
      </c>
    </row>
    <row r="45" spans="1:13" x14ac:dyDescent="0.2">
      <c r="A45" s="15" t="s">
        <v>30</v>
      </c>
      <c r="B45" s="284" t="s">
        <v>166</v>
      </c>
      <c r="C45" s="117">
        <f>SUM(D45:L45)</f>
        <v>0</v>
      </c>
      <c r="D45" s="114"/>
      <c r="E45" s="117">
        <v>0</v>
      </c>
      <c r="F45" s="124">
        <v>0</v>
      </c>
      <c r="G45" s="117"/>
      <c r="H45" s="124"/>
      <c r="I45" s="117">
        <v>0</v>
      </c>
      <c r="J45" s="123">
        <v>0</v>
      </c>
      <c r="K45" s="117">
        <v>0</v>
      </c>
      <c r="L45" s="117"/>
      <c r="M45" s="169">
        <f t="shared" si="0"/>
        <v>0</v>
      </c>
    </row>
    <row r="46" spans="1:13" x14ac:dyDescent="0.2">
      <c r="A46" s="54" t="s">
        <v>433</v>
      </c>
      <c r="B46" s="47"/>
      <c r="C46" s="54"/>
      <c r="D46" s="122"/>
      <c r="E46" s="118"/>
      <c r="F46" s="122"/>
      <c r="G46" s="118"/>
      <c r="H46" s="122"/>
      <c r="I46" s="118"/>
      <c r="J46" s="121"/>
      <c r="K46" s="118"/>
      <c r="L46" s="118"/>
      <c r="M46" s="169">
        <f t="shared" si="0"/>
        <v>0</v>
      </c>
    </row>
    <row r="47" spans="1:13" x14ac:dyDescent="0.2">
      <c r="A47" s="15" t="s">
        <v>30</v>
      </c>
      <c r="B47" s="284" t="s">
        <v>166</v>
      </c>
      <c r="C47" s="117">
        <f>SUM(D47:L47)</f>
        <v>39100</v>
      </c>
      <c r="D47" s="114"/>
      <c r="E47" s="117">
        <v>0</v>
      </c>
      <c r="F47" s="124">
        <v>37600</v>
      </c>
      <c r="G47" s="117">
        <v>0</v>
      </c>
      <c r="H47" s="124">
        <v>0</v>
      </c>
      <c r="I47" s="117">
        <v>1500</v>
      </c>
      <c r="J47" s="123">
        <v>0</v>
      </c>
      <c r="K47" s="117">
        <v>0</v>
      </c>
      <c r="L47" s="117">
        <v>0</v>
      </c>
      <c r="M47" s="169">
        <f t="shared" si="0"/>
        <v>39100</v>
      </c>
    </row>
    <row r="48" spans="1:13" x14ac:dyDescent="0.2">
      <c r="A48" s="57" t="s">
        <v>434</v>
      </c>
      <c r="B48" s="48"/>
      <c r="C48" s="57"/>
      <c r="D48" s="125"/>
      <c r="E48" s="92"/>
      <c r="F48" s="125"/>
      <c r="G48" s="92"/>
      <c r="H48" s="125"/>
      <c r="I48" s="92"/>
      <c r="J48" s="135"/>
      <c r="K48" s="92"/>
      <c r="L48" s="92"/>
      <c r="M48" s="169">
        <f t="shared" si="0"/>
        <v>0</v>
      </c>
    </row>
    <row r="49" spans="1:13" x14ac:dyDescent="0.2">
      <c r="A49" s="15" t="s">
        <v>30</v>
      </c>
      <c r="B49" s="284" t="s">
        <v>166</v>
      </c>
      <c r="C49" s="117">
        <f>SUM(D49:L49)</f>
        <v>71952</v>
      </c>
      <c r="D49" s="114"/>
      <c r="E49" s="92">
        <v>0</v>
      </c>
      <c r="F49" s="125">
        <v>71952</v>
      </c>
      <c r="G49" s="92">
        <v>0</v>
      </c>
      <c r="H49" s="125">
        <v>0</v>
      </c>
      <c r="I49" s="92">
        <v>0</v>
      </c>
      <c r="J49" s="135">
        <v>0</v>
      </c>
      <c r="K49" s="92">
        <v>0</v>
      </c>
      <c r="L49" s="92">
        <v>0</v>
      </c>
      <c r="M49" s="169">
        <f t="shared" si="0"/>
        <v>71952</v>
      </c>
    </row>
    <row r="50" spans="1:13" x14ac:dyDescent="0.2">
      <c r="A50" s="394" t="s">
        <v>435</v>
      </c>
      <c r="B50" s="47"/>
      <c r="C50" s="54"/>
      <c r="D50" s="122"/>
      <c r="E50" s="118"/>
      <c r="F50" s="122"/>
      <c r="G50" s="118"/>
      <c r="H50" s="122"/>
      <c r="I50" s="118"/>
      <c r="J50" s="121"/>
      <c r="K50" s="118"/>
      <c r="L50" s="118"/>
      <c r="M50" s="169">
        <f t="shared" si="0"/>
        <v>0</v>
      </c>
    </row>
    <row r="51" spans="1:13" x14ac:dyDescent="0.2">
      <c r="A51" s="15" t="s">
        <v>30</v>
      </c>
      <c r="B51" s="284" t="s">
        <v>166</v>
      </c>
      <c r="C51" s="117">
        <f>SUM(D51:L51)</f>
        <v>1543248</v>
      </c>
      <c r="D51" s="114">
        <v>5662</v>
      </c>
      <c r="E51" s="117">
        <v>930</v>
      </c>
      <c r="F51" s="124">
        <v>96359</v>
      </c>
      <c r="G51" s="117"/>
      <c r="H51" s="124">
        <v>1387521</v>
      </c>
      <c r="I51" s="117">
        <v>51976</v>
      </c>
      <c r="J51" s="123">
        <v>0</v>
      </c>
      <c r="K51" s="117">
        <v>800</v>
      </c>
      <c r="L51" s="117">
        <v>0</v>
      </c>
      <c r="M51" s="169">
        <f t="shared" si="0"/>
        <v>1543248</v>
      </c>
    </row>
    <row r="52" spans="1:13" x14ac:dyDescent="0.2">
      <c r="A52" s="13" t="s">
        <v>436</v>
      </c>
      <c r="B52" s="19"/>
      <c r="C52" s="13"/>
      <c r="D52" s="122"/>
      <c r="E52" s="118"/>
      <c r="F52" s="122"/>
      <c r="G52" s="118"/>
      <c r="H52" s="122"/>
      <c r="I52" s="118"/>
      <c r="J52" s="121"/>
      <c r="K52" s="118"/>
      <c r="L52" s="118"/>
      <c r="M52" s="169">
        <f t="shared" si="0"/>
        <v>0</v>
      </c>
    </row>
    <row r="53" spans="1:13" x14ac:dyDescent="0.2">
      <c r="A53" s="15" t="s">
        <v>30</v>
      </c>
      <c r="B53" s="284" t="s">
        <v>166</v>
      </c>
      <c r="C53" s="117">
        <f>SUM(D53:L53)</f>
        <v>7122</v>
      </c>
      <c r="D53" s="123"/>
      <c r="E53" s="117"/>
      <c r="F53" s="124">
        <v>7122</v>
      </c>
      <c r="G53" s="117"/>
      <c r="H53" s="124"/>
      <c r="I53" s="117"/>
      <c r="J53" s="123">
        <v>0</v>
      </c>
      <c r="K53" s="117"/>
      <c r="L53" s="117"/>
      <c r="M53" s="169">
        <f t="shared" si="0"/>
        <v>7122</v>
      </c>
    </row>
    <row r="54" spans="1:13" x14ac:dyDescent="0.2">
      <c r="A54" s="471" t="s">
        <v>462</v>
      </c>
      <c r="B54" s="285"/>
      <c r="C54" s="118"/>
      <c r="D54" s="118"/>
      <c r="E54" s="118"/>
      <c r="F54" s="118"/>
      <c r="G54" s="118"/>
      <c r="H54" s="118"/>
      <c r="I54" s="125"/>
      <c r="J54" s="118"/>
      <c r="K54" s="125"/>
      <c r="L54" s="92"/>
      <c r="M54" s="169">
        <f t="shared" si="0"/>
        <v>0</v>
      </c>
    </row>
    <row r="55" spans="1:13" x14ac:dyDescent="0.2">
      <c r="A55" s="15" t="s">
        <v>30</v>
      </c>
      <c r="B55" s="285" t="s">
        <v>166</v>
      </c>
      <c r="C55" s="117">
        <f>SUM(D55:L55)</f>
        <v>0</v>
      </c>
      <c r="D55" s="117"/>
      <c r="E55" s="117"/>
      <c r="F55" s="117"/>
      <c r="G55" s="117"/>
      <c r="H55" s="117"/>
      <c r="I55" s="125"/>
      <c r="J55" s="117"/>
      <c r="K55" s="125"/>
      <c r="L55" s="92"/>
      <c r="M55" s="169">
        <f t="shared" si="0"/>
        <v>0</v>
      </c>
    </row>
    <row r="56" spans="1:13" x14ac:dyDescent="0.2">
      <c r="A56" s="28" t="s">
        <v>437</v>
      </c>
      <c r="B56" s="7"/>
      <c r="C56" s="31"/>
      <c r="D56" s="118"/>
      <c r="E56" s="122"/>
      <c r="F56" s="118"/>
      <c r="G56" s="122"/>
      <c r="H56" s="118"/>
      <c r="I56" s="122"/>
      <c r="J56" s="118"/>
      <c r="K56" s="122"/>
      <c r="L56" s="118"/>
      <c r="M56" s="169">
        <f t="shared" si="0"/>
        <v>0</v>
      </c>
    </row>
    <row r="57" spans="1:13" x14ac:dyDescent="0.2">
      <c r="A57" s="29" t="s">
        <v>30</v>
      </c>
      <c r="B57" s="284" t="s">
        <v>166</v>
      </c>
      <c r="C57" s="123">
        <f>SUM(D57:L57)</f>
        <v>325068</v>
      </c>
      <c r="D57" s="117"/>
      <c r="E57" s="124">
        <v>0</v>
      </c>
      <c r="F57" s="117">
        <v>6458</v>
      </c>
      <c r="G57" s="124"/>
      <c r="H57" s="117"/>
      <c r="I57" s="395">
        <v>318610</v>
      </c>
      <c r="J57" s="117">
        <v>0</v>
      </c>
      <c r="K57" s="124"/>
      <c r="L57" s="117"/>
      <c r="M57" s="169">
        <f t="shared" si="0"/>
        <v>325068</v>
      </c>
    </row>
    <row r="58" spans="1:13" x14ac:dyDescent="0.2">
      <c r="A58" s="13" t="s">
        <v>438</v>
      </c>
      <c r="B58" s="315"/>
      <c r="C58" s="31"/>
      <c r="D58" s="118"/>
      <c r="E58" s="122"/>
      <c r="F58" s="118"/>
      <c r="G58" s="122"/>
      <c r="H58" s="118"/>
      <c r="I58" s="122"/>
      <c r="J58" s="118"/>
      <c r="K58" s="122"/>
      <c r="L58" s="118"/>
      <c r="M58" s="169">
        <f t="shared" si="0"/>
        <v>0</v>
      </c>
    </row>
    <row r="59" spans="1:13" x14ac:dyDescent="0.2">
      <c r="A59" s="29" t="s">
        <v>30</v>
      </c>
      <c r="B59" s="284" t="s">
        <v>167</v>
      </c>
      <c r="C59" s="123">
        <f>SUM(D59:L59)</f>
        <v>3000</v>
      </c>
      <c r="D59" s="117"/>
      <c r="E59" s="124"/>
      <c r="F59" s="117">
        <v>0</v>
      </c>
      <c r="G59" s="124"/>
      <c r="H59" s="117">
        <v>3000</v>
      </c>
      <c r="I59" s="124">
        <v>0</v>
      </c>
      <c r="J59" s="117">
        <v>0</v>
      </c>
      <c r="K59" s="124"/>
      <c r="L59" s="117"/>
      <c r="M59" s="169">
        <f t="shared" si="0"/>
        <v>3000</v>
      </c>
    </row>
    <row r="60" spans="1:13" x14ac:dyDescent="0.2">
      <c r="A60" s="13" t="s">
        <v>439</v>
      </c>
      <c r="B60" s="19"/>
      <c r="C60" s="22"/>
      <c r="D60" s="122"/>
      <c r="E60" s="118"/>
      <c r="F60" s="122"/>
      <c r="G60" s="118"/>
      <c r="H60" s="122"/>
      <c r="I60" s="118"/>
      <c r="J60" s="121"/>
      <c r="K60" s="118"/>
      <c r="L60" s="118"/>
      <c r="M60" s="169">
        <f t="shared" si="0"/>
        <v>0</v>
      </c>
    </row>
    <row r="61" spans="1:13" x14ac:dyDescent="0.2">
      <c r="A61" s="15" t="s">
        <v>30</v>
      </c>
      <c r="B61" s="284" t="s">
        <v>166</v>
      </c>
      <c r="C61" s="117">
        <f>SUM(D61:L61)</f>
        <v>1589</v>
      </c>
      <c r="D61" s="114"/>
      <c r="E61" s="117">
        <v>0</v>
      </c>
      <c r="F61" s="124">
        <v>1589</v>
      </c>
      <c r="G61" s="117">
        <v>0</v>
      </c>
      <c r="H61" s="124">
        <v>0</v>
      </c>
      <c r="I61" s="117">
        <v>0</v>
      </c>
      <c r="J61" s="123">
        <v>0</v>
      </c>
      <c r="K61" s="117">
        <v>0</v>
      </c>
      <c r="L61" s="117">
        <v>0</v>
      </c>
      <c r="M61" s="169">
        <f t="shared" si="0"/>
        <v>1589</v>
      </c>
    </row>
    <row r="62" spans="1:13" x14ac:dyDescent="0.2">
      <c r="A62" s="13" t="s">
        <v>440</v>
      </c>
      <c r="B62" s="7"/>
      <c r="C62" s="13"/>
      <c r="D62" s="122"/>
      <c r="E62" s="118"/>
      <c r="F62" s="122"/>
      <c r="G62" s="118"/>
      <c r="H62" s="122"/>
      <c r="I62" s="118"/>
      <c r="J62" s="121"/>
      <c r="K62" s="118"/>
      <c r="L62" s="118"/>
      <c r="M62" s="169">
        <f t="shared" si="0"/>
        <v>0</v>
      </c>
    </row>
    <row r="63" spans="1:13" x14ac:dyDescent="0.2">
      <c r="A63" s="15" t="s">
        <v>30</v>
      </c>
      <c r="B63" s="284" t="s">
        <v>167</v>
      </c>
      <c r="C63" s="117">
        <f>SUM(D63:L63)</f>
        <v>0</v>
      </c>
      <c r="D63" s="114"/>
      <c r="E63" s="117">
        <v>0</v>
      </c>
      <c r="F63" s="124">
        <v>0</v>
      </c>
      <c r="G63" s="117">
        <v>0</v>
      </c>
      <c r="H63" s="124">
        <v>0</v>
      </c>
      <c r="I63" s="117">
        <v>0</v>
      </c>
      <c r="J63" s="123">
        <v>0</v>
      </c>
      <c r="K63" s="117">
        <v>0</v>
      </c>
      <c r="L63" s="117">
        <v>0</v>
      </c>
      <c r="M63" s="169">
        <f t="shared" si="0"/>
        <v>0</v>
      </c>
    </row>
    <row r="64" spans="1:13" x14ac:dyDescent="0.2">
      <c r="A64" s="54" t="s">
        <v>441</v>
      </c>
      <c r="B64" s="48"/>
      <c r="C64" s="22"/>
      <c r="D64" s="115"/>
      <c r="E64" s="92"/>
      <c r="F64" s="119"/>
      <c r="G64" s="92"/>
      <c r="H64" s="119"/>
      <c r="I64" s="92"/>
      <c r="J64" s="135"/>
      <c r="K64" s="92"/>
      <c r="L64" s="92">
        <v>0</v>
      </c>
      <c r="M64" s="169">
        <f t="shared" si="0"/>
        <v>0</v>
      </c>
    </row>
    <row r="65" spans="1:13" x14ac:dyDescent="0.2">
      <c r="A65" s="15" t="s">
        <v>30</v>
      </c>
      <c r="B65" s="284" t="s">
        <v>166</v>
      </c>
      <c r="C65" s="117">
        <f>SUM(D65:L65)</f>
        <v>17340</v>
      </c>
      <c r="D65" s="114">
        <v>257</v>
      </c>
      <c r="E65" s="114">
        <v>124</v>
      </c>
      <c r="F65" s="114">
        <v>16959</v>
      </c>
      <c r="G65" s="114"/>
      <c r="H65" s="124">
        <v>0</v>
      </c>
      <c r="I65" s="117">
        <v>0</v>
      </c>
      <c r="J65" s="114"/>
      <c r="K65" s="114">
        <v>0</v>
      </c>
      <c r="L65" s="117">
        <v>0</v>
      </c>
      <c r="M65" s="169">
        <f t="shared" si="0"/>
        <v>17340</v>
      </c>
    </row>
    <row r="66" spans="1:13" x14ac:dyDescent="0.2">
      <c r="A66" s="394" t="s">
        <v>442</v>
      </c>
      <c r="B66" s="48"/>
      <c r="C66" s="22"/>
      <c r="D66" s="115"/>
      <c r="E66" s="92"/>
      <c r="F66" s="119"/>
      <c r="G66" s="92"/>
      <c r="H66" s="119"/>
      <c r="I66" s="92"/>
      <c r="J66" s="135"/>
      <c r="K66" s="92"/>
      <c r="L66" s="92">
        <v>0</v>
      </c>
      <c r="M66" s="169">
        <f t="shared" si="0"/>
        <v>0</v>
      </c>
    </row>
    <row r="67" spans="1:13" x14ac:dyDescent="0.2">
      <c r="A67" s="15" t="s">
        <v>30</v>
      </c>
      <c r="B67" s="284" t="s">
        <v>166</v>
      </c>
      <c r="C67" s="117">
        <f>SUM(D67:L67)</f>
        <v>40404</v>
      </c>
      <c r="D67" s="114">
        <v>2411</v>
      </c>
      <c r="E67" s="114">
        <v>363</v>
      </c>
      <c r="F67" s="114">
        <v>32487</v>
      </c>
      <c r="G67" s="114"/>
      <c r="H67" s="124"/>
      <c r="I67" s="117">
        <v>5143</v>
      </c>
      <c r="J67" s="114"/>
      <c r="K67" s="114">
        <v>0</v>
      </c>
      <c r="L67" s="117">
        <v>0</v>
      </c>
      <c r="M67" s="169">
        <f t="shared" si="0"/>
        <v>40404</v>
      </c>
    </row>
    <row r="68" spans="1:13" x14ac:dyDescent="0.2">
      <c r="A68" s="54" t="s">
        <v>443</v>
      </c>
      <c r="B68" s="47"/>
      <c r="C68" s="54"/>
      <c r="D68" s="122"/>
      <c r="E68" s="118"/>
      <c r="F68" s="122"/>
      <c r="G68" s="118"/>
      <c r="H68" s="122"/>
      <c r="I68" s="118"/>
      <c r="J68" s="122"/>
      <c r="K68" s="118"/>
      <c r="L68" s="118"/>
      <c r="M68" s="169">
        <f t="shared" si="0"/>
        <v>0</v>
      </c>
    </row>
    <row r="69" spans="1:13" x14ac:dyDescent="0.2">
      <c r="A69" s="15" t="s">
        <v>30</v>
      </c>
      <c r="B69" s="284" t="s">
        <v>167</v>
      </c>
      <c r="C69" s="117">
        <f>SUM(D69:L69)</f>
        <v>3720</v>
      </c>
      <c r="D69" s="114"/>
      <c r="E69" s="117">
        <v>0</v>
      </c>
      <c r="F69" s="124">
        <v>0</v>
      </c>
      <c r="G69" s="117"/>
      <c r="H69" s="124">
        <v>3720</v>
      </c>
      <c r="I69" s="117">
        <v>0</v>
      </c>
      <c r="J69" s="124">
        <v>0</v>
      </c>
      <c r="K69" s="117">
        <v>0</v>
      </c>
      <c r="L69" s="117">
        <v>0</v>
      </c>
      <c r="M69" s="169">
        <f t="shared" si="0"/>
        <v>3720</v>
      </c>
    </row>
    <row r="70" spans="1:13" x14ac:dyDescent="0.2">
      <c r="A70" s="468" t="s">
        <v>444</v>
      </c>
      <c r="B70" s="464"/>
      <c r="C70" s="92"/>
      <c r="D70" s="115"/>
      <c r="E70" s="92"/>
      <c r="F70" s="125"/>
      <c r="G70" s="92"/>
      <c r="H70" s="125"/>
      <c r="I70" s="92"/>
      <c r="J70" s="125"/>
      <c r="K70" s="92"/>
      <c r="L70" s="92"/>
      <c r="M70" s="169">
        <f t="shared" si="0"/>
        <v>0</v>
      </c>
    </row>
    <row r="71" spans="1:13" x14ac:dyDescent="0.2">
      <c r="A71" s="11" t="s">
        <v>30</v>
      </c>
      <c r="B71" s="464" t="s">
        <v>167</v>
      </c>
      <c r="C71" s="117">
        <f>SUM(D71:L71)</f>
        <v>73026</v>
      </c>
      <c r="D71" s="115"/>
      <c r="E71" s="92"/>
      <c r="F71" s="125"/>
      <c r="G71" s="92"/>
      <c r="H71" s="125"/>
      <c r="I71" s="92"/>
      <c r="J71" s="125"/>
      <c r="K71" s="92">
        <v>73026</v>
      </c>
      <c r="L71" s="92"/>
      <c r="M71" s="169">
        <f t="shared" si="0"/>
        <v>73026</v>
      </c>
    </row>
    <row r="72" spans="1:13" x14ac:dyDescent="0.2">
      <c r="A72" s="54" t="s">
        <v>445</v>
      </c>
      <c r="B72" s="247"/>
      <c r="C72" s="54"/>
      <c r="D72" s="120"/>
      <c r="E72" s="118"/>
      <c r="F72" s="122"/>
      <c r="G72" s="118"/>
      <c r="H72" s="122"/>
      <c r="I72" s="118"/>
      <c r="J72" s="121"/>
      <c r="K72" s="118"/>
      <c r="L72" s="118"/>
      <c r="M72" s="169">
        <f t="shared" si="0"/>
        <v>0</v>
      </c>
    </row>
    <row r="73" spans="1:13" x14ac:dyDescent="0.2">
      <c r="A73" s="15" t="s">
        <v>41</v>
      </c>
      <c r="B73" s="286" t="s">
        <v>166</v>
      </c>
      <c r="C73" s="117">
        <f>SUM(D73:L73)</f>
        <v>17438</v>
      </c>
      <c r="D73" s="114"/>
      <c r="E73" s="117">
        <v>0</v>
      </c>
      <c r="F73" s="124">
        <v>9438</v>
      </c>
      <c r="G73" s="117"/>
      <c r="H73" s="124">
        <v>0</v>
      </c>
      <c r="I73" s="117">
        <v>0</v>
      </c>
      <c r="J73" s="123">
        <v>8000</v>
      </c>
      <c r="K73" s="117">
        <v>0</v>
      </c>
      <c r="L73" s="117">
        <v>0</v>
      </c>
      <c r="M73" s="169">
        <f t="shared" si="0"/>
        <v>17438</v>
      </c>
    </row>
    <row r="74" spans="1:13" x14ac:dyDescent="0.2">
      <c r="A74" s="54" t="s">
        <v>446</v>
      </c>
      <c r="B74" s="247"/>
      <c r="C74" s="54"/>
      <c r="D74" s="120"/>
      <c r="E74" s="118"/>
      <c r="F74" s="122"/>
      <c r="G74" s="118"/>
      <c r="H74" s="122"/>
      <c r="I74" s="118"/>
      <c r="J74" s="121"/>
      <c r="K74" s="118"/>
      <c r="L74" s="118"/>
      <c r="M74" s="169">
        <f t="shared" si="0"/>
        <v>0</v>
      </c>
    </row>
    <row r="75" spans="1:13" x14ac:dyDescent="0.2">
      <c r="A75" s="15" t="s">
        <v>41</v>
      </c>
      <c r="B75" s="286" t="s">
        <v>166</v>
      </c>
      <c r="C75" s="117">
        <f>SUM(D75:L75)</f>
        <v>8994</v>
      </c>
      <c r="D75" s="114"/>
      <c r="E75" s="117"/>
      <c r="F75" s="124">
        <v>8994</v>
      </c>
      <c r="G75" s="117"/>
      <c r="H75" s="124">
        <v>0</v>
      </c>
      <c r="I75" s="117">
        <v>0</v>
      </c>
      <c r="J75" s="123">
        <v>0</v>
      </c>
      <c r="K75" s="117">
        <v>0</v>
      </c>
      <c r="L75" s="117">
        <v>0</v>
      </c>
      <c r="M75" s="169">
        <f t="shared" si="0"/>
        <v>8994</v>
      </c>
    </row>
    <row r="76" spans="1:13" x14ac:dyDescent="0.2">
      <c r="A76" s="54" t="s">
        <v>447</v>
      </c>
      <c r="B76" s="247"/>
      <c r="C76" s="54"/>
      <c r="D76" s="120"/>
      <c r="E76" s="118"/>
      <c r="F76" s="122"/>
      <c r="G76" s="118"/>
      <c r="H76" s="122"/>
      <c r="I76" s="118"/>
      <c r="J76" s="121"/>
      <c r="K76" s="118"/>
      <c r="L76" s="118"/>
      <c r="M76" s="169">
        <f t="shared" si="0"/>
        <v>0</v>
      </c>
    </row>
    <row r="77" spans="1:13" x14ac:dyDescent="0.2">
      <c r="A77" s="15" t="s">
        <v>41</v>
      </c>
      <c r="B77" s="286" t="s">
        <v>166</v>
      </c>
      <c r="C77" s="117">
        <f>SUM(D77:L77)</f>
        <v>0</v>
      </c>
      <c r="D77" s="114"/>
      <c r="E77" s="117">
        <v>0</v>
      </c>
      <c r="F77" s="124">
        <v>0</v>
      </c>
      <c r="G77" s="117"/>
      <c r="H77" s="124">
        <v>0</v>
      </c>
      <c r="I77" s="117">
        <v>0</v>
      </c>
      <c r="J77" s="123">
        <v>0</v>
      </c>
      <c r="K77" s="117">
        <v>0</v>
      </c>
      <c r="L77" s="117">
        <v>0</v>
      </c>
      <c r="M77" s="169">
        <f t="shared" si="0"/>
        <v>0</v>
      </c>
    </row>
    <row r="78" spans="1:13" x14ac:dyDescent="0.2">
      <c r="A78" s="468" t="s">
        <v>448</v>
      </c>
      <c r="B78" s="464"/>
      <c r="C78" s="92"/>
      <c r="D78" s="115"/>
      <c r="E78" s="92"/>
      <c r="F78" s="125"/>
      <c r="G78" s="92"/>
      <c r="H78" s="125"/>
      <c r="I78" s="92"/>
      <c r="J78" s="135"/>
      <c r="K78" s="92"/>
      <c r="L78" s="92"/>
      <c r="M78" s="169">
        <f t="shared" ref="M78:M105" si="1">SUM(D78:L78)</f>
        <v>0</v>
      </c>
    </row>
    <row r="79" spans="1:13" x14ac:dyDescent="0.2">
      <c r="A79" s="15" t="s">
        <v>41</v>
      </c>
      <c r="B79" s="464" t="s">
        <v>166</v>
      </c>
      <c r="C79" s="117">
        <f>SUM(D79:L79)</f>
        <v>0</v>
      </c>
      <c r="D79" s="115"/>
      <c r="E79" s="92"/>
      <c r="F79" s="125"/>
      <c r="G79" s="92"/>
      <c r="H79" s="125"/>
      <c r="I79" s="92"/>
      <c r="J79" s="135"/>
      <c r="K79" s="92"/>
      <c r="L79" s="92"/>
      <c r="M79" s="169">
        <f t="shared" si="1"/>
        <v>0</v>
      </c>
    </row>
    <row r="80" spans="1:13" x14ac:dyDescent="0.2">
      <c r="A80" s="54" t="s">
        <v>449</v>
      </c>
      <c r="B80" s="247"/>
      <c r="C80" s="54"/>
      <c r="D80" s="120"/>
      <c r="E80" s="118"/>
      <c r="F80" s="122"/>
      <c r="G80" s="118"/>
      <c r="H80" s="122"/>
      <c r="I80" s="118"/>
      <c r="J80" s="121"/>
      <c r="K80" s="118"/>
      <c r="L80" s="118"/>
      <c r="M80" s="169">
        <f t="shared" si="1"/>
        <v>0</v>
      </c>
    </row>
    <row r="81" spans="1:13" x14ac:dyDescent="0.2">
      <c r="A81" s="15" t="s">
        <v>41</v>
      </c>
      <c r="B81" s="286" t="s">
        <v>166</v>
      </c>
      <c r="C81" s="117">
        <f>SUM(D81:L81)</f>
        <v>200</v>
      </c>
      <c r="D81" s="114"/>
      <c r="E81" s="117">
        <v>0</v>
      </c>
      <c r="F81" s="124">
        <v>200</v>
      </c>
      <c r="G81" s="117"/>
      <c r="H81" s="124">
        <v>0</v>
      </c>
      <c r="I81" s="117">
        <v>0</v>
      </c>
      <c r="J81" s="123">
        <v>0</v>
      </c>
      <c r="K81" s="117">
        <v>0</v>
      </c>
      <c r="L81" s="117">
        <v>0</v>
      </c>
      <c r="M81" s="169">
        <f t="shared" si="1"/>
        <v>200</v>
      </c>
    </row>
    <row r="82" spans="1:13" x14ac:dyDescent="0.2">
      <c r="A82" s="54" t="s">
        <v>450</v>
      </c>
      <c r="B82" s="247"/>
      <c r="C82" s="54"/>
      <c r="D82" s="120"/>
      <c r="E82" s="118"/>
      <c r="F82" s="122"/>
      <c r="G82" s="118"/>
      <c r="H82" s="122"/>
      <c r="I82" s="118"/>
      <c r="J82" s="121"/>
      <c r="K82" s="118"/>
      <c r="L82" s="118"/>
      <c r="M82" s="169">
        <f t="shared" si="1"/>
        <v>0</v>
      </c>
    </row>
    <row r="83" spans="1:13" x14ac:dyDescent="0.2">
      <c r="A83" s="15" t="s">
        <v>41</v>
      </c>
      <c r="B83" s="286" t="s">
        <v>166</v>
      </c>
      <c r="C83" s="117">
        <f>SUM(D83:L83)</f>
        <v>0</v>
      </c>
      <c r="D83" s="114"/>
      <c r="E83" s="117">
        <v>0</v>
      </c>
      <c r="F83" s="124">
        <v>0</v>
      </c>
      <c r="G83" s="117"/>
      <c r="H83" s="124">
        <v>0</v>
      </c>
      <c r="I83" s="117">
        <v>0</v>
      </c>
      <c r="J83" s="123"/>
      <c r="K83" s="117">
        <v>0</v>
      </c>
      <c r="L83" s="117">
        <v>0</v>
      </c>
      <c r="M83" s="169">
        <f t="shared" si="1"/>
        <v>0</v>
      </c>
    </row>
    <row r="84" spans="1:13" x14ac:dyDescent="0.2">
      <c r="A84" s="227" t="s">
        <v>451</v>
      </c>
      <c r="B84" s="60"/>
      <c r="C84" s="218"/>
      <c r="D84" s="122"/>
      <c r="E84" s="118"/>
      <c r="F84" s="122"/>
      <c r="G84" s="118"/>
      <c r="H84" s="122"/>
      <c r="I84" s="219"/>
      <c r="J84" s="122"/>
      <c r="K84" s="118"/>
      <c r="L84" s="118"/>
      <c r="M84" s="169">
        <f t="shared" si="1"/>
        <v>0</v>
      </c>
    </row>
    <row r="85" spans="1:13" x14ac:dyDescent="0.2">
      <c r="A85" s="29" t="s">
        <v>40</v>
      </c>
      <c r="B85" s="265" t="s">
        <v>167</v>
      </c>
      <c r="C85" s="117">
        <f>SUM(D85:L85)</f>
        <v>6503</v>
      </c>
      <c r="D85" s="124"/>
      <c r="E85" s="117">
        <v>0</v>
      </c>
      <c r="F85" s="124">
        <v>6503</v>
      </c>
      <c r="G85" s="117">
        <v>0</v>
      </c>
      <c r="H85" s="124">
        <v>0</v>
      </c>
      <c r="I85" s="211"/>
      <c r="J85" s="124"/>
      <c r="K85" s="117">
        <v>0</v>
      </c>
      <c r="L85" s="117">
        <v>0</v>
      </c>
      <c r="M85" s="169">
        <f t="shared" si="1"/>
        <v>6503</v>
      </c>
    </row>
    <row r="86" spans="1:13" x14ac:dyDescent="0.2">
      <c r="A86" s="227" t="s">
        <v>452</v>
      </c>
      <c r="B86" s="315"/>
      <c r="C86" s="92"/>
      <c r="D86" s="125"/>
      <c r="E86" s="92"/>
      <c r="F86" s="121"/>
      <c r="G86" s="118"/>
      <c r="H86" s="122"/>
      <c r="I86" s="219"/>
      <c r="J86" s="122"/>
      <c r="K86" s="118"/>
      <c r="L86" s="118"/>
      <c r="M86" s="169">
        <f t="shared" si="1"/>
        <v>0</v>
      </c>
    </row>
    <row r="87" spans="1:13" x14ac:dyDescent="0.2">
      <c r="A87" s="29" t="s">
        <v>40</v>
      </c>
      <c r="B87" s="284" t="s">
        <v>167</v>
      </c>
      <c r="C87" s="117">
        <f>SUM(D87:L87)</f>
        <v>1346</v>
      </c>
      <c r="D87" s="125"/>
      <c r="E87" s="92"/>
      <c r="F87" s="123">
        <v>1346</v>
      </c>
      <c r="G87" s="117"/>
      <c r="H87" s="124"/>
      <c r="I87" s="211"/>
      <c r="J87" s="124"/>
      <c r="K87" s="117"/>
      <c r="L87" s="117"/>
      <c r="M87" s="169">
        <f t="shared" si="1"/>
        <v>1346</v>
      </c>
    </row>
    <row r="88" spans="1:13" x14ac:dyDescent="0.2">
      <c r="A88" s="22" t="s">
        <v>453</v>
      </c>
      <c r="B88" s="19"/>
      <c r="C88" s="13"/>
      <c r="D88" s="122"/>
      <c r="E88" s="118"/>
      <c r="F88" s="122"/>
      <c r="G88" s="118"/>
      <c r="H88" s="118"/>
      <c r="I88" s="219"/>
      <c r="J88" s="122"/>
      <c r="K88" s="118"/>
      <c r="L88" s="118"/>
      <c r="M88" s="169">
        <f t="shared" si="1"/>
        <v>0</v>
      </c>
    </row>
    <row r="89" spans="1:13" x14ac:dyDescent="0.2">
      <c r="A89" s="11" t="s">
        <v>30</v>
      </c>
      <c r="B89" s="284" t="s">
        <v>166</v>
      </c>
      <c r="C89" s="117">
        <f>SUM(D89:L89)</f>
        <v>1824</v>
      </c>
      <c r="D89" s="124"/>
      <c r="E89" s="117">
        <v>0</v>
      </c>
      <c r="F89" s="124">
        <v>1824</v>
      </c>
      <c r="G89" s="117">
        <v>0</v>
      </c>
      <c r="H89" s="117">
        <v>0</v>
      </c>
      <c r="I89" s="211">
        <v>0</v>
      </c>
      <c r="J89" s="124">
        <v>0</v>
      </c>
      <c r="K89" s="117">
        <v>0</v>
      </c>
      <c r="L89" s="117">
        <v>0</v>
      </c>
      <c r="M89" s="169">
        <f t="shared" si="1"/>
        <v>1824</v>
      </c>
    </row>
    <row r="90" spans="1:13" x14ac:dyDescent="0.2">
      <c r="A90" s="13" t="s">
        <v>454</v>
      </c>
      <c r="B90" s="7"/>
      <c r="C90" s="13"/>
      <c r="D90" s="122"/>
      <c r="E90" s="118"/>
      <c r="F90" s="122"/>
      <c r="G90" s="118"/>
      <c r="H90" s="118"/>
      <c r="I90" s="118"/>
      <c r="J90" s="122"/>
      <c r="K90" s="118"/>
      <c r="L90" s="118"/>
      <c r="M90" s="169">
        <f t="shared" si="1"/>
        <v>0</v>
      </c>
    </row>
    <row r="91" spans="1:13" x14ac:dyDescent="0.2">
      <c r="A91" s="15" t="s">
        <v>30</v>
      </c>
      <c r="B91" s="284" t="s">
        <v>166</v>
      </c>
      <c r="C91" s="117">
        <f>SUM(D91:L91)</f>
        <v>811</v>
      </c>
      <c r="D91" s="124"/>
      <c r="E91" s="117">
        <v>0</v>
      </c>
      <c r="F91" s="124">
        <v>811</v>
      </c>
      <c r="G91" s="117">
        <v>0</v>
      </c>
      <c r="H91" s="117">
        <v>0</v>
      </c>
      <c r="I91" s="117">
        <v>0</v>
      </c>
      <c r="J91" s="124">
        <v>0</v>
      </c>
      <c r="K91" s="117">
        <v>0</v>
      </c>
      <c r="L91" s="117">
        <v>0</v>
      </c>
      <c r="M91" s="169">
        <f t="shared" si="1"/>
        <v>811</v>
      </c>
    </row>
    <row r="92" spans="1:13" x14ac:dyDescent="0.2">
      <c r="A92" s="13" t="s">
        <v>455</v>
      </c>
      <c r="B92" s="7"/>
      <c r="C92" s="13"/>
      <c r="D92" s="122"/>
      <c r="E92" s="118"/>
      <c r="F92" s="122"/>
      <c r="G92" s="118"/>
      <c r="H92" s="118"/>
      <c r="I92" s="118"/>
      <c r="J92" s="122"/>
      <c r="K92" s="118"/>
      <c r="L92" s="118"/>
      <c r="M92" s="169">
        <f t="shared" si="1"/>
        <v>0</v>
      </c>
    </row>
    <row r="93" spans="1:13" x14ac:dyDescent="0.2">
      <c r="A93" s="15" t="s">
        <v>30</v>
      </c>
      <c r="B93" s="284" t="s">
        <v>166</v>
      </c>
      <c r="C93" s="117">
        <f>SUM(D93:L93)</f>
        <v>0</v>
      </c>
      <c r="D93" s="124"/>
      <c r="E93" s="117">
        <v>0</v>
      </c>
      <c r="F93" s="124">
        <v>0</v>
      </c>
      <c r="G93" s="117">
        <v>0</v>
      </c>
      <c r="H93" s="117">
        <v>0</v>
      </c>
      <c r="I93" s="117">
        <v>0</v>
      </c>
      <c r="J93" s="124">
        <v>0</v>
      </c>
      <c r="K93" s="117">
        <v>0</v>
      </c>
      <c r="L93" s="117">
        <v>0</v>
      </c>
      <c r="M93" s="169">
        <f t="shared" si="1"/>
        <v>0</v>
      </c>
    </row>
    <row r="94" spans="1:13" x14ac:dyDescent="0.2">
      <c r="A94" s="57" t="s">
        <v>456</v>
      </c>
      <c r="B94" s="48"/>
      <c r="C94" s="246"/>
      <c r="D94" s="125"/>
      <c r="E94" s="118"/>
      <c r="F94" s="122"/>
      <c r="G94" s="118"/>
      <c r="H94" s="118"/>
      <c r="I94" s="118"/>
      <c r="J94" s="122"/>
      <c r="K94" s="118"/>
      <c r="L94" s="118"/>
      <c r="M94" s="169">
        <f t="shared" si="1"/>
        <v>0</v>
      </c>
    </row>
    <row r="95" spans="1:13" x14ac:dyDescent="0.2">
      <c r="A95" s="11" t="s">
        <v>30</v>
      </c>
      <c r="B95" s="285" t="s">
        <v>166</v>
      </c>
      <c r="C95" s="92">
        <f>SUM(D95:L95)</f>
        <v>0</v>
      </c>
      <c r="D95" s="125"/>
      <c r="E95" s="92"/>
      <c r="F95" s="125">
        <v>0</v>
      </c>
      <c r="G95" s="92">
        <v>0</v>
      </c>
      <c r="H95" s="92">
        <v>0</v>
      </c>
      <c r="I95" s="92">
        <v>0</v>
      </c>
      <c r="J95" s="125">
        <v>0</v>
      </c>
      <c r="K95" s="92">
        <v>0</v>
      </c>
      <c r="L95" s="92">
        <v>0</v>
      </c>
      <c r="M95" s="169">
        <f t="shared" si="1"/>
        <v>0</v>
      </c>
    </row>
    <row r="96" spans="1:13" x14ac:dyDescent="0.2">
      <c r="A96" s="54" t="s">
        <v>457</v>
      </c>
      <c r="B96" s="315"/>
      <c r="C96" s="118"/>
      <c r="D96" s="122"/>
      <c r="E96" s="118"/>
      <c r="F96" s="122"/>
      <c r="G96" s="118"/>
      <c r="H96" s="118"/>
      <c r="I96" s="118"/>
      <c r="J96" s="122"/>
      <c r="K96" s="118"/>
      <c r="L96" s="118"/>
      <c r="M96" s="169">
        <f t="shared" si="1"/>
        <v>0</v>
      </c>
    </row>
    <row r="97" spans="1:13" x14ac:dyDescent="0.2">
      <c r="A97" s="11" t="s">
        <v>30</v>
      </c>
      <c r="B97" s="284" t="s">
        <v>166</v>
      </c>
      <c r="C97" s="117">
        <f>SUM(D97:L97)</f>
        <v>0</v>
      </c>
      <c r="D97" s="124"/>
      <c r="E97" s="117"/>
      <c r="F97" s="124">
        <v>0</v>
      </c>
      <c r="G97" s="117"/>
      <c r="H97" s="117"/>
      <c r="I97" s="117"/>
      <c r="J97" s="124"/>
      <c r="K97" s="117"/>
      <c r="L97" s="117"/>
      <c r="M97" s="169">
        <f t="shared" si="1"/>
        <v>0</v>
      </c>
    </row>
    <row r="98" spans="1:13" x14ac:dyDescent="0.2">
      <c r="A98" s="13" t="s">
        <v>458</v>
      </c>
      <c r="B98" s="285"/>
      <c r="C98" s="92"/>
      <c r="D98" s="121"/>
      <c r="E98" s="118"/>
      <c r="F98" s="122"/>
      <c r="G98" s="118"/>
      <c r="H98" s="118"/>
      <c r="I98" s="118"/>
      <c r="J98" s="122"/>
      <c r="K98" s="118"/>
      <c r="L98" s="118"/>
      <c r="M98" s="169">
        <f t="shared" si="1"/>
        <v>0</v>
      </c>
    </row>
    <row r="99" spans="1:13" x14ac:dyDescent="0.2">
      <c r="A99" s="15" t="s">
        <v>30</v>
      </c>
      <c r="B99" s="285" t="s">
        <v>166</v>
      </c>
      <c r="C99" s="117">
        <f>SUM(D99:L99)</f>
        <v>12279</v>
      </c>
      <c r="D99" s="123"/>
      <c r="E99" s="117"/>
      <c r="F99" s="124"/>
      <c r="G99" s="117">
        <v>12279</v>
      </c>
      <c r="H99" s="117">
        <v>0</v>
      </c>
      <c r="I99" s="117"/>
      <c r="J99" s="124"/>
      <c r="K99" s="117"/>
      <c r="L99" s="117"/>
      <c r="M99" s="169">
        <f t="shared" si="1"/>
        <v>12279</v>
      </c>
    </row>
    <row r="100" spans="1:13" x14ac:dyDescent="0.2">
      <c r="A100" s="54" t="s">
        <v>459</v>
      </c>
      <c r="B100" s="54"/>
      <c r="C100" s="92"/>
      <c r="D100" s="115"/>
      <c r="E100" s="92"/>
      <c r="F100" s="125"/>
      <c r="G100" s="92"/>
      <c r="H100" s="92"/>
      <c r="I100" s="92"/>
      <c r="J100" s="125"/>
      <c r="K100" s="92"/>
      <c r="L100" s="92"/>
      <c r="M100" s="169">
        <f t="shared" si="1"/>
        <v>0</v>
      </c>
    </row>
    <row r="101" spans="1:13" x14ac:dyDescent="0.2">
      <c r="A101" s="15" t="s">
        <v>30</v>
      </c>
      <c r="B101" s="284" t="s">
        <v>166</v>
      </c>
      <c r="C101" s="117">
        <f>SUM(D101:L101)</f>
        <v>0</v>
      </c>
      <c r="D101" s="115"/>
      <c r="E101" s="92"/>
      <c r="F101" s="125"/>
      <c r="G101" s="92"/>
      <c r="H101" s="92"/>
      <c r="I101" s="92"/>
      <c r="J101" s="125"/>
      <c r="K101" s="92"/>
      <c r="L101" s="92"/>
      <c r="M101" s="169">
        <f t="shared" si="1"/>
        <v>0</v>
      </c>
    </row>
    <row r="102" spans="1:13" x14ac:dyDescent="0.2">
      <c r="A102" s="349" t="s">
        <v>460</v>
      </c>
      <c r="B102" s="315"/>
      <c r="C102" s="118"/>
      <c r="D102" s="120"/>
      <c r="E102" s="118"/>
      <c r="F102" s="122"/>
      <c r="G102" s="118"/>
      <c r="H102" s="118"/>
      <c r="I102" s="118"/>
      <c r="J102" s="122"/>
      <c r="K102" s="118"/>
      <c r="L102" s="118"/>
      <c r="M102" s="169">
        <f t="shared" si="1"/>
        <v>0</v>
      </c>
    </row>
    <row r="103" spans="1:13" x14ac:dyDescent="0.2">
      <c r="A103" s="15" t="s">
        <v>30</v>
      </c>
      <c r="B103" s="284" t="s">
        <v>167</v>
      </c>
      <c r="C103" s="117">
        <f>SUM(D103:L103)</f>
        <v>0</v>
      </c>
      <c r="D103" s="114"/>
      <c r="E103" s="117"/>
      <c r="F103" s="124"/>
      <c r="G103" s="117"/>
      <c r="H103" s="117"/>
      <c r="I103" s="117"/>
      <c r="J103" s="124"/>
      <c r="K103" s="117"/>
      <c r="L103" s="117">
        <v>0</v>
      </c>
      <c r="M103" s="169">
        <f t="shared" si="1"/>
        <v>0</v>
      </c>
    </row>
    <row r="104" spans="1:13" x14ac:dyDescent="0.2">
      <c r="A104" s="22" t="s">
        <v>42</v>
      </c>
      <c r="B104" s="22"/>
      <c r="C104" s="22"/>
      <c r="D104" s="131"/>
      <c r="E104" s="128"/>
      <c r="F104" s="129"/>
      <c r="G104" s="128"/>
      <c r="H104" s="128"/>
      <c r="I104" s="128"/>
      <c r="J104" s="130"/>
      <c r="K104" s="128"/>
      <c r="L104" s="128"/>
      <c r="M104" s="169">
        <f t="shared" si="1"/>
        <v>0</v>
      </c>
    </row>
    <row r="105" spans="1:13" x14ac:dyDescent="0.2">
      <c r="A105" s="14" t="s">
        <v>30</v>
      </c>
      <c r="B105" s="14"/>
      <c r="C105" s="133">
        <f>SUM(C73,C75,C77,C79,C81,C83,C85,C87,C89,C91,C95,C97,C99,C101,C103,C93,C112)</f>
        <v>3033185</v>
      </c>
      <c r="D105" s="133">
        <f t="shared" ref="D105:L105" si="2">SUM(D73,D75,D77,D79,D81,D83,D85,D87,D89,D91,D95,D97,D99,D101,D103,D93,D112)</f>
        <v>60280</v>
      </c>
      <c r="E105" s="133">
        <f t="shared" si="2"/>
        <v>6689</v>
      </c>
      <c r="F105" s="133">
        <f t="shared" si="2"/>
        <v>448919</v>
      </c>
      <c r="G105" s="133">
        <f t="shared" si="2"/>
        <v>12279</v>
      </c>
      <c r="H105" s="133">
        <f t="shared" si="2"/>
        <v>1945138</v>
      </c>
      <c r="I105" s="133">
        <f t="shared" si="2"/>
        <v>383077</v>
      </c>
      <c r="J105" s="133">
        <f t="shared" si="2"/>
        <v>56199</v>
      </c>
      <c r="K105" s="133">
        <f t="shared" si="2"/>
        <v>81026</v>
      </c>
      <c r="L105" s="133">
        <f t="shared" si="2"/>
        <v>39578</v>
      </c>
      <c r="M105" s="169">
        <f t="shared" si="1"/>
        <v>3033185</v>
      </c>
    </row>
    <row r="106" spans="1:13" ht="18" customHeight="1" x14ac:dyDescent="0.2">
      <c r="A106" s="251" t="s">
        <v>169</v>
      </c>
      <c r="B106" s="251"/>
      <c r="C106" s="287">
        <f>C105-(C107+C108)</f>
        <v>2888902</v>
      </c>
      <c r="D106" s="287">
        <f t="shared" ref="D106:L106" si="3">D105-(D107+D108)</f>
        <v>21183</v>
      </c>
      <c r="E106" s="287">
        <f t="shared" si="3"/>
        <v>2454</v>
      </c>
      <c r="F106" s="287">
        <f t="shared" si="3"/>
        <v>433714</v>
      </c>
      <c r="G106" s="287">
        <f t="shared" si="3"/>
        <v>12279</v>
      </c>
      <c r="H106" s="287">
        <f t="shared" si="3"/>
        <v>1932418</v>
      </c>
      <c r="I106" s="287">
        <f t="shared" si="3"/>
        <v>383077</v>
      </c>
      <c r="J106" s="287">
        <f t="shared" si="3"/>
        <v>56199</v>
      </c>
      <c r="K106" s="287">
        <f t="shared" si="3"/>
        <v>8000</v>
      </c>
      <c r="L106" s="287">
        <f t="shared" si="3"/>
        <v>39578</v>
      </c>
      <c r="M106" s="132"/>
    </row>
    <row r="107" spans="1:13" s="226" customFormat="1" ht="17.25" customHeight="1" x14ac:dyDescent="0.2">
      <c r="A107" s="251" t="s">
        <v>170</v>
      </c>
      <c r="B107" s="251"/>
      <c r="C107" s="287">
        <f>SUM(C37,C59,C63,C69,C85,C87,C103,C71)</f>
        <v>96179</v>
      </c>
      <c r="D107" s="287">
        <f t="shared" ref="D107:L107" si="4">SUM(D37,D59,D63,D69,D85,D87,D103,D71)</f>
        <v>0</v>
      </c>
      <c r="E107" s="287">
        <f t="shared" si="4"/>
        <v>0</v>
      </c>
      <c r="F107" s="287">
        <f t="shared" si="4"/>
        <v>10433</v>
      </c>
      <c r="G107" s="287">
        <f t="shared" si="4"/>
        <v>0</v>
      </c>
      <c r="H107" s="287">
        <f t="shared" si="4"/>
        <v>12720</v>
      </c>
      <c r="I107" s="287">
        <f t="shared" si="4"/>
        <v>0</v>
      </c>
      <c r="J107" s="287">
        <f t="shared" si="4"/>
        <v>0</v>
      </c>
      <c r="K107" s="287">
        <f t="shared" si="4"/>
        <v>73026</v>
      </c>
      <c r="L107" s="287">
        <f t="shared" si="4"/>
        <v>0</v>
      </c>
      <c r="M107" s="132"/>
    </row>
    <row r="108" spans="1:13" s="226" customFormat="1" ht="18" customHeight="1" x14ac:dyDescent="0.2">
      <c r="A108" s="251" t="s">
        <v>171</v>
      </c>
      <c r="B108" s="251"/>
      <c r="C108" s="287">
        <f t="shared" ref="C108:L108" si="5">SUM(C13,)</f>
        <v>48104</v>
      </c>
      <c r="D108" s="287">
        <f t="shared" si="5"/>
        <v>39097</v>
      </c>
      <c r="E108" s="287">
        <f t="shared" si="5"/>
        <v>4235</v>
      </c>
      <c r="F108" s="287">
        <f t="shared" si="5"/>
        <v>4772</v>
      </c>
      <c r="G108" s="287">
        <f t="shared" si="5"/>
        <v>0</v>
      </c>
      <c r="H108" s="287">
        <f t="shared" si="5"/>
        <v>0</v>
      </c>
      <c r="I108" s="287">
        <f t="shared" si="5"/>
        <v>0</v>
      </c>
      <c r="J108" s="287">
        <f t="shared" si="5"/>
        <v>0</v>
      </c>
      <c r="K108" s="287">
        <f t="shared" si="5"/>
        <v>0</v>
      </c>
      <c r="L108" s="287">
        <f t="shared" si="5"/>
        <v>0</v>
      </c>
      <c r="M108" s="132"/>
    </row>
    <row r="109" spans="1:13" s="226" customFormat="1" x14ac:dyDescent="0.2">
      <c r="A109" s="248"/>
      <c r="B109" s="248"/>
      <c r="C109" s="248"/>
      <c r="D109" s="249"/>
      <c r="E109" s="250"/>
      <c r="F109" s="250"/>
      <c r="G109" s="250"/>
      <c r="H109" s="250"/>
      <c r="I109" s="250"/>
      <c r="J109" s="250"/>
      <c r="K109" s="250"/>
      <c r="L109" s="250"/>
    </row>
    <row r="110" spans="1:1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3" x14ac:dyDescent="0.2">
      <c r="A111" s="1" t="s">
        <v>129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3" x14ac:dyDescent="0.2">
      <c r="A112" s="228" t="s">
        <v>511</v>
      </c>
      <c r="B112" s="228"/>
      <c r="C112" s="364">
        <f>SUM(C13,C15,C17,C19,C21,C23,C25,C27,C29,C31,C33,C35,C37,C39,C41,C43,C45,C47,C49,C51,C53,C55,C57,C59,C61,C63,C65,C67,C69,C71)</f>
        <v>2983790</v>
      </c>
      <c r="D112" s="364">
        <f t="shared" ref="D112:L112" si="6">SUM(D13,D15,D17,D19,D21,D23,D25,D27,D29,D31,D33,D35,D37,D39,D41,D43,D45,D47,D49,D51,D53,D55,D57,D59,D61,D63,D65,D67,D69,D71)</f>
        <v>60280</v>
      </c>
      <c r="E112" s="364">
        <f t="shared" si="6"/>
        <v>6689</v>
      </c>
      <c r="F112" s="364">
        <f t="shared" si="6"/>
        <v>419803</v>
      </c>
      <c r="G112" s="364">
        <f t="shared" si="6"/>
        <v>0</v>
      </c>
      <c r="H112" s="364">
        <f t="shared" si="6"/>
        <v>1945138</v>
      </c>
      <c r="I112" s="364">
        <f t="shared" si="6"/>
        <v>383077</v>
      </c>
      <c r="J112" s="364">
        <f t="shared" si="6"/>
        <v>48199</v>
      </c>
      <c r="K112" s="364">
        <f t="shared" si="6"/>
        <v>81026</v>
      </c>
      <c r="L112" s="364">
        <f t="shared" si="6"/>
        <v>39578</v>
      </c>
      <c r="M112" s="175"/>
    </row>
    <row r="113" spans="1:15" x14ac:dyDescent="0.2">
      <c r="A113" s="1"/>
      <c r="B113" s="1"/>
      <c r="C113" s="175">
        <f>SUM(D112:L112)</f>
        <v>2983790</v>
      </c>
      <c r="D113" s="175"/>
      <c r="E113" s="175"/>
      <c r="F113" s="175"/>
      <c r="G113" s="175"/>
      <c r="H113" s="175"/>
      <c r="I113" s="175"/>
      <c r="J113" s="175"/>
      <c r="K113" s="175"/>
      <c r="L113" s="175"/>
    </row>
    <row r="114" spans="1:15" x14ac:dyDescent="0.2">
      <c r="A114" s="1"/>
      <c r="B114" s="1"/>
      <c r="C114" s="1"/>
      <c r="D114" s="175"/>
      <c r="E114" s="175"/>
      <c r="F114" s="175"/>
      <c r="G114" s="175"/>
      <c r="H114" s="175"/>
      <c r="I114" s="175"/>
      <c r="J114" s="175"/>
      <c r="K114" s="175"/>
      <c r="L114" s="175"/>
    </row>
    <row r="115" spans="1:15" x14ac:dyDescent="0.2">
      <c r="A115" s="1"/>
      <c r="B115" s="1"/>
      <c r="C115" s="1"/>
      <c r="D115" s="175"/>
      <c r="E115" s="175"/>
      <c r="F115" s="175"/>
      <c r="G115" s="175"/>
      <c r="H115" s="175"/>
      <c r="I115" s="175"/>
      <c r="J115" s="175"/>
      <c r="K115" s="175"/>
      <c r="L115" s="175"/>
      <c r="O115" s="469"/>
    </row>
    <row r="116" spans="1:15" x14ac:dyDescent="0.2">
      <c r="A116" s="1"/>
      <c r="B116" s="1"/>
      <c r="C116" s="1"/>
      <c r="D116" s="175"/>
      <c r="E116" s="1"/>
      <c r="F116" s="1"/>
      <c r="G116" s="1"/>
      <c r="H116" s="1"/>
      <c r="I116" s="1"/>
      <c r="J116" s="1"/>
      <c r="K116" s="1"/>
      <c r="L116" s="1"/>
    </row>
    <row r="117" spans="1:15" x14ac:dyDescent="0.2">
      <c r="A117" s="1"/>
      <c r="B117" s="1"/>
      <c r="C117" s="1"/>
      <c r="D117" s="175"/>
      <c r="E117" s="1"/>
      <c r="F117" s="1"/>
      <c r="G117" s="1"/>
      <c r="H117" s="1"/>
      <c r="I117" s="1"/>
      <c r="J117" s="1"/>
      <c r="K117" s="1"/>
      <c r="L117" s="1"/>
    </row>
    <row r="118" spans="1:15" x14ac:dyDescent="0.2">
      <c r="A118" s="1"/>
      <c r="B118" s="1"/>
      <c r="C118" s="1"/>
      <c r="D118" s="175"/>
      <c r="E118" s="1"/>
      <c r="F118" s="1"/>
      <c r="G118" s="1"/>
      <c r="H118" s="1"/>
      <c r="I118" s="1"/>
      <c r="J118" s="1"/>
      <c r="K118" s="1"/>
      <c r="L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10" orientation="landscape" r:id="rId1"/>
  <headerFooter alignWithMargins="0">
    <oddFooter>&amp;P. oldal</oddFooter>
  </headerFooter>
  <rowBreaks count="2" manualBreakCount="2">
    <brk id="43" max="11" man="1"/>
    <brk id="85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78"/>
  <sheetViews>
    <sheetView view="pageBreakPreview" zoomScaleNormal="100" workbookViewId="0"/>
  </sheetViews>
  <sheetFormatPr defaultRowHeight="12.75" x14ac:dyDescent="0.2"/>
  <cols>
    <col min="1" max="1" width="42.42578125" customWidth="1"/>
    <col min="2" max="2" width="14.14062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 x14ac:dyDescent="0.25">
      <c r="A1" s="4" t="s">
        <v>601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 x14ac:dyDescent="0.25">
      <c r="A3" s="569" t="s">
        <v>31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</row>
    <row r="4" spans="1:12" ht="15.75" x14ac:dyDescent="0.25">
      <c r="A4" s="569" t="s">
        <v>418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</row>
    <row r="5" spans="1:12" ht="15.75" x14ac:dyDescent="0.25">
      <c r="A5" s="569" t="s">
        <v>20</v>
      </c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</row>
    <row r="6" spans="1:12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 x14ac:dyDescent="0.2">
      <c r="A7" s="7"/>
      <c r="B7" s="7"/>
      <c r="C7" s="548" t="s">
        <v>272</v>
      </c>
      <c r="D7" s="537" t="s">
        <v>35</v>
      </c>
      <c r="E7" s="563"/>
      <c r="F7" s="563"/>
      <c r="G7" s="563"/>
      <c r="H7" s="563"/>
      <c r="I7" s="537" t="s">
        <v>36</v>
      </c>
      <c r="J7" s="564"/>
      <c r="K7" s="565"/>
      <c r="L7" s="548" t="s">
        <v>194</v>
      </c>
    </row>
    <row r="8" spans="1:12" ht="12.75" customHeight="1" x14ac:dyDescent="0.2">
      <c r="A8" s="19" t="s">
        <v>34</v>
      </c>
      <c r="B8" s="19"/>
      <c r="C8" s="549"/>
      <c r="D8" s="548" t="s">
        <v>81</v>
      </c>
      <c r="E8" s="548" t="s">
        <v>82</v>
      </c>
      <c r="F8" s="548" t="s">
        <v>104</v>
      </c>
      <c r="G8" s="543" t="s">
        <v>210</v>
      </c>
      <c r="H8" s="571" t="s">
        <v>189</v>
      </c>
      <c r="I8" s="548" t="s">
        <v>39</v>
      </c>
      <c r="J8" s="548" t="s">
        <v>38</v>
      </c>
      <c r="K8" s="539" t="s">
        <v>215</v>
      </c>
      <c r="L8" s="549"/>
    </row>
    <row r="9" spans="1:12" x14ac:dyDescent="0.2">
      <c r="A9" s="19" t="s">
        <v>37</v>
      </c>
      <c r="B9" s="19"/>
      <c r="C9" s="549"/>
      <c r="D9" s="549"/>
      <c r="E9" s="549"/>
      <c r="F9" s="549"/>
      <c r="G9" s="566"/>
      <c r="H9" s="572"/>
      <c r="I9" s="549"/>
      <c r="J9" s="549"/>
      <c r="K9" s="568"/>
      <c r="L9" s="549"/>
    </row>
    <row r="10" spans="1:12" x14ac:dyDescent="0.2">
      <c r="A10" s="8"/>
      <c r="B10" s="8"/>
      <c r="C10" s="550"/>
      <c r="D10" s="550"/>
      <c r="E10" s="550"/>
      <c r="F10" s="550"/>
      <c r="G10" s="567"/>
      <c r="H10" s="573"/>
      <c r="I10" s="550"/>
      <c r="J10" s="550"/>
      <c r="K10" s="541"/>
      <c r="L10" s="550"/>
    </row>
    <row r="11" spans="1:12" x14ac:dyDescent="0.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 x14ac:dyDescent="0.2">
      <c r="A12" s="13" t="s">
        <v>216</v>
      </c>
      <c r="B12" s="13"/>
      <c r="C12" s="7"/>
      <c r="D12" s="118"/>
      <c r="E12" s="118"/>
      <c r="F12" s="122"/>
      <c r="G12" s="118"/>
      <c r="H12" s="122"/>
      <c r="I12" s="118"/>
      <c r="J12" s="121"/>
      <c r="K12" s="118"/>
      <c r="L12" s="118"/>
    </row>
    <row r="13" spans="1:12" x14ac:dyDescent="0.2">
      <c r="A13" s="15" t="s">
        <v>41</v>
      </c>
      <c r="B13" s="284" t="s">
        <v>168</v>
      </c>
      <c r="C13" s="267">
        <f>SUM(D13:L13)</f>
        <v>298939</v>
      </c>
      <c r="D13" s="117">
        <v>223419</v>
      </c>
      <c r="E13" s="117">
        <v>35931</v>
      </c>
      <c r="F13" s="124">
        <v>35088</v>
      </c>
      <c r="G13" s="117"/>
      <c r="H13" s="124"/>
      <c r="I13" s="342">
        <v>4501</v>
      </c>
      <c r="J13" s="123">
        <v>0</v>
      </c>
      <c r="K13" s="117">
        <v>0</v>
      </c>
      <c r="L13" s="117">
        <v>0</v>
      </c>
    </row>
    <row r="14" spans="1:12" x14ac:dyDescent="0.2">
      <c r="A14" s="13" t="s">
        <v>217</v>
      </c>
      <c r="B14" s="7"/>
      <c r="C14" s="7"/>
      <c r="D14" s="126"/>
      <c r="E14" s="118"/>
      <c r="F14" s="122"/>
      <c r="G14" s="118"/>
      <c r="H14" s="122"/>
      <c r="I14" s="127"/>
      <c r="J14" s="121"/>
      <c r="K14" s="118"/>
      <c r="L14" s="118"/>
    </row>
    <row r="15" spans="1:12" x14ac:dyDescent="0.2">
      <c r="A15" s="15" t="s">
        <v>30</v>
      </c>
      <c r="B15" s="284" t="s">
        <v>168</v>
      </c>
      <c r="C15" s="267">
        <f>SUM(D15:L15)</f>
        <v>0</v>
      </c>
      <c r="D15" s="114">
        <v>0</v>
      </c>
      <c r="E15" s="117">
        <v>0</v>
      </c>
      <c r="F15" s="124">
        <v>0</v>
      </c>
      <c r="G15" s="117">
        <v>0</v>
      </c>
      <c r="H15" s="124">
        <v>0</v>
      </c>
      <c r="I15" s="111">
        <v>0</v>
      </c>
      <c r="J15" s="123">
        <v>0</v>
      </c>
      <c r="K15" s="117">
        <v>0</v>
      </c>
      <c r="L15" s="117">
        <v>0</v>
      </c>
    </row>
    <row r="16" spans="1:12" x14ac:dyDescent="0.2">
      <c r="A16" s="57" t="s">
        <v>248</v>
      </c>
      <c r="B16" s="285"/>
      <c r="C16" s="316"/>
      <c r="D16" s="115"/>
      <c r="E16" s="92"/>
      <c r="F16" s="125"/>
      <c r="G16" s="92"/>
      <c r="H16" s="125"/>
      <c r="I16" s="108"/>
      <c r="J16" s="135"/>
      <c r="K16" s="92"/>
      <c r="L16" s="92"/>
    </row>
    <row r="17" spans="1:13" x14ac:dyDescent="0.2">
      <c r="A17" s="15" t="s">
        <v>30</v>
      </c>
      <c r="B17" s="285" t="s">
        <v>168</v>
      </c>
      <c r="C17" s="267">
        <f>SUM(D17:L17)</f>
        <v>0</v>
      </c>
      <c r="D17" s="115">
        <v>0</v>
      </c>
      <c r="E17" s="92">
        <v>0</v>
      </c>
      <c r="F17" s="125">
        <v>0</v>
      </c>
      <c r="G17" s="92">
        <v>0</v>
      </c>
      <c r="H17" s="125">
        <v>0</v>
      </c>
      <c r="I17" s="108">
        <v>0</v>
      </c>
      <c r="J17" s="135">
        <v>0</v>
      </c>
      <c r="K17" s="92">
        <v>0</v>
      </c>
      <c r="L17" s="92">
        <v>0</v>
      </c>
    </row>
    <row r="18" spans="1:13" x14ac:dyDescent="0.2">
      <c r="A18" s="13" t="s">
        <v>249</v>
      </c>
      <c r="B18" s="7"/>
      <c r="C18" s="7"/>
      <c r="D18" s="118"/>
      <c r="E18" s="118"/>
      <c r="F18" s="122"/>
      <c r="G18" s="118"/>
      <c r="H18" s="122"/>
      <c r="I18" s="118"/>
      <c r="J18" s="121"/>
      <c r="K18" s="118"/>
      <c r="L18" s="118"/>
    </row>
    <row r="19" spans="1:13" ht="11.25" customHeight="1" x14ac:dyDescent="0.2">
      <c r="A19" s="15" t="s">
        <v>41</v>
      </c>
      <c r="B19" s="284" t="s">
        <v>166</v>
      </c>
      <c r="C19" s="267">
        <f>SUM(D19:L19)</f>
        <v>0</v>
      </c>
      <c r="D19" s="117">
        <f>SUM(E19:L19)</f>
        <v>0</v>
      </c>
      <c r="E19" s="117">
        <v>0</v>
      </c>
      <c r="F19" s="124">
        <v>0</v>
      </c>
      <c r="G19" s="117">
        <v>0</v>
      </c>
      <c r="H19" s="124">
        <v>0</v>
      </c>
      <c r="I19" s="117"/>
      <c r="J19" s="123">
        <v>0</v>
      </c>
      <c r="K19" s="117">
        <v>0</v>
      </c>
      <c r="L19" s="117">
        <v>0</v>
      </c>
    </row>
    <row r="20" spans="1:13" x14ac:dyDescent="0.2">
      <c r="A20" s="13" t="s">
        <v>45</v>
      </c>
      <c r="B20" s="13"/>
      <c r="C20" s="13"/>
      <c r="D20" s="122"/>
      <c r="E20" s="118"/>
      <c r="F20" s="122"/>
      <c r="G20" s="118"/>
      <c r="H20" s="122"/>
      <c r="I20" s="118"/>
      <c r="J20" s="121"/>
      <c r="K20" s="118"/>
      <c r="L20" s="118"/>
    </row>
    <row r="21" spans="1:13" s="176" customFormat="1" x14ac:dyDescent="0.2">
      <c r="A21" s="14" t="s">
        <v>30</v>
      </c>
      <c r="B21" s="14"/>
      <c r="C21" s="267">
        <f>SUM(D21:L21)</f>
        <v>298939</v>
      </c>
      <c r="D21" s="132">
        <f>SUM(D13,D15,D19,)</f>
        <v>223419</v>
      </c>
      <c r="E21" s="132">
        <f t="shared" ref="E21:L21" si="0">SUM(E13,E15,E19,)</f>
        <v>35931</v>
      </c>
      <c r="F21" s="132">
        <f t="shared" si="0"/>
        <v>35088</v>
      </c>
      <c r="G21" s="132">
        <f t="shared" si="0"/>
        <v>0</v>
      </c>
      <c r="H21" s="132">
        <f t="shared" si="0"/>
        <v>0</v>
      </c>
      <c r="I21" s="132">
        <f t="shared" si="0"/>
        <v>4501</v>
      </c>
      <c r="J21" s="132">
        <f t="shared" si="0"/>
        <v>0</v>
      </c>
      <c r="K21" s="132">
        <f t="shared" si="0"/>
        <v>0</v>
      </c>
      <c r="L21" s="133">
        <f t="shared" si="0"/>
        <v>0</v>
      </c>
      <c r="M21" s="383"/>
    </row>
    <row r="22" spans="1:13" ht="16.5" customHeight="1" x14ac:dyDescent="0.2">
      <c r="A22" s="254" t="s">
        <v>169</v>
      </c>
      <c r="B22" s="254"/>
      <c r="C22" s="267">
        <f>SUM(D22:L22)</f>
        <v>0</v>
      </c>
      <c r="D22" s="253">
        <v>0</v>
      </c>
      <c r="E22" s="253">
        <v>0</v>
      </c>
      <c r="F22" s="253">
        <v>0</v>
      </c>
      <c r="G22" s="253">
        <v>0</v>
      </c>
      <c r="H22" s="253"/>
      <c r="I22" s="253">
        <v>0</v>
      </c>
      <c r="J22" s="253">
        <v>0</v>
      </c>
      <c r="K22" s="253">
        <v>0</v>
      </c>
      <c r="L22" s="253">
        <v>0</v>
      </c>
    </row>
    <row r="23" spans="1:13" ht="18.75" customHeight="1" x14ac:dyDescent="0.2">
      <c r="A23" s="254" t="s">
        <v>170</v>
      </c>
      <c r="B23" s="254"/>
      <c r="C23" s="267">
        <f>SUM(D23:L23)</f>
        <v>0</v>
      </c>
      <c r="D23" s="252">
        <v>0</v>
      </c>
      <c r="E23" s="252">
        <v>0</v>
      </c>
      <c r="F23" s="252">
        <v>0</v>
      </c>
      <c r="G23" s="252">
        <v>0</v>
      </c>
      <c r="H23" s="252">
        <v>0</v>
      </c>
      <c r="I23" s="252">
        <v>0</v>
      </c>
      <c r="J23" s="252">
        <v>0</v>
      </c>
      <c r="K23" s="252">
        <v>0</v>
      </c>
      <c r="L23" s="252">
        <v>0</v>
      </c>
    </row>
    <row r="24" spans="1:13" ht="18.75" customHeight="1" x14ac:dyDescent="0.2">
      <c r="A24" s="254" t="s">
        <v>171</v>
      </c>
      <c r="B24" s="254"/>
      <c r="C24" s="267">
        <f>SUM(D24:L24)</f>
        <v>298939</v>
      </c>
      <c r="D24" s="253">
        <f>SUM(D13,D15)</f>
        <v>223419</v>
      </c>
      <c r="E24" s="253">
        <f t="shared" ref="E24:L24" si="1">SUM(E13,E15)</f>
        <v>35931</v>
      </c>
      <c r="F24" s="253">
        <f t="shared" si="1"/>
        <v>35088</v>
      </c>
      <c r="G24" s="253">
        <f t="shared" si="1"/>
        <v>0</v>
      </c>
      <c r="H24" s="253">
        <f t="shared" si="1"/>
        <v>0</v>
      </c>
      <c r="I24" s="253">
        <f t="shared" si="1"/>
        <v>4501</v>
      </c>
      <c r="J24" s="253">
        <f t="shared" si="1"/>
        <v>0</v>
      </c>
      <c r="K24" s="253">
        <f t="shared" si="1"/>
        <v>0</v>
      </c>
      <c r="L24" s="253">
        <f t="shared" si="1"/>
        <v>0</v>
      </c>
    </row>
    <row r="25" spans="1:13" x14ac:dyDescent="0.2">
      <c r="A25" s="1"/>
      <c r="B25" s="1"/>
      <c r="C25" s="1"/>
      <c r="D25" s="175"/>
      <c r="E25" s="175"/>
      <c r="F25" s="175"/>
      <c r="G25" s="175"/>
      <c r="H25" s="175"/>
      <c r="I25" s="175"/>
      <c r="J25" s="175"/>
      <c r="K25" s="175"/>
      <c r="L25" s="175"/>
    </row>
    <row r="26" spans="1:13" x14ac:dyDescent="0.2">
      <c r="A26" s="1"/>
      <c r="B26" s="1"/>
      <c r="C26" s="1"/>
      <c r="D26" s="175"/>
      <c r="E26" s="175"/>
      <c r="F26" s="175"/>
      <c r="G26" s="175"/>
      <c r="H26" s="175"/>
      <c r="I26" s="175"/>
      <c r="J26" s="175"/>
      <c r="K26" s="175"/>
      <c r="L26" s="175"/>
    </row>
    <row r="27" spans="1:13" x14ac:dyDescent="0.2">
      <c r="A27" s="1"/>
      <c r="B27" s="1"/>
      <c r="C27" s="1"/>
      <c r="D27" s="175"/>
      <c r="E27" s="175"/>
      <c r="F27" s="175"/>
      <c r="G27" s="175"/>
      <c r="H27" s="175"/>
      <c r="I27" s="175"/>
      <c r="J27" s="175"/>
      <c r="K27" s="175"/>
      <c r="L27" s="175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13" orientation="landscape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F7AA-429A-4337-A173-A0FD9E9747B0}">
  <dimension ref="A1:R121"/>
  <sheetViews>
    <sheetView view="pageBreakPreview" topLeftCell="A97" zoomScaleNormal="100" zoomScaleSheetLayoutView="100" workbookViewId="0"/>
  </sheetViews>
  <sheetFormatPr defaultColWidth="9.28515625" defaultRowHeight="12.75" x14ac:dyDescent="0.2"/>
  <cols>
    <col min="1" max="1" width="36.7109375" style="477" customWidth="1"/>
    <col min="2" max="2" width="8.5703125" style="477" customWidth="1"/>
    <col min="3" max="3" width="10.28515625" style="477" customWidth="1"/>
    <col min="4" max="4" width="11" style="477" customWidth="1"/>
    <col min="5" max="5" width="10.5703125" style="477" customWidth="1"/>
    <col min="6" max="6" width="11.7109375" style="477" bestFit="1" customWidth="1"/>
    <col min="7" max="7" width="14.140625" style="477" bestFit="1" customWidth="1"/>
    <col min="8" max="8" width="12" style="477" customWidth="1"/>
    <col min="9" max="9" width="10.28515625" style="477" customWidth="1"/>
    <col min="10" max="10" width="11.28515625" style="477" customWidth="1"/>
    <col min="11" max="11" width="13.5703125" style="477" customWidth="1"/>
    <col min="12" max="12" width="10.28515625" style="477" customWidth="1"/>
    <col min="13" max="13" width="9.5703125" style="477" bestFit="1" customWidth="1"/>
    <col min="14" max="14" width="9.28515625" style="477" bestFit="1" customWidth="1"/>
    <col min="15" max="15" width="9.28515625" style="477"/>
    <col min="16" max="18" width="9.28515625" style="477" bestFit="1" customWidth="1"/>
    <col min="19" max="16384" width="9.28515625" style="477"/>
  </cols>
  <sheetData>
    <row r="1" spans="1:15" x14ac:dyDescent="0.2">
      <c r="A1" s="474" t="s">
        <v>602</v>
      </c>
      <c r="B1" s="475"/>
      <c r="C1" s="474"/>
      <c r="D1" s="474"/>
      <c r="E1" s="474"/>
      <c r="F1" s="474"/>
      <c r="G1" s="474"/>
      <c r="H1" s="476"/>
      <c r="I1" s="476"/>
      <c r="J1" s="476"/>
      <c r="K1" s="422"/>
      <c r="L1" s="422"/>
      <c r="M1" s="422"/>
      <c r="N1" s="422"/>
    </row>
    <row r="2" spans="1:15" x14ac:dyDescent="0.2">
      <c r="A2" s="474"/>
      <c r="B2" s="475"/>
      <c r="C2" s="474"/>
      <c r="D2" s="474"/>
      <c r="E2" s="474"/>
      <c r="F2" s="474"/>
      <c r="G2" s="474"/>
      <c r="H2" s="476"/>
      <c r="I2" s="476"/>
      <c r="J2" s="476"/>
      <c r="K2" s="422"/>
      <c r="L2" s="422"/>
      <c r="M2" s="422"/>
      <c r="N2" s="422"/>
    </row>
    <row r="3" spans="1:15" x14ac:dyDescent="0.2">
      <c r="A3" s="560" t="s">
        <v>338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</row>
    <row r="4" spans="1:15" x14ac:dyDescent="0.2">
      <c r="A4" s="560" t="s">
        <v>418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</row>
    <row r="5" spans="1:15" x14ac:dyDescent="0.2">
      <c r="A5" s="560" t="s">
        <v>20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</row>
    <row r="6" spans="1:15" x14ac:dyDescent="0.2">
      <c r="A6" s="420"/>
      <c r="B6" s="420"/>
      <c r="C6" s="420"/>
      <c r="D6" s="440"/>
      <c r="E6" s="420"/>
      <c r="F6" s="420"/>
      <c r="G6" s="420"/>
      <c r="H6" s="420"/>
      <c r="I6" s="580" t="s">
        <v>28</v>
      </c>
      <c r="J6" s="580"/>
      <c r="K6" s="580"/>
      <c r="L6" s="580"/>
    </row>
    <row r="7" spans="1:15" ht="15" customHeight="1" x14ac:dyDescent="0.2">
      <c r="A7" s="478" t="s">
        <v>34</v>
      </c>
      <c r="B7" s="577" t="s">
        <v>340</v>
      </c>
      <c r="C7" s="574" t="s">
        <v>385</v>
      </c>
      <c r="D7" s="585" t="s">
        <v>35</v>
      </c>
      <c r="E7" s="586"/>
      <c r="F7" s="586"/>
      <c r="G7" s="586"/>
      <c r="H7" s="587"/>
      <c r="I7" s="588" t="s">
        <v>36</v>
      </c>
      <c r="J7" s="589"/>
      <c r="K7" s="589"/>
      <c r="L7" s="577" t="s">
        <v>386</v>
      </c>
    </row>
    <row r="8" spans="1:15" ht="12.75" customHeight="1" x14ac:dyDescent="0.2">
      <c r="A8" s="479" t="s">
        <v>37</v>
      </c>
      <c r="B8" s="581"/>
      <c r="C8" s="583"/>
      <c r="D8" s="577" t="s">
        <v>81</v>
      </c>
      <c r="E8" s="577" t="s">
        <v>82</v>
      </c>
      <c r="F8" s="577" t="s">
        <v>104</v>
      </c>
      <c r="G8" s="577" t="s">
        <v>210</v>
      </c>
      <c r="H8" s="577" t="s">
        <v>189</v>
      </c>
      <c r="I8" s="574" t="s">
        <v>39</v>
      </c>
      <c r="J8" s="577" t="s">
        <v>38</v>
      </c>
      <c r="K8" s="590" t="s">
        <v>387</v>
      </c>
      <c r="L8" s="578"/>
    </row>
    <row r="9" spans="1:15" x14ac:dyDescent="0.2">
      <c r="A9" s="479"/>
      <c r="B9" s="581"/>
      <c r="C9" s="583"/>
      <c r="D9" s="578"/>
      <c r="E9" s="578"/>
      <c r="F9" s="578"/>
      <c r="G9" s="578"/>
      <c r="H9" s="578"/>
      <c r="I9" s="575"/>
      <c r="J9" s="578"/>
      <c r="K9" s="591"/>
      <c r="L9" s="578"/>
    </row>
    <row r="10" spans="1:15" ht="29.25" customHeight="1" x14ac:dyDescent="0.2">
      <c r="A10" s="480"/>
      <c r="B10" s="582"/>
      <c r="C10" s="584"/>
      <c r="D10" s="579"/>
      <c r="E10" s="579"/>
      <c r="F10" s="579"/>
      <c r="G10" s="579"/>
      <c r="H10" s="579"/>
      <c r="I10" s="576"/>
      <c r="J10" s="579"/>
      <c r="K10" s="592"/>
      <c r="L10" s="579"/>
    </row>
    <row r="11" spans="1:15" x14ac:dyDescent="0.2">
      <c r="A11" s="481" t="s">
        <v>8</v>
      </c>
      <c r="B11" s="481" t="s">
        <v>9</v>
      </c>
      <c r="C11" s="481" t="s">
        <v>10</v>
      </c>
      <c r="D11" s="481" t="s">
        <v>11</v>
      </c>
      <c r="E11" s="481" t="s">
        <v>12</v>
      </c>
      <c r="F11" s="481" t="s">
        <v>13</v>
      </c>
      <c r="G11" s="481" t="s">
        <v>14</v>
      </c>
      <c r="H11" s="481" t="s">
        <v>15</v>
      </c>
      <c r="I11" s="481" t="s">
        <v>16</v>
      </c>
      <c r="J11" s="481" t="s">
        <v>17</v>
      </c>
      <c r="K11" s="481" t="s">
        <v>18</v>
      </c>
      <c r="L11" s="481" t="s">
        <v>347</v>
      </c>
    </row>
    <row r="12" spans="1:15" x14ac:dyDescent="0.2">
      <c r="A12" s="434" t="s">
        <v>388</v>
      </c>
      <c r="B12" s="424" t="s">
        <v>350</v>
      </c>
      <c r="C12" s="444"/>
      <c r="D12" s="449"/>
      <c r="E12" s="450"/>
      <c r="F12" s="449"/>
      <c r="G12" s="450"/>
      <c r="H12" s="450"/>
      <c r="I12" s="449"/>
      <c r="J12" s="450"/>
      <c r="K12" s="449"/>
      <c r="L12" s="450"/>
      <c r="M12" s="482"/>
      <c r="N12" s="482">
        <f>C12-M12</f>
        <v>0</v>
      </c>
    </row>
    <row r="13" spans="1:15" x14ac:dyDescent="0.2">
      <c r="A13" s="427" t="s">
        <v>43</v>
      </c>
      <c r="B13" s="427"/>
      <c r="C13" s="451">
        <f>SUM(D13:L13)</f>
        <v>167133</v>
      </c>
      <c r="D13" s="440">
        <v>102142</v>
      </c>
      <c r="E13" s="441">
        <v>18238</v>
      </c>
      <c r="F13" s="440">
        <v>46753</v>
      </c>
      <c r="G13" s="441"/>
      <c r="H13" s="441"/>
      <c r="I13" s="440">
        <v>0</v>
      </c>
      <c r="J13" s="441"/>
      <c r="K13" s="440"/>
      <c r="L13" s="441"/>
      <c r="M13" s="482">
        <f>SUM(D13:L13)</f>
        <v>167133</v>
      </c>
      <c r="N13" s="482">
        <f>M13-C13</f>
        <v>0</v>
      </c>
      <c r="O13" s="482"/>
    </row>
    <row r="14" spans="1:15" x14ac:dyDescent="0.2">
      <c r="A14" s="434" t="s">
        <v>389</v>
      </c>
      <c r="B14" s="424" t="s">
        <v>350</v>
      </c>
      <c r="C14" s="441"/>
      <c r="D14" s="449"/>
      <c r="E14" s="450"/>
      <c r="F14" s="449"/>
      <c r="G14" s="450"/>
      <c r="H14" s="450"/>
      <c r="I14" s="449"/>
      <c r="J14" s="450"/>
      <c r="K14" s="449"/>
      <c r="L14" s="450"/>
      <c r="M14" s="482">
        <f t="shared" ref="M14:M83" si="0">SUM(D14:L14)</f>
        <v>0</v>
      </c>
      <c r="N14" s="482">
        <f t="shared" ref="N14:N83" si="1">M14-C14</f>
        <v>0</v>
      </c>
      <c r="O14" s="482"/>
    </row>
    <row r="15" spans="1:15" x14ac:dyDescent="0.2">
      <c r="A15" s="426" t="s">
        <v>43</v>
      </c>
      <c r="B15" s="426"/>
      <c r="C15" s="451">
        <f>SUM(D15:L15)</f>
        <v>155112</v>
      </c>
      <c r="D15" s="452">
        <v>100829</v>
      </c>
      <c r="E15" s="451">
        <v>15280</v>
      </c>
      <c r="F15" s="452">
        <v>37503</v>
      </c>
      <c r="G15" s="451"/>
      <c r="H15" s="451"/>
      <c r="I15" s="452">
        <v>1500</v>
      </c>
      <c r="J15" s="451"/>
      <c r="K15" s="452"/>
      <c r="L15" s="451"/>
      <c r="M15" s="482">
        <f t="shared" si="0"/>
        <v>155112</v>
      </c>
      <c r="N15" s="482">
        <f t="shared" si="1"/>
        <v>0</v>
      </c>
      <c r="O15" s="482"/>
    </row>
    <row r="16" spans="1:15" x14ac:dyDescent="0.2">
      <c r="A16" s="438" t="s">
        <v>390</v>
      </c>
      <c r="B16" s="424" t="s">
        <v>350</v>
      </c>
      <c r="C16" s="441"/>
      <c r="D16" s="440"/>
      <c r="E16" s="441"/>
      <c r="F16" s="440"/>
      <c r="G16" s="441"/>
      <c r="H16" s="441"/>
      <c r="I16" s="440"/>
      <c r="J16" s="441"/>
      <c r="K16" s="440"/>
      <c r="L16" s="441"/>
      <c r="M16" s="482">
        <f t="shared" si="0"/>
        <v>0</v>
      </c>
      <c r="N16" s="482">
        <f t="shared" si="1"/>
        <v>0</v>
      </c>
      <c r="O16" s="482"/>
    </row>
    <row r="17" spans="1:18" x14ac:dyDescent="0.2">
      <c r="A17" s="426" t="s">
        <v>43</v>
      </c>
      <c r="B17" s="426"/>
      <c r="C17" s="451">
        <f>SUM(D17:L17)</f>
        <v>75144</v>
      </c>
      <c r="D17" s="452">
        <v>48789</v>
      </c>
      <c r="E17" s="451">
        <v>7541</v>
      </c>
      <c r="F17" s="440">
        <v>18614</v>
      </c>
      <c r="G17" s="441"/>
      <c r="H17" s="441"/>
      <c r="I17" s="440">
        <v>200</v>
      </c>
      <c r="J17" s="441"/>
      <c r="K17" s="440"/>
      <c r="L17" s="441"/>
      <c r="M17" s="482">
        <f t="shared" si="0"/>
        <v>75144</v>
      </c>
      <c r="N17" s="482">
        <f t="shared" si="1"/>
        <v>0</v>
      </c>
      <c r="O17" s="482"/>
    </row>
    <row r="18" spans="1:18" x14ac:dyDescent="0.2">
      <c r="A18" s="423" t="s">
        <v>512</v>
      </c>
      <c r="B18" s="434"/>
      <c r="C18" s="441"/>
      <c r="D18" s="440"/>
      <c r="E18" s="441"/>
      <c r="F18" s="449"/>
      <c r="G18" s="450"/>
      <c r="H18" s="450"/>
      <c r="I18" s="449"/>
      <c r="J18" s="450"/>
      <c r="K18" s="449"/>
      <c r="L18" s="450"/>
      <c r="M18" s="482">
        <f t="shared" si="0"/>
        <v>0</v>
      </c>
      <c r="N18" s="482">
        <f t="shared" si="1"/>
        <v>0</v>
      </c>
      <c r="O18" s="482"/>
    </row>
    <row r="19" spans="1:18" x14ac:dyDescent="0.2">
      <c r="A19" s="427" t="s">
        <v>43</v>
      </c>
      <c r="B19" s="427" t="s">
        <v>350</v>
      </c>
      <c r="C19" s="441">
        <f>C21+C23+C25</f>
        <v>134060</v>
      </c>
      <c r="D19" s="441">
        <f t="shared" ref="D19:L19" si="2">D21+D23+D25</f>
        <v>70933</v>
      </c>
      <c r="E19" s="441">
        <f t="shared" si="2"/>
        <v>11218</v>
      </c>
      <c r="F19" s="441">
        <f t="shared" si="2"/>
        <v>49098</v>
      </c>
      <c r="G19" s="441">
        <f t="shared" si="2"/>
        <v>0</v>
      </c>
      <c r="H19" s="441">
        <f t="shared" si="2"/>
        <v>0</v>
      </c>
      <c r="I19" s="441">
        <f t="shared" si="2"/>
        <v>2811</v>
      </c>
      <c r="J19" s="441">
        <f t="shared" si="2"/>
        <v>0</v>
      </c>
      <c r="K19" s="441">
        <f t="shared" si="2"/>
        <v>0</v>
      </c>
      <c r="L19" s="441">
        <f t="shared" si="2"/>
        <v>0</v>
      </c>
      <c r="M19" s="482">
        <f t="shared" si="0"/>
        <v>134060</v>
      </c>
      <c r="N19" s="482">
        <f t="shared" si="1"/>
        <v>0</v>
      </c>
      <c r="O19" s="482"/>
    </row>
    <row r="20" spans="1:18" x14ac:dyDescent="0.2">
      <c r="A20" s="435" t="s">
        <v>513</v>
      </c>
      <c r="B20" s="427"/>
      <c r="C20" s="431"/>
      <c r="D20" s="431"/>
      <c r="E20" s="431"/>
      <c r="F20" s="432"/>
      <c r="G20" s="431"/>
      <c r="H20" s="431"/>
      <c r="I20" s="431"/>
      <c r="J20" s="431"/>
      <c r="K20" s="431"/>
      <c r="L20" s="432"/>
      <c r="M20" s="482">
        <f t="shared" si="0"/>
        <v>0</v>
      </c>
      <c r="N20" s="482">
        <f t="shared" si="1"/>
        <v>0</v>
      </c>
      <c r="O20" s="431"/>
      <c r="P20" s="482"/>
      <c r="Q20" s="482"/>
      <c r="R20" s="482"/>
    </row>
    <row r="21" spans="1:18" x14ac:dyDescent="0.2">
      <c r="A21" s="427" t="s">
        <v>43</v>
      </c>
      <c r="B21" s="427"/>
      <c r="C21" s="441">
        <f>SUM(D21:L21)</f>
        <v>42234</v>
      </c>
      <c r="D21" s="431">
        <v>25312</v>
      </c>
      <c r="E21" s="431">
        <v>4001</v>
      </c>
      <c r="F21" s="432">
        <v>10610</v>
      </c>
      <c r="G21" s="431"/>
      <c r="H21" s="431"/>
      <c r="I21" s="431">
        <v>2311</v>
      </c>
      <c r="J21" s="431"/>
      <c r="K21" s="431"/>
      <c r="L21" s="432"/>
      <c r="M21" s="482">
        <f t="shared" si="0"/>
        <v>42234</v>
      </c>
      <c r="N21" s="482">
        <f t="shared" si="1"/>
        <v>0</v>
      </c>
      <c r="O21" s="431"/>
      <c r="P21" s="482"/>
      <c r="Q21" s="482"/>
      <c r="R21" s="482"/>
    </row>
    <row r="22" spans="1:18" x14ac:dyDescent="0.2">
      <c r="A22" s="435" t="s">
        <v>514</v>
      </c>
      <c r="B22" s="427"/>
      <c r="C22" s="431"/>
      <c r="D22" s="431"/>
      <c r="E22" s="431"/>
      <c r="F22" s="432"/>
      <c r="G22" s="431"/>
      <c r="H22" s="431"/>
      <c r="I22" s="431"/>
      <c r="J22" s="431"/>
      <c r="K22" s="431"/>
      <c r="L22" s="432"/>
      <c r="M22" s="482">
        <f t="shared" si="0"/>
        <v>0</v>
      </c>
      <c r="N22" s="482">
        <f t="shared" si="1"/>
        <v>0</v>
      </c>
      <c r="O22" s="431"/>
      <c r="P22" s="482"/>
      <c r="Q22" s="482"/>
      <c r="R22" s="482"/>
    </row>
    <row r="23" spans="1:18" x14ac:dyDescent="0.2">
      <c r="A23" s="427" t="s">
        <v>43</v>
      </c>
      <c r="B23" s="427"/>
      <c r="C23" s="441">
        <f>SUM(D23:L23)</f>
        <v>15298</v>
      </c>
      <c r="D23" s="431">
        <v>9501</v>
      </c>
      <c r="E23" s="431">
        <v>1507</v>
      </c>
      <c r="F23" s="432">
        <v>4290</v>
      </c>
      <c r="G23" s="431"/>
      <c r="H23" s="431"/>
      <c r="I23" s="431">
        <v>0</v>
      </c>
      <c r="J23" s="431"/>
      <c r="K23" s="431"/>
      <c r="L23" s="432"/>
      <c r="M23" s="482">
        <f t="shared" si="0"/>
        <v>15298</v>
      </c>
      <c r="N23" s="482">
        <f t="shared" si="1"/>
        <v>0</v>
      </c>
      <c r="O23" s="428"/>
      <c r="P23" s="482"/>
      <c r="Q23" s="482"/>
      <c r="R23" s="482"/>
    </row>
    <row r="24" spans="1:18" x14ac:dyDescent="0.2">
      <c r="A24" s="435" t="s">
        <v>515</v>
      </c>
      <c r="B24" s="427"/>
      <c r="C24" s="441"/>
      <c r="D24" s="431"/>
      <c r="E24" s="431"/>
      <c r="F24" s="432"/>
      <c r="G24" s="431"/>
      <c r="H24" s="431"/>
      <c r="I24" s="431"/>
      <c r="J24" s="431"/>
      <c r="K24" s="431"/>
      <c r="L24" s="432"/>
      <c r="M24" s="482"/>
      <c r="N24" s="482"/>
      <c r="O24" s="432"/>
      <c r="P24" s="482"/>
      <c r="Q24" s="482"/>
      <c r="R24" s="482"/>
    </row>
    <row r="25" spans="1:18" x14ac:dyDescent="0.2">
      <c r="A25" s="426" t="s">
        <v>43</v>
      </c>
      <c r="B25" s="426"/>
      <c r="C25" s="451">
        <f>SUM(D25:L25)</f>
        <v>76528</v>
      </c>
      <c r="D25" s="428">
        <v>36120</v>
      </c>
      <c r="E25" s="428">
        <v>5710</v>
      </c>
      <c r="F25" s="429">
        <v>34198</v>
      </c>
      <c r="G25" s="428"/>
      <c r="H25" s="428"/>
      <c r="I25" s="428">
        <v>500</v>
      </c>
      <c r="J25" s="428"/>
      <c r="K25" s="428"/>
      <c r="L25" s="432"/>
      <c r="M25" s="482"/>
      <c r="N25" s="482"/>
      <c r="O25" s="432"/>
      <c r="P25" s="482"/>
      <c r="Q25" s="482"/>
      <c r="R25" s="482"/>
    </row>
    <row r="26" spans="1:18" x14ac:dyDescent="0.2">
      <c r="A26" s="430" t="s">
        <v>516</v>
      </c>
      <c r="B26" s="427"/>
      <c r="C26" s="441"/>
      <c r="D26" s="441"/>
      <c r="E26" s="441"/>
      <c r="F26" s="440"/>
      <c r="G26" s="441"/>
      <c r="H26" s="441"/>
      <c r="I26" s="449"/>
      <c r="J26" s="450"/>
      <c r="K26" s="449"/>
      <c r="L26" s="450"/>
      <c r="M26" s="482">
        <f t="shared" si="0"/>
        <v>0</v>
      </c>
      <c r="N26" s="482">
        <f t="shared" si="1"/>
        <v>0</v>
      </c>
      <c r="O26" s="482"/>
    </row>
    <row r="27" spans="1:18" x14ac:dyDescent="0.2">
      <c r="A27" s="427" t="s">
        <v>43</v>
      </c>
      <c r="B27" s="427"/>
      <c r="C27" s="441">
        <f>C29+C31+C33</f>
        <v>323704</v>
      </c>
      <c r="D27" s="441">
        <f t="shared" ref="D27:L27" si="3">D29+D31+D33</f>
        <v>183666</v>
      </c>
      <c r="E27" s="441">
        <f t="shared" si="3"/>
        <v>29476</v>
      </c>
      <c r="F27" s="441">
        <f t="shared" si="3"/>
        <v>107489</v>
      </c>
      <c r="G27" s="441">
        <f t="shared" si="3"/>
        <v>0</v>
      </c>
      <c r="H27" s="441">
        <f t="shared" si="3"/>
        <v>0</v>
      </c>
      <c r="I27" s="441">
        <f t="shared" si="3"/>
        <v>3073</v>
      </c>
      <c r="J27" s="441">
        <f t="shared" si="3"/>
        <v>0</v>
      </c>
      <c r="K27" s="441">
        <f t="shared" si="3"/>
        <v>0</v>
      </c>
      <c r="L27" s="441">
        <f t="shared" si="3"/>
        <v>0</v>
      </c>
      <c r="M27" s="482">
        <f t="shared" si="0"/>
        <v>323704</v>
      </c>
      <c r="N27" s="482">
        <f t="shared" si="1"/>
        <v>0</v>
      </c>
      <c r="O27" s="482"/>
    </row>
    <row r="28" spans="1:18" x14ac:dyDescent="0.2">
      <c r="A28" s="435" t="s">
        <v>517</v>
      </c>
      <c r="B28" s="427" t="s">
        <v>353</v>
      </c>
      <c r="C28" s="441"/>
      <c r="D28" s="440"/>
      <c r="E28" s="441"/>
      <c r="F28" s="440"/>
      <c r="G28" s="441"/>
      <c r="H28" s="441"/>
      <c r="I28" s="440"/>
      <c r="J28" s="441"/>
      <c r="K28" s="440"/>
      <c r="L28" s="441"/>
      <c r="M28" s="482">
        <f t="shared" si="0"/>
        <v>0</v>
      </c>
      <c r="N28" s="482">
        <f t="shared" si="1"/>
        <v>0</v>
      </c>
      <c r="O28" s="482"/>
    </row>
    <row r="29" spans="1:18" x14ac:dyDescent="0.2">
      <c r="A29" s="427" t="s">
        <v>43</v>
      </c>
      <c r="B29" s="427"/>
      <c r="C29" s="441">
        <f>SUM(D29:L29)</f>
        <v>156233</v>
      </c>
      <c r="D29" s="431">
        <v>76099</v>
      </c>
      <c r="E29" s="441">
        <v>12180</v>
      </c>
      <c r="F29" s="440">
        <v>66849</v>
      </c>
      <c r="G29" s="441"/>
      <c r="H29" s="441"/>
      <c r="I29" s="440">
        <v>1105</v>
      </c>
      <c r="J29" s="441"/>
      <c r="K29" s="440"/>
      <c r="L29" s="441"/>
      <c r="M29" s="482">
        <f t="shared" si="0"/>
        <v>156233</v>
      </c>
      <c r="N29" s="482">
        <f t="shared" si="1"/>
        <v>0</v>
      </c>
      <c r="O29" s="482"/>
    </row>
    <row r="30" spans="1:18" x14ac:dyDescent="0.2">
      <c r="A30" s="435" t="s">
        <v>518</v>
      </c>
      <c r="B30" s="427" t="s">
        <v>353</v>
      </c>
      <c r="C30" s="441"/>
      <c r="D30" s="431"/>
      <c r="E30" s="441"/>
      <c r="F30" s="440"/>
      <c r="G30" s="441"/>
      <c r="H30" s="441"/>
      <c r="I30" s="440"/>
      <c r="J30" s="441"/>
      <c r="K30" s="440"/>
      <c r="L30" s="441"/>
      <c r="M30" s="482">
        <f t="shared" si="0"/>
        <v>0</v>
      </c>
      <c r="N30" s="482">
        <f t="shared" si="1"/>
        <v>0</v>
      </c>
      <c r="O30" s="482"/>
    </row>
    <row r="31" spans="1:18" s="484" customFormat="1" x14ac:dyDescent="0.2">
      <c r="A31" s="427" t="s">
        <v>43</v>
      </c>
      <c r="B31" s="427"/>
      <c r="C31" s="441">
        <f>SUM(D31:L31)</f>
        <v>98563</v>
      </c>
      <c r="D31" s="431">
        <v>55684</v>
      </c>
      <c r="E31" s="441">
        <v>9174</v>
      </c>
      <c r="F31" s="440">
        <v>32880</v>
      </c>
      <c r="G31" s="441"/>
      <c r="H31" s="441"/>
      <c r="I31" s="440">
        <v>825</v>
      </c>
      <c r="J31" s="441"/>
      <c r="K31" s="440"/>
      <c r="L31" s="441"/>
      <c r="M31" s="482">
        <f t="shared" si="0"/>
        <v>98563</v>
      </c>
      <c r="N31" s="482">
        <f t="shared" si="1"/>
        <v>0</v>
      </c>
      <c r="O31" s="483"/>
    </row>
    <row r="32" spans="1:18" x14ac:dyDescent="0.2">
      <c r="A32" s="435" t="s">
        <v>519</v>
      </c>
      <c r="B32" s="427" t="s">
        <v>350</v>
      </c>
      <c r="C32" s="441"/>
      <c r="D32" s="431"/>
      <c r="E32" s="441"/>
      <c r="F32" s="440"/>
      <c r="G32" s="441"/>
      <c r="H32" s="441"/>
      <c r="I32" s="440"/>
      <c r="J32" s="441"/>
      <c r="K32" s="440"/>
      <c r="L32" s="441"/>
      <c r="M32" s="482"/>
      <c r="N32" s="482"/>
      <c r="O32" s="483"/>
    </row>
    <row r="33" spans="1:15" x14ac:dyDescent="0.2">
      <c r="A33" s="426" t="s">
        <v>43</v>
      </c>
      <c r="B33" s="426"/>
      <c r="C33" s="451">
        <f>SUM(D33:L33)</f>
        <v>68908</v>
      </c>
      <c r="D33" s="428">
        <v>51883</v>
      </c>
      <c r="E33" s="451">
        <v>8122</v>
      </c>
      <c r="F33" s="452">
        <v>7760</v>
      </c>
      <c r="G33" s="451"/>
      <c r="H33" s="451"/>
      <c r="I33" s="452">
        <v>1143</v>
      </c>
      <c r="J33" s="451"/>
      <c r="K33" s="452"/>
      <c r="L33" s="451"/>
      <c r="M33" s="482"/>
      <c r="N33" s="482"/>
      <c r="O33" s="483"/>
    </row>
    <row r="34" spans="1:15" x14ac:dyDescent="0.2">
      <c r="A34" s="438" t="s">
        <v>391</v>
      </c>
      <c r="B34" s="427" t="s">
        <v>350</v>
      </c>
      <c r="C34" s="441"/>
      <c r="D34" s="440"/>
      <c r="E34" s="441"/>
      <c r="F34" s="440"/>
      <c r="G34" s="441"/>
      <c r="H34" s="441"/>
      <c r="I34" s="441"/>
      <c r="J34" s="441"/>
      <c r="K34" s="440"/>
      <c r="L34" s="441"/>
      <c r="M34" s="482">
        <f t="shared" si="0"/>
        <v>0</v>
      </c>
      <c r="N34" s="482">
        <f t="shared" si="1"/>
        <v>0</v>
      </c>
      <c r="O34" s="483"/>
    </row>
    <row r="35" spans="1:15" x14ac:dyDescent="0.2">
      <c r="A35" s="426" t="s">
        <v>43</v>
      </c>
      <c r="B35" s="437"/>
      <c r="C35" s="451">
        <f>SUM(D35:L35)</f>
        <v>88212</v>
      </c>
      <c r="D35" s="452">
        <v>62201</v>
      </c>
      <c r="E35" s="451">
        <v>10088</v>
      </c>
      <c r="F35" s="452">
        <v>15415</v>
      </c>
      <c r="G35" s="451"/>
      <c r="H35" s="451"/>
      <c r="I35" s="451">
        <v>508</v>
      </c>
      <c r="J35" s="451"/>
      <c r="K35" s="452"/>
      <c r="L35" s="451"/>
      <c r="M35" s="482">
        <f t="shared" si="0"/>
        <v>88212</v>
      </c>
      <c r="N35" s="482">
        <f t="shared" si="1"/>
        <v>0</v>
      </c>
      <c r="O35" s="483"/>
    </row>
    <row r="36" spans="1:15" s="476" customFormat="1" ht="15" customHeight="1" x14ac:dyDescent="0.2">
      <c r="A36" s="485" t="s">
        <v>355</v>
      </c>
      <c r="B36" s="486"/>
      <c r="C36" s="441"/>
      <c r="D36" s="487"/>
      <c r="E36" s="487"/>
      <c r="F36" s="488"/>
      <c r="G36" s="487"/>
      <c r="H36" s="487"/>
      <c r="I36" s="489"/>
      <c r="J36" s="488"/>
      <c r="K36" s="487"/>
      <c r="L36" s="490"/>
      <c r="M36" s="482">
        <f t="shared" si="0"/>
        <v>0</v>
      </c>
      <c r="N36" s="482">
        <f t="shared" si="1"/>
        <v>0</v>
      </c>
      <c r="O36" s="483"/>
    </row>
    <row r="37" spans="1:15" s="476" customFormat="1" ht="15" customHeight="1" x14ac:dyDescent="0.2">
      <c r="A37" s="427" t="s">
        <v>43</v>
      </c>
      <c r="B37" s="491"/>
      <c r="C37" s="441">
        <f>C39+C41+C43+C45+C47+C49</f>
        <v>172612</v>
      </c>
      <c r="D37" s="441">
        <f t="shared" ref="D37:I37" si="4">D39+D41+D43+D45+D47+D49</f>
        <v>75208</v>
      </c>
      <c r="E37" s="441">
        <f t="shared" si="4"/>
        <v>11979</v>
      </c>
      <c r="F37" s="441">
        <f t="shared" si="4"/>
        <v>56195</v>
      </c>
      <c r="G37" s="441">
        <f t="shared" si="4"/>
        <v>0</v>
      </c>
      <c r="H37" s="441">
        <f t="shared" si="4"/>
        <v>27850</v>
      </c>
      <c r="I37" s="441">
        <f t="shared" si="4"/>
        <v>1380</v>
      </c>
      <c r="J37" s="441"/>
      <c r="K37" s="441"/>
      <c r="L37" s="441"/>
      <c r="M37" s="482">
        <f t="shared" si="0"/>
        <v>172612</v>
      </c>
      <c r="N37" s="482">
        <f t="shared" si="1"/>
        <v>0</v>
      </c>
      <c r="O37" s="483"/>
    </row>
    <row r="38" spans="1:15" x14ac:dyDescent="0.2">
      <c r="A38" s="492" t="s">
        <v>356</v>
      </c>
      <c r="B38" s="427" t="s">
        <v>353</v>
      </c>
      <c r="C38" s="441"/>
      <c r="D38" s="487"/>
      <c r="E38" s="487"/>
      <c r="F38" s="488"/>
      <c r="G38" s="487"/>
      <c r="H38" s="487"/>
      <c r="I38" s="489"/>
      <c r="J38" s="488"/>
      <c r="K38" s="487"/>
      <c r="L38" s="493"/>
      <c r="M38" s="482">
        <f t="shared" si="0"/>
        <v>0</v>
      </c>
      <c r="N38" s="482">
        <f t="shared" si="1"/>
        <v>0</v>
      </c>
      <c r="O38" s="483"/>
    </row>
    <row r="39" spans="1:15" x14ac:dyDescent="0.2">
      <c r="A39" s="427" t="s">
        <v>43</v>
      </c>
      <c r="B39" s="494"/>
      <c r="C39" s="441">
        <f>SUM(D39:L39)</f>
        <v>77281</v>
      </c>
      <c r="D39" s="487">
        <v>40226</v>
      </c>
      <c r="E39" s="487">
        <v>6456</v>
      </c>
      <c r="F39" s="488">
        <v>30599</v>
      </c>
      <c r="G39" s="487"/>
      <c r="H39" s="487"/>
      <c r="I39" s="489">
        <v>0</v>
      </c>
      <c r="J39" s="488"/>
      <c r="K39" s="487"/>
      <c r="L39" s="493"/>
      <c r="M39" s="482">
        <f t="shared" si="0"/>
        <v>77281</v>
      </c>
      <c r="N39" s="482">
        <f t="shared" si="1"/>
        <v>0</v>
      </c>
      <c r="O39" s="483"/>
    </row>
    <row r="40" spans="1:15" x14ac:dyDescent="0.2">
      <c r="A40" s="492" t="s">
        <v>392</v>
      </c>
      <c r="B40" s="427" t="s">
        <v>350</v>
      </c>
      <c r="C40" s="441"/>
      <c r="D40" s="487"/>
      <c r="E40" s="487"/>
      <c r="F40" s="488"/>
      <c r="G40" s="487"/>
      <c r="H40" s="487"/>
      <c r="I40" s="489"/>
      <c r="J40" s="488"/>
      <c r="K40" s="487"/>
      <c r="L40" s="487"/>
      <c r="M40" s="482">
        <f t="shared" si="0"/>
        <v>0</v>
      </c>
      <c r="N40" s="482">
        <f t="shared" si="1"/>
        <v>0</v>
      </c>
      <c r="O40" s="483"/>
    </row>
    <row r="41" spans="1:15" x14ac:dyDescent="0.2">
      <c r="A41" s="427" t="s">
        <v>43</v>
      </c>
      <c r="B41" s="494"/>
      <c r="C41" s="441">
        <f t="shared" ref="C41:C49" si="5">SUM(D41:L41)</f>
        <v>8082</v>
      </c>
      <c r="D41" s="487">
        <v>3063</v>
      </c>
      <c r="E41" s="487">
        <v>486</v>
      </c>
      <c r="F41" s="488">
        <v>4233</v>
      </c>
      <c r="G41" s="487"/>
      <c r="H41" s="487"/>
      <c r="I41" s="489">
        <v>300</v>
      </c>
      <c r="J41" s="488"/>
      <c r="K41" s="487"/>
      <c r="L41" s="487"/>
      <c r="M41" s="482">
        <f t="shared" si="0"/>
        <v>8082</v>
      </c>
      <c r="N41" s="482">
        <f t="shared" si="1"/>
        <v>0</v>
      </c>
      <c r="O41" s="483"/>
    </row>
    <row r="42" spans="1:15" x14ac:dyDescent="0.2">
      <c r="A42" s="492" t="s">
        <v>358</v>
      </c>
      <c r="B42" s="427" t="s">
        <v>350</v>
      </c>
      <c r="C42" s="441"/>
      <c r="D42" s="487"/>
      <c r="E42" s="487"/>
      <c r="F42" s="488"/>
      <c r="G42" s="487"/>
      <c r="H42" s="487"/>
      <c r="I42" s="489"/>
      <c r="J42" s="488"/>
      <c r="K42" s="487"/>
      <c r="L42" s="487"/>
      <c r="M42" s="482">
        <f t="shared" si="0"/>
        <v>0</v>
      </c>
      <c r="N42" s="482">
        <f t="shared" si="1"/>
        <v>0</v>
      </c>
      <c r="O42" s="483"/>
    </row>
    <row r="43" spans="1:15" x14ac:dyDescent="0.2">
      <c r="A43" s="427" t="s">
        <v>43</v>
      </c>
      <c r="B43" s="494"/>
      <c r="C43" s="441">
        <f t="shared" si="5"/>
        <v>7714</v>
      </c>
      <c r="D43" s="487">
        <v>3025</v>
      </c>
      <c r="E43" s="487">
        <v>480</v>
      </c>
      <c r="F43" s="488">
        <v>4209</v>
      </c>
      <c r="G43" s="487"/>
      <c r="H43" s="487"/>
      <c r="I43" s="489">
        <v>0</v>
      </c>
      <c r="J43" s="488"/>
      <c r="K43" s="487"/>
      <c r="L43" s="487"/>
      <c r="M43" s="482">
        <f t="shared" si="0"/>
        <v>7714</v>
      </c>
      <c r="N43" s="482">
        <f t="shared" si="1"/>
        <v>0</v>
      </c>
      <c r="O43" s="483"/>
    </row>
    <row r="44" spans="1:15" x14ac:dyDescent="0.2">
      <c r="A44" s="492" t="s">
        <v>359</v>
      </c>
      <c r="B44" s="427" t="s">
        <v>350</v>
      </c>
      <c r="C44" s="441"/>
      <c r="D44" s="487"/>
      <c r="E44" s="487"/>
      <c r="F44" s="488"/>
      <c r="G44" s="487"/>
      <c r="H44" s="487"/>
      <c r="I44" s="489"/>
      <c r="J44" s="488"/>
      <c r="K44" s="487"/>
      <c r="L44" s="487"/>
      <c r="M44" s="482">
        <f t="shared" si="0"/>
        <v>0</v>
      </c>
      <c r="N44" s="482">
        <f t="shared" si="1"/>
        <v>0</v>
      </c>
      <c r="O44" s="483"/>
    </row>
    <row r="45" spans="1:15" x14ac:dyDescent="0.2">
      <c r="A45" s="427" t="s">
        <v>43</v>
      </c>
      <c r="B45" s="494"/>
      <c r="C45" s="441">
        <f t="shared" si="5"/>
        <v>72201</v>
      </c>
      <c r="D45" s="488">
        <v>25508</v>
      </c>
      <c r="E45" s="487">
        <v>4021</v>
      </c>
      <c r="F45" s="488">
        <v>13933</v>
      </c>
      <c r="G45" s="487"/>
      <c r="H45" s="487">
        <v>27850</v>
      </c>
      <c r="I45" s="489">
        <v>889</v>
      </c>
      <c r="J45" s="487"/>
      <c r="K45" s="488"/>
      <c r="L45" s="487"/>
      <c r="M45" s="482">
        <f t="shared" si="0"/>
        <v>72201</v>
      </c>
      <c r="N45" s="482">
        <f t="shared" si="1"/>
        <v>0</v>
      </c>
      <c r="O45" s="482"/>
    </row>
    <row r="46" spans="1:15" x14ac:dyDescent="0.2">
      <c r="A46" s="492" t="s">
        <v>393</v>
      </c>
      <c r="B46" s="427" t="s">
        <v>350</v>
      </c>
      <c r="C46" s="441"/>
      <c r="D46" s="488"/>
      <c r="E46" s="487"/>
      <c r="F46" s="488"/>
      <c r="G46" s="487"/>
      <c r="H46" s="487"/>
      <c r="I46" s="489"/>
      <c r="J46" s="487"/>
      <c r="K46" s="488"/>
      <c r="L46" s="487"/>
      <c r="M46" s="482">
        <f t="shared" si="0"/>
        <v>0</v>
      </c>
      <c r="N46" s="482">
        <f t="shared" si="1"/>
        <v>0</v>
      </c>
      <c r="O46" s="483"/>
    </row>
    <row r="47" spans="1:15" s="484" customFormat="1" x14ac:dyDescent="0.2">
      <c r="A47" s="427" t="s">
        <v>43</v>
      </c>
      <c r="B47" s="494"/>
      <c r="C47" s="441">
        <f t="shared" si="5"/>
        <v>6343</v>
      </c>
      <c r="D47" s="488">
        <v>3386</v>
      </c>
      <c r="E47" s="487">
        <v>536</v>
      </c>
      <c r="F47" s="488">
        <v>2230</v>
      </c>
      <c r="G47" s="487"/>
      <c r="H47" s="487"/>
      <c r="I47" s="489">
        <v>191</v>
      </c>
      <c r="J47" s="487"/>
      <c r="K47" s="488"/>
      <c r="L47" s="487"/>
      <c r="M47" s="482">
        <f t="shared" si="0"/>
        <v>6343</v>
      </c>
      <c r="N47" s="482">
        <f t="shared" si="1"/>
        <v>0</v>
      </c>
      <c r="O47" s="483"/>
    </row>
    <row r="48" spans="1:15" x14ac:dyDescent="0.2">
      <c r="A48" s="492" t="s">
        <v>520</v>
      </c>
      <c r="B48" s="494" t="s">
        <v>353</v>
      </c>
      <c r="C48" s="441"/>
      <c r="D48" s="488"/>
      <c r="E48" s="487"/>
      <c r="F48" s="488"/>
      <c r="G48" s="487"/>
      <c r="H48" s="487"/>
      <c r="I48" s="488"/>
      <c r="J48" s="487"/>
      <c r="K48" s="488"/>
      <c r="L48" s="487"/>
      <c r="M48" s="482"/>
      <c r="N48" s="482"/>
      <c r="O48" s="482"/>
    </row>
    <row r="49" spans="1:18" x14ac:dyDescent="0.2">
      <c r="A49" s="426" t="s">
        <v>43</v>
      </c>
      <c r="B49" s="495"/>
      <c r="C49" s="451">
        <f t="shared" si="5"/>
        <v>991</v>
      </c>
      <c r="D49" s="496"/>
      <c r="E49" s="497"/>
      <c r="F49" s="496">
        <v>991</v>
      </c>
      <c r="G49" s="497"/>
      <c r="H49" s="497"/>
      <c r="I49" s="496">
        <v>0</v>
      </c>
      <c r="J49" s="497"/>
      <c r="K49" s="496"/>
      <c r="L49" s="497"/>
      <c r="M49" s="482"/>
      <c r="N49" s="482"/>
      <c r="O49" s="482"/>
    </row>
    <row r="50" spans="1:18" s="474" customFormat="1" x14ac:dyDescent="0.2">
      <c r="A50" s="438" t="s">
        <v>521</v>
      </c>
      <c r="B50" s="438"/>
      <c r="C50" s="441"/>
      <c r="D50" s="453"/>
      <c r="E50" s="454"/>
      <c r="F50" s="453"/>
      <c r="G50" s="454"/>
      <c r="H50" s="454"/>
      <c r="I50" s="453"/>
      <c r="J50" s="454"/>
      <c r="K50" s="453"/>
      <c r="L50" s="454"/>
      <c r="M50" s="482">
        <f t="shared" si="0"/>
        <v>0</v>
      </c>
      <c r="N50" s="482">
        <f t="shared" si="1"/>
        <v>0</v>
      </c>
      <c r="O50" s="482"/>
    </row>
    <row r="51" spans="1:18" x14ac:dyDescent="0.2">
      <c r="A51" s="426" t="s">
        <v>43</v>
      </c>
      <c r="B51" s="426"/>
      <c r="C51" s="451">
        <f>C53+C55+C57</f>
        <v>545104</v>
      </c>
      <c r="D51" s="451">
        <f>D53+D55+D57</f>
        <v>146025</v>
      </c>
      <c r="E51" s="451">
        <f>E53+E55+E57</f>
        <v>23689</v>
      </c>
      <c r="F51" s="451">
        <f>F53+F55+F57</f>
        <v>374381</v>
      </c>
      <c r="G51" s="451"/>
      <c r="H51" s="451"/>
      <c r="I51" s="451">
        <f>I53+I55+I57</f>
        <v>1009</v>
      </c>
      <c r="J51" s="451"/>
      <c r="K51" s="451"/>
      <c r="L51" s="451"/>
      <c r="M51" s="482">
        <f t="shared" si="0"/>
        <v>545104</v>
      </c>
      <c r="N51" s="482">
        <f t="shared" si="1"/>
        <v>0</v>
      </c>
      <c r="O51" s="483"/>
    </row>
    <row r="52" spans="1:18" x14ac:dyDescent="0.2">
      <c r="A52" s="455" t="s">
        <v>394</v>
      </c>
      <c r="B52" s="427" t="s">
        <v>350</v>
      </c>
      <c r="C52" s="441"/>
      <c r="D52" s="453"/>
      <c r="E52" s="454"/>
      <c r="F52" s="453"/>
      <c r="G52" s="454"/>
      <c r="H52" s="454"/>
      <c r="I52" s="453"/>
      <c r="J52" s="454"/>
      <c r="K52" s="453"/>
      <c r="L52" s="454"/>
      <c r="M52" s="482">
        <f t="shared" si="0"/>
        <v>0</v>
      </c>
      <c r="N52" s="482">
        <f t="shared" si="1"/>
        <v>0</v>
      </c>
      <c r="O52" s="482"/>
    </row>
    <row r="53" spans="1:18" x14ac:dyDescent="0.2">
      <c r="A53" s="427" t="s">
        <v>43</v>
      </c>
      <c r="B53" s="427"/>
      <c r="C53" s="441">
        <f t="shared" ref="C53" si="6">SUM(D53:L53)</f>
        <v>46226</v>
      </c>
      <c r="D53" s="440">
        <v>32352</v>
      </c>
      <c r="E53" s="441">
        <v>5157</v>
      </c>
      <c r="F53" s="440">
        <v>7981</v>
      </c>
      <c r="G53" s="441"/>
      <c r="H53" s="441"/>
      <c r="I53" s="440">
        <v>736</v>
      </c>
      <c r="J53" s="441"/>
      <c r="K53" s="440"/>
      <c r="L53" s="441"/>
      <c r="M53" s="482">
        <f t="shared" si="0"/>
        <v>46226</v>
      </c>
      <c r="N53" s="482">
        <f t="shared" si="1"/>
        <v>0</v>
      </c>
      <c r="O53" s="483"/>
      <c r="Q53" s="477" t="s">
        <v>395</v>
      </c>
    </row>
    <row r="54" spans="1:18" x14ac:dyDescent="0.2">
      <c r="A54" s="436" t="s">
        <v>396</v>
      </c>
      <c r="B54" s="427" t="s">
        <v>350</v>
      </c>
      <c r="C54" s="441"/>
      <c r="D54" s="440"/>
      <c r="E54" s="441"/>
      <c r="F54" s="440"/>
      <c r="G54" s="441"/>
      <c r="H54" s="441"/>
      <c r="I54" s="440"/>
      <c r="J54" s="441"/>
      <c r="K54" s="440"/>
      <c r="L54" s="441"/>
      <c r="M54" s="482">
        <f t="shared" si="0"/>
        <v>0</v>
      </c>
      <c r="N54" s="482">
        <f t="shared" si="1"/>
        <v>0</v>
      </c>
      <c r="O54" s="483"/>
      <c r="Q54" s="477">
        <v>7644</v>
      </c>
      <c r="R54" s="477" t="s">
        <v>397</v>
      </c>
    </row>
    <row r="55" spans="1:18" x14ac:dyDescent="0.2">
      <c r="A55" s="427" t="s">
        <v>43</v>
      </c>
      <c r="B55" s="427"/>
      <c r="C55" s="441">
        <f>SUM(D55:L55)</f>
        <v>45353</v>
      </c>
      <c r="D55" s="440">
        <v>35389</v>
      </c>
      <c r="E55" s="441">
        <v>5751</v>
      </c>
      <c r="F55" s="440">
        <v>3940</v>
      </c>
      <c r="G55" s="441"/>
      <c r="H55" s="441"/>
      <c r="I55" s="440">
        <v>273</v>
      </c>
      <c r="J55" s="441"/>
      <c r="K55" s="440"/>
      <c r="L55" s="441"/>
      <c r="M55" s="482">
        <f t="shared" si="0"/>
        <v>45353</v>
      </c>
      <c r="N55" s="482">
        <f t="shared" si="1"/>
        <v>0</v>
      </c>
      <c r="O55" s="483"/>
      <c r="Q55" s="477">
        <f>SUM(Q54:Q54)</f>
        <v>7644</v>
      </c>
    </row>
    <row r="56" spans="1:18" x14ac:dyDescent="0.2">
      <c r="A56" s="436" t="s">
        <v>398</v>
      </c>
      <c r="B56" s="438"/>
      <c r="C56" s="441"/>
      <c r="D56" s="440"/>
      <c r="E56" s="441"/>
      <c r="F56" s="440"/>
      <c r="G56" s="441"/>
      <c r="H56" s="441"/>
      <c r="I56" s="440"/>
      <c r="J56" s="441"/>
      <c r="K56" s="440"/>
      <c r="L56" s="441"/>
      <c r="M56" s="482">
        <f t="shared" si="0"/>
        <v>0</v>
      </c>
      <c r="N56" s="482">
        <f t="shared" si="1"/>
        <v>0</v>
      </c>
      <c r="O56" s="483"/>
      <c r="Q56" s="477">
        <v>885</v>
      </c>
      <c r="R56" s="477" t="s">
        <v>399</v>
      </c>
    </row>
    <row r="57" spans="1:18" s="484" customFormat="1" x14ac:dyDescent="0.2">
      <c r="A57" s="426" t="s">
        <v>43</v>
      </c>
      <c r="B57" s="426"/>
      <c r="C57" s="451">
        <f>C59+C61+C63+C65+C67+C69+C71+C73+C75+C81+C83+C85+C87+C91+C93+C95+C99+C101+C103+C105+C89+C97+C77+C79</f>
        <v>453525</v>
      </c>
      <c r="D57" s="451">
        <f t="shared" ref="D57:L57" si="7">D59+D61+D63+D65+D67+D69+D71+D73+D75+D81+D83+D85+D87+D91+D93+D95+D99+D101+D103+D105+D89+D97+D77+D79</f>
        <v>78284</v>
      </c>
      <c r="E57" s="451">
        <f t="shared" si="7"/>
        <v>12781</v>
      </c>
      <c r="F57" s="451">
        <f t="shared" si="7"/>
        <v>362460</v>
      </c>
      <c r="G57" s="451">
        <f t="shared" si="7"/>
        <v>0</v>
      </c>
      <c r="H57" s="451">
        <f t="shared" si="7"/>
        <v>0</v>
      </c>
      <c r="I57" s="451">
        <f t="shared" si="7"/>
        <v>0</v>
      </c>
      <c r="J57" s="451">
        <f t="shared" si="7"/>
        <v>0</v>
      </c>
      <c r="K57" s="451">
        <f t="shared" si="7"/>
        <v>0</v>
      </c>
      <c r="L57" s="451">
        <f t="shared" si="7"/>
        <v>0</v>
      </c>
      <c r="M57" s="482">
        <f t="shared" si="0"/>
        <v>453525</v>
      </c>
      <c r="N57" s="482">
        <f t="shared" si="1"/>
        <v>0</v>
      </c>
      <c r="O57" s="483"/>
      <c r="Q57" s="484">
        <v>1422</v>
      </c>
      <c r="R57" s="484" t="s">
        <v>400</v>
      </c>
    </row>
    <row r="58" spans="1:18" x14ac:dyDescent="0.2">
      <c r="A58" s="436" t="s">
        <v>364</v>
      </c>
      <c r="B58" s="424" t="s">
        <v>350</v>
      </c>
      <c r="C58" s="441"/>
      <c r="D58" s="440"/>
      <c r="E58" s="441"/>
      <c r="F58" s="440"/>
      <c r="G58" s="441"/>
      <c r="H58" s="441"/>
      <c r="I58" s="440"/>
      <c r="J58" s="441"/>
      <c r="K58" s="440"/>
      <c r="L58" s="441"/>
      <c r="M58" s="482">
        <f t="shared" si="0"/>
        <v>0</v>
      </c>
      <c r="N58" s="482">
        <f t="shared" si="1"/>
        <v>0</v>
      </c>
      <c r="O58" s="482"/>
    </row>
    <row r="59" spans="1:18" x14ac:dyDescent="0.2">
      <c r="A59" s="427" t="s">
        <v>43</v>
      </c>
      <c r="B59" s="427"/>
      <c r="C59" s="441">
        <f>SUM(D59:L59)</f>
        <v>33960</v>
      </c>
      <c r="D59" s="440">
        <v>13546</v>
      </c>
      <c r="E59" s="441">
        <v>2197</v>
      </c>
      <c r="F59" s="440">
        <v>18217</v>
      </c>
      <c r="G59" s="441"/>
      <c r="H59" s="441"/>
      <c r="I59" s="440"/>
      <c r="J59" s="441"/>
      <c r="K59" s="440"/>
      <c r="L59" s="441"/>
      <c r="M59" s="482">
        <f t="shared" si="0"/>
        <v>33960</v>
      </c>
      <c r="N59" s="482">
        <f t="shared" si="1"/>
        <v>0</v>
      </c>
      <c r="O59" s="483"/>
    </row>
    <row r="60" spans="1:18" x14ac:dyDescent="0.2">
      <c r="A60" s="436" t="s">
        <v>365</v>
      </c>
      <c r="B60" s="427" t="s">
        <v>350</v>
      </c>
      <c r="C60" s="441"/>
      <c r="D60" s="440"/>
      <c r="E60" s="441"/>
      <c r="F60" s="440"/>
      <c r="G60" s="441"/>
      <c r="H60" s="441"/>
      <c r="I60" s="440"/>
      <c r="J60" s="441"/>
      <c r="K60" s="440"/>
      <c r="L60" s="441"/>
      <c r="M60" s="482">
        <f t="shared" si="0"/>
        <v>0</v>
      </c>
      <c r="N60" s="482">
        <f t="shared" si="1"/>
        <v>0</v>
      </c>
      <c r="O60" s="483"/>
    </row>
    <row r="61" spans="1:18" x14ac:dyDescent="0.2">
      <c r="A61" s="427" t="s">
        <v>43</v>
      </c>
      <c r="B61" s="427"/>
      <c r="C61" s="441">
        <f t="shared" ref="C61:C105" si="8">SUM(D61:L61)</f>
        <v>10097</v>
      </c>
      <c r="D61" s="440"/>
      <c r="E61" s="441"/>
      <c r="F61" s="440">
        <v>10097</v>
      </c>
      <c r="G61" s="441"/>
      <c r="H61" s="441"/>
      <c r="I61" s="440"/>
      <c r="J61" s="441"/>
      <c r="K61" s="440"/>
      <c r="L61" s="441"/>
      <c r="M61" s="482">
        <f t="shared" si="0"/>
        <v>10097</v>
      </c>
      <c r="N61" s="482">
        <f t="shared" si="1"/>
        <v>0</v>
      </c>
      <c r="O61" s="483"/>
    </row>
    <row r="62" spans="1:18" x14ac:dyDescent="0.2">
      <c r="A62" s="436" t="s">
        <v>366</v>
      </c>
      <c r="B62" s="427" t="s">
        <v>350</v>
      </c>
      <c r="C62" s="441"/>
      <c r="D62" s="440"/>
      <c r="E62" s="441"/>
      <c r="F62" s="440"/>
      <c r="G62" s="441"/>
      <c r="H62" s="441"/>
      <c r="I62" s="440"/>
      <c r="J62" s="441"/>
      <c r="K62" s="440"/>
      <c r="L62" s="441"/>
      <c r="M62" s="482">
        <f t="shared" si="0"/>
        <v>0</v>
      </c>
      <c r="N62" s="482">
        <f t="shared" si="1"/>
        <v>0</v>
      </c>
      <c r="O62" s="483"/>
    </row>
    <row r="63" spans="1:18" x14ac:dyDescent="0.2">
      <c r="A63" s="427" t="s">
        <v>43</v>
      </c>
      <c r="B63" s="427"/>
      <c r="C63" s="441">
        <f t="shared" si="8"/>
        <v>13259</v>
      </c>
      <c r="D63" s="440">
        <v>4863</v>
      </c>
      <c r="E63" s="441">
        <v>806</v>
      </c>
      <c r="F63" s="440">
        <v>7590</v>
      </c>
      <c r="G63" s="441"/>
      <c r="H63" s="441"/>
      <c r="I63" s="440"/>
      <c r="J63" s="441"/>
      <c r="K63" s="440"/>
      <c r="L63" s="441"/>
      <c r="M63" s="482">
        <f t="shared" si="0"/>
        <v>13259</v>
      </c>
      <c r="N63" s="482">
        <f t="shared" si="1"/>
        <v>0</v>
      </c>
      <c r="O63" s="483"/>
    </row>
    <row r="64" spans="1:18" x14ac:dyDescent="0.2">
      <c r="A64" s="436" t="s">
        <v>367</v>
      </c>
      <c r="B64" s="427" t="s">
        <v>350</v>
      </c>
      <c r="C64" s="441"/>
      <c r="D64" s="440"/>
      <c r="E64" s="441"/>
      <c r="F64" s="440"/>
      <c r="G64" s="441"/>
      <c r="H64" s="441"/>
      <c r="I64" s="440"/>
      <c r="J64" s="441"/>
      <c r="K64" s="440"/>
      <c r="L64" s="441"/>
      <c r="M64" s="482">
        <f t="shared" si="0"/>
        <v>0</v>
      </c>
      <c r="N64" s="482">
        <f t="shared" si="1"/>
        <v>0</v>
      </c>
      <c r="O64" s="483"/>
    </row>
    <row r="65" spans="1:18" x14ac:dyDescent="0.2">
      <c r="A65" s="427" t="s">
        <v>43</v>
      </c>
      <c r="B65" s="427"/>
      <c r="C65" s="441">
        <f t="shared" si="8"/>
        <v>11145</v>
      </c>
      <c r="D65" s="440">
        <v>4887</v>
      </c>
      <c r="E65" s="441">
        <v>806</v>
      </c>
      <c r="F65" s="440">
        <v>5452</v>
      </c>
      <c r="G65" s="441"/>
      <c r="H65" s="441"/>
      <c r="I65" s="440"/>
      <c r="J65" s="441"/>
      <c r="K65" s="440"/>
      <c r="L65" s="441"/>
      <c r="M65" s="482">
        <f t="shared" si="0"/>
        <v>11145</v>
      </c>
      <c r="N65" s="482">
        <f t="shared" si="1"/>
        <v>0</v>
      </c>
      <c r="O65" s="483"/>
    </row>
    <row r="66" spans="1:18" x14ac:dyDescent="0.2">
      <c r="A66" s="436" t="s">
        <v>368</v>
      </c>
      <c r="B66" s="427" t="s">
        <v>350</v>
      </c>
      <c r="C66" s="441"/>
      <c r="D66" s="440"/>
      <c r="E66" s="441"/>
      <c r="F66" s="440"/>
      <c r="G66" s="441"/>
      <c r="H66" s="441"/>
      <c r="I66" s="440"/>
      <c r="J66" s="441"/>
      <c r="K66" s="440"/>
      <c r="L66" s="441"/>
      <c r="M66" s="482">
        <f t="shared" si="0"/>
        <v>0</v>
      </c>
      <c r="N66" s="482">
        <f t="shared" si="1"/>
        <v>0</v>
      </c>
      <c r="O66" s="483"/>
    </row>
    <row r="67" spans="1:18" x14ac:dyDescent="0.2">
      <c r="A67" s="427" t="s">
        <v>43</v>
      </c>
      <c r="B67" s="427"/>
      <c r="C67" s="441">
        <f t="shared" si="8"/>
        <v>14589</v>
      </c>
      <c r="D67" s="440">
        <v>4863</v>
      </c>
      <c r="E67" s="441">
        <v>806</v>
      </c>
      <c r="F67" s="440">
        <v>8920</v>
      </c>
      <c r="G67" s="441"/>
      <c r="H67" s="441"/>
      <c r="I67" s="440"/>
      <c r="J67" s="441"/>
      <c r="K67" s="440"/>
      <c r="L67" s="441"/>
      <c r="M67" s="482">
        <f t="shared" si="0"/>
        <v>14589</v>
      </c>
      <c r="N67" s="482">
        <f t="shared" si="1"/>
        <v>0</v>
      </c>
      <c r="O67" s="483"/>
    </row>
    <row r="68" spans="1:18" x14ac:dyDescent="0.2">
      <c r="A68" s="436" t="s">
        <v>369</v>
      </c>
      <c r="B68" s="427" t="s">
        <v>350</v>
      </c>
      <c r="C68" s="441"/>
      <c r="D68" s="440"/>
      <c r="E68" s="441"/>
      <c r="F68" s="440"/>
      <c r="G68" s="441"/>
      <c r="H68" s="441"/>
      <c r="I68" s="440"/>
      <c r="J68" s="441"/>
      <c r="K68" s="440"/>
      <c r="L68" s="441"/>
      <c r="M68" s="482">
        <f t="shared" si="0"/>
        <v>0</v>
      </c>
      <c r="N68" s="482">
        <f t="shared" si="1"/>
        <v>0</v>
      </c>
      <c r="O68" s="483"/>
    </row>
    <row r="69" spans="1:18" x14ac:dyDescent="0.2">
      <c r="A69" s="427" t="s">
        <v>43</v>
      </c>
      <c r="B69" s="427"/>
      <c r="C69" s="441">
        <f t="shared" si="8"/>
        <v>32865</v>
      </c>
      <c r="D69" s="440">
        <v>720</v>
      </c>
      <c r="E69" s="441">
        <v>100</v>
      </c>
      <c r="F69" s="440">
        <v>32045</v>
      </c>
      <c r="G69" s="441"/>
      <c r="H69" s="441"/>
      <c r="I69" s="440"/>
      <c r="J69" s="441"/>
      <c r="K69" s="440"/>
      <c r="L69" s="441"/>
      <c r="M69" s="482">
        <f t="shared" si="0"/>
        <v>32865</v>
      </c>
      <c r="N69" s="482">
        <f t="shared" si="1"/>
        <v>0</v>
      </c>
      <c r="O69" s="483"/>
    </row>
    <row r="70" spans="1:18" x14ac:dyDescent="0.2">
      <c r="A70" s="436" t="s">
        <v>370</v>
      </c>
      <c r="B70" s="427" t="s">
        <v>350</v>
      </c>
      <c r="C70" s="441"/>
      <c r="D70" s="440"/>
      <c r="E70" s="441"/>
      <c r="F70" s="440"/>
      <c r="G70" s="441"/>
      <c r="H70" s="441"/>
      <c r="I70" s="440"/>
      <c r="J70" s="441"/>
      <c r="K70" s="440"/>
      <c r="L70" s="441"/>
      <c r="M70" s="482">
        <f t="shared" si="0"/>
        <v>0</v>
      </c>
      <c r="N70" s="482">
        <f t="shared" si="1"/>
        <v>0</v>
      </c>
      <c r="O70" s="483"/>
    </row>
    <row r="71" spans="1:18" x14ac:dyDescent="0.2">
      <c r="A71" s="427" t="s">
        <v>43</v>
      </c>
      <c r="B71" s="427"/>
      <c r="C71" s="441">
        <f t="shared" si="8"/>
        <v>33185</v>
      </c>
      <c r="D71" s="440">
        <v>720</v>
      </c>
      <c r="E71" s="441">
        <v>100</v>
      </c>
      <c r="F71" s="440">
        <v>32365</v>
      </c>
      <c r="G71" s="441"/>
      <c r="H71" s="441"/>
      <c r="I71" s="440"/>
      <c r="J71" s="441"/>
      <c r="K71" s="440"/>
      <c r="L71" s="441"/>
      <c r="M71" s="482">
        <f t="shared" si="0"/>
        <v>33185</v>
      </c>
      <c r="N71" s="482">
        <f t="shared" si="1"/>
        <v>0</v>
      </c>
      <c r="O71" s="483"/>
    </row>
    <row r="72" spans="1:18" x14ac:dyDescent="0.2">
      <c r="A72" s="436" t="s">
        <v>371</v>
      </c>
      <c r="B72" s="427" t="s">
        <v>350</v>
      </c>
      <c r="C72" s="441"/>
      <c r="D72" s="440"/>
      <c r="E72" s="441"/>
      <c r="F72" s="440"/>
      <c r="G72" s="441"/>
      <c r="H72" s="441"/>
      <c r="I72" s="440"/>
      <c r="J72" s="441"/>
      <c r="K72" s="440"/>
      <c r="L72" s="441"/>
      <c r="M72" s="482">
        <f t="shared" si="0"/>
        <v>0</v>
      </c>
      <c r="N72" s="482">
        <f t="shared" si="1"/>
        <v>0</v>
      </c>
      <c r="O72" s="483"/>
    </row>
    <row r="73" spans="1:18" x14ac:dyDescent="0.2">
      <c r="A73" s="427" t="s">
        <v>43</v>
      </c>
      <c r="B73" s="427"/>
      <c r="C73" s="441">
        <f t="shared" si="8"/>
        <v>49027</v>
      </c>
      <c r="D73" s="440">
        <v>1080</v>
      </c>
      <c r="E73" s="441">
        <v>151</v>
      </c>
      <c r="F73" s="440">
        <v>47796</v>
      </c>
      <c r="G73" s="441"/>
      <c r="H73" s="441"/>
      <c r="I73" s="440"/>
      <c r="J73" s="441"/>
      <c r="K73" s="440"/>
      <c r="L73" s="441"/>
      <c r="M73" s="482">
        <f t="shared" si="0"/>
        <v>49027</v>
      </c>
      <c r="N73" s="482">
        <f t="shared" si="1"/>
        <v>0</v>
      </c>
      <c r="O73" s="483"/>
    </row>
    <row r="74" spans="1:18" x14ac:dyDescent="0.2">
      <c r="A74" s="436" t="s">
        <v>522</v>
      </c>
      <c r="B74" s="427" t="s">
        <v>350</v>
      </c>
      <c r="C74" s="441"/>
      <c r="D74" s="440"/>
      <c r="E74" s="441"/>
      <c r="F74" s="440"/>
      <c r="G74" s="441"/>
      <c r="H74" s="441"/>
      <c r="I74" s="440"/>
      <c r="J74" s="441"/>
      <c r="K74" s="440"/>
      <c r="L74" s="441"/>
      <c r="M74" s="482">
        <f t="shared" si="0"/>
        <v>0</v>
      </c>
      <c r="N74" s="482">
        <f t="shared" si="1"/>
        <v>0</v>
      </c>
      <c r="O74" s="483"/>
    </row>
    <row r="75" spans="1:18" x14ac:dyDescent="0.2">
      <c r="A75" s="427" t="s">
        <v>43</v>
      </c>
      <c r="B75" s="427"/>
      <c r="C75" s="441">
        <f t="shared" si="8"/>
        <v>7356</v>
      </c>
      <c r="D75" s="440">
        <v>2940</v>
      </c>
      <c r="E75" s="441">
        <v>498</v>
      </c>
      <c r="F75" s="440">
        <v>3918</v>
      </c>
      <c r="G75" s="441"/>
      <c r="H75" s="441"/>
      <c r="I75" s="440"/>
      <c r="J75" s="441"/>
      <c r="K75" s="440"/>
      <c r="L75" s="441"/>
      <c r="M75" s="482">
        <f t="shared" si="0"/>
        <v>7356</v>
      </c>
      <c r="N75" s="482">
        <f t="shared" si="1"/>
        <v>0</v>
      </c>
      <c r="O75" s="483"/>
    </row>
    <row r="76" spans="1:18" x14ac:dyDescent="0.2">
      <c r="A76" s="436" t="s">
        <v>372</v>
      </c>
      <c r="B76" s="427" t="s">
        <v>350</v>
      </c>
      <c r="C76" s="441"/>
      <c r="D76" s="431"/>
      <c r="E76" s="441"/>
      <c r="F76" s="440"/>
      <c r="G76" s="441"/>
      <c r="H76" s="441"/>
      <c r="I76" s="498"/>
      <c r="J76" s="441"/>
      <c r="K76" s="441"/>
      <c r="L76" s="441"/>
      <c r="M76" s="482">
        <f t="shared" si="0"/>
        <v>0</v>
      </c>
      <c r="N76" s="482">
        <f t="shared" si="1"/>
        <v>0</v>
      </c>
      <c r="O76" s="441"/>
      <c r="P76" s="482">
        <f t="shared" ref="P76:P77" si="9">SUM(D76:O76)</f>
        <v>0</v>
      </c>
      <c r="Q76" s="482">
        <f t="shared" ref="Q76:Q77" si="10">P76-C76</f>
        <v>0</v>
      </c>
      <c r="R76" s="482">
        <f>C76-'5.3'!C80</f>
        <v>0</v>
      </c>
    </row>
    <row r="77" spans="1:18" x14ac:dyDescent="0.2">
      <c r="A77" s="427" t="s">
        <v>43</v>
      </c>
      <c r="B77" s="427"/>
      <c r="C77" s="441">
        <f t="shared" si="8"/>
        <v>10687</v>
      </c>
      <c r="D77" s="431"/>
      <c r="E77" s="431"/>
      <c r="F77" s="440">
        <v>10687</v>
      </c>
      <c r="G77" s="441"/>
      <c r="H77" s="441"/>
      <c r="I77" s="498"/>
      <c r="J77" s="441"/>
      <c r="K77" s="441"/>
      <c r="L77" s="441"/>
      <c r="M77" s="482">
        <f t="shared" si="0"/>
        <v>10687</v>
      </c>
      <c r="N77" s="482">
        <f t="shared" si="1"/>
        <v>0</v>
      </c>
      <c r="O77" s="441"/>
      <c r="P77" s="482">
        <f t="shared" si="9"/>
        <v>21374</v>
      </c>
      <c r="Q77" s="482">
        <f t="shared" si="10"/>
        <v>10687</v>
      </c>
      <c r="R77" s="482">
        <f>C77-'5.3'!C81</f>
        <v>-2105</v>
      </c>
    </row>
    <row r="78" spans="1:18" x14ac:dyDescent="0.2">
      <c r="A78" s="436" t="s">
        <v>523</v>
      </c>
      <c r="B78" s="427" t="s">
        <v>350</v>
      </c>
      <c r="C78" s="441"/>
      <c r="D78" s="432"/>
      <c r="E78" s="431"/>
      <c r="F78" s="440"/>
      <c r="G78" s="441"/>
      <c r="H78" s="441"/>
      <c r="I78" s="440"/>
      <c r="J78" s="441"/>
      <c r="K78" s="440"/>
      <c r="L78" s="441"/>
      <c r="M78" s="482"/>
      <c r="N78" s="482"/>
      <c r="O78" s="440"/>
      <c r="P78" s="482"/>
      <c r="Q78" s="482"/>
      <c r="R78" s="482"/>
    </row>
    <row r="79" spans="1:18" x14ac:dyDescent="0.2">
      <c r="A79" s="427" t="s">
        <v>43</v>
      </c>
      <c r="B79" s="427"/>
      <c r="C79" s="441">
        <f t="shared" si="8"/>
        <v>31536</v>
      </c>
      <c r="D79" s="432"/>
      <c r="E79" s="431"/>
      <c r="F79" s="440">
        <v>31536</v>
      </c>
      <c r="G79" s="441"/>
      <c r="H79" s="441"/>
      <c r="I79" s="440"/>
      <c r="J79" s="441"/>
      <c r="K79" s="440"/>
      <c r="L79" s="441"/>
      <c r="M79" s="482"/>
      <c r="N79" s="482"/>
      <c r="O79" s="440"/>
      <c r="P79" s="482"/>
      <c r="Q79" s="482"/>
      <c r="R79" s="482"/>
    </row>
    <row r="80" spans="1:18" x14ac:dyDescent="0.2">
      <c r="A80" s="436" t="s">
        <v>373</v>
      </c>
      <c r="B80" s="427" t="s">
        <v>350</v>
      </c>
      <c r="C80" s="441"/>
      <c r="D80" s="440"/>
      <c r="E80" s="441"/>
      <c r="F80" s="440"/>
      <c r="G80" s="441"/>
      <c r="H80" s="441"/>
      <c r="I80" s="440"/>
      <c r="J80" s="441"/>
      <c r="K80" s="440"/>
      <c r="L80" s="441"/>
      <c r="M80" s="482">
        <f t="shared" si="0"/>
        <v>0</v>
      </c>
      <c r="N80" s="482">
        <f t="shared" si="1"/>
        <v>0</v>
      </c>
      <c r="O80" s="483"/>
    </row>
    <row r="81" spans="1:15" x14ac:dyDescent="0.2">
      <c r="A81" s="427" t="s">
        <v>43</v>
      </c>
      <c r="B81" s="427"/>
      <c r="C81" s="441">
        <f t="shared" si="8"/>
        <v>12792</v>
      </c>
      <c r="D81" s="440">
        <v>6311</v>
      </c>
      <c r="E81" s="441">
        <v>1031</v>
      </c>
      <c r="F81" s="440">
        <v>5450</v>
      </c>
      <c r="G81" s="441"/>
      <c r="H81" s="441"/>
      <c r="I81" s="440"/>
      <c r="J81" s="441"/>
      <c r="K81" s="440"/>
      <c r="L81" s="441"/>
      <c r="M81" s="482">
        <f t="shared" si="0"/>
        <v>12792</v>
      </c>
      <c r="N81" s="482">
        <f t="shared" si="1"/>
        <v>0</v>
      </c>
      <c r="O81" s="483"/>
    </row>
    <row r="82" spans="1:15" x14ac:dyDescent="0.2">
      <c r="A82" s="436" t="s">
        <v>374</v>
      </c>
      <c r="B82" s="427" t="s">
        <v>353</v>
      </c>
      <c r="C82" s="441"/>
      <c r="D82" s="440"/>
      <c r="E82" s="441"/>
      <c r="F82" s="440"/>
      <c r="G82" s="441"/>
      <c r="H82" s="441"/>
      <c r="I82" s="440"/>
      <c r="J82" s="441"/>
      <c r="K82" s="440"/>
      <c r="L82" s="441"/>
      <c r="M82" s="482">
        <f t="shared" si="0"/>
        <v>0</v>
      </c>
      <c r="N82" s="482">
        <f t="shared" si="1"/>
        <v>0</v>
      </c>
      <c r="O82" s="483"/>
    </row>
    <row r="83" spans="1:15" x14ac:dyDescent="0.2">
      <c r="A83" s="427" t="s">
        <v>43</v>
      </c>
      <c r="B83" s="427"/>
      <c r="C83" s="441">
        <f t="shared" si="8"/>
        <v>38995</v>
      </c>
      <c r="D83" s="440">
        <v>23410</v>
      </c>
      <c r="E83" s="441">
        <v>3835</v>
      </c>
      <c r="F83" s="440">
        <v>11750</v>
      </c>
      <c r="G83" s="441"/>
      <c r="H83" s="441"/>
      <c r="I83" s="440"/>
      <c r="J83" s="441"/>
      <c r="K83" s="440"/>
      <c r="L83" s="441"/>
      <c r="M83" s="482">
        <f t="shared" si="0"/>
        <v>38995</v>
      </c>
      <c r="N83" s="482">
        <f t="shared" si="1"/>
        <v>0</v>
      </c>
      <c r="O83" s="483"/>
    </row>
    <row r="84" spans="1:15" x14ac:dyDescent="0.2">
      <c r="A84" s="436" t="s">
        <v>375</v>
      </c>
      <c r="B84" s="427" t="s">
        <v>353</v>
      </c>
      <c r="C84" s="441"/>
      <c r="D84" s="440"/>
      <c r="E84" s="441"/>
      <c r="F84" s="440"/>
      <c r="G84" s="441"/>
      <c r="H84" s="441"/>
      <c r="I84" s="440"/>
      <c r="J84" s="441"/>
      <c r="K84" s="440"/>
      <c r="L84" s="441"/>
      <c r="M84" s="482">
        <f t="shared" ref="M84:M121" si="11">SUM(D84:L84)</f>
        <v>0</v>
      </c>
      <c r="N84" s="482">
        <f t="shared" ref="N84:N121" si="12">M84-C84</f>
        <v>0</v>
      </c>
      <c r="O84" s="483"/>
    </row>
    <row r="85" spans="1:15" x14ac:dyDescent="0.2">
      <c r="A85" s="426" t="s">
        <v>43</v>
      </c>
      <c r="B85" s="426"/>
      <c r="C85" s="451">
        <f t="shared" si="8"/>
        <v>19222</v>
      </c>
      <c r="D85" s="452">
        <v>11823</v>
      </c>
      <c r="E85" s="451">
        <v>2016</v>
      </c>
      <c r="F85" s="452">
        <v>5383</v>
      </c>
      <c r="G85" s="451"/>
      <c r="H85" s="451"/>
      <c r="I85" s="452"/>
      <c r="J85" s="451"/>
      <c r="K85" s="452"/>
      <c r="L85" s="451"/>
      <c r="M85" s="482">
        <f t="shared" si="11"/>
        <v>19222</v>
      </c>
      <c r="N85" s="482">
        <f t="shared" si="12"/>
        <v>0</v>
      </c>
      <c r="O85" s="483"/>
    </row>
    <row r="86" spans="1:15" x14ac:dyDescent="0.2">
      <c r="A86" s="436" t="s">
        <v>524</v>
      </c>
      <c r="B86" s="427" t="s">
        <v>350</v>
      </c>
      <c r="C86" s="441"/>
      <c r="D86" s="440"/>
      <c r="E86" s="441"/>
      <c r="F86" s="440"/>
      <c r="G86" s="441"/>
      <c r="H86" s="441"/>
      <c r="I86" s="440"/>
      <c r="J86" s="441"/>
      <c r="K86" s="440"/>
      <c r="L86" s="441"/>
      <c r="M86" s="482">
        <f t="shared" si="11"/>
        <v>0</v>
      </c>
      <c r="N86" s="482">
        <f t="shared" si="12"/>
        <v>0</v>
      </c>
      <c r="O86" s="483"/>
    </row>
    <row r="87" spans="1:15" x14ac:dyDescent="0.2">
      <c r="A87" s="427" t="s">
        <v>43</v>
      </c>
      <c r="B87" s="427"/>
      <c r="C87" s="441">
        <f t="shared" si="8"/>
        <v>489</v>
      </c>
      <c r="D87" s="440"/>
      <c r="E87" s="441"/>
      <c r="F87" s="440">
        <v>489</v>
      </c>
      <c r="G87" s="441"/>
      <c r="H87" s="441"/>
      <c r="I87" s="440"/>
      <c r="J87" s="441"/>
      <c r="K87" s="440"/>
      <c r="L87" s="441"/>
      <c r="M87" s="482">
        <f t="shared" si="11"/>
        <v>489</v>
      </c>
      <c r="N87" s="482">
        <f t="shared" si="12"/>
        <v>0</v>
      </c>
      <c r="O87" s="483"/>
    </row>
    <row r="88" spans="1:15" x14ac:dyDescent="0.2">
      <c r="A88" s="436" t="s">
        <v>376</v>
      </c>
      <c r="B88" s="427" t="s">
        <v>350</v>
      </c>
      <c r="C88" s="441"/>
      <c r="D88" s="440"/>
      <c r="E88" s="441"/>
      <c r="F88" s="440"/>
      <c r="G88" s="441"/>
      <c r="H88" s="441"/>
      <c r="I88" s="440"/>
      <c r="J88" s="441"/>
      <c r="K88" s="440"/>
      <c r="L88" s="441"/>
      <c r="M88" s="482">
        <f t="shared" si="11"/>
        <v>0</v>
      </c>
      <c r="N88" s="482">
        <f t="shared" si="12"/>
        <v>0</v>
      </c>
      <c r="O88" s="483"/>
    </row>
    <row r="89" spans="1:15" x14ac:dyDescent="0.2">
      <c r="A89" s="427" t="s">
        <v>43</v>
      </c>
      <c r="B89" s="427"/>
      <c r="C89" s="441">
        <f t="shared" si="8"/>
        <v>4055</v>
      </c>
      <c r="D89" s="440">
        <v>1792</v>
      </c>
      <c r="E89" s="441">
        <v>250</v>
      </c>
      <c r="F89" s="440">
        <v>2013</v>
      </c>
      <c r="G89" s="441"/>
      <c r="H89" s="441"/>
      <c r="I89" s="440"/>
      <c r="J89" s="441"/>
      <c r="K89" s="440"/>
      <c r="L89" s="441"/>
      <c r="M89" s="482">
        <f t="shared" si="11"/>
        <v>4055</v>
      </c>
      <c r="N89" s="482">
        <f t="shared" si="12"/>
        <v>0</v>
      </c>
      <c r="O89" s="483"/>
    </row>
    <row r="90" spans="1:15" x14ac:dyDescent="0.2">
      <c r="A90" s="436" t="s">
        <v>377</v>
      </c>
      <c r="B90" s="427" t="s">
        <v>350</v>
      </c>
      <c r="C90" s="441"/>
      <c r="D90" s="440"/>
      <c r="E90" s="441"/>
      <c r="F90" s="440"/>
      <c r="G90" s="441"/>
      <c r="H90" s="441"/>
      <c r="I90" s="440"/>
      <c r="J90" s="441"/>
      <c r="K90" s="440"/>
      <c r="L90" s="441"/>
      <c r="M90" s="482">
        <f t="shared" si="11"/>
        <v>0</v>
      </c>
      <c r="N90" s="482">
        <f t="shared" si="12"/>
        <v>0</v>
      </c>
      <c r="O90" s="483"/>
    </row>
    <row r="91" spans="1:15" x14ac:dyDescent="0.2">
      <c r="A91" s="427" t="s">
        <v>43</v>
      </c>
      <c r="B91" s="427"/>
      <c r="C91" s="441">
        <f t="shared" si="8"/>
        <v>1890</v>
      </c>
      <c r="D91" s="440">
        <v>240</v>
      </c>
      <c r="E91" s="441">
        <v>33</v>
      </c>
      <c r="F91" s="440">
        <v>1617</v>
      </c>
      <c r="G91" s="441"/>
      <c r="H91" s="441"/>
      <c r="I91" s="440"/>
      <c r="J91" s="441"/>
      <c r="K91" s="440"/>
      <c r="L91" s="441"/>
      <c r="M91" s="482">
        <f t="shared" si="11"/>
        <v>1890</v>
      </c>
      <c r="N91" s="482">
        <f t="shared" si="12"/>
        <v>0</v>
      </c>
      <c r="O91" s="483"/>
    </row>
    <row r="92" spans="1:15" x14ac:dyDescent="0.2">
      <c r="A92" s="436" t="s">
        <v>401</v>
      </c>
      <c r="B92" s="427" t="s">
        <v>353</v>
      </c>
      <c r="C92" s="441"/>
      <c r="D92" s="440"/>
      <c r="E92" s="441"/>
      <c r="F92" s="440"/>
      <c r="G92" s="441"/>
      <c r="H92" s="441"/>
      <c r="I92" s="440"/>
      <c r="J92" s="441"/>
      <c r="K92" s="440"/>
      <c r="L92" s="441"/>
      <c r="M92" s="482">
        <f t="shared" si="11"/>
        <v>0</v>
      </c>
      <c r="N92" s="482">
        <f t="shared" si="12"/>
        <v>0</v>
      </c>
      <c r="O92" s="483"/>
    </row>
    <row r="93" spans="1:15" x14ac:dyDescent="0.2">
      <c r="A93" s="427" t="s">
        <v>43</v>
      </c>
      <c r="B93" s="427"/>
      <c r="C93" s="441">
        <f t="shared" si="8"/>
        <v>69247</v>
      </c>
      <c r="D93" s="440">
        <v>1089</v>
      </c>
      <c r="E93" s="441">
        <v>152</v>
      </c>
      <c r="F93" s="440">
        <v>68006</v>
      </c>
      <c r="G93" s="441"/>
      <c r="H93" s="441"/>
      <c r="I93" s="440"/>
      <c r="J93" s="441"/>
      <c r="K93" s="440"/>
      <c r="L93" s="441"/>
      <c r="M93" s="482">
        <f t="shared" si="11"/>
        <v>69247</v>
      </c>
      <c r="N93" s="482">
        <f t="shared" si="12"/>
        <v>0</v>
      </c>
      <c r="O93" s="483"/>
    </row>
    <row r="94" spans="1:15" x14ac:dyDescent="0.2">
      <c r="A94" s="436" t="s">
        <v>379</v>
      </c>
      <c r="B94" s="427" t="s">
        <v>350</v>
      </c>
      <c r="C94" s="441"/>
      <c r="D94" s="440"/>
      <c r="E94" s="441"/>
      <c r="F94" s="440"/>
      <c r="G94" s="441"/>
      <c r="H94" s="441"/>
      <c r="I94" s="440"/>
      <c r="J94" s="441"/>
      <c r="K94" s="440"/>
      <c r="L94" s="441"/>
      <c r="M94" s="482">
        <f t="shared" si="11"/>
        <v>0</v>
      </c>
      <c r="N94" s="482">
        <f t="shared" si="12"/>
        <v>0</v>
      </c>
      <c r="O94" s="483"/>
    </row>
    <row r="95" spans="1:15" x14ac:dyDescent="0.2">
      <c r="A95" s="427" t="s">
        <v>43</v>
      </c>
      <c r="B95" s="427"/>
      <c r="C95" s="441">
        <f t="shared" si="8"/>
        <v>23896</v>
      </c>
      <c r="D95" s="440"/>
      <c r="E95" s="441"/>
      <c r="F95" s="440">
        <v>23896</v>
      </c>
      <c r="G95" s="441"/>
      <c r="H95" s="441"/>
      <c r="I95" s="440"/>
      <c r="J95" s="441"/>
      <c r="K95" s="440"/>
      <c r="L95" s="441"/>
      <c r="M95" s="482">
        <f t="shared" si="11"/>
        <v>23896</v>
      </c>
      <c r="N95" s="482">
        <f t="shared" si="12"/>
        <v>0</v>
      </c>
      <c r="O95" s="483"/>
    </row>
    <row r="96" spans="1:15" x14ac:dyDescent="0.2">
      <c r="A96" s="436" t="s">
        <v>380</v>
      </c>
      <c r="B96" s="427" t="s">
        <v>350</v>
      </c>
      <c r="C96" s="441"/>
      <c r="D96" s="440"/>
      <c r="E96" s="441"/>
      <c r="F96" s="440"/>
      <c r="G96" s="441"/>
      <c r="H96" s="441"/>
      <c r="I96" s="440"/>
      <c r="J96" s="441"/>
      <c r="K96" s="440"/>
      <c r="L96" s="441"/>
      <c r="M96" s="482">
        <f t="shared" si="11"/>
        <v>0</v>
      </c>
      <c r="N96" s="482">
        <f t="shared" si="12"/>
        <v>0</v>
      </c>
      <c r="O96" s="483"/>
    </row>
    <row r="97" spans="1:15" x14ac:dyDescent="0.2">
      <c r="A97" s="427" t="s">
        <v>43</v>
      </c>
      <c r="B97" s="427"/>
      <c r="C97" s="441">
        <f t="shared" si="8"/>
        <v>16013</v>
      </c>
      <c r="D97" s="440"/>
      <c r="E97" s="441"/>
      <c r="F97" s="440">
        <v>16013</v>
      </c>
      <c r="G97" s="441"/>
      <c r="H97" s="441"/>
      <c r="I97" s="440"/>
      <c r="J97" s="441"/>
      <c r="K97" s="440"/>
      <c r="L97" s="441"/>
      <c r="M97" s="482">
        <f t="shared" si="11"/>
        <v>16013</v>
      </c>
      <c r="N97" s="482">
        <f t="shared" si="12"/>
        <v>0</v>
      </c>
      <c r="O97" s="483"/>
    </row>
    <row r="98" spans="1:15" x14ac:dyDescent="0.2">
      <c r="A98" s="436" t="s">
        <v>381</v>
      </c>
      <c r="B98" s="427" t="s">
        <v>350</v>
      </c>
      <c r="C98" s="441"/>
      <c r="D98" s="440"/>
      <c r="E98" s="441"/>
      <c r="F98" s="440"/>
      <c r="G98" s="441"/>
      <c r="H98" s="441"/>
      <c r="I98" s="440"/>
      <c r="J98" s="441"/>
      <c r="K98" s="440"/>
      <c r="L98" s="441"/>
      <c r="M98" s="482">
        <f t="shared" si="11"/>
        <v>0</v>
      </c>
      <c r="N98" s="482">
        <f t="shared" si="12"/>
        <v>0</v>
      </c>
      <c r="O98" s="483"/>
    </row>
    <row r="99" spans="1:15" x14ac:dyDescent="0.2">
      <c r="A99" s="427" t="s">
        <v>43</v>
      </c>
      <c r="B99" s="427"/>
      <c r="C99" s="441">
        <f t="shared" si="8"/>
        <v>11699</v>
      </c>
      <c r="D99" s="440"/>
      <c r="E99" s="441"/>
      <c r="F99" s="440">
        <v>11699</v>
      </c>
      <c r="G99" s="441"/>
      <c r="H99" s="441"/>
      <c r="I99" s="440"/>
      <c r="J99" s="441"/>
      <c r="K99" s="440"/>
      <c r="L99" s="441"/>
      <c r="M99" s="482">
        <f t="shared" si="11"/>
        <v>11699</v>
      </c>
      <c r="N99" s="482">
        <f t="shared" si="12"/>
        <v>0</v>
      </c>
      <c r="O99" s="483"/>
    </row>
    <row r="100" spans="1:15" x14ac:dyDescent="0.2">
      <c r="A100" s="436" t="s">
        <v>382</v>
      </c>
      <c r="B100" s="427" t="s">
        <v>350</v>
      </c>
      <c r="C100" s="441"/>
      <c r="D100" s="440"/>
      <c r="E100" s="441"/>
      <c r="F100" s="440"/>
      <c r="G100" s="441"/>
      <c r="H100" s="441"/>
      <c r="I100" s="440"/>
      <c r="J100" s="441"/>
      <c r="K100" s="440"/>
      <c r="L100" s="441"/>
      <c r="M100" s="482">
        <f t="shared" si="11"/>
        <v>0</v>
      </c>
      <c r="N100" s="482">
        <f t="shared" si="12"/>
        <v>0</v>
      </c>
      <c r="O100" s="483"/>
    </row>
    <row r="101" spans="1:15" x14ac:dyDescent="0.2">
      <c r="A101" s="427" t="s">
        <v>43</v>
      </c>
      <c r="B101" s="427"/>
      <c r="C101" s="441">
        <f t="shared" si="8"/>
        <v>5390</v>
      </c>
      <c r="D101" s="440"/>
      <c r="E101" s="441"/>
      <c r="F101" s="440">
        <v>5390</v>
      </c>
      <c r="G101" s="441"/>
      <c r="H101" s="441"/>
      <c r="I101" s="440"/>
      <c r="J101" s="441"/>
      <c r="K101" s="440"/>
      <c r="L101" s="441"/>
      <c r="M101" s="482">
        <f t="shared" si="11"/>
        <v>5390</v>
      </c>
      <c r="N101" s="482">
        <f t="shared" si="12"/>
        <v>0</v>
      </c>
      <c r="O101" s="483"/>
    </row>
    <row r="102" spans="1:15" x14ac:dyDescent="0.2">
      <c r="A102" s="436" t="s">
        <v>525</v>
      </c>
      <c r="B102" s="427" t="s">
        <v>353</v>
      </c>
      <c r="C102" s="441"/>
      <c r="D102" s="440"/>
      <c r="E102" s="441"/>
      <c r="F102" s="440"/>
      <c r="G102" s="441"/>
      <c r="H102" s="441"/>
      <c r="I102" s="440"/>
      <c r="J102" s="441"/>
      <c r="K102" s="440"/>
      <c r="L102" s="441"/>
      <c r="M102" s="482">
        <f t="shared" si="11"/>
        <v>0</v>
      </c>
      <c r="N102" s="482">
        <f t="shared" si="12"/>
        <v>0</v>
      </c>
      <c r="O102" s="483"/>
    </row>
    <row r="103" spans="1:15" x14ac:dyDescent="0.2">
      <c r="A103" s="427" t="s">
        <v>43</v>
      </c>
      <c r="B103" s="427"/>
      <c r="C103" s="441">
        <f t="shared" si="8"/>
        <v>99</v>
      </c>
      <c r="D103" s="440"/>
      <c r="E103" s="441"/>
      <c r="F103" s="440">
        <v>99</v>
      </c>
      <c r="G103" s="441"/>
      <c r="H103" s="441"/>
      <c r="I103" s="440"/>
      <c r="J103" s="441"/>
      <c r="K103" s="440"/>
      <c r="L103" s="441"/>
      <c r="M103" s="482">
        <f t="shared" si="11"/>
        <v>99</v>
      </c>
      <c r="N103" s="482">
        <f t="shared" si="12"/>
        <v>0</v>
      </c>
      <c r="O103" s="483"/>
    </row>
    <row r="104" spans="1:15" ht="38.25" x14ac:dyDescent="0.2">
      <c r="A104" s="442" t="s">
        <v>383</v>
      </c>
      <c r="B104" s="427" t="s">
        <v>350</v>
      </c>
      <c r="C104" s="441"/>
      <c r="D104" s="440"/>
      <c r="E104" s="441"/>
      <c r="F104" s="440"/>
      <c r="G104" s="441"/>
      <c r="H104" s="441"/>
      <c r="I104" s="440"/>
      <c r="J104" s="441"/>
      <c r="K104" s="440"/>
      <c r="L104" s="441"/>
      <c r="M104" s="482">
        <f t="shared" si="11"/>
        <v>0</v>
      </c>
      <c r="N104" s="482">
        <f t="shared" si="12"/>
        <v>0</v>
      </c>
      <c r="O104" s="483"/>
    </row>
    <row r="105" spans="1:15" x14ac:dyDescent="0.2">
      <c r="A105" s="427" t="s">
        <v>43</v>
      </c>
      <c r="B105" s="426"/>
      <c r="C105" s="441">
        <f t="shared" si="8"/>
        <v>2032</v>
      </c>
      <c r="D105" s="440"/>
      <c r="E105" s="441"/>
      <c r="F105" s="440">
        <v>2032</v>
      </c>
      <c r="G105" s="441"/>
      <c r="H105" s="441"/>
      <c r="I105" s="440"/>
      <c r="J105" s="441"/>
      <c r="K105" s="440"/>
      <c r="L105" s="441"/>
      <c r="M105" s="482">
        <f t="shared" si="11"/>
        <v>2032</v>
      </c>
      <c r="N105" s="482">
        <f t="shared" si="12"/>
        <v>0</v>
      </c>
      <c r="O105" s="483"/>
    </row>
    <row r="106" spans="1:15" s="499" customFormat="1" x14ac:dyDescent="0.2">
      <c r="A106" s="444" t="s">
        <v>384</v>
      </c>
      <c r="B106" s="444"/>
      <c r="C106" s="444"/>
      <c r="D106" s="449"/>
      <c r="E106" s="450"/>
      <c r="F106" s="449"/>
      <c r="G106" s="450"/>
      <c r="H106" s="450"/>
      <c r="I106" s="449"/>
      <c r="J106" s="450"/>
      <c r="K106" s="449"/>
      <c r="L106" s="450"/>
      <c r="M106" s="482">
        <f t="shared" si="11"/>
        <v>0</v>
      </c>
      <c r="N106" s="482">
        <f t="shared" si="12"/>
        <v>0</v>
      </c>
      <c r="O106" s="483"/>
    </row>
    <row r="107" spans="1:15" s="474" customFormat="1" x14ac:dyDescent="0.2">
      <c r="A107" s="427" t="s">
        <v>43</v>
      </c>
      <c r="B107" s="435"/>
      <c r="C107" s="456">
        <f>C13+C15+C17+C19+C27+C35+C37+C51</f>
        <v>1661081</v>
      </c>
      <c r="D107" s="456">
        <f t="shared" ref="D107:L107" si="13">D13+D15+D17+D19+D27+D35+D37+D51</f>
        <v>789793</v>
      </c>
      <c r="E107" s="456">
        <f t="shared" si="13"/>
        <v>127509</v>
      </c>
      <c r="F107" s="456">
        <f t="shared" si="13"/>
        <v>705448</v>
      </c>
      <c r="G107" s="456">
        <f t="shared" si="13"/>
        <v>0</v>
      </c>
      <c r="H107" s="456">
        <f t="shared" si="13"/>
        <v>27850</v>
      </c>
      <c r="I107" s="456">
        <f t="shared" si="13"/>
        <v>10481</v>
      </c>
      <c r="J107" s="456">
        <f t="shared" si="13"/>
        <v>0</v>
      </c>
      <c r="K107" s="456">
        <f t="shared" si="13"/>
        <v>0</v>
      </c>
      <c r="L107" s="456">
        <f t="shared" si="13"/>
        <v>0</v>
      </c>
      <c r="M107" s="482">
        <f t="shared" si="11"/>
        <v>1661081</v>
      </c>
      <c r="N107" s="482">
        <f t="shared" si="12"/>
        <v>0</v>
      </c>
      <c r="O107" s="483"/>
    </row>
    <row r="108" spans="1:15" x14ac:dyDescent="0.2">
      <c r="A108" s="433" t="s">
        <v>169</v>
      </c>
      <c r="B108" s="500"/>
      <c r="C108" s="501"/>
      <c r="D108" s="501"/>
      <c r="E108" s="501"/>
      <c r="F108" s="501"/>
      <c r="G108" s="501"/>
      <c r="H108" s="501"/>
      <c r="I108" s="502"/>
      <c r="J108" s="501"/>
      <c r="K108" s="501"/>
      <c r="L108" s="501"/>
      <c r="M108" s="482">
        <f t="shared" si="11"/>
        <v>0</v>
      </c>
      <c r="N108" s="482">
        <f t="shared" si="12"/>
        <v>0</v>
      </c>
      <c r="O108" s="483"/>
    </row>
    <row r="109" spans="1:15" x14ac:dyDescent="0.2">
      <c r="A109" s="427" t="s">
        <v>43</v>
      </c>
      <c r="B109" s="500"/>
      <c r="C109" s="501">
        <f>C13+C15+C17+C19+C35+C41+C43+C45+C53+C55+C59+C61+C63+C65+C67+C69+C71+C73+C75+C81+C87+C91+C95+C99+C101+C105+C89+C47+C97+C77+C33+C79</f>
        <v>1200450</v>
      </c>
      <c r="D109" s="501">
        <f t="shared" ref="D109:L109" si="14">D13+D15+D17+D19+D35+D41+D43+D45+D53+D55+D59+D61+D63+D65+D67+D69+D71+D73+D75+D81+D87+D91+D95+D99+D101+D105+D89+D47+D97+D77+D33+D79</f>
        <v>581462</v>
      </c>
      <c r="E109" s="501">
        <f t="shared" si="14"/>
        <v>93696</v>
      </c>
      <c r="F109" s="501">
        <f t="shared" si="14"/>
        <v>488891</v>
      </c>
      <c r="G109" s="501">
        <f t="shared" si="14"/>
        <v>0</v>
      </c>
      <c r="H109" s="501">
        <f t="shared" si="14"/>
        <v>27850</v>
      </c>
      <c r="I109" s="501">
        <f t="shared" si="14"/>
        <v>8551</v>
      </c>
      <c r="J109" s="501">
        <f t="shared" si="14"/>
        <v>0</v>
      </c>
      <c r="K109" s="501">
        <f t="shared" si="14"/>
        <v>0</v>
      </c>
      <c r="L109" s="501">
        <f t="shared" si="14"/>
        <v>0</v>
      </c>
      <c r="M109" s="482">
        <f t="shared" si="11"/>
        <v>1200450</v>
      </c>
      <c r="N109" s="482">
        <f t="shared" si="12"/>
        <v>0</v>
      </c>
      <c r="O109" s="483"/>
    </row>
    <row r="110" spans="1:15" x14ac:dyDescent="0.2">
      <c r="A110" s="433" t="s">
        <v>170</v>
      </c>
      <c r="B110" s="500"/>
      <c r="C110" s="501"/>
      <c r="D110" s="501"/>
      <c r="E110" s="501"/>
      <c r="F110" s="501"/>
      <c r="G110" s="501"/>
      <c r="H110" s="501"/>
      <c r="I110" s="502"/>
      <c r="J110" s="501"/>
      <c r="K110" s="501"/>
      <c r="L110" s="501"/>
      <c r="M110" s="482">
        <f t="shared" si="11"/>
        <v>0</v>
      </c>
      <c r="N110" s="482">
        <f t="shared" si="12"/>
        <v>0</v>
      </c>
      <c r="O110" s="483"/>
    </row>
    <row r="111" spans="1:15" x14ac:dyDescent="0.2">
      <c r="A111" s="427" t="s">
        <v>43</v>
      </c>
      <c r="B111" s="500"/>
      <c r="C111" s="501">
        <f>C29+C39+C83+C85+C93+C31+C49+C103</f>
        <v>460631</v>
      </c>
      <c r="D111" s="501">
        <f t="shared" ref="D111:L111" si="15">D29+D39+D83+D85+D93+D31+D49+D103</f>
        <v>208331</v>
      </c>
      <c r="E111" s="501">
        <f t="shared" si="15"/>
        <v>33813</v>
      </c>
      <c r="F111" s="501">
        <f t="shared" si="15"/>
        <v>216557</v>
      </c>
      <c r="G111" s="501">
        <f t="shared" si="15"/>
        <v>0</v>
      </c>
      <c r="H111" s="501">
        <f t="shared" si="15"/>
        <v>0</v>
      </c>
      <c r="I111" s="501">
        <f t="shared" si="15"/>
        <v>1930</v>
      </c>
      <c r="J111" s="501">
        <f t="shared" si="15"/>
        <v>0</v>
      </c>
      <c r="K111" s="501">
        <f t="shared" si="15"/>
        <v>0</v>
      </c>
      <c r="L111" s="501">
        <f t="shared" si="15"/>
        <v>0</v>
      </c>
      <c r="M111" s="482">
        <f t="shared" si="11"/>
        <v>460631</v>
      </c>
      <c r="N111" s="482">
        <f t="shared" si="12"/>
        <v>0</v>
      </c>
      <c r="O111" s="483"/>
    </row>
    <row r="112" spans="1:15" x14ac:dyDescent="0.2">
      <c r="A112" s="433" t="s">
        <v>171</v>
      </c>
      <c r="B112" s="500"/>
      <c r="C112" s="503">
        <v>0</v>
      </c>
      <c r="D112" s="503">
        <v>0</v>
      </c>
      <c r="E112" s="503">
        <v>0</v>
      </c>
      <c r="F112" s="503">
        <v>0</v>
      </c>
      <c r="G112" s="503">
        <v>0</v>
      </c>
      <c r="H112" s="503">
        <v>0</v>
      </c>
      <c r="I112" s="504">
        <v>0</v>
      </c>
      <c r="J112" s="503">
        <v>0</v>
      </c>
      <c r="K112" s="503">
        <v>0</v>
      </c>
      <c r="L112" s="503">
        <v>0</v>
      </c>
      <c r="M112" s="482">
        <f t="shared" si="11"/>
        <v>0</v>
      </c>
      <c r="N112" s="482">
        <f t="shared" si="12"/>
        <v>0</v>
      </c>
      <c r="O112" s="483"/>
    </row>
    <row r="113" spans="1:15" x14ac:dyDescent="0.2">
      <c r="A113" s="421"/>
      <c r="C113" s="476"/>
      <c r="D113" s="476"/>
      <c r="E113" s="476"/>
      <c r="F113" s="476"/>
      <c r="G113" s="476"/>
      <c r="H113" s="476"/>
      <c r="I113" s="476"/>
      <c r="J113" s="476"/>
      <c r="K113" s="476"/>
      <c r="L113" s="476"/>
      <c r="M113" s="482">
        <f t="shared" si="11"/>
        <v>0</v>
      </c>
      <c r="N113" s="482">
        <f t="shared" si="12"/>
        <v>0</v>
      </c>
      <c r="O113" s="483"/>
    </row>
    <row r="114" spans="1:15" x14ac:dyDescent="0.2">
      <c r="C114" s="488">
        <f>SUM(C109:C113)</f>
        <v>1661081</v>
      </c>
      <c r="D114" s="488">
        <f t="shared" ref="D114:L114" si="16">SUM(D109:D113)</f>
        <v>789793</v>
      </c>
      <c r="E114" s="488">
        <f t="shared" si="16"/>
        <v>127509</v>
      </c>
      <c r="F114" s="488">
        <f t="shared" si="16"/>
        <v>705448</v>
      </c>
      <c r="G114" s="488">
        <f t="shared" si="16"/>
        <v>0</v>
      </c>
      <c r="H114" s="488">
        <f t="shared" si="16"/>
        <v>27850</v>
      </c>
      <c r="I114" s="488">
        <f t="shared" si="16"/>
        <v>10481</v>
      </c>
      <c r="J114" s="488">
        <f t="shared" si="16"/>
        <v>0</v>
      </c>
      <c r="K114" s="488">
        <f t="shared" si="16"/>
        <v>0</v>
      </c>
      <c r="L114" s="488">
        <f t="shared" si="16"/>
        <v>0</v>
      </c>
      <c r="M114" s="482">
        <f t="shared" si="11"/>
        <v>1661081</v>
      </c>
      <c r="N114" s="482">
        <f t="shared" si="12"/>
        <v>0</v>
      </c>
      <c r="O114" s="483"/>
    </row>
    <row r="115" spans="1:15" x14ac:dyDescent="0.2">
      <c r="C115" s="488">
        <f>C107-C114</f>
        <v>0</v>
      </c>
      <c r="D115" s="476"/>
      <c r="E115" s="476"/>
      <c r="F115" s="476"/>
      <c r="G115" s="476"/>
      <c r="H115" s="476"/>
      <c r="I115" s="476"/>
      <c r="J115" s="476"/>
      <c r="K115" s="476"/>
      <c r="L115" s="476"/>
      <c r="M115" s="482">
        <f t="shared" si="11"/>
        <v>0</v>
      </c>
      <c r="N115" s="482">
        <f t="shared" si="12"/>
        <v>0</v>
      </c>
      <c r="O115" s="483"/>
    </row>
    <row r="116" spans="1:15" x14ac:dyDescent="0.2">
      <c r="M116" s="482">
        <f t="shared" si="11"/>
        <v>0</v>
      </c>
      <c r="N116" s="482">
        <f t="shared" si="12"/>
        <v>0</v>
      </c>
      <c r="O116" s="483"/>
    </row>
    <row r="117" spans="1:15" x14ac:dyDescent="0.2">
      <c r="M117" s="482">
        <f t="shared" si="11"/>
        <v>0</v>
      </c>
      <c r="N117" s="482">
        <f t="shared" si="12"/>
        <v>0</v>
      </c>
      <c r="O117" s="483"/>
    </row>
    <row r="118" spans="1:15" x14ac:dyDescent="0.2">
      <c r="D118" s="482"/>
      <c r="M118" s="482">
        <f t="shared" si="11"/>
        <v>0</v>
      </c>
      <c r="N118" s="482">
        <f t="shared" si="12"/>
        <v>0</v>
      </c>
      <c r="O118" s="483"/>
    </row>
    <row r="119" spans="1:15" x14ac:dyDescent="0.2">
      <c r="D119" s="482"/>
      <c r="M119" s="482">
        <f t="shared" si="11"/>
        <v>0</v>
      </c>
      <c r="N119" s="482">
        <f t="shared" si="12"/>
        <v>0</v>
      </c>
      <c r="O119" s="483"/>
    </row>
    <row r="120" spans="1:15" x14ac:dyDescent="0.2">
      <c r="M120" s="482">
        <f t="shared" si="11"/>
        <v>0</v>
      </c>
      <c r="N120" s="482">
        <f t="shared" si="12"/>
        <v>0</v>
      </c>
      <c r="O120" s="483"/>
    </row>
    <row r="121" spans="1:15" x14ac:dyDescent="0.2">
      <c r="M121" s="482">
        <f t="shared" si="11"/>
        <v>0</v>
      </c>
      <c r="N121" s="482">
        <f t="shared" si="12"/>
        <v>0</v>
      </c>
    </row>
  </sheetData>
  <mergeCells count="17">
    <mergeCell ref="H8:H10"/>
    <mergeCell ref="I8:I10"/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  <mergeCell ref="G8:G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&amp;P. oldal</oddFooter>
  </headerFooter>
  <rowBreaks count="2" manualBreakCount="2">
    <brk id="49" max="11" man="1"/>
    <brk id="8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19</vt:i4>
      </vt:variant>
    </vt:vector>
  </HeadingPairs>
  <TitlesOfParts>
    <vt:vector size="37" baseType="lpstr">
      <vt:lpstr>2-3.mell</vt:lpstr>
      <vt:lpstr>4.mell</vt:lpstr>
      <vt:lpstr>4.1</vt:lpstr>
      <vt:lpstr>4.2</vt:lpstr>
      <vt:lpstr>4.3</vt:lpstr>
      <vt:lpstr>5.mell</vt:lpstr>
      <vt:lpstr>5.1</vt:lpstr>
      <vt:lpstr>5.2</vt:lpstr>
      <vt:lpstr>5.3</vt:lpstr>
      <vt:lpstr>6.mell.</vt:lpstr>
      <vt:lpstr>7-8.mell.</vt:lpstr>
      <vt:lpstr>9.1-9.2</vt:lpstr>
      <vt:lpstr>9.3. mell.</vt:lpstr>
      <vt:lpstr>10 mell</vt:lpstr>
      <vt:lpstr>11-11.2</vt:lpstr>
      <vt:lpstr>12 mell</vt:lpstr>
      <vt:lpstr>13 mell.</vt:lpstr>
      <vt:lpstr>14 mell.</vt:lpstr>
      <vt:lpstr>'4.1'!Nyomtatási_cím</vt:lpstr>
      <vt:lpstr>'4.3'!Nyomtatási_cím</vt:lpstr>
      <vt:lpstr>'5.1'!Nyomtatási_cím</vt:lpstr>
      <vt:lpstr>'5.3'!Nyomtatási_cím</vt:lpstr>
      <vt:lpstr>'11-11.2'!Nyomtatási_terület</vt:lpstr>
      <vt:lpstr>'12 mell'!Nyomtatási_terület</vt:lpstr>
      <vt:lpstr>'13 mell.'!Nyomtatási_terület</vt:lpstr>
      <vt:lpstr>'14 mell.'!Nyomtatási_terület</vt:lpstr>
      <vt:lpstr>'2-3.mell'!Nyomtatási_terület</vt:lpstr>
      <vt:lpstr>'4.1'!Nyomtatási_terület</vt:lpstr>
      <vt:lpstr>'4.2'!Nyomtatási_terület</vt:lpstr>
      <vt:lpstr>'4.3'!Nyomtatási_terület</vt:lpstr>
      <vt:lpstr>'4.mell'!Nyomtatási_terület</vt:lpstr>
      <vt:lpstr>'5.1'!Nyomtatási_terület</vt:lpstr>
      <vt:lpstr>'5.3'!Nyomtatási_terület</vt:lpstr>
      <vt:lpstr>'5.mell'!Nyomtatási_terület</vt:lpstr>
      <vt:lpstr>'6.mell.'!Nyomtatási_terület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Forgács Anikó Sára</cp:lastModifiedBy>
  <cp:lastPrinted>2021-02-03T10:21:56Z</cp:lastPrinted>
  <dcterms:created xsi:type="dcterms:W3CDTF">2001-01-09T08:56:26Z</dcterms:created>
  <dcterms:modified xsi:type="dcterms:W3CDTF">2021-02-03T10:23:26Z</dcterms:modified>
</cp:coreProperties>
</file>