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somor Ildikó.HIVATAL\Desktop\"/>
    </mc:Choice>
  </mc:AlternateContent>
  <bookViews>
    <workbookView xWindow="0" yWindow="0" windowWidth="28800" windowHeight="12435" firstSheet="14" activeTab="19"/>
  </bookViews>
  <sheets>
    <sheet name="Költségvetés összesen" sheetId="3" r:id="rId1"/>
    <sheet name="Költségvetési bevételek" sheetId="16" r:id="rId2"/>
    <sheet name="Finanszírozási bevételek" sheetId="17" r:id="rId3"/>
    <sheet name="Önkorm.feladatell.kiad." sheetId="19" r:id="rId4"/>
    <sheet name="Polg.Hiv. feladatell.kiad." sheetId="20" r:id="rId5"/>
    <sheet name="Óvodai nev.,közműv." sheetId="12" r:id="rId6"/>
    <sheet name="Működési célú pe." sheetId="33" r:id="rId7"/>
    <sheet name=" Civil támog. 7.1.melléklet" sheetId="34" r:id="rId8"/>
    <sheet name="Beruházások" sheetId="28" r:id="rId9"/>
    <sheet name="Felújítások" sheetId="21" r:id="rId10"/>
    <sheet name="Felhalmozási célú pe." sheetId="27" r:id="rId11"/>
    <sheet name="Finanszírozási kiadások" sheetId="32" r:id="rId12"/>
    <sheet name="Létszámkeret" sheetId="22" r:id="rId13"/>
    <sheet name="Költségvetési mérleg" sheetId="23" r:id="rId14"/>
    <sheet name="Közvetett támogatások" sheetId="24" r:id="rId15"/>
    <sheet name="Kötelező és önként" sheetId="29" r:id="rId16"/>
    <sheet name="Mérleg" sheetId="30" r:id="rId17"/>
    <sheet name="Eredménykimutatás" sheetId="35" r:id="rId18"/>
    <sheet name="Maradványkimutatás" sheetId="36" r:id="rId19"/>
    <sheet name="Áthúzódó kötelezettség" sheetId="37" r:id="rId20"/>
  </sheets>
  <calcPr calcId="152511"/>
</workbook>
</file>

<file path=xl/calcChain.xml><?xml version="1.0" encoding="utf-8"?>
<calcChain xmlns="http://schemas.openxmlformats.org/spreadsheetml/2006/main">
  <c r="AV38" i="29" l="1"/>
  <c r="AV63" i="29"/>
  <c r="AX63" i="29"/>
  <c r="BL38" i="29"/>
  <c r="AF107" i="28"/>
  <c r="AF108" i="28"/>
  <c r="AF106" i="28"/>
  <c r="AE64" i="16"/>
  <c r="AE22" i="16"/>
  <c r="BR63" i="29"/>
  <c r="BR51" i="29"/>
  <c r="BR52" i="29"/>
  <c r="BR54" i="29"/>
  <c r="BR50" i="29"/>
  <c r="BR11" i="29"/>
  <c r="BR12" i="29"/>
  <c r="BR14" i="29"/>
  <c r="BR16" i="29"/>
  <c r="BR18" i="29"/>
  <c r="BR21" i="29"/>
  <c r="BR22" i="29"/>
  <c r="BR23" i="29"/>
  <c r="BR24" i="29"/>
  <c r="BR27" i="29"/>
  <c r="BR30" i="29"/>
  <c r="BR32" i="29"/>
  <c r="BR33" i="29"/>
  <c r="BR34" i="29"/>
  <c r="BR35" i="29"/>
  <c r="BR36" i="29"/>
  <c r="BR37" i="29"/>
  <c r="BR38" i="29"/>
  <c r="BR10" i="29"/>
  <c r="BQ54" i="29"/>
  <c r="AL15" i="29"/>
  <c r="BF53" i="29"/>
  <c r="BF47" i="29"/>
  <c r="AX51" i="29"/>
  <c r="AX52" i="29"/>
  <c r="AX50" i="29"/>
  <c r="V49" i="29"/>
  <c r="R53" i="29"/>
  <c r="R47" i="29"/>
  <c r="N50" i="29"/>
  <c r="N51" i="29"/>
  <c r="N52" i="29"/>
  <c r="N48" i="29"/>
  <c r="J50" i="29"/>
  <c r="J51" i="29"/>
  <c r="J48" i="29"/>
  <c r="BJ10" i="29"/>
  <c r="BB12" i="29"/>
  <c r="BB26" i="29"/>
  <c r="BB28" i="29"/>
  <c r="BB30" i="29"/>
  <c r="BB10" i="29"/>
  <c r="AX12" i="29"/>
  <c r="AX17" i="29"/>
  <c r="AX18" i="29"/>
  <c r="AX19" i="29"/>
  <c r="AX21" i="29"/>
  <c r="AX23" i="29"/>
  <c r="AX24" i="29"/>
  <c r="AX25" i="29"/>
  <c r="AX26" i="29"/>
  <c r="AX27" i="29"/>
  <c r="AX28" i="29"/>
  <c r="AX29" i="29"/>
  <c r="AX32" i="29"/>
  <c r="AX34" i="29"/>
  <c r="AX35" i="29"/>
  <c r="AX37" i="29"/>
  <c r="AX10" i="29"/>
  <c r="AP14" i="29"/>
  <c r="AH31" i="29"/>
  <c r="AD31" i="29"/>
  <c r="N11" i="29"/>
  <c r="N12" i="29"/>
  <c r="N13" i="29"/>
  <c r="N16" i="29"/>
  <c r="N17" i="29"/>
  <c r="N19" i="29"/>
  <c r="N20" i="29"/>
  <c r="N21" i="29"/>
  <c r="N22" i="29"/>
  <c r="N23" i="29"/>
  <c r="N24" i="29"/>
  <c r="N25" i="29"/>
  <c r="N26" i="29"/>
  <c r="N29" i="29"/>
  <c r="N30" i="29"/>
  <c r="N31" i="29"/>
  <c r="N32" i="29"/>
  <c r="N34" i="29"/>
  <c r="N35" i="29"/>
  <c r="N10" i="29"/>
  <c r="J16" i="29"/>
  <c r="J22" i="29"/>
  <c r="J23" i="29"/>
  <c r="J24" i="29"/>
  <c r="J25" i="29"/>
  <c r="J29" i="29"/>
  <c r="J32" i="29"/>
  <c r="J33" i="29"/>
  <c r="J34" i="29"/>
  <c r="J35" i="29"/>
  <c r="J10" i="29"/>
  <c r="F51" i="29"/>
  <c r="F50" i="29"/>
  <c r="F16" i="29"/>
  <c r="F22" i="29"/>
  <c r="F23" i="29"/>
  <c r="F24" i="29"/>
  <c r="F25" i="29"/>
  <c r="F29" i="29"/>
  <c r="F32" i="29"/>
  <c r="F33" i="29"/>
  <c r="F34" i="29"/>
  <c r="F35" i="29"/>
  <c r="F10" i="29"/>
  <c r="M38" i="29"/>
  <c r="N38" i="29"/>
  <c r="BM48" i="29"/>
  <c r="BM49" i="29"/>
  <c r="BM50" i="29"/>
  <c r="BM51" i="29"/>
  <c r="BM52" i="29"/>
  <c r="BM53" i="29"/>
  <c r="BM47" i="29"/>
  <c r="BN47" i="29"/>
  <c r="BM11" i="29"/>
  <c r="BM12" i="29"/>
  <c r="BM13" i="29"/>
  <c r="BM14" i="29"/>
  <c r="BM15" i="29"/>
  <c r="BM16" i="29"/>
  <c r="BM17" i="29"/>
  <c r="BM18" i="29"/>
  <c r="BM19" i="29"/>
  <c r="BN19" i="29"/>
  <c r="BM20" i="29"/>
  <c r="BM21" i="29"/>
  <c r="BM22" i="29"/>
  <c r="BM23" i="29"/>
  <c r="BN23" i="29"/>
  <c r="BM24" i="29"/>
  <c r="BM25" i="29"/>
  <c r="BM26" i="29"/>
  <c r="BM27" i="29"/>
  <c r="BM28" i="29"/>
  <c r="BM29" i="29"/>
  <c r="BM30" i="29"/>
  <c r="BM31" i="29"/>
  <c r="BM32" i="29"/>
  <c r="BM33" i="29"/>
  <c r="BM34" i="29"/>
  <c r="BM35" i="29"/>
  <c r="BN35" i="29"/>
  <c r="BM36" i="29"/>
  <c r="BM37" i="29"/>
  <c r="BM10" i="29"/>
  <c r="BN10" i="29"/>
  <c r="AW38" i="29"/>
  <c r="BE54" i="29"/>
  <c r="AW54" i="29"/>
  <c r="AW63" i="29"/>
  <c r="BQ38" i="29"/>
  <c r="BQ63" i="29"/>
  <c r="AC63" i="29"/>
  <c r="U54" i="29"/>
  <c r="V54" i="29"/>
  <c r="Q54" i="29"/>
  <c r="M54" i="29"/>
  <c r="I54" i="29"/>
  <c r="J54" i="29"/>
  <c r="E54" i="29"/>
  <c r="BI38" i="29"/>
  <c r="BI63" i="29"/>
  <c r="BJ63" i="29"/>
  <c r="BE38" i="29"/>
  <c r="BE63" i="29"/>
  <c r="BA38" i="29"/>
  <c r="BA63" i="29"/>
  <c r="BB63" i="29"/>
  <c r="AS38" i="29"/>
  <c r="AS63" i="29"/>
  <c r="AO38" i="29"/>
  <c r="AO63" i="29"/>
  <c r="AP63" i="29"/>
  <c r="AK38" i="29"/>
  <c r="AK63" i="29"/>
  <c r="AG38" i="29"/>
  <c r="AH38" i="29"/>
  <c r="AC38" i="29"/>
  <c r="Y38" i="29"/>
  <c r="Y63" i="29"/>
  <c r="U38" i="29"/>
  <c r="U63" i="29"/>
  <c r="Q38" i="29"/>
  <c r="I38" i="29"/>
  <c r="E38" i="29"/>
  <c r="F38" i="29"/>
  <c r="AE103" i="28"/>
  <c r="AE106" i="28"/>
  <c r="AE107" i="28"/>
  <c r="AE108" i="28"/>
  <c r="AC60" i="3"/>
  <c r="AE78" i="28"/>
  <c r="H103" i="28"/>
  <c r="I103" i="28"/>
  <c r="J103" i="28"/>
  <c r="K103" i="28"/>
  <c r="K106" i="28"/>
  <c r="M103" i="28"/>
  <c r="N103" i="28"/>
  <c r="O103" i="28"/>
  <c r="P103" i="28"/>
  <c r="Q103" i="28"/>
  <c r="R103" i="28"/>
  <c r="S103" i="28"/>
  <c r="T103" i="28"/>
  <c r="U103" i="28"/>
  <c r="V103" i="28"/>
  <c r="W103" i="28"/>
  <c r="X103" i="28"/>
  <c r="Y103" i="28"/>
  <c r="Z103" i="28"/>
  <c r="AA103" i="28"/>
  <c r="AB103" i="28"/>
  <c r="AC103" i="28"/>
  <c r="AD103" i="28"/>
  <c r="AF103" i="28"/>
  <c r="O106" i="28"/>
  <c r="O108" i="28"/>
  <c r="S106" i="28"/>
  <c r="S108" i="28"/>
  <c r="W106" i="28"/>
  <c r="W108" i="28"/>
  <c r="AE76" i="28"/>
  <c r="AD76" i="28"/>
  <c r="AE45" i="28"/>
  <c r="AE67" i="28"/>
  <c r="AE16" i="28"/>
  <c r="H106" i="28"/>
  <c r="I106" i="28"/>
  <c r="J106" i="28"/>
  <c r="M106" i="28"/>
  <c r="N106" i="28"/>
  <c r="Q106" i="28"/>
  <c r="Q108" i="28"/>
  <c r="R106" i="28"/>
  <c r="U106" i="28"/>
  <c r="V106" i="28"/>
  <c r="Y106" i="28"/>
  <c r="Z106" i="28"/>
  <c r="AA106" i="28"/>
  <c r="AA108" i="28"/>
  <c r="AC106" i="28"/>
  <c r="G106" i="28"/>
  <c r="AE105" i="28"/>
  <c r="AF104" i="28"/>
  <c r="AF48" i="28"/>
  <c r="AF49" i="28"/>
  <c r="AF50" i="28"/>
  <c r="AF51" i="28"/>
  <c r="AF52" i="28"/>
  <c r="AF53" i="28"/>
  <c r="AF54" i="28"/>
  <c r="AF55" i="28"/>
  <c r="AF56" i="28"/>
  <c r="AF57" i="28"/>
  <c r="AF59" i="28"/>
  <c r="AF60" i="28"/>
  <c r="AF61" i="28"/>
  <c r="AF62" i="28"/>
  <c r="AF64" i="28"/>
  <c r="AF67" i="28"/>
  <c r="AF47" i="28"/>
  <c r="AE48" i="28"/>
  <c r="AE49" i="28"/>
  <c r="AE50" i="28"/>
  <c r="AE51" i="28"/>
  <c r="AE52" i="28"/>
  <c r="AE53" i="28"/>
  <c r="AE54" i="28"/>
  <c r="AE55" i="28"/>
  <c r="AE56" i="28"/>
  <c r="AE57" i="28"/>
  <c r="AE59" i="28"/>
  <c r="AE60" i="28"/>
  <c r="AE61" i="28"/>
  <c r="AE62" i="28"/>
  <c r="AE64" i="28"/>
  <c r="AE47" i="28"/>
  <c r="AF19" i="28"/>
  <c r="AF20" i="28"/>
  <c r="AF21" i="28"/>
  <c r="AF23" i="28"/>
  <c r="AF26" i="28"/>
  <c r="AF31" i="28"/>
  <c r="AF34" i="28"/>
  <c r="AF35" i="28"/>
  <c r="AF36" i="28"/>
  <c r="AF38" i="28"/>
  <c r="AF39" i="28"/>
  <c r="AF41" i="28"/>
  <c r="AF44" i="28"/>
  <c r="AF45" i="28"/>
  <c r="AF18" i="28"/>
  <c r="AE19" i="28"/>
  <c r="AE20" i="28"/>
  <c r="AE21" i="28"/>
  <c r="AE22" i="28"/>
  <c r="AE23" i="28"/>
  <c r="AE24" i="28"/>
  <c r="AE25" i="28"/>
  <c r="AE26" i="28"/>
  <c r="AE31" i="28"/>
  <c r="AE33" i="28"/>
  <c r="AE34" i="28"/>
  <c r="AE35" i="28"/>
  <c r="AE36" i="28"/>
  <c r="AE37" i="28"/>
  <c r="AE38" i="28"/>
  <c r="AE39" i="28"/>
  <c r="AE41" i="28"/>
  <c r="AE44" i="28"/>
  <c r="AE18" i="28"/>
  <c r="AE62" i="16"/>
  <c r="Y41" i="3"/>
  <c r="Y42" i="3"/>
  <c r="S40" i="33"/>
  <c r="H41" i="28"/>
  <c r="DJ104" i="19"/>
  <c r="DK104" i="19"/>
  <c r="DJ11" i="19"/>
  <c r="DJ12" i="19"/>
  <c r="DJ13" i="19"/>
  <c r="DJ14" i="19"/>
  <c r="DJ15" i="19"/>
  <c r="DJ16" i="19"/>
  <c r="DJ17" i="19"/>
  <c r="DJ18" i="19"/>
  <c r="DK18" i="19"/>
  <c r="DJ19" i="19"/>
  <c r="DJ20" i="19"/>
  <c r="DJ21" i="19"/>
  <c r="DJ22" i="19"/>
  <c r="DK22" i="19"/>
  <c r="DJ23" i="19"/>
  <c r="DJ24" i="19"/>
  <c r="DJ25" i="19"/>
  <c r="DJ26" i="19"/>
  <c r="DJ27" i="19"/>
  <c r="DJ28" i="19"/>
  <c r="DJ29" i="19"/>
  <c r="DJ30" i="19"/>
  <c r="DJ31" i="19"/>
  <c r="DJ32" i="19"/>
  <c r="DJ33" i="19"/>
  <c r="DJ34" i="19"/>
  <c r="DK34" i="19"/>
  <c r="DJ35" i="19"/>
  <c r="DJ36" i="19"/>
  <c r="DJ37" i="19"/>
  <c r="DJ38" i="19"/>
  <c r="DK38" i="19"/>
  <c r="DJ39" i="19"/>
  <c r="DJ40" i="19"/>
  <c r="DJ41" i="19"/>
  <c r="DJ42" i="19"/>
  <c r="DK42" i="19"/>
  <c r="DJ43" i="19"/>
  <c r="DJ45" i="19"/>
  <c r="DJ46" i="19"/>
  <c r="DJ47" i="19"/>
  <c r="DJ48" i="19"/>
  <c r="DJ49" i="19"/>
  <c r="DJ50" i="19"/>
  <c r="DJ51" i="19"/>
  <c r="DJ52" i="19"/>
  <c r="DJ53" i="19"/>
  <c r="DJ54" i="19"/>
  <c r="DK54" i="19"/>
  <c r="DJ55" i="19"/>
  <c r="DJ56" i="19"/>
  <c r="DJ57" i="19"/>
  <c r="DJ58" i="19"/>
  <c r="DJ59" i="19"/>
  <c r="DJ60" i="19"/>
  <c r="DJ61" i="19"/>
  <c r="DJ62" i="19"/>
  <c r="DK62" i="19"/>
  <c r="DJ63" i="19"/>
  <c r="DJ64" i="19"/>
  <c r="DJ65" i="19"/>
  <c r="DJ66" i="19"/>
  <c r="DK66" i="19"/>
  <c r="DJ67" i="19"/>
  <c r="DJ68" i="19"/>
  <c r="DJ69" i="19"/>
  <c r="DJ70" i="19"/>
  <c r="DJ71" i="19"/>
  <c r="DJ72" i="19"/>
  <c r="DJ73" i="19"/>
  <c r="DJ74" i="19"/>
  <c r="DJ75" i="19"/>
  <c r="DJ76" i="19"/>
  <c r="DJ77" i="19"/>
  <c r="DJ78" i="19"/>
  <c r="DK78" i="19"/>
  <c r="DJ79" i="19"/>
  <c r="DJ80" i="19"/>
  <c r="DJ81" i="19"/>
  <c r="DJ82" i="19"/>
  <c r="DK82" i="19"/>
  <c r="DJ83" i="19"/>
  <c r="DJ84" i="19"/>
  <c r="DJ85" i="19"/>
  <c r="DJ86" i="19"/>
  <c r="DJ87" i="19"/>
  <c r="DJ88" i="19"/>
  <c r="DJ89" i="19"/>
  <c r="DJ90" i="19"/>
  <c r="DJ91" i="19"/>
  <c r="DJ92" i="19"/>
  <c r="DJ93" i="19"/>
  <c r="DJ94" i="19"/>
  <c r="DJ95" i="19"/>
  <c r="DJ96" i="19"/>
  <c r="DJ97" i="19"/>
  <c r="DJ98" i="19"/>
  <c r="DJ99" i="19"/>
  <c r="DJ100" i="19"/>
  <c r="DJ101" i="19"/>
  <c r="DJ102" i="19"/>
  <c r="DK102" i="19"/>
  <c r="DJ103" i="19"/>
  <c r="DJ10" i="19"/>
  <c r="DK10" i="19"/>
  <c r="AC46" i="3"/>
  <c r="E47" i="3"/>
  <c r="Y69" i="3"/>
  <c r="AC57" i="3"/>
  <c r="DK89" i="19"/>
  <c r="DK93" i="19"/>
  <c r="DK97" i="19"/>
  <c r="DK85" i="19"/>
  <c r="DI31" i="19"/>
  <c r="DI32" i="19"/>
  <c r="DI33" i="19"/>
  <c r="DK33" i="19"/>
  <c r="DI34" i="19"/>
  <c r="DI35" i="19"/>
  <c r="DI36" i="19"/>
  <c r="DI37" i="19"/>
  <c r="DK37" i="19"/>
  <c r="DI38" i="19"/>
  <c r="DI39" i="19"/>
  <c r="DI40" i="19"/>
  <c r="DI41" i="19"/>
  <c r="DI42" i="19"/>
  <c r="DI43" i="19"/>
  <c r="DI45" i="19"/>
  <c r="DI46" i="19"/>
  <c r="DI47" i="19"/>
  <c r="DI48" i="19"/>
  <c r="DK48" i="19"/>
  <c r="DI49" i="19"/>
  <c r="DI50" i="19"/>
  <c r="DI51" i="19"/>
  <c r="DI52" i="19"/>
  <c r="DI30" i="19"/>
  <c r="DE23" i="19"/>
  <c r="DF23" i="19"/>
  <c r="DD23" i="19"/>
  <c r="DI28" i="19"/>
  <c r="DI11" i="19"/>
  <c r="DI12" i="19"/>
  <c r="DK12" i="19"/>
  <c r="DI13" i="19"/>
  <c r="DI14" i="19"/>
  <c r="DI15" i="19"/>
  <c r="DI16" i="19"/>
  <c r="DI17" i="19"/>
  <c r="DI18" i="19"/>
  <c r="DI19" i="19"/>
  <c r="DI20" i="19"/>
  <c r="DI21" i="19"/>
  <c r="DI22" i="19"/>
  <c r="DI23" i="19"/>
  <c r="DI24" i="19"/>
  <c r="DI25" i="19"/>
  <c r="DI26" i="19"/>
  <c r="DK26" i="19"/>
  <c r="DI27" i="19"/>
  <c r="DI10" i="19"/>
  <c r="DI29" i="19"/>
  <c r="DK30" i="19"/>
  <c r="DI55" i="19"/>
  <c r="DI56" i="19"/>
  <c r="DI57" i="19"/>
  <c r="DI58" i="19"/>
  <c r="DI59" i="19"/>
  <c r="DI60" i="19"/>
  <c r="DI61" i="19"/>
  <c r="DI62" i="19"/>
  <c r="DI63" i="19"/>
  <c r="DI64" i="19"/>
  <c r="DI65" i="19"/>
  <c r="DI66" i="19"/>
  <c r="DI67" i="19"/>
  <c r="DI68" i="19"/>
  <c r="DI69" i="19"/>
  <c r="DI70" i="19"/>
  <c r="DI71" i="19"/>
  <c r="DI72" i="19"/>
  <c r="DI73" i="19"/>
  <c r="DI74" i="19"/>
  <c r="DI75" i="19"/>
  <c r="DI76" i="19"/>
  <c r="DI77" i="19"/>
  <c r="DI78" i="19"/>
  <c r="DI79" i="19"/>
  <c r="DI80" i="19"/>
  <c r="DI81" i="19"/>
  <c r="DI82" i="19"/>
  <c r="DI83" i="19"/>
  <c r="DI84" i="19"/>
  <c r="DI85" i="19"/>
  <c r="DI86" i="19"/>
  <c r="DI87" i="19"/>
  <c r="DI88" i="19"/>
  <c r="DK88" i="19"/>
  <c r="DI89" i="19"/>
  <c r="DI90" i="19"/>
  <c r="DI91" i="19"/>
  <c r="DI92" i="19"/>
  <c r="DK92" i="19"/>
  <c r="DI93" i="19"/>
  <c r="DI94" i="19"/>
  <c r="DI95" i="19"/>
  <c r="DI96" i="19"/>
  <c r="DI97" i="19"/>
  <c r="DI98" i="19"/>
  <c r="DI99" i="19"/>
  <c r="DI100" i="19"/>
  <c r="DI101" i="19"/>
  <c r="DI102" i="19"/>
  <c r="DI103" i="19"/>
  <c r="DK45" i="19"/>
  <c r="DK49" i="19"/>
  <c r="DH81" i="19"/>
  <c r="DH82" i="19"/>
  <c r="DH83" i="19"/>
  <c r="DH84" i="19"/>
  <c r="DH85" i="19"/>
  <c r="DH86" i="19"/>
  <c r="DH87" i="19"/>
  <c r="DH88" i="19"/>
  <c r="DH89" i="19"/>
  <c r="DH90" i="19"/>
  <c r="DH91" i="19"/>
  <c r="DH92" i="19"/>
  <c r="DH93" i="19"/>
  <c r="DH94" i="19"/>
  <c r="DH95" i="19"/>
  <c r="DH96" i="19"/>
  <c r="DH97" i="19"/>
  <c r="DH98" i="19"/>
  <c r="DH99" i="19"/>
  <c r="DH100" i="19"/>
  <c r="DH101" i="19"/>
  <c r="DH102" i="19"/>
  <c r="DH103" i="19"/>
  <c r="DH67" i="19"/>
  <c r="DH68" i="19"/>
  <c r="DH69" i="19"/>
  <c r="DH70" i="19"/>
  <c r="DH71" i="19"/>
  <c r="DH72" i="19"/>
  <c r="DH73" i="19"/>
  <c r="DH74" i="19"/>
  <c r="DH75" i="19"/>
  <c r="DH76" i="19"/>
  <c r="DH77" i="19"/>
  <c r="DH78" i="19"/>
  <c r="DH79" i="19"/>
  <c r="DH80" i="19"/>
  <c r="DH66" i="19"/>
  <c r="DH64" i="19"/>
  <c r="DH65" i="19"/>
  <c r="DH29" i="19"/>
  <c r="DH30" i="19"/>
  <c r="DH31" i="19"/>
  <c r="DH32" i="19"/>
  <c r="DH33" i="19"/>
  <c r="DH34" i="19"/>
  <c r="DH35" i="19"/>
  <c r="DH36" i="19"/>
  <c r="DH37" i="19"/>
  <c r="DH38" i="19"/>
  <c r="DH39" i="19"/>
  <c r="DH40" i="19"/>
  <c r="DH41" i="19"/>
  <c r="DH42" i="19"/>
  <c r="DH43" i="19"/>
  <c r="DH44" i="19"/>
  <c r="DH45" i="19"/>
  <c r="DH46" i="19"/>
  <c r="DH47" i="19"/>
  <c r="DH48" i="19"/>
  <c r="DH49" i="19"/>
  <c r="DH50" i="19"/>
  <c r="DH51" i="19"/>
  <c r="DH52" i="19"/>
  <c r="DH53" i="19"/>
  <c r="DH54" i="19"/>
  <c r="DH55" i="19"/>
  <c r="DH56" i="19"/>
  <c r="DH57" i="19"/>
  <c r="DH58" i="19"/>
  <c r="DH59" i="19"/>
  <c r="DH60" i="19"/>
  <c r="DH61" i="19"/>
  <c r="DH62" i="19"/>
  <c r="DH63" i="19"/>
  <c r="DH11" i="19"/>
  <c r="DH12" i="19"/>
  <c r="DH13" i="19"/>
  <c r="DH14" i="19"/>
  <c r="DH15" i="19"/>
  <c r="DH16" i="19"/>
  <c r="DH17" i="19"/>
  <c r="DH18" i="19"/>
  <c r="DH19" i="19"/>
  <c r="DH20" i="19"/>
  <c r="DH21" i="19"/>
  <c r="DH22" i="19"/>
  <c r="DH23" i="19"/>
  <c r="DH24" i="19"/>
  <c r="DH25" i="19"/>
  <c r="DH26" i="19"/>
  <c r="DH27" i="19"/>
  <c r="DH10" i="19"/>
  <c r="DK13" i="19"/>
  <c r="DK16" i="19"/>
  <c r="DK19" i="19"/>
  <c r="DK21" i="19"/>
  <c r="DK24" i="19"/>
  <c r="DK25" i="19"/>
  <c r="DK27" i="19"/>
  <c r="DK29" i="19"/>
  <c r="DK31" i="19"/>
  <c r="DK35" i="19"/>
  <c r="DK36" i="19"/>
  <c r="DK39" i="19"/>
  <c r="DK40" i="19"/>
  <c r="DK47" i="19"/>
  <c r="DK52" i="19"/>
  <c r="DK56" i="19"/>
  <c r="DK63" i="19"/>
  <c r="DK65" i="19"/>
  <c r="DK68" i="19"/>
  <c r="DK72" i="19"/>
  <c r="DK73" i="19"/>
  <c r="DK79" i="19"/>
  <c r="DK80" i="19"/>
  <c r="DK81" i="19"/>
  <c r="DK83" i="19"/>
  <c r="DK84" i="19"/>
  <c r="DK87" i="19"/>
  <c r="DK103" i="19"/>
  <c r="DG22" i="19"/>
  <c r="DG23" i="19"/>
  <c r="DG29" i="19"/>
  <c r="DG43" i="19"/>
  <c r="DG44" i="19"/>
  <c r="DG48" i="19"/>
  <c r="DG53" i="19"/>
  <c r="DG54" i="19"/>
  <c r="DG83" i="19"/>
  <c r="DG84" i="19"/>
  <c r="DG87" i="19"/>
  <c r="DG88" i="19"/>
  <c r="DG10" i="19"/>
  <c r="DC63" i="19"/>
  <c r="DC104" i="19"/>
  <c r="DC62" i="19"/>
  <c r="DB63" i="19"/>
  <c r="DD63" i="19"/>
  <c r="DE63" i="19"/>
  <c r="DF63" i="19"/>
  <c r="CY40" i="19"/>
  <c r="CY43" i="19"/>
  <c r="CY44" i="19"/>
  <c r="CY48" i="19"/>
  <c r="CY53" i="19"/>
  <c r="CY54" i="19"/>
  <c r="CY89" i="19"/>
  <c r="CY92" i="19"/>
  <c r="CY93" i="19"/>
  <c r="CY104" i="19"/>
  <c r="CY37" i="19"/>
  <c r="CU12" i="19"/>
  <c r="CU13" i="19"/>
  <c r="CU16" i="19"/>
  <c r="CU19" i="19"/>
  <c r="CU21" i="19"/>
  <c r="CU22" i="19"/>
  <c r="CU23" i="19"/>
  <c r="CU28" i="19"/>
  <c r="CU29" i="19"/>
  <c r="CU31" i="19"/>
  <c r="CU33" i="19"/>
  <c r="CU35" i="19"/>
  <c r="CU36" i="19"/>
  <c r="CU37" i="19"/>
  <c r="CU38" i="19"/>
  <c r="CU40" i="19"/>
  <c r="CU42" i="19"/>
  <c r="CU43" i="19"/>
  <c r="CU44" i="19"/>
  <c r="CU48" i="19"/>
  <c r="CU53" i="19"/>
  <c r="CU54" i="19"/>
  <c r="CU82" i="19"/>
  <c r="CU87" i="19"/>
  <c r="CU88" i="19"/>
  <c r="CU104" i="19"/>
  <c r="CU10" i="19"/>
  <c r="CQ87" i="19"/>
  <c r="CQ88" i="19"/>
  <c r="CQ89" i="19"/>
  <c r="CQ92" i="19"/>
  <c r="CQ93" i="19"/>
  <c r="CQ104" i="19"/>
  <c r="CQ82" i="19"/>
  <c r="CM88" i="19"/>
  <c r="CM85" i="19"/>
  <c r="CI80" i="19"/>
  <c r="CI102" i="19"/>
  <c r="CI103" i="19"/>
  <c r="CI104" i="19"/>
  <c r="CI78" i="19"/>
  <c r="CE87" i="19"/>
  <c r="CE88" i="19"/>
  <c r="CE104" i="19"/>
  <c r="CE82" i="19"/>
  <c r="CA27" i="19"/>
  <c r="CA28" i="19"/>
  <c r="CA29" i="19"/>
  <c r="CA43" i="19"/>
  <c r="CA44" i="19"/>
  <c r="CA54" i="19"/>
  <c r="CA87" i="19"/>
  <c r="CA88" i="19"/>
  <c r="CA104" i="19"/>
  <c r="CA25" i="19"/>
  <c r="BW104" i="19"/>
  <c r="BW40" i="19"/>
  <c r="BW43" i="19"/>
  <c r="BW44" i="19"/>
  <c r="BW48" i="19"/>
  <c r="BW53" i="19"/>
  <c r="BW54" i="19"/>
  <c r="BW82" i="19"/>
  <c r="BW84" i="19"/>
  <c r="BW87" i="19"/>
  <c r="BW88" i="19"/>
  <c r="BW89" i="19"/>
  <c r="BW92" i="19"/>
  <c r="BW93" i="19"/>
  <c r="BW37" i="19"/>
  <c r="BS27" i="19"/>
  <c r="BS28" i="19"/>
  <c r="BS29" i="19"/>
  <c r="BS30" i="19"/>
  <c r="BS31" i="19"/>
  <c r="BS33" i="19"/>
  <c r="BS39" i="19"/>
  <c r="BS40" i="19"/>
  <c r="BS43" i="19"/>
  <c r="BS44" i="19"/>
  <c r="BS48" i="19"/>
  <c r="BS53" i="19"/>
  <c r="BS54" i="19"/>
  <c r="BS82" i="19"/>
  <c r="BS84" i="19"/>
  <c r="BS87" i="19"/>
  <c r="BS88" i="19"/>
  <c r="BS104" i="19"/>
  <c r="BS25" i="19"/>
  <c r="BO12" i="19"/>
  <c r="BO16" i="19"/>
  <c r="BO18" i="19"/>
  <c r="BO19" i="19"/>
  <c r="BO21" i="19"/>
  <c r="BO22" i="19"/>
  <c r="BO23" i="19"/>
  <c r="BO25" i="19"/>
  <c r="BO27" i="19"/>
  <c r="BO28" i="19"/>
  <c r="BO29" i="19"/>
  <c r="BO30" i="19"/>
  <c r="BO31" i="19"/>
  <c r="BO33" i="19"/>
  <c r="BO34" i="19"/>
  <c r="BO36" i="19"/>
  <c r="BO40" i="19"/>
  <c r="BO42" i="19"/>
  <c r="BO43" i="19"/>
  <c r="BO44" i="19"/>
  <c r="BO45" i="19"/>
  <c r="BO47" i="19"/>
  <c r="BO48" i="19"/>
  <c r="BO52" i="19"/>
  <c r="BO53" i="19"/>
  <c r="BO54" i="19"/>
  <c r="BO84" i="19"/>
  <c r="BO87" i="19"/>
  <c r="BO88" i="19"/>
  <c r="BO104" i="19"/>
  <c r="BO10" i="19"/>
  <c r="BK13" i="19"/>
  <c r="BK16" i="19"/>
  <c r="BK18" i="19"/>
  <c r="BK19" i="19"/>
  <c r="BK21" i="19"/>
  <c r="BK22" i="19"/>
  <c r="BK23" i="19"/>
  <c r="BK25" i="19"/>
  <c r="BK27" i="19"/>
  <c r="BK28" i="19"/>
  <c r="BK29" i="19"/>
  <c r="BK30" i="19"/>
  <c r="BK31" i="19"/>
  <c r="BK33" i="19"/>
  <c r="BK34" i="19"/>
  <c r="BK36" i="19"/>
  <c r="BK40" i="19"/>
  <c r="BK42" i="19"/>
  <c r="BK44" i="19"/>
  <c r="BK45" i="19"/>
  <c r="BK47" i="19"/>
  <c r="BK48" i="19"/>
  <c r="BK52" i="19"/>
  <c r="BK53" i="19"/>
  <c r="BK54" i="19"/>
  <c r="BK84" i="19"/>
  <c r="BK87" i="19"/>
  <c r="BK88" i="19"/>
  <c r="BK10" i="19"/>
  <c r="BG13" i="19"/>
  <c r="BG16" i="19"/>
  <c r="BG18" i="19"/>
  <c r="BG19" i="19"/>
  <c r="BG21" i="19"/>
  <c r="BG22" i="19"/>
  <c r="BG23" i="19"/>
  <c r="BG25" i="19"/>
  <c r="BG26" i="19"/>
  <c r="BG27" i="19"/>
  <c r="BG28" i="19"/>
  <c r="BG29" i="19"/>
  <c r="BG30" i="19"/>
  <c r="BG31" i="19"/>
  <c r="BG33" i="19"/>
  <c r="BG34" i="19"/>
  <c r="BG35" i="19"/>
  <c r="BG36" i="19"/>
  <c r="BG37" i="19"/>
  <c r="BG40" i="19"/>
  <c r="BG42" i="19"/>
  <c r="BG43" i="19"/>
  <c r="BG44" i="19"/>
  <c r="BG45" i="19"/>
  <c r="BG47" i="19"/>
  <c r="BG48" i="19"/>
  <c r="BG52" i="19"/>
  <c r="BG53" i="19"/>
  <c r="BG54" i="19"/>
  <c r="BG84" i="19"/>
  <c r="BG87" i="19"/>
  <c r="BG88" i="19"/>
  <c r="BG104" i="19"/>
  <c r="BG10" i="19"/>
  <c r="BC40" i="19"/>
  <c r="BC29" i="19"/>
  <c r="AY33" i="19"/>
  <c r="AY40" i="19"/>
  <c r="AY43" i="19"/>
  <c r="AY44" i="19"/>
  <c r="AY48" i="19"/>
  <c r="AY53" i="19"/>
  <c r="AY54" i="19"/>
  <c r="AY104" i="19"/>
  <c r="AY31" i="19"/>
  <c r="AZ47" i="19"/>
  <c r="BA47" i="19"/>
  <c r="BB47" i="19"/>
  <c r="BB54" i="19"/>
  <c r="BC47" i="19"/>
  <c r="BD47" i="19"/>
  <c r="BE47" i="19"/>
  <c r="BF47" i="19"/>
  <c r="BH47" i="19"/>
  <c r="BI47" i="19"/>
  <c r="BJ47" i="19"/>
  <c r="BL47" i="19"/>
  <c r="BM47" i="19"/>
  <c r="BN47" i="19"/>
  <c r="BP47" i="19"/>
  <c r="BQ47" i="19"/>
  <c r="BR47" i="19"/>
  <c r="BT47" i="19"/>
  <c r="BU47" i="19"/>
  <c r="BV47" i="19"/>
  <c r="BX47" i="19"/>
  <c r="BY47" i="19"/>
  <c r="BZ47" i="19"/>
  <c r="CB47" i="19"/>
  <c r="CC47" i="19"/>
  <c r="CD47" i="19"/>
  <c r="CE47" i="19"/>
  <c r="CF47" i="19"/>
  <c r="CG47" i="19"/>
  <c r="CH47" i="19"/>
  <c r="CH54" i="19"/>
  <c r="CI47" i="19"/>
  <c r="CJ47" i="19"/>
  <c r="CK47" i="19"/>
  <c r="CL47" i="19"/>
  <c r="CL54" i="19"/>
  <c r="CM47" i="19"/>
  <c r="CN47" i="19"/>
  <c r="CO47" i="19"/>
  <c r="CP47" i="19"/>
  <c r="CQ47" i="19"/>
  <c r="CR47" i="19"/>
  <c r="CS47" i="19"/>
  <c r="CT47" i="19"/>
  <c r="CV47" i="19"/>
  <c r="CW47" i="19"/>
  <c r="CX47" i="19"/>
  <c r="CZ47" i="19"/>
  <c r="DA47" i="19"/>
  <c r="DB47" i="19"/>
  <c r="DC47" i="19"/>
  <c r="DD47" i="19"/>
  <c r="DE47" i="19"/>
  <c r="DF47" i="19"/>
  <c r="DF54" i="19"/>
  <c r="AX47" i="19"/>
  <c r="AU40" i="19"/>
  <c r="AU44" i="19"/>
  <c r="AU48" i="19"/>
  <c r="AU53" i="19"/>
  <c r="AU54" i="19"/>
  <c r="AU82" i="19"/>
  <c r="AU87" i="19"/>
  <c r="AU88" i="19"/>
  <c r="AU104" i="19"/>
  <c r="AU37" i="19"/>
  <c r="AQ104" i="19"/>
  <c r="AQ88" i="19"/>
  <c r="AQ87" i="19"/>
  <c r="AQ82" i="19"/>
  <c r="AM44" i="19"/>
  <c r="AM48" i="19"/>
  <c r="AM53" i="19"/>
  <c r="AM54" i="19"/>
  <c r="AM82" i="19"/>
  <c r="AM87" i="19"/>
  <c r="AM88" i="19"/>
  <c r="AM104" i="19"/>
  <c r="AM43" i="19"/>
  <c r="AI13" i="19"/>
  <c r="AI16" i="19"/>
  <c r="AI22" i="19"/>
  <c r="AI23" i="19"/>
  <c r="AI28" i="19"/>
  <c r="AI29" i="19"/>
  <c r="AI31" i="19"/>
  <c r="AI33" i="19"/>
  <c r="AI48" i="19"/>
  <c r="AI53" i="19"/>
  <c r="AI54" i="19"/>
  <c r="AI104" i="19"/>
  <c r="AI10" i="19"/>
  <c r="AE80" i="19"/>
  <c r="AE104" i="19"/>
  <c r="AE72" i="19"/>
  <c r="AA66" i="19"/>
  <c r="AA65" i="19"/>
  <c r="Z68" i="19"/>
  <c r="AA68" i="19"/>
  <c r="AB68" i="19"/>
  <c r="AC68" i="19"/>
  <c r="AD68" i="19"/>
  <c r="AE68" i="19"/>
  <c r="AF68" i="19"/>
  <c r="AG68" i="19"/>
  <c r="AH68" i="19"/>
  <c r="AJ68" i="19"/>
  <c r="AK68" i="19"/>
  <c r="AL68" i="19"/>
  <c r="AN68" i="19"/>
  <c r="AO68" i="19"/>
  <c r="AP68" i="19"/>
  <c r="AQ68" i="19"/>
  <c r="AR68" i="19"/>
  <c r="AS68" i="19"/>
  <c r="AT68" i="19"/>
  <c r="AV68" i="19"/>
  <c r="AW68" i="19"/>
  <c r="AX68" i="19"/>
  <c r="AZ68" i="19"/>
  <c r="BA68" i="19"/>
  <c r="BB68" i="19"/>
  <c r="BC68" i="19"/>
  <c r="BD68" i="19"/>
  <c r="BE68" i="19"/>
  <c r="BF68" i="19"/>
  <c r="BH68" i="19"/>
  <c r="BI68" i="19"/>
  <c r="BJ68" i="19"/>
  <c r="BL68" i="19"/>
  <c r="BM68" i="19"/>
  <c r="BN68" i="19"/>
  <c r="BP68" i="19"/>
  <c r="BQ68" i="19"/>
  <c r="BR68" i="19"/>
  <c r="BT68" i="19"/>
  <c r="BU68" i="19"/>
  <c r="BV68" i="19"/>
  <c r="BX68" i="19"/>
  <c r="BY68" i="19"/>
  <c r="BZ68" i="19"/>
  <c r="CB68" i="19"/>
  <c r="CC68" i="19"/>
  <c r="CD68" i="19"/>
  <c r="CE68" i="19"/>
  <c r="CF68" i="19"/>
  <c r="CG68" i="19"/>
  <c r="CH68" i="19"/>
  <c r="CI68" i="19"/>
  <c r="CJ68" i="19"/>
  <c r="CK68" i="19"/>
  <c r="CL68" i="19"/>
  <c r="CM68" i="19"/>
  <c r="CN68" i="19"/>
  <c r="CO68" i="19"/>
  <c r="CP68" i="19"/>
  <c r="CQ68" i="19"/>
  <c r="CR68" i="19"/>
  <c r="CS68" i="19"/>
  <c r="CT68" i="19"/>
  <c r="CV68" i="19"/>
  <c r="CW68" i="19"/>
  <c r="CX68" i="19"/>
  <c r="CZ68" i="19"/>
  <c r="DA68" i="19"/>
  <c r="DB68" i="19"/>
  <c r="DD68" i="19"/>
  <c r="DE68" i="19"/>
  <c r="DF68" i="19"/>
  <c r="W40" i="19"/>
  <c r="W43" i="19"/>
  <c r="W44" i="19"/>
  <c r="W48" i="19"/>
  <c r="W53" i="19"/>
  <c r="W54" i="19"/>
  <c r="W104" i="19"/>
  <c r="W39" i="19"/>
  <c r="W29" i="19"/>
  <c r="S43" i="19"/>
  <c r="S44" i="19"/>
  <c r="S48" i="19"/>
  <c r="S53" i="19"/>
  <c r="S54" i="19"/>
  <c r="S104" i="19"/>
  <c r="S40" i="19"/>
  <c r="O39" i="19"/>
  <c r="O40" i="19"/>
  <c r="O43" i="19"/>
  <c r="O44" i="19"/>
  <c r="O48" i="19"/>
  <c r="O52" i="19"/>
  <c r="O53" i="19"/>
  <c r="O54" i="19"/>
  <c r="O82" i="19"/>
  <c r="O84" i="19"/>
  <c r="O87" i="19"/>
  <c r="O88" i="19"/>
  <c r="O89" i="19"/>
  <c r="O92" i="19"/>
  <c r="O93" i="19"/>
  <c r="O104" i="19"/>
  <c r="O37" i="19"/>
  <c r="K40" i="19"/>
  <c r="K43" i="19"/>
  <c r="K44" i="19"/>
  <c r="K48" i="19"/>
  <c r="K53" i="19"/>
  <c r="K54" i="19"/>
  <c r="K104" i="19"/>
  <c r="K37" i="19"/>
  <c r="G12" i="19"/>
  <c r="G13" i="19"/>
  <c r="G16" i="19"/>
  <c r="G18" i="19"/>
  <c r="G19" i="19"/>
  <c r="G22" i="19"/>
  <c r="G23" i="19"/>
  <c r="G24" i="19"/>
  <c r="G25" i="19"/>
  <c r="G26" i="19"/>
  <c r="G27" i="19"/>
  <c r="G28" i="19"/>
  <c r="G29" i="19"/>
  <c r="G30" i="19"/>
  <c r="G31" i="19"/>
  <c r="G33" i="19"/>
  <c r="G34" i="19"/>
  <c r="G35" i="19"/>
  <c r="G36" i="19"/>
  <c r="G37" i="19"/>
  <c r="G40" i="19"/>
  <c r="G42" i="19"/>
  <c r="G43" i="19"/>
  <c r="G48" i="19"/>
  <c r="G49" i="19"/>
  <c r="G52" i="19"/>
  <c r="G53" i="19"/>
  <c r="G73" i="19"/>
  <c r="G78" i="19"/>
  <c r="G79" i="19"/>
  <c r="G80" i="19"/>
  <c r="G83" i="19"/>
  <c r="G84" i="19"/>
  <c r="G87" i="19"/>
  <c r="G88" i="19"/>
  <c r="G89" i="19"/>
  <c r="G92" i="19"/>
  <c r="G93" i="19"/>
  <c r="G97" i="19"/>
  <c r="G103" i="19"/>
  <c r="G10" i="19"/>
  <c r="H104" i="19"/>
  <c r="I104" i="19"/>
  <c r="L104" i="19"/>
  <c r="M104" i="19"/>
  <c r="P104" i="19"/>
  <c r="Q104" i="19"/>
  <c r="T104" i="19"/>
  <c r="U104" i="19"/>
  <c r="X104" i="19"/>
  <c r="Y104" i="19"/>
  <c r="AB104" i="19"/>
  <c r="AF104" i="19"/>
  <c r="AJ104" i="19"/>
  <c r="AN104" i="19"/>
  <c r="AR104" i="19"/>
  <c r="AV104" i="19"/>
  <c r="F103" i="19"/>
  <c r="H103" i="19"/>
  <c r="I103" i="19"/>
  <c r="J103" i="19"/>
  <c r="L103" i="19"/>
  <c r="M103" i="19"/>
  <c r="N103" i="19"/>
  <c r="P103" i="19"/>
  <c r="Q103" i="19"/>
  <c r="R103" i="19"/>
  <c r="T103" i="19"/>
  <c r="U103" i="19"/>
  <c r="V103" i="19"/>
  <c r="X103" i="19"/>
  <c r="Y103" i="19"/>
  <c r="Z103" i="19"/>
  <c r="AB103" i="19"/>
  <c r="AC103" i="19"/>
  <c r="AD103" i="19"/>
  <c r="AF103" i="19"/>
  <c r="AG103" i="19"/>
  <c r="AH103" i="19"/>
  <c r="AJ103" i="19"/>
  <c r="AK103" i="19"/>
  <c r="AL103" i="19"/>
  <c r="AN103" i="19"/>
  <c r="AO103" i="19"/>
  <c r="AP103" i="19"/>
  <c r="AR103" i="19"/>
  <c r="AS103" i="19"/>
  <c r="AT103" i="19"/>
  <c r="AV103" i="19"/>
  <c r="AW103" i="19"/>
  <c r="AX103" i="19"/>
  <c r="AZ103" i="19"/>
  <c r="BA103" i="19"/>
  <c r="BB103" i="19"/>
  <c r="BC103" i="19"/>
  <c r="BD103" i="19"/>
  <c r="BE103" i="19"/>
  <c r="BF103" i="19"/>
  <c r="BH103" i="19"/>
  <c r="BI103" i="19"/>
  <c r="BJ103" i="19"/>
  <c r="BL103" i="19"/>
  <c r="BM103" i="19"/>
  <c r="BN103" i="19"/>
  <c r="BP103" i="19"/>
  <c r="BQ103" i="19"/>
  <c r="BR103" i="19"/>
  <c r="BT103" i="19"/>
  <c r="BU103" i="19"/>
  <c r="BV103" i="19"/>
  <c r="BX103" i="19"/>
  <c r="BY103" i="19"/>
  <c r="BZ103" i="19"/>
  <c r="CB103" i="19"/>
  <c r="CC103" i="19"/>
  <c r="CD103" i="19"/>
  <c r="CF103" i="19"/>
  <c r="CG103" i="19"/>
  <c r="CH103" i="19"/>
  <c r="CJ103" i="19"/>
  <c r="CK103" i="19"/>
  <c r="CL103" i="19"/>
  <c r="CN103" i="19"/>
  <c r="CO103" i="19"/>
  <c r="CP103" i="19"/>
  <c r="CR103" i="19"/>
  <c r="CS103" i="19"/>
  <c r="CT103" i="19"/>
  <c r="CV103" i="19"/>
  <c r="CW103" i="19"/>
  <c r="CX103" i="19"/>
  <c r="CZ103" i="19"/>
  <c r="DA103" i="19"/>
  <c r="DB103" i="19"/>
  <c r="DD103" i="19"/>
  <c r="DE103" i="19"/>
  <c r="DF103" i="19"/>
  <c r="F93" i="19"/>
  <c r="H93" i="19"/>
  <c r="I93" i="19"/>
  <c r="J93" i="19"/>
  <c r="L93" i="19"/>
  <c r="M93" i="19"/>
  <c r="N93" i="19"/>
  <c r="P93" i="19"/>
  <c r="Q93" i="19"/>
  <c r="R93" i="19"/>
  <c r="T93" i="19"/>
  <c r="U93" i="19"/>
  <c r="V93" i="19"/>
  <c r="X93" i="19"/>
  <c r="Y93" i="19"/>
  <c r="Z93" i="19"/>
  <c r="AB93" i="19"/>
  <c r="AC93" i="19"/>
  <c r="AD93" i="19"/>
  <c r="AF93" i="19"/>
  <c r="AG93" i="19"/>
  <c r="AH93" i="19"/>
  <c r="AJ93" i="19"/>
  <c r="AK93" i="19"/>
  <c r="AL93" i="19"/>
  <c r="AN93" i="19"/>
  <c r="AO93" i="19"/>
  <c r="AP93" i="19"/>
  <c r="AR93" i="19"/>
  <c r="AS93" i="19"/>
  <c r="AT93" i="19"/>
  <c r="AV93" i="19"/>
  <c r="AW93" i="19"/>
  <c r="AX93" i="19"/>
  <c r="AZ93" i="19"/>
  <c r="BA93" i="19"/>
  <c r="BB93" i="19"/>
  <c r="BC93" i="19"/>
  <c r="BD93" i="19"/>
  <c r="BE93" i="19"/>
  <c r="BF93" i="19"/>
  <c r="BH93" i="19"/>
  <c r="BI93" i="19"/>
  <c r="BJ93" i="19"/>
  <c r="BL93" i="19"/>
  <c r="BM93" i="19"/>
  <c r="BN93" i="19"/>
  <c r="BP93" i="19"/>
  <c r="BQ93" i="19"/>
  <c r="BR93" i="19"/>
  <c r="BT93" i="19"/>
  <c r="BU93" i="19"/>
  <c r="BV93" i="19"/>
  <c r="BX93" i="19"/>
  <c r="BY93" i="19"/>
  <c r="BZ93" i="19"/>
  <c r="CB93" i="19"/>
  <c r="CC93" i="19"/>
  <c r="CD93" i="19"/>
  <c r="CF93" i="19"/>
  <c r="CG93" i="19"/>
  <c r="CH93" i="19"/>
  <c r="CJ93" i="19"/>
  <c r="CK93" i="19"/>
  <c r="CL93" i="19"/>
  <c r="CN93" i="19"/>
  <c r="CO93" i="19"/>
  <c r="CP93" i="19"/>
  <c r="CR93" i="19"/>
  <c r="CS93" i="19"/>
  <c r="CT93" i="19"/>
  <c r="CV93" i="19"/>
  <c r="CW93" i="19"/>
  <c r="CX93" i="19"/>
  <c r="CZ93" i="19"/>
  <c r="DA93" i="19"/>
  <c r="DB93" i="19"/>
  <c r="DD93" i="19"/>
  <c r="DE93" i="19"/>
  <c r="DF93" i="19"/>
  <c r="F88" i="19"/>
  <c r="H88" i="19"/>
  <c r="I88" i="19"/>
  <c r="J88" i="19"/>
  <c r="L88" i="19"/>
  <c r="M88" i="19"/>
  <c r="N88" i="19"/>
  <c r="P88" i="19"/>
  <c r="Q88" i="19"/>
  <c r="R88" i="19"/>
  <c r="T88" i="19"/>
  <c r="U88" i="19"/>
  <c r="V88" i="19"/>
  <c r="X88" i="19"/>
  <c r="Y88" i="19"/>
  <c r="Z88" i="19"/>
  <c r="AB88" i="19"/>
  <c r="AC88" i="19"/>
  <c r="AD88" i="19"/>
  <c r="AF88" i="19"/>
  <c r="AG88" i="19"/>
  <c r="AH88" i="19"/>
  <c r="AJ88" i="19"/>
  <c r="AK88" i="19"/>
  <c r="AL88" i="19"/>
  <c r="AN88" i="19"/>
  <c r="AO88" i="19"/>
  <c r="AP88" i="19"/>
  <c r="AR88" i="19"/>
  <c r="AS88" i="19"/>
  <c r="AT88" i="19"/>
  <c r="AV88" i="19"/>
  <c r="AW88" i="19"/>
  <c r="AX88" i="19"/>
  <c r="AZ88" i="19"/>
  <c r="BA88" i="19"/>
  <c r="BB88" i="19"/>
  <c r="BC88" i="19"/>
  <c r="BD88" i="19"/>
  <c r="BE88" i="19"/>
  <c r="BF88" i="19"/>
  <c r="BH88" i="19"/>
  <c r="BI88" i="19"/>
  <c r="BJ88" i="19"/>
  <c r="BL88" i="19"/>
  <c r="BM88" i="19"/>
  <c r="BN88" i="19"/>
  <c r="BP88" i="19"/>
  <c r="BQ88" i="19"/>
  <c r="BR88" i="19"/>
  <c r="BT88" i="19"/>
  <c r="BU88" i="19"/>
  <c r="BV88" i="19"/>
  <c r="BX88" i="19"/>
  <c r="BY88" i="19"/>
  <c r="BZ88" i="19"/>
  <c r="CB88" i="19"/>
  <c r="CC88" i="19"/>
  <c r="CD88" i="19"/>
  <c r="CF88" i="19"/>
  <c r="CG88" i="19"/>
  <c r="CH88" i="19"/>
  <c r="CJ88" i="19"/>
  <c r="CK88" i="19"/>
  <c r="CL88" i="19"/>
  <c r="CN88" i="19"/>
  <c r="CO88" i="19"/>
  <c r="CP88" i="19"/>
  <c r="CR88" i="19"/>
  <c r="CS88" i="19"/>
  <c r="CT88" i="19"/>
  <c r="CV88" i="19"/>
  <c r="CW88" i="19"/>
  <c r="CX88" i="19"/>
  <c r="CZ88" i="19"/>
  <c r="DA88" i="19"/>
  <c r="DB88" i="19"/>
  <c r="DD88" i="19"/>
  <c r="DE88" i="19"/>
  <c r="DF88" i="19"/>
  <c r="F80" i="19"/>
  <c r="H80" i="19"/>
  <c r="I80" i="19"/>
  <c r="J80" i="19"/>
  <c r="L80" i="19"/>
  <c r="M80" i="19"/>
  <c r="N80" i="19"/>
  <c r="P80" i="19"/>
  <c r="Q80" i="19"/>
  <c r="R80" i="19"/>
  <c r="T80" i="19"/>
  <c r="U80" i="19"/>
  <c r="V80" i="19"/>
  <c r="X80" i="19"/>
  <c r="Y80" i="19"/>
  <c r="AB80" i="19"/>
  <c r="AC80" i="19"/>
  <c r="AC104" i="19"/>
  <c r="AD80" i="19"/>
  <c r="AD104" i="19"/>
  <c r="AF80" i="19"/>
  <c r="AG80" i="19"/>
  <c r="AG104" i="19"/>
  <c r="AH80" i="19"/>
  <c r="AJ80" i="19"/>
  <c r="AK80" i="19"/>
  <c r="AK104" i="19"/>
  <c r="AL80" i="19"/>
  <c r="AN80" i="19"/>
  <c r="AO80" i="19"/>
  <c r="AO104" i="19"/>
  <c r="AP80" i="19"/>
  <c r="AQ80" i="19"/>
  <c r="AR80" i="19"/>
  <c r="AS80" i="19"/>
  <c r="AS104" i="19"/>
  <c r="AT80" i="19"/>
  <c r="AV80" i="19"/>
  <c r="AW80" i="19"/>
  <c r="AW104" i="19"/>
  <c r="AX80" i="19"/>
  <c r="AZ80" i="19"/>
  <c r="BA80" i="19"/>
  <c r="BB80" i="19"/>
  <c r="BC80" i="19"/>
  <c r="BD80" i="19"/>
  <c r="BE80" i="19"/>
  <c r="BF80" i="19"/>
  <c r="BH80" i="19"/>
  <c r="BI80" i="19"/>
  <c r="BJ80" i="19"/>
  <c r="BL80" i="19"/>
  <c r="BM80" i="19"/>
  <c r="BN80" i="19"/>
  <c r="BP80" i="19"/>
  <c r="BQ80" i="19"/>
  <c r="BR80" i="19"/>
  <c r="BT80" i="19"/>
  <c r="BU80" i="19"/>
  <c r="BV80" i="19"/>
  <c r="BX80" i="19"/>
  <c r="BY80" i="19"/>
  <c r="BZ80" i="19"/>
  <c r="CB80" i="19"/>
  <c r="CC80" i="19"/>
  <c r="CD80" i="19"/>
  <c r="CE80" i="19"/>
  <c r="CF80" i="19"/>
  <c r="CG80" i="19"/>
  <c r="CH80" i="19"/>
  <c r="CJ80" i="19"/>
  <c r="CK80" i="19"/>
  <c r="CL80" i="19"/>
  <c r="CM80" i="19"/>
  <c r="CN80" i="19"/>
  <c r="CO80" i="19"/>
  <c r="CP80" i="19"/>
  <c r="CQ80" i="19"/>
  <c r="CR80" i="19"/>
  <c r="CS80" i="19"/>
  <c r="CT80" i="19"/>
  <c r="CV80" i="19"/>
  <c r="CW80" i="19"/>
  <c r="CX80" i="19"/>
  <c r="CZ80" i="19"/>
  <c r="DA80" i="19"/>
  <c r="DB80" i="19"/>
  <c r="DD80" i="19"/>
  <c r="DE80" i="19"/>
  <c r="DF80" i="19"/>
  <c r="H54" i="19"/>
  <c r="I54" i="19"/>
  <c r="L54" i="19"/>
  <c r="M54" i="19"/>
  <c r="P54" i="19"/>
  <c r="Q54" i="19"/>
  <c r="T54" i="19"/>
  <c r="U54" i="19"/>
  <c r="X54" i="19"/>
  <c r="Y54" i="19"/>
  <c r="Z54" i="19"/>
  <c r="AA54" i="19"/>
  <c r="AB54" i="19"/>
  <c r="AC54" i="19"/>
  <c r="AD54" i="19"/>
  <c r="AE54" i="19"/>
  <c r="AF54" i="19"/>
  <c r="AG54" i="19"/>
  <c r="AH54" i="19"/>
  <c r="AJ54" i="19"/>
  <c r="AK54" i="19"/>
  <c r="AN54" i="19"/>
  <c r="AO54" i="19"/>
  <c r="AR54" i="19"/>
  <c r="AS54" i="19"/>
  <c r="AV54" i="19"/>
  <c r="AW54" i="19"/>
  <c r="AZ54" i="19"/>
  <c r="AZ104" i="19"/>
  <c r="BA54" i="19"/>
  <c r="BD54" i="19"/>
  <c r="BD104" i="19"/>
  <c r="BE54" i="19"/>
  <c r="BH54" i="19"/>
  <c r="BH104" i="19"/>
  <c r="BI54" i="19"/>
  <c r="BL54" i="19"/>
  <c r="BL104" i="19"/>
  <c r="BM54" i="19"/>
  <c r="BP54" i="19"/>
  <c r="BP104" i="19"/>
  <c r="BQ54" i="19"/>
  <c r="BT54" i="19"/>
  <c r="BT104" i="19"/>
  <c r="BU54" i="19"/>
  <c r="BX54" i="19"/>
  <c r="BX104" i="19"/>
  <c r="BY54" i="19"/>
  <c r="CB54" i="19"/>
  <c r="CB104" i="19"/>
  <c r="CC54" i="19"/>
  <c r="CE54" i="19"/>
  <c r="CF54" i="19"/>
  <c r="CF104" i="19"/>
  <c r="CG54" i="19"/>
  <c r="CI54" i="19"/>
  <c r="CJ54" i="19"/>
  <c r="CJ104" i="19"/>
  <c r="CK54" i="19"/>
  <c r="CM54" i="19"/>
  <c r="CN54" i="19"/>
  <c r="CN104" i="19"/>
  <c r="CO54" i="19"/>
  <c r="CQ54" i="19"/>
  <c r="CR54" i="19"/>
  <c r="CR104" i="19"/>
  <c r="CS54" i="19"/>
  <c r="CV54" i="19"/>
  <c r="CV104" i="19"/>
  <c r="CW54" i="19"/>
  <c r="CZ54" i="19"/>
  <c r="CZ104" i="19"/>
  <c r="DA54" i="19"/>
  <c r="DC54" i="19"/>
  <c r="DD54" i="19"/>
  <c r="DE54" i="19"/>
  <c r="F53" i="19"/>
  <c r="H53" i="19"/>
  <c r="I53" i="19"/>
  <c r="J53" i="19"/>
  <c r="L53" i="19"/>
  <c r="M53" i="19"/>
  <c r="N53" i="19"/>
  <c r="P53" i="19"/>
  <c r="Q53" i="19"/>
  <c r="R53" i="19"/>
  <c r="T53" i="19"/>
  <c r="U53" i="19"/>
  <c r="V53" i="19"/>
  <c r="X53" i="19"/>
  <c r="Y53" i="19"/>
  <c r="Z53" i="19"/>
  <c r="AA53" i="19"/>
  <c r="AB53" i="19"/>
  <c r="AC53" i="19"/>
  <c r="AD53" i="19"/>
  <c r="AE53" i="19"/>
  <c r="AF53" i="19"/>
  <c r="AG53" i="19"/>
  <c r="AH53" i="19"/>
  <c r="AJ53" i="19"/>
  <c r="AK53" i="19"/>
  <c r="AL53" i="19"/>
  <c r="AN53" i="19"/>
  <c r="AO53" i="19"/>
  <c r="AP53" i="19"/>
  <c r="AQ53" i="19"/>
  <c r="AR53" i="19"/>
  <c r="AS53" i="19"/>
  <c r="AT53" i="19"/>
  <c r="AV53" i="19"/>
  <c r="AW53" i="19"/>
  <c r="AX53" i="19"/>
  <c r="AZ53" i="19"/>
  <c r="BA53" i="19"/>
  <c r="BB53" i="19"/>
  <c r="BC53" i="19"/>
  <c r="BD53" i="19"/>
  <c r="BE53" i="19"/>
  <c r="BF53" i="19"/>
  <c r="BH53" i="19"/>
  <c r="BI53" i="19"/>
  <c r="BJ53" i="19"/>
  <c r="BL53" i="19"/>
  <c r="BM53" i="19"/>
  <c r="BN53" i="19"/>
  <c r="BP53" i="19"/>
  <c r="BQ53" i="19"/>
  <c r="BR53" i="19"/>
  <c r="BT53" i="19"/>
  <c r="BU53" i="19"/>
  <c r="BV53" i="19"/>
  <c r="BX53" i="19"/>
  <c r="BY53" i="19"/>
  <c r="BZ53" i="19"/>
  <c r="CB53" i="19"/>
  <c r="CC53" i="19"/>
  <c r="CD53" i="19"/>
  <c r="CE53" i="19"/>
  <c r="CF53" i="19"/>
  <c r="CG53" i="19"/>
  <c r="CH53" i="19"/>
  <c r="CI53" i="19"/>
  <c r="CJ53" i="19"/>
  <c r="CK53" i="19"/>
  <c r="CL53" i="19"/>
  <c r="CM53" i="19"/>
  <c r="CN53" i="19"/>
  <c r="CO53" i="19"/>
  <c r="CP53" i="19"/>
  <c r="CQ53" i="19"/>
  <c r="CR53" i="19"/>
  <c r="CS53" i="19"/>
  <c r="CT53" i="19"/>
  <c r="CV53" i="19"/>
  <c r="CW53" i="19"/>
  <c r="CX53" i="19"/>
  <c r="CZ53" i="19"/>
  <c r="DA53" i="19"/>
  <c r="DB53" i="19"/>
  <c r="DC53" i="19"/>
  <c r="DD53" i="19"/>
  <c r="DE53" i="19"/>
  <c r="DF53" i="19"/>
  <c r="F44" i="19"/>
  <c r="DJ44" i="19"/>
  <c r="DK44" i="19"/>
  <c r="F54" i="19"/>
  <c r="H44" i="19"/>
  <c r="I44" i="19"/>
  <c r="J44" i="19"/>
  <c r="L44" i="19"/>
  <c r="M44" i="19"/>
  <c r="N44" i="19"/>
  <c r="N54" i="19"/>
  <c r="N104" i="19"/>
  <c r="P44" i="19"/>
  <c r="Q44" i="19"/>
  <c r="R44" i="19"/>
  <c r="R54" i="19"/>
  <c r="R104" i="19"/>
  <c r="T44" i="19"/>
  <c r="U44" i="19"/>
  <c r="V44" i="19"/>
  <c r="V54" i="19"/>
  <c r="X44" i="19"/>
  <c r="Y44" i="19"/>
  <c r="Z44" i="19"/>
  <c r="AA44" i="19"/>
  <c r="AB44" i="19"/>
  <c r="AC44" i="19"/>
  <c r="AD44" i="19"/>
  <c r="AE44" i="19"/>
  <c r="AF44" i="19"/>
  <c r="AG44" i="19"/>
  <c r="AH44" i="19"/>
  <c r="AJ44" i="19"/>
  <c r="AK44" i="19"/>
  <c r="AL44" i="19"/>
  <c r="AL54" i="19"/>
  <c r="AN44" i="19"/>
  <c r="AO44" i="19"/>
  <c r="AP44" i="19"/>
  <c r="AP54" i="19"/>
  <c r="AQ44" i="19"/>
  <c r="AQ54" i="19"/>
  <c r="AR44" i="19"/>
  <c r="AS44" i="19"/>
  <c r="AT44" i="19"/>
  <c r="AV44" i="19"/>
  <c r="AW44" i="19"/>
  <c r="AX44" i="19"/>
  <c r="AZ44" i="19"/>
  <c r="BA44" i="19"/>
  <c r="BB44" i="19"/>
  <c r="BC44" i="19"/>
  <c r="BC54" i="19"/>
  <c r="BD44" i="19"/>
  <c r="BE44" i="19"/>
  <c r="BF44" i="19"/>
  <c r="BH44" i="19"/>
  <c r="BI44" i="19"/>
  <c r="BJ44" i="19"/>
  <c r="BL44" i="19"/>
  <c r="BM44" i="19"/>
  <c r="BN44" i="19"/>
  <c r="BP44" i="19"/>
  <c r="BQ44" i="19"/>
  <c r="BR44" i="19"/>
  <c r="BT44" i="19"/>
  <c r="BU44" i="19"/>
  <c r="BV44" i="19"/>
  <c r="BX44" i="19"/>
  <c r="BY44" i="19"/>
  <c r="BZ44" i="19"/>
  <c r="CB44" i="19"/>
  <c r="CC44" i="19"/>
  <c r="CD44" i="19"/>
  <c r="CE44" i="19"/>
  <c r="CF44" i="19"/>
  <c r="CG44" i="19"/>
  <c r="CH44" i="19"/>
  <c r="CI44" i="19"/>
  <c r="CJ44" i="19"/>
  <c r="CK44" i="19"/>
  <c r="CL44" i="19"/>
  <c r="CM44" i="19"/>
  <c r="CN44" i="19"/>
  <c r="CO44" i="19"/>
  <c r="CP44" i="19"/>
  <c r="CQ44" i="19"/>
  <c r="CR44" i="19"/>
  <c r="CS44" i="19"/>
  <c r="CT44" i="19"/>
  <c r="CV44" i="19"/>
  <c r="CW44" i="19"/>
  <c r="CX44" i="19"/>
  <c r="CZ44" i="19"/>
  <c r="DA44" i="19"/>
  <c r="DB44" i="19"/>
  <c r="DC44" i="19"/>
  <c r="DD44" i="19"/>
  <c r="DE44" i="19"/>
  <c r="DF44" i="19"/>
  <c r="F36" i="19"/>
  <c r="H36" i="19"/>
  <c r="I36" i="19"/>
  <c r="J36" i="19"/>
  <c r="K36" i="19"/>
  <c r="L36" i="19"/>
  <c r="M36" i="19"/>
  <c r="N36" i="19"/>
  <c r="O36" i="19"/>
  <c r="P36" i="19"/>
  <c r="Q36" i="19"/>
  <c r="R36" i="19"/>
  <c r="S36" i="19"/>
  <c r="T36" i="19"/>
  <c r="U36" i="19"/>
  <c r="V36" i="19"/>
  <c r="W36" i="19"/>
  <c r="X36" i="19"/>
  <c r="Y36" i="19"/>
  <c r="Z36" i="19"/>
  <c r="AA36" i="19"/>
  <c r="AB36" i="19"/>
  <c r="AC36" i="19"/>
  <c r="AD36" i="19"/>
  <c r="AE36" i="19"/>
  <c r="AF36" i="19"/>
  <c r="AG36" i="19"/>
  <c r="AH36" i="19"/>
  <c r="AJ36" i="19"/>
  <c r="AK36" i="19"/>
  <c r="AL36" i="19"/>
  <c r="AM36" i="19"/>
  <c r="AN36" i="19"/>
  <c r="AO36" i="19"/>
  <c r="AP36" i="19"/>
  <c r="AQ36" i="19"/>
  <c r="AR36" i="19"/>
  <c r="AS36" i="19"/>
  <c r="AT36" i="19"/>
  <c r="AU36" i="19"/>
  <c r="AV36" i="19"/>
  <c r="AW36" i="19"/>
  <c r="AX36" i="19"/>
  <c r="AZ36" i="19"/>
  <c r="BA36" i="19"/>
  <c r="BB36" i="19"/>
  <c r="BC36" i="19"/>
  <c r="BD36" i="19"/>
  <c r="BE36" i="19"/>
  <c r="BF36" i="19"/>
  <c r="BH36" i="19"/>
  <c r="BI36" i="19"/>
  <c r="BJ36" i="19"/>
  <c r="BL36" i="19"/>
  <c r="BM36" i="19"/>
  <c r="BM48" i="19"/>
  <c r="BN36" i="19"/>
  <c r="BP36" i="19"/>
  <c r="BQ36" i="19"/>
  <c r="BR36" i="19"/>
  <c r="BT36" i="19"/>
  <c r="BU36" i="19"/>
  <c r="BV36" i="19"/>
  <c r="BW36" i="19"/>
  <c r="BX36" i="19"/>
  <c r="BY36" i="19"/>
  <c r="BZ36" i="19"/>
  <c r="CB36" i="19"/>
  <c r="CC36" i="19"/>
  <c r="CD36" i="19"/>
  <c r="CE36" i="19"/>
  <c r="CF36" i="19"/>
  <c r="CG36" i="19"/>
  <c r="CH36" i="19"/>
  <c r="CI36" i="19"/>
  <c r="CJ36" i="19"/>
  <c r="CK36" i="19"/>
  <c r="CL36" i="19"/>
  <c r="CM36" i="19"/>
  <c r="CN36" i="19"/>
  <c r="CO36" i="19"/>
  <c r="CP36" i="19"/>
  <c r="CQ36" i="19"/>
  <c r="CR36" i="19"/>
  <c r="CS36" i="19"/>
  <c r="CT36" i="19"/>
  <c r="CV36" i="19"/>
  <c r="CW36" i="19"/>
  <c r="CX36" i="19"/>
  <c r="CY36" i="19"/>
  <c r="CZ36" i="19"/>
  <c r="DA36" i="19"/>
  <c r="DB36" i="19"/>
  <c r="DC36" i="19"/>
  <c r="DD36" i="19"/>
  <c r="DE36" i="19"/>
  <c r="DF36" i="19"/>
  <c r="F33" i="19"/>
  <c r="H33" i="19"/>
  <c r="I33" i="19"/>
  <c r="J33" i="19"/>
  <c r="K33" i="19"/>
  <c r="L33" i="19"/>
  <c r="M33" i="19"/>
  <c r="N33" i="19"/>
  <c r="O33" i="19"/>
  <c r="P33" i="19"/>
  <c r="Q33" i="19"/>
  <c r="R33" i="19"/>
  <c r="S33" i="19"/>
  <c r="T33" i="19"/>
  <c r="U33" i="19"/>
  <c r="V33" i="19"/>
  <c r="W33" i="19"/>
  <c r="X33" i="19"/>
  <c r="Y33" i="19"/>
  <c r="Z33" i="19"/>
  <c r="AA33" i="19"/>
  <c r="AB33" i="19"/>
  <c r="AC33" i="19"/>
  <c r="AD33" i="19"/>
  <c r="AE33" i="19"/>
  <c r="AF33" i="19"/>
  <c r="AG33" i="19"/>
  <c r="AH33" i="19"/>
  <c r="AJ33" i="19"/>
  <c r="AK33" i="19"/>
  <c r="AL33" i="19"/>
  <c r="AM33" i="19"/>
  <c r="AN33" i="19"/>
  <c r="AO33" i="19"/>
  <c r="AP33" i="19"/>
  <c r="AQ33" i="19"/>
  <c r="AR33" i="19"/>
  <c r="AS33" i="19"/>
  <c r="AT33" i="19"/>
  <c r="AU33" i="19"/>
  <c r="AV33" i="19"/>
  <c r="AW33" i="19"/>
  <c r="AX33" i="19"/>
  <c r="AZ33" i="19"/>
  <c r="BA33" i="19"/>
  <c r="BB33" i="19"/>
  <c r="BC33" i="19"/>
  <c r="BD33" i="19"/>
  <c r="BE33" i="19"/>
  <c r="BF33" i="19"/>
  <c r="BH33" i="19"/>
  <c r="BI33" i="19"/>
  <c r="BJ33" i="19"/>
  <c r="BL33" i="19"/>
  <c r="BM33" i="19"/>
  <c r="BN33" i="19"/>
  <c r="BP33" i="19"/>
  <c r="BQ33" i="19"/>
  <c r="BR33" i="19"/>
  <c r="BT33" i="19"/>
  <c r="BU33" i="19"/>
  <c r="BV33" i="19"/>
  <c r="BW33" i="19"/>
  <c r="BX33" i="19"/>
  <c r="BY33" i="19"/>
  <c r="BZ33" i="19"/>
  <c r="CB33" i="19"/>
  <c r="CC33" i="19"/>
  <c r="CD33" i="19"/>
  <c r="CE33" i="19"/>
  <c r="CF33" i="19"/>
  <c r="CG33" i="19"/>
  <c r="CH33" i="19"/>
  <c r="CI33" i="19"/>
  <c r="CJ33" i="19"/>
  <c r="CK33" i="19"/>
  <c r="CL33" i="19"/>
  <c r="CM33" i="19"/>
  <c r="CN33" i="19"/>
  <c r="CO33" i="19"/>
  <c r="CP33" i="19"/>
  <c r="CQ33" i="19"/>
  <c r="CR33" i="19"/>
  <c r="CS33" i="19"/>
  <c r="CT33" i="19"/>
  <c r="CV33" i="19"/>
  <c r="CW33" i="19"/>
  <c r="CX33" i="19"/>
  <c r="CY33" i="19"/>
  <c r="CZ33" i="19"/>
  <c r="DA33" i="19"/>
  <c r="DB33" i="19"/>
  <c r="DC33" i="19"/>
  <c r="DD33" i="19"/>
  <c r="DE33" i="19"/>
  <c r="DF33" i="19"/>
  <c r="H28" i="19"/>
  <c r="I28" i="19"/>
  <c r="J28" i="19"/>
  <c r="K28" i="19"/>
  <c r="L28" i="19"/>
  <c r="M28" i="19"/>
  <c r="N28" i="19"/>
  <c r="O28" i="19"/>
  <c r="P28" i="19"/>
  <c r="Q28" i="19"/>
  <c r="R28" i="19"/>
  <c r="S28" i="19"/>
  <c r="T28" i="19"/>
  <c r="U28" i="19"/>
  <c r="W28" i="19"/>
  <c r="X28" i="19"/>
  <c r="Y28" i="19"/>
  <c r="Z28" i="19"/>
  <c r="AA28" i="19"/>
  <c r="AB28" i="19"/>
  <c r="AC28" i="19"/>
  <c r="AD28" i="19"/>
  <c r="AE28" i="19"/>
  <c r="AF28" i="19"/>
  <c r="AG28" i="19"/>
  <c r="AH28" i="19"/>
  <c r="AJ28" i="19"/>
  <c r="AK28" i="19"/>
  <c r="AL28" i="19"/>
  <c r="AM28" i="19"/>
  <c r="AN28" i="19"/>
  <c r="AO28" i="19"/>
  <c r="AP28" i="19"/>
  <c r="AQ28" i="19"/>
  <c r="AR28" i="19"/>
  <c r="AS28" i="19"/>
  <c r="AT28" i="19"/>
  <c r="AU28" i="19"/>
  <c r="AV28" i="19"/>
  <c r="AW28" i="19"/>
  <c r="AX28" i="19"/>
  <c r="AY28" i="19"/>
  <c r="AZ28" i="19"/>
  <c r="BA28" i="19"/>
  <c r="BC28" i="19"/>
  <c r="BD28" i="19"/>
  <c r="BE28" i="19"/>
  <c r="BH28" i="19"/>
  <c r="BI28" i="19"/>
  <c r="BL28" i="19"/>
  <c r="BM28" i="19"/>
  <c r="BP28" i="19"/>
  <c r="BQ28" i="19"/>
  <c r="BT28" i="19"/>
  <c r="BU28" i="19"/>
  <c r="BV28" i="19"/>
  <c r="BW28" i="19"/>
  <c r="BX28" i="19"/>
  <c r="BY28" i="19"/>
  <c r="CB28" i="19"/>
  <c r="CC28" i="19"/>
  <c r="CD28" i="19"/>
  <c r="CE28" i="19"/>
  <c r="CF28" i="19"/>
  <c r="CG28" i="19"/>
  <c r="CH28" i="19"/>
  <c r="CI28" i="19"/>
  <c r="CJ28" i="19"/>
  <c r="CK28" i="19"/>
  <c r="CL28" i="19"/>
  <c r="CM28" i="19"/>
  <c r="CN28" i="19"/>
  <c r="CO28" i="19"/>
  <c r="CP28" i="19"/>
  <c r="CQ28" i="19"/>
  <c r="CR28" i="19"/>
  <c r="CS28" i="19"/>
  <c r="CV28" i="19"/>
  <c r="CW28" i="19"/>
  <c r="CX28" i="19"/>
  <c r="CY28" i="19"/>
  <c r="CZ28" i="19"/>
  <c r="DA28" i="19"/>
  <c r="DB28" i="19"/>
  <c r="DC28" i="19"/>
  <c r="DD28" i="19"/>
  <c r="DD104" i="19"/>
  <c r="DH104" i="19"/>
  <c r="DE28" i="19"/>
  <c r="F27" i="19"/>
  <c r="H27" i="19"/>
  <c r="I27" i="19"/>
  <c r="J27" i="19"/>
  <c r="K27" i="19"/>
  <c r="L27" i="19"/>
  <c r="M27" i="19"/>
  <c r="N27" i="19"/>
  <c r="O27" i="19"/>
  <c r="P27" i="19"/>
  <c r="Q27" i="19"/>
  <c r="R27" i="19"/>
  <c r="S27" i="19"/>
  <c r="T27" i="19"/>
  <c r="U27" i="19"/>
  <c r="V27" i="19"/>
  <c r="V28" i="19"/>
  <c r="X27" i="19"/>
  <c r="Y27" i="19"/>
  <c r="Z27" i="19"/>
  <c r="AA27" i="19"/>
  <c r="AB27" i="19"/>
  <c r="AC27" i="19"/>
  <c r="AD27" i="19"/>
  <c r="AE27" i="19"/>
  <c r="AF27" i="19"/>
  <c r="AG27" i="19"/>
  <c r="AH27" i="19"/>
  <c r="AJ27" i="19"/>
  <c r="AK27" i="19"/>
  <c r="AL27" i="19"/>
  <c r="AM27" i="19"/>
  <c r="AN27" i="19"/>
  <c r="AO27" i="19"/>
  <c r="AP27" i="19"/>
  <c r="AQ27" i="19"/>
  <c r="AR27" i="19"/>
  <c r="AS27" i="19"/>
  <c r="AT27" i="19"/>
  <c r="AU27" i="19"/>
  <c r="AV27" i="19"/>
  <c r="AW27" i="19"/>
  <c r="AX27" i="19"/>
  <c r="AY27" i="19"/>
  <c r="AZ27" i="19"/>
  <c r="BA27" i="19"/>
  <c r="BB27" i="19"/>
  <c r="BC27" i="19"/>
  <c r="BD27" i="19"/>
  <c r="BE27" i="19"/>
  <c r="BF27" i="19"/>
  <c r="BH27" i="19"/>
  <c r="BI27" i="19"/>
  <c r="BJ27" i="19"/>
  <c r="BL27" i="19"/>
  <c r="BM27" i="19"/>
  <c r="BN27" i="19"/>
  <c r="BP27" i="19"/>
  <c r="BQ27" i="19"/>
  <c r="BR27" i="19"/>
  <c r="BR28" i="19"/>
  <c r="BT27" i="19"/>
  <c r="BU27" i="19"/>
  <c r="BV27" i="19"/>
  <c r="BW27" i="19"/>
  <c r="BX27" i="19"/>
  <c r="BY27" i="19"/>
  <c r="BZ27" i="19"/>
  <c r="BZ28" i="19"/>
  <c r="CB27" i="19"/>
  <c r="CC27" i="19"/>
  <c r="CD27" i="19"/>
  <c r="CE27" i="19"/>
  <c r="CF27" i="19"/>
  <c r="CG27" i="19"/>
  <c r="CH27" i="19"/>
  <c r="CI27" i="19"/>
  <c r="CJ27" i="19"/>
  <c r="CK27" i="19"/>
  <c r="CL27" i="19"/>
  <c r="CM27" i="19"/>
  <c r="CN27" i="19"/>
  <c r="CO27" i="19"/>
  <c r="CP27" i="19"/>
  <c r="CQ27" i="19"/>
  <c r="CR27" i="19"/>
  <c r="CS27" i="19"/>
  <c r="CT27" i="19"/>
  <c r="CV27" i="19"/>
  <c r="CW27" i="19"/>
  <c r="CX27" i="19"/>
  <c r="CY27" i="19"/>
  <c r="CZ27" i="19"/>
  <c r="DA27" i="19"/>
  <c r="DB27" i="19"/>
  <c r="DC27" i="19"/>
  <c r="DD27" i="19"/>
  <c r="DE27" i="19"/>
  <c r="DF27" i="19"/>
  <c r="F23" i="19"/>
  <c r="F28" i="19"/>
  <c r="H23" i="19"/>
  <c r="I23" i="19"/>
  <c r="J23" i="19"/>
  <c r="K23" i="19"/>
  <c r="L23" i="19"/>
  <c r="M23" i="19"/>
  <c r="N23" i="19"/>
  <c r="O23" i="19"/>
  <c r="P23" i="19"/>
  <c r="Q23" i="19"/>
  <c r="R23" i="19"/>
  <c r="S23" i="19"/>
  <c r="T23" i="19"/>
  <c r="U23" i="19"/>
  <c r="V23" i="19"/>
  <c r="W23" i="19"/>
  <c r="X23" i="19"/>
  <c r="Y23" i="19"/>
  <c r="Z23" i="19"/>
  <c r="AA23" i="19"/>
  <c r="AB23" i="19"/>
  <c r="AC23" i="19"/>
  <c r="AD23" i="19"/>
  <c r="AE23" i="19"/>
  <c r="AF23" i="19"/>
  <c r="AG23" i="19"/>
  <c r="AH23" i="19"/>
  <c r="AJ23" i="19"/>
  <c r="AK23" i="19"/>
  <c r="AL23" i="19"/>
  <c r="AM23" i="19"/>
  <c r="AN23" i="19"/>
  <c r="AO23" i="19"/>
  <c r="AP23" i="19"/>
  <c r="AQ23" i="19"/>
  <c r="AR23" i="19"/>
  <c r="AS23" i="19"/>
  <c r="AT23" i="19"/>
  <c r="AU23" i="19"/>
  <c r="AV23" i="19"/>
  <c r="AW23" i="19"/>
  <c r="AX23" i="19"/>
  <c r="AY23" i="19"/>
  <c r="AZ23" i="19"/>
  <c r="BA23" i="19"/>
  <c r="BB23" i="19"/>
  <c r="BC23" i="19"/>
  <c r="BD23" i="19"/>
  <c r="BE23" i="19"/>
  <c r="BF23" i="19"/>
  <c r="BH23" i="19"/>
  <c r="BI23" i="19"/>
  <c r="BJ23" i="19"/>
  <c r="BJ28" i="19"/>
  <c r="BL23" i="19"/>
  <c r="BM23" i="19"/>
  <c r="BN23" i="19"/>
  <c r="BN28" i="19"/>
  <c r="BP23" i="19"/>
  <c r="BQ23" i="19"/>
  <c r="BR23" i="19"/>
  <c r="BS23" i="19"/>
  <c r="BT23" i="19"/>
  <c r="BU23" i="19"/>
  <c r="BV23" i="19"/>
  <c r="BW23" i="19"/>
  <c r="BX23" i="19"/>
  <c r="BY23" i="19"/>
  <c r="BZ23" i="19"/>
  <c r="CA23" i="19"/>
  <c r="CB23" i="19"/>
  <c r="CC23" i="19"/>
  <c r="CD23" i="19"/>
  <c r="CE23" i="19"/>
  <c r="CF23" i="19"/>
  <c r="CG23" i="19"/>
  <c r="CH23" i="19"/>
  <c r="CI23" i="19"/>
  <c r="CJ23" i="19"/>
  <c r="CK23" i="19"/>
  <c r="CL23" i="19"/>
  <c r="CM23" i="19"/>
  <c r="CN23" i="19"/>
  <c r="CO23" i="19"/>
  <c r="CP23" i="19"/>
  <c r="CQ23" i="19"/>
  <c r="CR23" i="19"/>
  <c r="CS23" i="19"/>
  <c r="CT23" i="19"/>
  <c r="CT28" i="19"/>
  <c r="CV23" i="19"/>
  <c r="CW23" i="19"/>
  <c r="CX23" i="19"/>
  <c r="CY23" i="19"/>
  <c r="CZ23" i="19"/>
  <c r="DA23" i="19"/>
  <c r="DB23" i="19"/>
  <c r="DC23" i="19"/>
  <c r="DF28" i="19"/>
  <c r="DG28" i="19"/>
  <c r="H79" i="28"/>
  <c r="H80" i="28"/>
  <c r="H81" i="28"/>
  <c r="H82" i="28"/>
  <c r="H83" i="28"/>
  <c r="H84" i="28"/>
  <c r="H85" i="28"/>
  <c r="H86" i="28"/>
  <c r="H98" i="28"/>
  <c r="H99" i="28"/>
  <c r="H101" i="28"/>
  <c r="H102" i="28"/>
  <c r="H104" i="28"/>
  <c r="H105" i="28"/>
  <c r="H107" i="28"/>
  <c r="H78" i="28"/>
  <c r="H71" i="28"/>
  <c r="H70" i="28"/>
  <c r="H48" i="28"/>
  <c r="H49" i="28"/>
  <c r="H50" i="28"/>
  <c r="H51" i="28"/>
  <c r="H52" i="28"/>
  <c r="H53" i="28"/>
  <c r="H54" i="28"/>
  <c r="H55" i="28"/>
  <c r="H56" i="28"/>
  <c r="H57" i="28"/>
  <c r="H59" i="28"/>
  <c r="H60" i="28"/>
  <c r="H61" i="28"/>
  <c r="H62" i="28"/>
  <c r="H64" i="28"/>
  <c r="H47" i="28"/>
  <c r="H19" i="28"/>
  <c r="H20" i="28"/>
  <c r="H21" i="28"/>
  <c r="H23" i="28"/>
  <c r="H26" i="28"/>
  <c r="H31" i="28"/>
  <c r="H34" i="28"/>
  <c r="H35" i="28"/>
  <c r="H36" i="28"/>
  <c r="H38" i="28"/>
  <c r="H39" i="28"/>
  <c r="H44" i="28"/>
  <c r="H18" i="28"/>
  <c r="H16" i="28"/>
  <c r="G103" i="28"/>
  <c r="G76" i="28"/>
  <c r="H76" i="28"/>
  <c r="G67" i="28"/>
  <c r="H67" i="28"/>
  <c r="G45" i="28"/>
  <c r="H45" i="28"/>
  <c r="AE13" i="28"/>
  <c r="AE14" i="28"/>
  <c r="AF14" i="28"/>
  <c r="AE15" i="28"/>
  <c r="G16" i="28"/>
  <c r="G22" i="21"/>
  <c r="T22" i="21"/>
  <c r="U22" i="21"/>
  <c r="U17" i="21"/>
  <c r="U18" i="21"/>
  <c r="U19" i="21"/>
  <c r="U20" i="21"/>
  <c r="U21" i="21"/>
  <c r="U24" i="21"/>
  <c r="U29" i="21"/>
  <c r="U16" i="21"/>
  <c r="G17" i="21"/>
  <c r="G18" i="21"/>
  <c r="G19" i="21"/>
  <c r="G20" i="21"/>
  <c r="G21" i="21"/>
  <c r="G24" i="21"/>
  <c r="G29" i="21"/>
  <c r="G16" i="21"/>
  <c r="G12" i="21"/>
  <c r="G11" i="21"/>
  <c r="T17" i="21"/>
  <c r="T18" i="21"/>
  <c r="T19" i="21"/>
  <c r="T20" i="21"/>
  <c r="T21" i="21"/>
  <c r="T24" i="21"/>
  <c r="T25" i="21"/>
  <c r="T29" i="21"/>
  <c r="T16" i="21"/>
  <c r="F28" i="21"/>
  <c r="T28" i="21"/>
  <c r="F27" i="21"/>
  <c r="G27" i="21"/>
  <c r="F14" i="21"/>
  <c r="T12" i="21"/>
  <c r="T14" i="21"/>
  <c r="T11" i="21"/>
  <c r="F37" i="23"/>
  <c r="F32" i="23"/>
  <c r="F33" i="23"/>
  <c r="F36" i="23"/>
  <c r="F38" i="23"/>
  <c r="F31" i="23"/>
  <c r="L32" i="23"/>
  <c r="L33" i="23"/>
  <c r="L35" i="23"/>
  <c r="L36" i="23"/>
  <c r="L40" i="23"/>
  <c r="L41" i="23"/>
  <c r="L31" i="23"/>
  <c r="L12" i="23"/>
  <c r="L16" i="23"/>
  <c r="L17" i="23"/>
  <c r="L18" i="23"/>
  <c r="L19" i="23"/>
  <c r="L23" i="23"/>
  <c r="L24" i="23"/>
  <c r="L11" i="23"/>
  <c r="F12" i="23"/>
  <c r="F14" i="23"/>
  <c r="F15" i="23"/>
  <c r="F16" i="23"/>
  <c r="F18" i="23"/>
  <c r="F19" i="23"/>
  <c r="F20" i="23"/>
  <c r="F11" i="23"/>
  <c r="AC32" i="3"/>
  <c r="K23" i="23"/>
  <c r="K40" i="23"/>
  <c r="K35" i="23"/>
  <c r="K24" i="23"/>
  <c r="K41" i="23"/>
  <c r="K16" i="23"/>
  <c r="E40" i="23"/>
  <c r="E35" i="23"/>
  <c r="F35" i="23"/>
  <c r="E23" i="23"/>
  <c r="E24" i="23"/>
  <c r="E41" i="23"/>
  <c r="E16" i="23"/>
  <c r="T11" i="27"/>
  <c r="T12" i="27"/>
  <c r="T13" i="27"/>
  <c r="T14" i="27"/>
  <c r="T15" i="27"/>
  <c r="T16" i="27"/>
  <c r="T10" i="27"/>
  <c r="F11" i="27"/>
  <c r="F12" i="27"/>
  <c r="F13" i="27"/>
  <c r="F14" i="27"/>
  <c r="F15" i="27"/>
  <c r="F16" i="27"/>
  <c r="F10" i="27"/>
  <c r="S16" i="27"/>
  <c r="S15" i="27"/>
  <c r="S11" i="27"/>
  <c r="E16" i="27"/>
  <c r="E15" i="27"/>
  <c r="E11" i="27"/>
  <c r="U39" i="32"/>
  <c r="U20" i="32"/>
  <c r="U21" i="32"/>
  <c r="U23" i="32"/>
  <c r="U30" i="32"/>
  <c r="U14" i="32"/>
  <c r="G20" i="32"/>
  <c r="G21" i="32"/>
  <c r="G23" i="32"/>
  <c r="G30" i="32"/>
  <c r="G39" i="32"/>
  <c r="G14" i="32"/>
  <c r="T39" i="32"/>
  <c r="S39" i="32"/>
  <c r="T24" i="32"/>
  <c r="T23" i="32"/>
  <c r="S24" i="32"/>
  <c r="F39" i="32"/>
  <c r="F30" i="32"/>
  <c r="T21" i="32"/>
  <c r="T20" i="32"/>
  <c r="T14" i="32"/>
  <c r="F20" i="32"/>
  <c r="AC64" i="3"/>
  <c r="E64" i="3"/>
  <c r="G11" i="16"/>
  <c r="G12" i="16"/>
  <c r="G13" i="16"/>
  <c r="G15" i="16"/>
  <c r="G16" i="16"/>
  <c r="G21" i="16"/>
  <c r="G22" i="16"/>
  <c r="G23" i="16"/>
  <c r="G28" i="16"/>
  <c r="G34" i="16"/>
  <c r="G35" i="16"/>
  <c r="G40" i="16"/>
  <c r="G41" i="16"/>
  <c r="G42" i="16"/>
  <c r="G45" i="16"/>
  <c r="G46" i="16"/>
  <c r="G47" i="16"/>
  <c r="G48" i="16"/>
  <c r="G50" i="16"/>
  <c r="G52" i="16"/>
  <c r="G56" i="16"/>
  <c r="G57" i="16"/>
  <c r="G58" i="16"/>
  <c r="G60" i="16"/>
  <c r="G62" i="16"/>
  <c r="G64" i="16"/>
  <c r="G75" i="16"/>
  <c r="G76" i="16"/>
  <c r="G77" i="16"/>
  <c r="G10" i="16"/>
  <c r="F77" i="16"/>
  <c r="F76" i="16"/>
  <c r="F70" i="16"/>
  <c r="F64" i="16"/>
  <c r="F58" i="16"/>
  <c r="F42" i="16"/>
  <c r="F40" i="16"/>
  <c r="F28" i="16"/>
  <c r="F16" i="16"/>
  <c r="AD104" i="28"/>
  <c r="AD105" i="28"/>
  <c r="AD107" i="28"/>
  <c r="AD79" i="28"/>
  <c r="AD80" i="28"/>
  <c r="AD81" i="28"/>
  <c r="AD82" i="28"/>
  <c r="AD83" i="28"/>
  <c r="AD84" i="28"/>
  <c r="AD85" i="28"/>
  <c r="AD86" i="28"/>
  <c r="AD87" i="28"/>
  <c r="AD88" i="28"/>
  <c r="AD89" i="28"/>
  <c r="AD90" i="28"/>
  <c r="AD91" i="28"/>
  <c r="AD92" i="28"/>
  <c r="AD93" i="28"/>
  <c r="AD94" i="28"/>
  <c r="AD95" i="28"/>
  <c r="AD96" i="28"/>
  <c r="AD97" i="28"/>
  <c r="AD98" i="28"/>
  <c r="AD99" i="28"/>
  <c r="AD100" i="28"/>
  <c r="AD101" i="28"/>
  <c r="AD102" i="28"/>
  <c r="AD78" i="28"/>
  <c r="AD70" i="28"/>
  <c r="AD71" i="28"/>
  <c r="AD72" i="28"/>
  <c r="AD73" i="28"/>
  <c r="AF73" i="28"/>
  <c r="AD74" i="28"/>
  <c r="AF74" i="28"/>
  <c r="AD69" i="28"/>
  <c r="F106" i="28"/>
  <c r="F12" i="3"/>
  <c r="F13" i="3"/>
  <c r="F15" i="3"/>
  <c r="F22" i="3"/>
  <c r="F24" i="3"/>
  <c r="F25" i="3"/>
  <c r="F28" i="3"/>
  <c r="F29" i="3"/>
  <c r="F30" i="3"/>
  <c r="F11" i="3"/>
  <c r="E33" i="3"/>
  <c r="F48" i="3"/>
  <c r="F49" i="3"/>
  <c r="F50" i="3"/>
  <c r="F51" i="3"/>
  <c r="F52" i="3"/>
  <c r="F53" i="3"/>
  <c r="F54" i="3"/>
  <c r="F55" i="3"/>
  <c r="F56" i="3"/>
  <c r="F57" i="3"/>
  <c r="F58" i="3"/>
  <c r="F60" i="3"/>
  <c r="F61" i="3"/>
  <c r="F62" i="3"/>
  <c r="F63" i="3"/>
  <c r="F65" i="3"/>
  <c r="F66" i="3"/>
  <c r="F67" i="3"/>
  <c r="AC68" i="3"/>
  <c r="AE18" i="17"/>
  <c r="AE20" i="17"/>
  <c r="AE21" i="17"/>
  <c r="AE23" i="17"/>
  <c r="G17" i="17"/>
  <c r="G18" i="17"/>
  <c r="G20" i="17"/>
  <c r="G21" i="17"/>
  <c r="G13" i="17"/>
  <c r="F38" i="17"/>
  <c r="F29" i="17"/>
  <c r="G29" i="17"/>
  <c r="F20" i="17"/>
  <c r="F17" i="17"/>
  <c r="F11" i="33"/>
  <c r="F13" i="33"/>
  <c r="F14" i="33"/>
  <c r="F15" i="33"/>
  <c r="F17" i="33"/>
  <c r="F18" i="33"/>
  <c r="F19" i="33"/>
  <c r="F20" i="33"/>
  <c r="F22" i="33"/>
  <c r="F23" i="33"/>
  <c r="F24" i="33"/>
  <c r="F25" i="33"/>
  <c r="F26" i="33"/>
  <c r="F27" i="33"/>
  <c r="F28" i="33"/>
  <c r="F31" i="33"/>
  <c r="F32" i="33"/>
  <c r="F34" i="33"/>
  <c r="F35" i="33"/>
  <c r="F36" i="33"/>
  <c r="F37" i="33"/>
  <c r="F38" i="33"/>
  <c r="F40" i="33"/>
  <c r="F41" i="33"/>
  <c r="F42" i="33"/>
  <c r="F43" i="33"/>
  <c r="F44" i="33"/>
  <c r="F45" i="33"/>
  <c r="F47" i="33"/>
  <c r="F48" i="33"/>
  <c r="F49" i="33"/>
  <c r="F51" i="33"/>
  <c r="F52" i="33"/>
  <c r="F10" i="33"/>
  <c r="E52" i="33"/>
  <c r="G52" i="33"/>
  <c r="H52" i="33"/>
  <c r="I52" i="33"/>
  <c r="J52" i="33"/>
  <c r="K52" i="33"/>
  <c r="L52" i="33"/>
  <c r="M52" i="33"/>
  <c r="N52" i="33"/>
  <c r="O52" i="33"/>
  <c r="P52" i="33"/>
  <c r="Q52" i="33"/>
  <c r="R52" i="33"/>
  <c r="S11" i="33"/>
  <c r="T11" i="33"/>
  <c r="S13" i="33"/>
  <c r="S14" i="33"/>
  <c r="T14" i="33"/>
  <c r="S15" i="33"/>
  <c r="T15" i="33"/>
  <c r="S17" i="33"/>
  <c r="T17" i="33"/>
  <c r="S18" i="33"/>
  <c r="S19" i="33"/>
  <c r="T19" i="33"/>
  <c r="S20" i="33"/>
  <c r="T20" i="33"/>
  <c r="S22" i="33"/>
  <c r="T22" i="33"/>
  <c r="S23" i="33"/>
  <c r="S24" i="33"/>
  <c r="T24" i="33"/>
  <c r="S25" i="33"/>
  <c r="T25" i="33"/>
  <c r="S26" i="33"/>
  <c r="T26" i="33"/>
  <c r="S27" i="33"/>
  <c r="S28" i="33"/>
  <c r="T28" i="33"/>
  <c r="S31" i="33"/>
  <c r="T31" i="33"/>
  <c r="S32" i="33"/>
  <c r="T32" i="33"/>
  <c r="S34" i="33"/>
  <c r="S35" i="33"/>
  <c r="T35" i="33"/>
  <c r="S36" i="33"/>
  <c r="T36" i="33"/>
  <c r="S37" i="33"/>
  <c r="T37" i="33"/>
  <c r="S38" i="33"/>
  <c r="S41" i="33"/>
  <c r="T41" i="33"/>
  <c r="S42" i="33"/>
  <c r="T42" i="33"/>
  <c r="S43" i="33"/>
  <c r="S44" i="33"/>
  <c r="S45" i="33"/>
  <c r="T45" i="33"/>
  <c r="S47" i="33"/>
  <c r="T47" i="33"/>
  <c r="S48" i="33"/>
  <c r="S49" i="33"/>
  <c r="T49" i="33"/>
  <c r="S51" i="33"/>
  <c r="S52" i="33"/>
  <c r="T52" i="33"/>
  <c r="S10" i="33"/>
  <c r="G40" i="33"/>
  <c r="H40" i="33"/>
  <c r="I40" i="33"/>
  <c r="J40" i="33"/>
  <c r="K40" i="33"/>
  <c r="L40" i="33"/>
  <c r="M40" i="33"/>
  <c r="N40" i="33"/>
  <c r="O40" i="33"/>
  <c r="E44" i="33"/>
  <c r="G44" i="33"/>
  <c r="H44" i="33"/>
  <c r="I44" i="33"/>
  <c r="J44" i="33"/>
  <c r="K44" i="33"/>
  <c r="L44" i="33"/>
  <c r="M44" i="33"/>
  <c r="N44" i="33"/>
  <c r="O44" i="33"/>
  <c r="P44" i="33"/>
  <c r="Q44" i="33"/>
  <c r="E59" i="3"/>
  <c r="G53" i="33"/>
  <c r="H53" i="33"/>
  <c r="I53" i="33"/>
  <c r="J53" i="33"/>
  <c r="K53" i="33"/>
  <c r="L53" i="33"/>
  <c r="M53" i="33"/>
  <c r="N53" i="33"/>
  <c r="O53" i="33"/>
  <c r="P53" i="33"/>
  <c r="E40" i="33"/>
  <c r="E50" i="33"/>
  <c r="G50" i="33"/>
  <c r="H50" i="33"/>
  <c r="I50" i="33"/>
  <c r="J50" i="33"/>
  <c r="K50" i="33"/>
  <c r="L50" i="33"/>
  <c r="M50" i="33"/>
  <c r="N50" i="33"/>
  <c r="O50" i="33"/>
  <c r="P50" i="33"/>
  <c r="L107" i="28"/>
  <c r="L87" i="28"/>
  <c r="K76" i="28"/>
  <c r="L69" i="28"/>
  <c r="K16" i="28"/>
  <c r="L14" i="28"/>
  <c r="J29" i="3"/>
  <c r="J31" i="3"/>
  <c r="J11" i="3"/>
  <c r="G33" i="3"/>
  <c r="H33" i="3"/>
  <c r="I33" i="3"/>
  <c r="J33" i="3"/>
  <c r="E26" i="3"/>
  <c r="G26" i="3"/>
  <c r="H26" i="3"/>
  <c r="I26" i="3"/>
  <c r="E16" i="3"/>
  <c r="E20" i="3"/>
  <c r="G16" i="3"/>
  <c r="G20" i="3"/>
  <c r="G27" i="3"/>
  <c r="G34" i="3"/>
  <c r="H16" i="3"/>
  <c r="H20" i="3"/>
  <c r="H27" i="3"/>
  <c r="H34" i="3"/>
  <c r="I16" i="3"/>
  <c r="J16" i="3"/>
  <c r="K16" i="3"/>
  <c r="K20" i="3"/>
  <c r="K27" i="3"/>
  <c r="L16" i="3"/>
  <c r="J48" i="3"/>
  <c r="J49" i="3"/>
  <c r="J50" i="3"/>
  <c r="J60" i="3"/>
  <c r="G59" i="3"/>
  <c r="H59" i="3"/>
  <c r="I59" i="3"/>
  <c r="K59" i="3"/>
  <c r="L59" i="3"/>
  <c r="M59" i="3"/>
  <c r="O59" i="3"/>
  <c r="P59" i="3"/>
  <c r="Q59" i="3"/>
  <c r="S59" i="3"/>
  <c r="T59" i="3"/>
  <c r="U59" i="3"/>
  <c r="W59" i="3"/>
  <c r="X59" i="3"/>
  <c r="Y59" i="3"/>
  <c r="G47" i="3"/>
  <c r="G41" i="3"/>
  <c r="G69" i="3"/>
  <c r="H47" i="3"/>
  <c r="H41" i="3"/>
  <c r="H69" i="3"/>
  <c r="I47" i="3"/>
  <c r="I41" i="3"/>
  <c r="I69" i="3"/>
  <c r="J69" i="3"/>
  <c r="K47" i="3"/>
  <c r="L47" i="3"/>
  <c r="M47" i="3"/>
  <c r="N47" i="3"/>
  <c r="O47" i="3"/>
  <c r="O41" i="3"/>
  <c r="O69" i="3"/>
  <c r="P47" i="3"/>
  <c r="Q47" i="3"/>
  <c r="R47" i="3"/>
  <c r="S47" i="3"/>
  <c r="T47" i="3"/>
  <c r="T41" i="3"/>
  <c r="T69" i="3"/>
  <c r="U47" i="3"/>
  <c r="V47" i="3"/>
  <c r="W47" i="3"/>
  <c r="X47" i="3"/>
  <c r="Y47" i="3"/>
  <c r="Z47" i="3"/>
  <c r="K57" i="16"/>
  <c r="K58" i="16"/>
  <c r="K77" i="16"/>
  <c r="K48" i="16"/>
  <c r="J58" i="16"/>
  <c r="J77" i="16"/>
  <c r="F52" i="16"/>
  <c r="H52" i="16"/>
  <c r="I52" i="16"/>
  <c r="I58" i="16"/>
  <c r="I77" i="16"/>
  <c r="J52" i="16"/>
  <c r="L52" i="16"/>
  <c r="M52" i="16"/>
  <c r="M58" i="16"/>
  <c r="M77" i="16"/>
  <c r="N52" i="16"/>
  <c r="O52" i="16"/>
  <c r="P52" i="16"/>
  <c r="Q52" i="16"/>
  <c r="Q58" i="16"/>
  <c r="Q77" i="16"/>
  <c r="R52" i="16"/>
  <c r="S52" i="16"/>
  <c r="T52" i="16"/>
  <c r="U52" i="16"/>
  <c r="U58" i="16"/>
  <c r="U77" i="16"/>
  <c r="V52" i="16"/>
  <c r="W52" i="16"/>
  <c r="X52" i="16"/>
  <c r="Y52" i="16"/>
  <c r="Y58" i="16"/>
  <c r="Z52" i="16"/>
  <c r="AA52" i="16"/>
  <c r="AB52" i="16"/>
  <c r="AC52" i="16"/>
  <c r="AC58" i="16"/>
  <c r="AD52" i="16"/>
  <c r="AE52" i="16"/>
  <c r="K20" i="17"/>
  <c r="K23" i="17"/>
  <c r="K29" i="17"/>
  <c r="K38" i="17"/>
  <c r="K18" i="17"/>
  <c r="J38" i="17"/>
  <c r="J29" i="17"/>
  <c r="J20" i="17"/>
  <c r="O13" i="20"/>
  <c r="O14" i="20"/>
  <c r="O16" i="20"/>
  <c r="O17" i="20"/>
  <c r="O19" i="20"/>
  <c r="O20" i="20"/>
  <c r="O22" i="20"/>
  <c r="O26" i="20"/>
  <c r="O27" i="20"/>
  <c r="O31" i="20"/>
  <c r="O32" i="20"/>
  <c r="O34" i="20"/>
  <c r="O35" i="20"/>
  <c r="O36" i="20"/>
  <c r="O37" i="20"/>
  <c r="O38" i="20"/>
  <c r="O44" i="20"/>
  <c r="O45" i="20"/>
  <c r="O46" i="20"/>
  <c r="O48" i="20"/>
  <c r="O49" i="20"/>
  <c r="O50" i="20"/>
  <c r="O53" i="20"/>
  <c r="O54" i="20"/>
  <c r="O55" i="20"/>
  <c r="O82" i="20"/>
  <c r="O84" i="20"/>
  <c r="O85" i="20"/>
  <c r="O88" i="20"/>
  <c r="O89" i="20"/>
  <c r="O11" i="20"/>
  <c r="K13" i="20"/>
  <c r="K17" i="20"/>
  <c r="K19" i="20"/>
  <c r="K20" i="20"/>
  <c r="K29" i="20"/>
  <c r="K30" i="20"/>
  <c r="K105" i="20"/>
  <c r="K11" i="20"/>
  <c r="G13" i="20"/>
  <c r="G14" i="20"/>
  <c r="G16" i="20"/>
  <c r="G17" i="20"/>
  <c r="G19" i="20"/>
  <c r="G20" i="20"/>
  <c r="G22" i="20"/>
  <c r="G23" i="20"/>
  <c r="G26" i="20"/>
  <c r="G27" i="20"/>
  <c r="G30" i="20"/>
  <c r="G31" i="20"/>
  <c r="G32" i="20"/>
  <c r="G34" i="20"/>
  <c r="G35" i="20"/>
  <c r="G36" i="20"/>
  <c r="G37" i="20"/>
  <c r="G38" i="20"/>
  <c r="G44" i="20"/>
  <c r="G45" i="20"/>
  <c r="G46" i="20"/>
  <c r="G48" i="20"/>
  <c r="G49" i="20"/>
  <c r="G50" i="20"/>
  <c r="G53" i="20"/>
  <c r="G54" i="20"/>
  <c r="G55" i="20"/>
  <c r="G82" i="20"/>
  <c r="G84" i="20"/>
  <c r="G85" i="20"/>
  <c r="G88" i="20"/>
  <c r="G89" i="20"/>
  <c r="G11" i="20"/>
  <c r="N12" i="20"/>
  <c r="N13" i="20"/>
  <c r="N14" i="20"/>
  <c r="N15" i="20"/>
  <c r="N16" i="20"/>
  <c r="N17" i="20"/>
  <c r="N18" i="20"/>
  <c r="N19" i="20"/>
  <c r="N20" i="20"/>
  <c r="N21" i="20"/>
  <c r="N22" i="20"/>
  <c r="N23" i="20"/>
  <c r="O23" i="20"/>
  <c r="N24" i="20"/>
  <c r="N25" i="20"/>
  <c r="N26" i="20"/>
  <c r="N27" i="20"/>
  <c r="N28" i="20"/>
  <c r="N30" i="20"/>
  <c r="O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1" i="20"/>
  <c r="H105" i="20"/>
  <c r="I105" i="20"/>
  <c r="L105" i="20"/>
  <c r="M105" i="20"/>
  <c r="F89" i="20"/>
  <c r="H89" i="20"/>
  <c r="I89" i="20"/>
  <c r="J89" i="20"/>
  <c r="L89" i="20"/>
  <c r="M89" i="20"/>
  <c r="F55" i="20"/>
  <c r="H55" i="20"/>
  <c r="I55" i="20"/>
  <c r="J55" i="20"/>
  <c r="L55" i="20"/>
  <c r="M55" i="20"/>
  <c r="F54" i="20"/>
  <c r="H54" i="20"/>
  <c r="I54" i="20"/>
  <c r="J54" i="20"/>
  <c r="L54" i="20"/>
  <c r="M54" i="20"/>
  <c r="F48" i="20"/>
  <c r="H48" i="20"/>
  <c r="I48" i="20"/>
  <c r="J48" i="20"/>
  <c r="L48" i="20"/>
  <c r="M48" i="20"/>
  <c r="F45" i="20"/>
  <c r="H45" i="20"/>
  <c r="I45" i="20"/>
  <c r="J45" i="20"/>
  <c r="L45" i="20"/>
  <c r="M45" i="20"/>
  <c r="F37" i="20"/>
  <c r="H37" i="20"/>
  <c r="I37" i="20"/>
  <c r="J37" i="20"/>
  <c r="L37" i="20"/>
  <c r="M37" i="20"/>
  <c r="F34" i="20"/>
  <c r="H34" i="20"/>
  <c r="I34" i="20"/>
  <c r="J34" i="20"/>
  <c r="L34" i="20"/>
  <c r="M34" i="20"/>
  <c r="F29" i="20"/>
  <c r="G29" i="20"/>
  <c r="H29" i="20"/>
  <c r="I29" i="20"/>
  <c r="J29" i="20"/>
  <c r="J105" i="20"/>
  <c r="L29" i="20"/>
  <c r="M29" i="20"/>
  <c r="AB97" i="28"/>
  <c r="AB107" i="28"/>
  <c r="AB96" i="28"/>
  <c r="AB76" i="28"/>
  <c r="AA76" i="28"/>
  <c r="Z76" i="28"/>
  <c r="X76" i="28"/>
  <c r="Y76" i="28"/>
  <c r="AB74" i="28"/>
  <c r="Z43" i="3"/>
  <c r="Z44" i="3"/>
  <c r="Z45" i="3"/>
  <c r="Z60" i="3"/>
  <c r="Z59" i="3"/>
  <c r="Z13" i="3"/>
  <c r="Z29" i="3"/>
  <c r="Z31" i="3"/>
  <c r="Z11" i="3"/>
  <c r="AA48" i="16"/>
  <c r="AA57" i="16"/>
  <c r="AA46" i="16"/>
  <c r="AA22" i="16"/>
  <c r="AA21" i="16"/>
  <c r="F22" i="16"/>
  <c r="H22" i="16"/>
  <c r="I22" i="16"/>
  <c r="J22" i="16"/>
  <c r="K22" i="16"/>
  <c r="L22" i="16"/>
  <c r="M22" i="16"/>
  <c r="N22" i="16"/>
  <c r="O22" i="16"/>
  <c r="P22" i="16"/>
  <c r="Q22" i="16"/>
  <c r="R22" i="16"/>
  <c r="S22" i="16"/>
  <c r="T22" i="16"/>
  <c r="U22" i="16"/>
  <c r="V22" i="16"/>
  <c r="W22" i="16"/>
  <c r="X22" i="16"/>
  <c r="Y22" i="16"/>
  <c r="Z22" i="16"/>
  <c r="AB22" i="16"/>
  <c r="AA29" i="17"/>
  <c r="AA38" i="17"/>
  <c r="AA23" i="17"/>
  <c r="AA18" i="17"/>
  <c r="W69" i="12"/>
  <c r="W79" i="12"/>
  <c r="W81" i="12"/>
  <c r="W82" i="12"/>
  <c r="W68" i="12"/>
  <c r="W105" i="12"/>
  <c r="S13" i="12"/>
  <c r="S16" i="12"/>
  <c r="S17" i="12"/>
  <c r="S19" i="12"/>
  <c r="S20" i="12"/>
  <c r="S22" i="12"/>
  <c r="S23" i="12"/>
  <c r="S24" i="12"/>
  <c r="S26" i="12"/>
  <c r="S28" i="12"/>
  <c r="S29" i="12"/>
  <c r="S30" i="12"/>
  <c r="S31" i="12"/>
  <c r="S32" i="12"/>
  <c r="S34" i="12"/>
  <c r="S36" i="12"/>
  <c r="S37" i="12"/>
  <c r="S38" i="12"/>
  <c r="S41" i="12"/>
  <c r="S43" i="12"/>
  <c r="S44" i="12"/>
  <c r="S45" i="12"/>
  <c r="S46" i="12"/>
  <c r="S48" i="12"/>
  <c r="S49" i="12"/>
  <c r="S50" i="12"/>
  <c r="S53" i="12"/>
  <c r="S54" i="12"/>
  <c r="S55" i="12"/>
  <c r="S68" i="12"/>
  <c r="S69" i="12"/>
  <c r="S79" i="12"/>
  <c r="S81" i="12"/>
  <c r="S84" i="12"/>
  <c r="S85" i="12"/>
  <c r="S88" i="12"/>
  <c r="S89" i="12"/>
  <c r="S105" i="12"/>
  <c r="S11" i="12"/>
  <c r="R69" i="12"/>
  <c r="T69" i="12"/>
  <c r="U69" i="12"/>
  <c r="U81" i="12"/>
  <c r="U105" i="12"/>
  <c r="V69" i="12"/>
  <c r="R81" i="12"/>
  <c r="T81" i="12"/>
  <c r="V81" i="12"/>
  <c r="X94" i="28"/>
  <c r="X107" i="28"/>
  <c r="X93" i="28"/>
  <c r="X73" i="28"/>
  <c r="W16" i="28"/>
  <c r="Y16" i="28"/>
  <c r="Y108" i="28"/>
  <c r="Z16" i="28"/>
  <c r="Z108" i="28"/>
  <c r="AA16" i="28"/>
  <c r="AB16" i="28"/>
  <c r="X13" i="28"/>
  <c r="V29" i="3"/>
  <c r="V31" i="3"/>
  <c r="V11" i="3"/>
  <c r="K26" i="3"/>
  <c r="L26" i="3"/>
  <c r="M26" i="3"/>
  <c r="N26" i="3"/>
  <c r="O26" i="3"/>
  <c r="P26" i="3"/>
  <c r="Q26" i="3"/>
  <c r="R26" i="3"/>
  <c r="S26" i="3"/>
  <c r="T26" i="3"/>
  <c r="U26" i="3"/>
  <c r="W26" i="3"/>
  <c r="X26" i="3"/>
  <c r="Y26" i="3"/>
  <c r="V43" i="3"/>
  <c r="V44" i="3"/>
  <c r="V45" i="3"/>
  <c r="V60" i="3"/>
  <c r="V59" i="3"/>
  <c r="W48" i="16"/>
  <c r="W47" i="16"/>
  <c r="W20" i="17"/>
  <c r="W23" i="17"/>
  <c r="W29" i="17"/>
  <c r="W38" i="17"/>
  <c r="W18" i="17"/>
  <c r="O13" i="12"/>
  <c r="O14" i="12"/>
  <c r="O15" i="12"/>
  <c r="O16" i="12"/>
  <c r="O17" i="12"/>
  <c r="O19" i="12"/>
  <c r="O20" i="12"/>
  <c r="O22" i="12"/>
  <c r="O23" i="12"/>
  <c r="O24" i="12"/>
  <c r="O26" i="12"/>
  <c r="O28" i="12"/>
  <c r="O29" i="12"/>
  <c r="O30" i="12"/>
  <c r="O31" i="12"/>
  <c r="O32" i="12"/>
  <c r="O34" i="12"/>
  <c r="O35" i="12"/>
  <c r="O36" i="12"/>
  <c r="O37" i="12"/>
  <c r="O38" i="12"/>
  <c r="O39" i="12"/>
  <c r="O41" i="12"/>
  <c r="O43" i="12"/>
  <c r="O44" i="12"/>
  <c r="O45" i="12"/>
  <c r="O46" i="12"/>
  <c r="O48" i="12"/>
  <c r="O49" i="12"/>
  <c r="O53" i="12"/>
  <c r="O54" i="12"/>
  <c r="O55" i="12"/>
  <c r="O82" i="12"/>
  <c r="O84" i="12"/>
  <c r="O85" i="12"/>
  <c r="O88" i="12"/>
  <c r="O89" i="12"/>
  <c r="O105" i="12"/>
  <c r="O11" i="12"/>
  <c r="AF92" i="28"/>
  <c r="AE79" i="28"/>
  <c r="AF79" i="28"/>
  <c r="AE80" i="28"/>
  <c r="AE81" i="28"/>
  <c r="AE82" i="28"/>
  <c r="AE83" i="28"/>
  <c r="AF83" i="28"/>
  <c r="AE84" i="28"/>
  <c r="AE85" i="28"/>
  <c r="AF85" i="28"/>
  <c r="AE86" i="28"/>
  <c r="AE87" i="28"/>
  <c r="AE88" i="28"/>
  <c r="AF88" i="28"/>
  <c r="AE89" i="28"/>
  <c r="AE90" i="28"/>
  <c r="AE91" i="28"/>
  <c r="AF91" i="28"/>
  <c r="AE92" i="28"/>
  <c r="AE93" i="28"/>
  <c r="AF93" i="28"/>
  <c r="AE94" i="28"/>
  <c r="AF94" i="28"/>
  <c r="AE95" i="28"/>
  <c r="AE96" i="28"/>
  <c r="AE97" i="28"/>
  <c r="AF97" i="28"/>
  <c r="AE98" i="28"/>
  <c r="AF98" i="28"/>
  <c r="AE99" i="28"/>
  <c r="AE100" i="28"/>
  <c r="AE101" i="28"/>
  <c r="AF101" i="28"/>
  <c r="AE102" i="28"/>
  <c r="AF102" i="28"/>
  <c r="AE70" i="28"/>
  <c r="AF70" i="28"/>
  <c r="AE71" i="28"/>
  <c r="AF71" i="28"/>
  <c r="AE72" i="28"/>
  <c r="AF72" i="28"/>
  <c r="AE73" i="28"/>
  <c r="AE74" i="28"/>
  <c r="AE69" i="28"/>
  <c r="AF69" i="28"/>
  <c r="T91" i="28"/>
  <c r="T92" i="28"/>
  <c r="T107" i="28"/>
  <c r="T90" i="28"/>
  <c r="AC12" i="3"/>
  <c r="AC13" i="3"/>
  <c r="AC14" i="3"/>
  <c r="AC15" i="3"/>
  <c r="AD15" i="3"/>
  <c r="AC17" i="3"/>
  <c r="AC18" i="3"/>
  <c r="AC19" i="3"/>
  <c r="AC21" i="3"/>
  <c r="AC22" i="3"/>
  <c r="AC23" i="3"/>
  <c r="AC24" i="3"/>
  <c r="AD24" i="3"/>
  <c r="AC25" i="3"/>
  <c r="AC28" i="3"/>
  <c r="AC29" i="3"/>
  <c r="AD29" i="3"/>
  <c r="AC30" i="3"/>
  <c r="AC31" i="3"/>
  <c r="AD31" i="3"/>
  <c r="AC11" i="3"/>
  <c r="AC43" i="3"/>
  <c r="AC44" i="3"/>
  <c r="AC45" i="3"/>
  <c r="AC48" i="3"/>
  <c r="AC49" i="3"/>
  <c r="AC50" i="3"/>
  <c r="AC51" i="3"/>
  <c r="AC52" i="3"/>
  <c r="AD52" i="3"/>
  <c r="AC53" i="3"/>
  <c r="AC54" i="3"/>
  <c r="AC55" i="3"/>
  <c r="AD55" i="3"/>
  <c r="AC56" i="3"/>
  <c r="AD57" i="3"/>
  <c r="AC58" i="3"/>
  <c r="AC61" i="3"/>
  <c r="AC62" i="3"/>
  <c r="AD62" i="3"/>
  <c r="AC63" i="3"/>
  <c r="AC65" i="3"/>
  <c r="AD65" i="3"/>
  <c r="AC66" i="3"/>
  <c r="AC67" i="3"/>
  <c r="R42" i="3"/>
  <c r="R43" i="3"/>
  <c r="R44" i="3"/>
  <c r="R45" i="3"/>
  <c r="R60" i="3"/>
  <c r="R59" i="3"/>
  <c r="R29" i="3"/>
  <c r="R31" i="3"/>
  <c r="R11" i="3"/>
  <c r="AE15" i="16"/>
  <c r="AE42" i="16"/>
  <c r="AE10" i="16"/>
  <c r="AD11" i="16"/>
  <c r="AE11" i="16"/>
  <c r="AD12" i="16"/>
  <c r="AE12" i="16"/>
  <c r="AD13" i="16"/>
  <c r="AE13" i="16"/>
  <c r="AD14" i="16"/>
  <c r="AD15" i="16"/>
  <c r="AD16" i="16"/>
  <c r="AD17" i="16"/>
  <c r="AD18" i="16"/>
  <c r="AD19" i="16"/>
  <c r="AD20" i="16"/>
  <c r="AD21" i="16"/>
  <c r="AD23" i="16"/>
  <c r="AD24" i="16"/>
  <c r="AD25" i="16"/>
  <c r="AD26" i="16"/>
  <c r="AD27" i="16"/>
  <c r="AD28" i="16"/>
  <c r="AD29" i="16"/>
  <c r="AD30" i="16"/>
  <c r="AD31" i="16"/>
  <c r="AD32" i="16"/>
  <c r="AD33" i="16"/>
  <c r="AD34" i="16"/>
  <c r="AE34" i="16"/>
  <c r="AD35" i="16"/>
  <c r="AE35" i="16"/>
  <c r="AD36" i="16"/>
  <c r="AD37" i="16"/>
  <c r="AD38" i="16"/>
  <c r="AD39" i="16"/>
  <c r="AD40" i="16"/>
  <c r="AE40" i="16"/>
  <c r="AD41" i="16"/>
  <c r="AE41" i="16"/>
  <c r="AD42" i="16"/>
  <c r="AD43" i="16"/>
  <c r="AD44" i="16"/>
  <c r="AD45" i="16"/>
  <c r="AE45" i="16"/>
  <c r="AD46" i="16"/>
  <c r="AE46" i="16"/>
  <c r="AD47" i="16"/>
  <c r="AE47" i="16"/>
  <c r="AD48" i="16"/>
  <c r="AE48" i="16"/>
  <c r="AD49" i="16"/>
  <c r="AD50" i="16"/>
  <c r="AE50" i="16"/>
  <c r="AD51" i="16"/>
  <c r="AD53" i="16"/>
  <c r="AD54" i="16"/>
  <c r="AD55" i="16"/>
  <c r="AD56" i="16"/>
  <c r="AE56" i="16"/>
  <c r="AD57" i="16"/>
  <c r="AE57" i="16"/>
  <c r="AD59" i="16"/>
  <c r="AD60" i="16"/>
  <c r="AE60" i="16"/>
  <c r="AD61" i="16"/>
  <c r="AD62" i="16"/>
  <c r="AD63" i="16"/>
  <c r="AD65" i="16"/>
  <c r="AD66" i="16"/>
  <c r="AD67" i="16"/>
  <c r="AD68" i="16"/>
  <c r="AD69" i="16"/>
  <c r="AD70" i="16"/>
  <c r="AD71" i="16"/>
  <c r="AD72" i="16"/>
  <c r="AD73" i="16"/>
  <c r="AD74" i="16"/>
  <c r="AD75" i="16"/>
  <c r="AE75" i="16"/>
  <c r="AD76" i="16"/>
  <c r="AE76" i="16"/>
  <c r="AD10" i="16"/>
  <c r="AD10" i="17"/>
  <c r="AD11" i="17"/>
  <c r="AD12" i="17"/>
  <c r="AD13" i="17"/>
  <c r="AD14" i="17"/>
  <c r="AD15" i="17"/>
  <c r="AD16" i="17"/>
  <c r="AD17" i="17"/>
  <c r="AD18" i="17"/>
  <c r="AD19" i="17"/>
  <c r="AD21" i="17"/>
  <c r="AD22" i="17"/>
  <c r="AD23" i="17"/>
  <c r="AD24" i="17"/>
  <c r="AD25" i="17"/>
  <c r="AD26" i="17"/>
  <c r="AD27" i="17"/>
  <c r="AD28" i="17"/>
  <c r="AD30" i="17"/>
  <c r="AD31" i="17"/>
  <c r="AD32" i="17"/>
  <c r="AD33" i="17"/>
  <c r="AD34" i="17"/>
  <c r="AD35" i="17"/>
  <c r="AD36" i="17"/>
  <c r="AD37" i="17"/>
  <c r="AD9" i="17"/>
  <c r="S48" i="16"/>
  <c r="S47" i="16"/>
  <c r="W22" i="12"/>
  <c r="W27" i="12"/>
  <c r="W32" i="12"/>
  <c r="W42" i="12"/>
  <c r="V12" i="12"/>
  <c r="V13" i="12"/>
  <c r="W13" i="12"/>
  <c r="V14" i="12"/>
  <c r="W14" i="12"/>
  <c r="V15" i="12"/>
  <c r="W15" i="12"/>
  <c r="V16" i="12"/>
  <c r="W16" i="12"/>
  <c r="V17" i="12"/>
  <c r="W17" i="12"/>
  <c r="V18" i="12"/>
  <c r="V19" i="12"/>
  <c r="W19" i="12"/>
  <c r="V20" i="12"/>
  <c r="W20" i="12"/>
  <c r="V21" i="12"/>
  <c r="V22" i="12"/>
  <c r="V23" i="12"/>
  <c r="W23" i="12"/>
  <c r="V25" i="12"/>
  <c r="V26" i="12"/>
  <c r="W26" i="12"/>
  <c r="V27" i="12"/>
  <c r="V30" i="12"/>
  <c r="W30" i="12"/>
  <c r="V31" i="12"/>
  <c r="W31" i="12"/>
  <c r="V32" i="12"/>
  <c r="V33" i="12"/>
  <c r="V35" i="12"/>
  <c r="W35" i="12"/>
  <c r="V36" i="12"/>
  <c r="W36" i="12"/>
  <c r="V38" i="12"/>
  <c r="W38" i="12"/>
  <c r="V39" i="12"/>
  <c r="W39" i="12"/>
  <c r="V40" i="12"/>
  <c r="V41" i="12"/>
  <c r="W41" i="12"/>
  <c r="V42" i="12"/>
  <c r="V43" i="12"/>
  <c r="W43" i="12"/>
  <c r="V44" i="12"/>
  <c r="W44" i="12"/>
  <c r="V46" i="12"/>
  <c r="W46" i="12"/>
  <c r="V47" i="12"/>
  <c r="V49" i="12"/>
  <c r="W49" i="12"/>
  <c r="V50" i="12"/>
  <c r="W50" i="12"/>
  <c r="V51" i="12"/>
  <c r="V52" i="12"/>
  <c r="V53" i="12"/>
  <c r="W53" i="12"/>
  <c r="V56" i="12"/>
  <c r="V57" i="12"/>
  <c r="V58" i="12"/>
  <c r="V59" i="12"/>
  <c r="V60" i="12"/>
  <c r="V61" i="12"/>
  <c r="V62" i="12"/>
  <c r="V63" i="12"/>
  <c r="V64" i="12"/>
  <c r="V65" i="12"/>
  <c r="V66" i="12"/>
  <c r="V67" i="12"/>
  <c r="V68" i="12"/>
  <c r="V70" i="12"/>
  <c r="V71" i="12"/>
  <c r="V72" i="12"/>
  <c r="V73" i="12"/>
  <c r="V74" i="12"/>
  <c r="V75" i="12"/>
  <c r="V76" i="12"/>
  <c r="V77" i="12"/>
  <c r="V78" i="12"/>
  <c r="V79" i="12"/>
  <c r="V80" i="12"/>
  <c r="V82" i="12"/>
  <c r="V83" i="12"/>
  <c r="V84" i="12"/>
  <c r="W84" i="12"/>
  <c r="V85" i="12"/>
  <c r="W85" i="12"/>
  <c r="V86" i="12"/>
  <c r="V87" i="12"/>
  <c r="V88" i="12"/>
  <c r="W88" i="12"/>
  <c r="V90" i="12"/>
  <c r="V91" i="12"/>
  <c r="V92" i="12"/>
  <c r="V93" i="12"/>
  <c r="V94" i="12"/>
  <c r="V95" i="12"/>
  <c r="V96" i="12"/>
  <c r="V97" i="12"/>
  <c r="V98" i="12"/>
  <c r="V99" i="12"/>
  <c r="V100" i="12"/>
  <c r="V101" i="12"/>
  <c r="V102" i="12"/>
  <c r="V103" i="12"/>
  <c r="V104" i="12"/>
  <c r="V11" i="12"/>
  <c r="W11" i="12"/>
  <c r="S20" i="17"/>
  <c r="S23" i="17"/>
  <c r="S29" i="17"/>
  <c r="S38" i="17"/>
  <c r="S18" i="17"/>
  <c r="K13" i="12"/>
  <c r="K16" i="12"/>
  <c r="K17" i="12"/>
  <c r="K19" i="12"/>
  <c r="K20" i="12"/>
  <c r="K22" i="12"/>
  <c r="K23" i="12"/>
  <c r="K24" i="12"/>
  <c r="K26" i="12"/>
  <c r="K28" i="12"/>
  <c r="K29" i="12"/>
  <c r="K30" i="12"/>
  <c r="K31" i="12"/>
  <c r="K32" i="12"/>
  <c r="K34" i="12"/>
  <c r="K36" i="12"/>
  <c r="K37" i="12"/>
  <c r="K38" i="12"/>
  <c r="K39" i="12"/>
  <c r="K41" i="12"/>
  <c r="K43" i="12"/>
  <c r="K44" i="12"/>
  <c r="K45" i="12"/>
  <c r="K46" i="12"/>
  <c r="K48" i="12"/>
  <c r="K49" i="12"/>
  <c r="K53" i="12"/>
  <c r="K54" i="12"/>
  <c r="K55" i="12"/>
  <c r="K85" i="12"/>
  <c r="K88" i="12"/>
  <c r="K89" i="12"/>
  <c r="K105" i="12"/>
  <c r="K11" i="12"/>
  <c r="P107" i="28"/>
  <c r="P89" i="28"/>
  <c r="P88" i="28"/>
  <c r="P72" i="28"/>
  <c r="O76" i="28"/>
  <c r="P76" i="28"/>
  <c r="Q76" i="28"/>
  <c r="R76" i="28"/>
  <c r="S76" i="28"/>
  <c r="T76" i="28"/>
  <c r="U76" i="28"/>
  <c r="V76" i="28"/>
  <c r="W76" i="28"/>
  <c r="N29" i="3"/>
  <c r="N31" i="3"/>
  <c r="N11" i="3"/>
  <c r="M33" i="3"/>
  <c r="O33" i="3"/>
  <c r="P33" i="3"/>
  <c r="Q33" i="3"/>
  <c r="R33" i="3"/>
  <c r="S33" i="3"/>
  <c r="T33" i="3"/>
  <c r="U33" i="3"/>
  <c r="V33" i="3"/>
  <c r="W33" i="3"/>
  <c r="X33" i="3"/>
  <c r="Y33" i="3"/>
  <c r="Z33" i="3"/>
  <c r="M16" i="3"/>
  <c r="O16" i="3"/>
  <c r="O20" i="3"/>
  <c r="O27" i="3"/>
  <c r="O34" i="3"/>
  <c r="P16" i="3"/>
  <c r="P20" i="3"/>
  <c r="Q16" i="3"/>
  <c r="R16" i="3"/>
  <c r="Q20" i="3"/>
  <c r="Q27" i="3"/>
  <c r="Q34" i="3"/>
  <c r="R34" i="3"/>
  <c r="S16" i="3"/>
  <c r="S20" i="3"/>
  <c r="S27" i="3"/>
  <c r="S34" i="3"/>
  <c r="T16" i="3"/>
  <c r="T20" i="3"/>
  <c r="T27" i="3"/>
  <c r="T34" i="3"/>
  <c r="U16" i="3"/>
  <c r="W16" i="3"/>
  <c r="W20" i="3"/>
  <c r="W27" i="3"/>
  <c r="W34" i="3"/>
  <c r="X16" i="3"/>
  <c r="X20" i="3"/>
  <c r="X27" i="3"/>
  <c r="X34" i="3"/>
  <c r="Y16" i="3"/>
  <c r="Z16" i="3"/>
  <c r="N43" i="3"/>
  <c r="N44" i="3"/>
  <c r="N45" i="3"/>
  <c r="N60" i="3"/>
  <c r="N59" i="3"/>
  <c r="M42" i="3"/>
  <c r="M41" i="3"/>
  <c r="M69" i="3"/>
  <c r="O42" i="3"/>
  <c r="P42" i="3"/>
  <c r="P41" i="3"/>
  <c r="Q42" i="3"/>
  <c r="Q41" i="3"/>
  <c r="Q69" i="3"/>
  <c r="S42" i="3"/>
  <c r="S41" i="3"/>
  <c r="S69" i="3"/>
  <c r="T42" i="3"/>
  <c r="U42" i="3"/>
  <c r="V42" i="3"/>
  <c r="V41" i="3"/>
  <c r="V69" i="3"/>
  <c r="W42" i="3"/>
  <c r="X42" i="3"/>
  <c r="O48" i="16"/>
  <c r="O47" i="16"/>
  <c r="N64" i="16"/>
  <c r="P64" i="16"/>
  <c r="Q64" i="16"/>
  <c r="R64" i="16"/>
  <c r="T64" i="16"/>
  <c r="U64" i="16"/>
  <c r="V64" i="16"/>
  <c r="AD64" i="16"/>
  <c r="X64" i="16"/>
  <c r="Y64" i="16"/>
  <c r="Z64" i="16"/>
  <c r="AB64" i="16"/>
  <c r="N58" i="16"/>
  <c r="P58" i="16"/>
  <c r="P77" i="16"/>
  <c r="R58" i="16"/>
  <c r="R77" i="16"/>
  <c r="T58" i="16"/>
  <c r="T77" i="16"/>
  <c r="X58" i="16"/>
  <c r="X77" i="16"/>
  <c r="Z58" i="16"/>
  <c r="Z77" i="16"/>
  <c r="AB58" i="16"/>
  <c r="AB77" i="16"/>
  <c r="O18" i="17"/>
  <c r="N38" i="17"/>
  <c r="P38" i="17"/>
  <c r="Q38" i="17"/>
  <c r="T38" i="17"/>
  <c r="U38" i="17"/>
  <c r="X38" i="17"/>
  <c r="Y38" i="17"/>
  <c r="AB38" i="17"/>
  <c r="N29" i="17"/>
  <c r="P29" i="17"/>
  <c r="Q29" i="17"/>
  <c r="T29" i="17"/>
  <c r="U29" i="17"/>
  <c r="V29" i="17"/>
  <c r="V38" i="17"/>
  <c r="X29" i="17"/>
  <c r="Y29" i="17"/>
  <c r="AB29" i="17"/>
  <c r="N20" i="17"/>
  <c r="O20" i="17"/>
  <c r="O29" i="17"/>
  <c r="O38" i="17"/>
  <c r="P20" i="17"/>
  <c r="Q20" i="17"/>
  <c r="R20" i="17"/>
  <c r="R29" i="17"/>
  <c r="R38" i="17"/>
  <c r="T20" i="17"/>
  <c r="U20" i="17"/>
  <c r="V20" i="17"/>
  <c r="X20" i="17"/>
  <c r="Y20" i="17"/>
  <c r="Z20" i="17"/>
  <c r="Z29" i="17"/>
  <c r="Z38" i="17"/>
  <c r="AA20" i="17"/>
  <c r="AB20" i="17"/>
  <c r="AC20" i="17"/>
  <c r="G13" i="12"/>
  <c r="G14" i="12"/>
  <c r="G16" i="12"/>
  <c r="G17" i="12"/>
  <c r="G19" i="12"/>
  <c r="G20" i="12"/>
  <c r="G23" i="12"/>
  <c r="G24" i="12"/>
  <c r="G26" i="12"/>
  <c r="G28" i="12"/>
  <c r="G29" i="12"/>
  <c r="G30" i="12"/>
  <c r="G31" i="12"/>
  <c r="G32" i="12"/>
  <c r="G34" i="12"/>
  <c r="G35" i="12"/>
  <c r="G36" i="12"/>
  <c r="G37" i="12"/>
  <c r="G38" i="12"/>
  <c r="G39" i="12"/>
  <c r="G41" i="12"/>
  <c r="G42" i="12"/>
  <c r="G43" i="12"/>
  <c r="G44" i="12"/>
  <c r="G45" i="12"/>
  <c r="G49" i="12"/>
  <c r="G53" i="12"/>
  <c r="G54" i="12"/>
  <c r="G55" i="12"/>
  <c r="G84" i="12"/>
  <c r="G85" i="12"/>
  <c r="G88" i="12"/>
  <c r="G89" i="12"/>
  <c r="G105" i="12"/>
  <c r="G11" i="12"/>
  <c r="F105" i="12"/>
  <c r="H105" i="12"/>
  <c r="I105" i="12"/>
  <c r="L105" i="12"/>
  <c r="M105" i="12"/>
  <c r="P105" i="12"/>
  <c r="Q105" i="12"/>
  <c r="T105" i="12"/>
  <c r="F89" i="12"/>
  <c r="H89" i="12"/>
  <c r="I89" i="12"/>
  <c r="J89" i="12"/>
  <c r="L89" i="12"/>
  <c r="M89" i="12"/>
  <c r="N89" i="12"/>
  <c r="P89" i="12"/>
  <c r="Q89" i="12"/>
  <c r="R89" i="12"/>
  <c r="T89" i="12"/>
  <c r="U89" i="12"/>
  <c r="F55" i="12"/>
  <c r="H55" i="12"/>
  <c r="I55" i="12"/>
  <c r="L55" i="12"/>
  <c r="M55" i="12"/>
  <c r="P55" i="12"/>
  <c r="Q55" i="12"/>
  <c r="T55" i="12"/>
  <c r="U55" i="12"/>
  <c r="F54" i="12"/>
  <c r="H54" i="12"/>
  <c r="I54" i="12"/>
  <c r="J54" i="12"/>
  <c r="L54" i="12"/>
  <c r="M54" i="12"/>
  <c r="N54" i="12"/>
  <c r="P54" i="12"/>
  <c r="Q54" i="12"/>
  <c r="R54" i="12"/>
  <c r="T54" i="12"/>
  <c r="U54" i="12"/>
  <c r="F48" i="12"/>
  <c r="H48" i="12"/>
  <c r="I48" i="12"/>
  <c r="J48" i="12"/>
  <c r="L48" i="12"/>
  <c r="M48" i="12"/>
  <c r="N48" i="12"/>
  <c r="P48" i="12"/>
  <c r="Q48" i="12"/>
  <c r="R48" i="12"/>
  <c r="T48" i="12"/>
  <c r="U48" i="12"/>
  <c r="F45" i="12"/>
  <c r="H45" i="12"/>
  <c r="I45" i="12"/>
  <c r="J45" i="12"/>
  <c r="L45" i="12"/>
  <c r="M45" i="12"/>
  <c r="N45" i="12"/>
  <c r="V45" i="12"/>
  <c r="W45" i="12"/>
  <c r="P45" i="12"/>
  <c r="Q45" i="12"/>
  <c r="R45" i="12"/>
  <c r="T45" i="12"/>
  <c r="U45" i="12"/>
  <c r="F37" i="12"/>
  <c r="H37" i="12"/>
  <c r="I37" i="12"/>
  <c r="J37" i="12"/>
  <c r="L37" i="12"/>
  <c r="M37" i="12"/>
  <c r="N37" i="12"/>
  <c r="P37" i="12"/>
  <c r="Q37" i="12"/>
  <c r="R37" i="12"/>
  <c r="T37" i="12"/>
  <c r="U37" i="12"/>
  <c r="F34" i="12"/>
  <c r="H34" i="12"/>
  <c r="I34" i="12"/>
  <c r="J34" i="12"/>
  <c r="L34" i="12"/>
  <c r="M34" i="12"/>
  <c r="N34" i="12"/>
  <c r="V34" i="12"/>
  <c r="W34" i="12"/>
  <c r="P34" i="12"/>
  <c r="Q34" i="12"/>
  <c r="R34" i="12"/>
  <c r="T34" i="12"/>
  <c r="U34" i="12"/>
  <c r="F29" i="12"/>
  <c r="H29" i="12"/>
  <c r="I29" i="12"/>
  <c r="L29" i="12"/>
  <c r="M29" i="12"/>
  <c r="P29" i="12"/>
  <c r="Q29" i="12"/>
  <c r="T29" i="12"/>
  <c r="U29" i="12"/>
  <c r="F28" i="12"/>
  <c r="H28" i="12"/>
  <c r="I28" i="12"/>
  <c r="J28" i="12"/>
  <c r="L28" i="12"/>
  <c r="M28" i="12"/>
  <c r="N28" i="12"/>
  <c r="V28" i="12"/>
  <c r="W28" i="12"/>
  <c r="P28" i="12"/>
  <c r="Q28" i="12"/>
  <c r="R28" i="12"/>
  <c r="T28" i="12"/>
  <c r="U28" i="12"/>
  <c r="F24" i="12"/>
  <c r="H24" i="12"/>
  <c r="I24" i="12"/>
  <c r="J24" i="12"/>
  <c r="L24" i="12"/>
  <c r="M24" i="12"/>
  <c r="N24" i="12"/>
  <c r="N29" i="12"/>
  <c r="P24" i="12"/>
  <c r="Q24" i="12"/>
  <c r="R24" i="12"/>
  <c r="R29" i="12"/>
  <c r="T24" i="12"/>
  <c r="U24" i="12"/>
  <c r="E43" i="37"/>
  <c r="D43" i="37"/>
  <c r="C13" i="34"/>
  <c r="BP54" i="29"/>
  <c r="BO54" i="29"/>
  <c r="BG54" i="29"/>
  <c r="BD54" i="29"/>
  <c r="BF54" i="29"/>
  <c r="BC54" i="29"/>
  <c r="AZ54" i="29"/>
  <c r="AY54" i="29"/>
  <c r="AV54" i="29"/>
  <c r="AU54" i="29"/>
  <c r="AQ54" i="29"/>
  <c r="AM54" i="29"/>
  <c r="AE54" i="29"/>
  <c r="AA54" i="29"/>
  <c r="T54" i="29"/>
  <c r="S54" i="29"/>
  <c r="P54" i="29"/>
  <c r="R54" i="29"/>
  <c r="O54" i="29"/>
  <c r="L54" i="29"/>
  <c r="K54" i="29"/>
  <c r="K63" i="29"/>
  <c r="H54" i="29"/>
  <c r="BL54" i="29"/>
  <c r="G54" i="29"/>
  <c r="D54" i="29"/>
  <c r="F54" i="29"/>
  <c r="C54" i="29"/>
  <c r="BK54" i="29"/>
  <c r="BL53" i="29"/>
  <c r="BK53" i="29"/>
  <c r="BL52" i="29"/>
  <c r="BN52" i="29"/>
  <c r="BK52" i="29"/>
  <c r="BL51" i="29"/>
  <c r="BK51" i="29"/>
  <c r="BL50" i="29"/>
  <c r="BK50" i="29"/>
  <c r="BL49" i="29"/>
  <c r="BK49" i="29"/>
  <c r="BL48" i="29"/>
  <c r="BN48" i="29"/>
  <c r="BK48" i="29"/>
  <c r="BL47" i="29"/>
  <c r="BK47" i="29"/>
  <c r="BP38" i="29"/>
  <c r="BP63" i="29"/>
  <c r="BO38" i="29"/>
  <c r="BO63" i="29"/>
  <c r="BH38" i="29"/>
  <c r="BH63" i="29"/>
  <c r="BG38" i="29"/>
  <c r="BD38" i="29"/>
  <c r="BD63" i="29"/>
  <c r="BC38" i="29"/>
  <c r="BC63" i="29"/>
  <c r="AZ38" i="29"/>
  <c r="AY38" i="29"/>
  <c r="AY63" i="29"/>
  <c r="AX38" i="29"/>
  <c r="AU38" i="29"/>
  <c r="AU63" i="29"/>
  <c r="AR38" i="29"/>
  <c r="AR63" i="29"/>
  <c r="AQ38" i="29"/>
  <c r="AN38" i="29"/>
  <c r="AN63" i="29"/>
  <c r="AM38" i="29"/>
  <c r="AM63" i="29"/>
  <c r="AJ38" i="29"/>
  <c r="AJ63" i="29"/>
  <c r="AF38" i="29"/>
  <c r="AF63" i="29"/>
  <c r="AE38" i="29"/>
  <c r="AE63" i="29"/>
  <c r="AB38" i="29"/>
  <c r="AD38" i="29"/>
  <c r="AA38" i="29"/>
  <c r="AA63" i="29"/>
  <c r="X38" i="29"/>
  <c r="X63" i="29"/>
  <c r="W38" i="29"/>
  <c r="W63" i="29"/>
  <c r="T38" i="29"/>
  <c r="T63" i="29"/>
  <c r="S38" i="29"/>
  <c r="S63" i="29"/>
  <c r="P38" i="29"/>
  <c r="P63" i="29"/>
  <c r="O38" i="29"/>
  <c r="O63" i="29"/>
  <c r="L38" i="29"/>
  <c r="L63" i="29"/>
  <c r="K38" i="29"/>
  <c r="H38" i="29"/>
  <c r="J38" i="29"/>
  <c r="H63" i="29"/>
  <c r="G38" i="29"/>
  <c r="G63" i="29"/>
  <c r="D38" i="29"/>
  <c r="D63" i="29"/>
  <c r="C38" i="29"/>
  <c r="C63" i="29"/>
  <c r="BL37" i="29"/>
  <c r="BK37" i="29"/>
  <c r="BL36" i="29"/>
  <c r="BK36" i="29"/>
  <c r="BL35" i="29"/>
  <c r="BK35" i="29"/>
  <c r="BL34" i="29"/>
  <c r="BK34" i="29"/>
  <c r="BL33" i="29"/>
  <c r="BK33" i="29"/>
  <c r="BL32" i="29"/>
  <c r="BK32" i="29"/>
  <c r="BL31" i="29"/>
  <c r="BN31" i="29"/>
  <c r="BK31" i="29"/>
  <c r="BL30" i="29"/>
  <c r="BK30" i="29"/>
  <c r="BL29" i="29"/>
  <c r="BK29" i="29"/>
  <c r="BL28" i="29"/>
  <c r="BK28" i="29"/>
  <c r="BL27" i="29"/>
  <c r="BN27" i="29"/>
  <c r="BK27" i="29"/>
  <c r="BL26" i="29"/>
  <c r="BK26" i="29"/>
  <c r="BL25" i="29"/>
  <c r="BK25" i="29"/>
  <c r="BL24" i="29"/>
  <c r="BK24" i="29"/>
  <c r="BL23" i="29"/>
  <c r="BK23" i="29"/>
  <c r="BL22" i="29"/>
  <c r="BK22" i="29"/>
  <c r="BL21" i="29"/>
  <c r="BK21" i="29"/>
  <c r="BL20" i="29"/>
  <c r="BK20" i="29"/>
  <c r="BL19" i="29"/>
  <c r="BK19" i="29"/>
  <c r="BL18" i="29"/>
  <c r="BK18" i="29"/>
  <c r="BL17" i="29"/>
  <c r="BK17" i="29"/>
  <c r="BL16" i="29"/>
  <c r="BK16" i="29"/>
  <c r="BL15" i="29"/>
  <c r="BK15" i="29"/>
  <c r="BL14" i="29"/>
  <c r="BK14" i="29"/>
  <c r="BL13" i="29"/>
  <c r="BN13" i="29"/>
  <c r="BK13" i="29"/>
  <c r="BL12" i="29"/>
  <c r="BN12" i="29"/>
  <c r="BK12" i="29"/>
  <c r="BL11" i="29"/>
  <c r="BN11" i="29"/>
  <c r="BK11" i="29"/>
  <c r="BL10" i="29"/>
  <c r="BK10" i="29"/>
  <c r="J40" i="23"/>
  <c r="I40" i="23"/>
  <c r="D40" i="23"/>
  <c r="F40" i="23"/>
  <c r="C40" i="23"/>
  <c r="J35" i="23"/>
  <c r="I35" i="23"/>
  <c r="D35" i="23"/>
  <c r="C35" i="23"/>
  <c r="J23" i="23"/>
  <c r="J24" i="23"/>
  <c r="I23" i="23"/>
  <c r="D23" i="23"/>
  <c r="C23" i="23"/>
  <c r="J16" i="23"/>
  <c r="I16" i="23"/>
  <c r="I24" i="23"/>
  <c r="I41" i="23"/>
  <c r="D16" i="23"/>
  <c r="C16" i="23"/>
  <c r="C24" i="23"/>
  <c r="C41" i="23"/>
  <c r="AC107" i="28"/>
  <c r="F103" i="28"/>
  <c r="E103" i="28"/>
  <c r="AC100" i="28"/>
  <c r="AC99" i="28"/>
  <c r="AC98" i="28"/>
  <c r="AC97" i="28"/>
  <c r="AC96" i="28"/>
  <c r="AC95" i="28"/>
  <c r="AC94" i="28"/>
  <c r="AC93" i="28"/>
  <c r="AC92" i="28"/>
  <c r="AC91" i="28"/>
  <c r="AC90" i="28"/>
  <c r="AC89" i="28"/>
  <c r="AC88" i="28"/>
  <c r="AC87" i="28"/>
  <c r="AC86" i="28"/>
  <c r="AC85" i="28"/>
  <c r="AC84" i="28"/>
  <c r="AC83" i="28"/>
  <c r="AC82" i="28"/>
  <c r="AC81" i="28"/>
  <c r="AC80" i="28"/>
  <c r="AC79" i="28"/>
  <c r="AC78" i="28"/>
  <c r="N76" i="28"/>
  <c r="M76" i="28"/>
  <c r="J76" i="28"/>
  <c r="J108" i="28"/>
  <c r="I76" i="28"/>
  <c r="F76" i="28"/>
  <c r="E76" i="28"/>
  <c r="AC73" i="28"/>
  <c r="AC72" i="28"/>
  <c r="AC71" i="28"/>
  <c r="AC70" i="28"/>
  <c r="AC69" i="28"/>
  <c r="AC76" i="28"/>
  <c r="Y67" i="28"/>
  <c r="U67" i="28"/>
  <c r="Q67" i="28"/>
  <c r="M67" i="28"/>
  <c r="I67" i="28"/>
  <c r="F67" i="28"/>
  <c r="E67" i="28"/>
  <c r="AD66" i="28"/>
  <c r="AD65" i="28"/>
  <c r="AD64" i="28"/>
  <c r="AD63" i="28"/>
  <c r="AD62" i="28"/>
  <c r="AC62" i="28"/>
  <c r="AD61" i="28"/>
  <c r="AC61" i="28"/>
  <c r="AD60" i="28"/>
  <c r="AC60" i="28"/>
  <c r="AD59" i="28"/>
  <c r="AC59" i="28"/>
  <c r="AD58" i="28"/>
  <c r="AD67" i="28"/>
  <c r="AD57" i="28"/>
  <c r="AC57" i="28"/>
  <c r="AD56" i="28"/>
  <c r="AC56" i="28"/>
  <c r="AD55" i="28"/>
  <c r="AC55" i="28"/>
  <c r="AD54" i="28"/>
  <c r="AC54" i="28"/>
  <c r="AD53" i="28"/>
  <c r="AC53" i="28"/>
  <c r="AD52" i="28"/>
  <c r="AC52" i="28"/>
  <c r="AD51" i="28"/>
  <c r="AC51" i="28"/>
  <c r="AD50" i="28"/>
  <c r="AC50" i="28"/>
  <c r="AD49" i="28"/>
  <c r="AC49" i="28"/>
  <c r="AD48" i="28"/>
  <c r="AC48" i="28"/>
  <c r="AD47" i="28"/>
  <c r="AC47" i="28"/>
  <c r="Z45" i="28"/>
  <c r="Y45" i="28"/>
  <c r="V45" i="28"/>
  <c r="U45" i="28"/>
  <c r="R45" i="28"/>
  <c r="Q45" i="28"/>
  <c r="N45" i="28"/>
  <c r="M45" i="28"/>
  <c r="J45" i="28"/>
  <c r="I45" i="28"/>
  <c r="F45" i="28"/>
  <c r="E45" i="28"/>
  <c r="AD44" i="28"/>
  <c r="AD43" i="28"/>
  <c r="AD42" i="28"/>
  <c r="AD41" i="28"/>
  <c r="AD40" i="28"/>
  <c r="AD39" i="28"/>
  <c r="AD38" i="28"/>
  <c r="AD36" i="28"/>
  <c r="AD35" i="28"/>
  <c r="AD34" i="28"/>
  <c r="AD32" i="28"/>
  <c r="AC32" i="28"/>
  <c r="AD31" i="28"/>
  <c r="AC31" i="28"/>
  <c r="AD30" i="28"/>
  <c r="AC30" i="28"/>
  <c r="AD29" i="28"/>
  <c r="AC29" i="28"/>
  <c r="AD28" i="28"/>
  <c r="AC28" i="28"/>
  <c r="AD27" i="28"/>
  <c r="AC27" i="28"/>
  <c r="AD26" i="28"/>
  <c r="AC26" i="28"/>
  <c r="AD23" i="28"/>
  <c r="AC23" i="28"/>
  <c r="AD21" i="28"/>
  <c r="AC21" i="28"/>
  <c r="AD20" i="28"/>
  <c r="AC20" i="28"/>
  <c r="AD19" i="28"/>
  <c r="AC19" i="28"/>
  <c r="AD18" i="28"/>
  <c r="AC18" i="28"/>
  <c r="V16" i="28"/>
  <c r="U16" i="28"/>
  <c r="U108" i="28"/>
  <c r="R16" i="28"/>
  <c r="Q16" i="28"/>
  <c r="N16" i="28"/>
  <c r="M16" i="28"/>
  <c r="M108" i="28"/>
  <c r="J16" i="28"/>
  <c r="I16" i="28"/>
  <c r="I108" i="28"/>
  <c r="F16" i="28"/>
  <c r="F108" i="28"/>
  <c r="E16" i="28"/>
  <c r="E106" i="28"/>
  <c r="E108" i="28"/>
  <c r="AD14" i="28"/>
  <c r="AD13" i="28"/>
  <c r="AC13" i="28"/>
  <c r="AD12" i="28"/>
  <c r="AC12" i="28"/>
  <c r="AD11" i="28"/>
  <c r="AC11" i="28"/>
  <c r="U104" i="12"/>
  <c r="T104" i="12"/>
  <c r="U103" i="12"/>
  <c r="T103" i="12"/>
  <c r="U102" i="12"/>
  <c r="T102" i="12"/>
  <c r="U101" i="12"/>
  <c r="T101" i="12"/>
  <c r="U100" i="12"/>
  <c r="T100" i="12"/>
  <c r="U99" i="12"/>
  <c r="T99" i="12"/>
  <c r="U98" i="12"/>
  <c r="T98" i="12"/>
  <c r="U97" i="12"/>
  <c r="T97" i="12"/>
  <c r="U96" i="12"/>
  <c r="T96" i="12"/>
  <c r="U95" i="12"/>
  <c r="T95" i="12"/>
  <c r="U94" i="12"/>
  <c r="T94" i="12"/>
  <c r="U93" i="12"/>
  <c r="T93" i="12"/>
  <c r="U92" i="12"/>
  <c r="T92" i="12"/>
  <c r="U91" i="12"/>
  <c r="T91" i="12"/>
  <c r="U90" i="12"/>
  <c r="T90" i="12"/>
  <c r="E89" i="12"/>
  <c r="D89" i="12"/>
  <c r="U88" i="12"/>
  <c r="T88" i="12"/>
  <c r="U87" i="12"/>
  <c r="T87" i="12"/>
  <c r="U86" i="12"/>
  <c r="T86" i="12"/>
  <c r="U85" i="12"/>
  <c r="T85" i="12"/>
  <c r="U84" i="12"/>
  <c r="T84" i="12"/>
  <c r="U83" i="12"/>
  <c r="T83" i="12"/>
  <c r="U82" i="12"/>
  <c r="T82" i="12"/>
  <c r="U80" i="12"/>
  <c r="T80" i="12"/>
  <c r="U79" i="12"/>
  <c r="T79" i="12"/>
  <c r="U78" i="12"/>
  <c r="T78" i="12"/>
  <c r="U77" i="12"/>
  <c r="T77" i="12"/>
  <c r="U76" i="12"/>
  <c r="T76" i="12"/>
  <c r="U75" i="12"/>
  <c r="T75" i="12"/>
  <c r="U74" i="12"/>
  <c r="T74" i="12"/>
  <c r="U73" i="12"/>
  <c r="T73" i="12"/>
  <c r="U72" i="12"/>
  <c r="T72" i="12"/>
  <c r="U71" i="12"/>
  <c r="T71" i="12"/>
  <c r="U70" i="12"/>
  <c r="T70" i="12"/>
  <c r="Q69" i="12"/>
  <c r="U68" i="12"/>
  <c r="T68" i="12"/>
  <c r="U67" i="12"/>
  <c r="T67" i="12"/>
  <c r="U66" i="12"/>
  <c r="T66" i="12"/>
  <c r="U65" i="12"/>
  <c r="T65" i="12"/>
  <c r="U64" i="12"/>
  <c r="T64" i="12"/>
  <c r="U63" i="12"/>
  <c r="T63" i="12"/>
  <c r="U62" i="12"/>
  <c r="T62" i="12"/>
  <c r="U61" i="12"/>
  <c r="T61" i="12"/>
  <c r="U60" i="12"/>
  <c r="T60" i="12"/>
  <c r="U59" i="12"/>
  <c r="T59" i="12"/>
  <c r="U58" i="12"/>
  <c r="T58" i="12"/>
  <c r="U57" i="12"/>
  <c r="T57" i="12"/>
  <c r="U56" i="12"/>
  <c r="T56" i="12"/>
  <c r="E54" i="12"/>
  <c r="D54" i="12"/>
  <c r="U53" i="12"/>
  <c r="T53" i="12"/>
  <c r="U52" i="12"/>
  <c r="T52" i="12"/>
  <c r="U51" i="12"/>
  <c r="T51" i="12"/>
  <c r="U50" i="12"/>
  <c r="T50" i="12"/>
  <c r="U49" i="12"/>
  <c r="T49" i="12"/>
  <c r="E48" i="12"/>
  <c r="D48" i="12"/>
  <c r="U47" i="12"/>
  <c r="T47" i="12"/>
  <c r="U46" i="12"/>
  <c r="T46" i="12"/>
  <c r="E45" i="12"/>
  <c r="D45" i="12"/>
  <c r="U44" i="12"/>
  <c r="T44" i="12"/>
  <c r="U43" i="12"/>
  <c r="T43" i="12"/>
  <c r="U42" i="12"/>
  <c r="T42" i="12"/>
  <c r="U41" i="12"/>
  <c r="T41" i="12"/>
  <c r="U40" i="12"/>
  <c r="T40" i="12"/>
  <c r="U39" i="12"/>
  <c r="T39" i="12"/>
  <c r="U38" i="12"/>
  <c r="T38" i="12"/>
  <c r="E37" i="12"/>
  <c r="D37" i="12"/>
  <c r="U36" i="12"/>
  <c r="T36" i="12"/>
  <c r="U35" i="12"/>
  <c r="T35" i="12"/>
  <c r="E34" i="12"/>
  <c r="D34" i="12"/>
  <c r="U33" i="12"/>
  <c r="T33" i="12"/>
  <c r="U32" i="12"/>
  <c r="T32" i="12"/>
  <c r="U31" i="12"/>
  <c r="T31" i="12"/>
  <c r="U30" i="12"/>
  <c r="T30" i="12"/>
  <c r="E28" i="12"/>
  <c r="D28" i="12"/>
  <c r="D29" i="12"/>
  <c r="U27" i="12"/>
  <c r="T27" i="12"/>
  <c r="U26" i="12"/>
  <c r="T26" i="12"/>
  <c r="U25" i="12"/>
  <c r="T25" i="12"/>
  <c r="E24" i="12"/>
  <c r="D24" i="12"/>
  <c r="U23" i="12"/>
  <c r="T23" i="12"/>
  <c r="U22" i="12"/>
  <c r="T22" i="12"/>
  <c r="U21" i="12"/>
  <c r="T21" i="12"/>
  <c r="U20" i="12"/>
  <c r="T20" i="12"/>
  <c r="U19" i="12"/>
  <c r="T19" i="12"/>
  <c r="U18" i="12"/>
  <c r="T18" i="12"/>
  <c r="U17" i="12"/>
  <c r="T17" i="12"/>
  <c r="U16" i="12"/>
  <c r="T16" i="12"/>
  <c r="U15" i="12"/>
  <c r="T15" i="12"/>
  <c r="U14" i="12"/>
  <c r="T14" i="12"/>
  <c r="U13" i="12"/>
  <c r="T13" i="12"/>
  <c r="U12" i="12"/>
  <c r="T12" i="12"/>
  <c r="U11" i="12"/>
  <c r="T11" i="12"/>
  <c r="M104" i="20"/>
  <c r="L104" i="20"/>
  <c r="M103" i="20"/>
  <c r="L103" i="20"/>
  <c r="M102" i="20"/>
  <c r="L102" i="20"/>
  <c r="M101" i="20"/>
  <c r="L101" i="20"/>
  <c r="M100" i="20"/>
  <c r="L100" i="20"/>
  <c r="M99" i="20"/>
  <c r="L99" i="20"/>
  <c r="M98" i="20"/>
  <c r="L98" i="20"/>
  <c r="M97" i="20"/>
  <c r="L97" i="20"/>
  <c r="M96" i="20"/>
  <c r="L96" i="20"/>
  <c r="M95" i="20"/>
  <c r="L95" i="20"/>
  <c r="L94" i="20"/>
  <c r="E94" i="20"/>
  <c r="M94" i="20"/>
  <c r="D94" i="20"/>
  <c r="M90" i="20"/>
  <c r="L90" i="20"/>
  <c r="E89" i="20"/>
  <c r="D89" i="20"/>
  <c r="M88" i="20"/>
  <c r="L88" i="20"/>
  <c r="M87" i="20"/>
  <c r="L87" i="20"/>
  <c r="M86" i="20"/>
  <c r="L86" i="20"/>
  <c r="M85" i="20"/>
  <c r="L85" i="20"/>
  <c r="M84" i="20"/>
  <c r="L84" i="20"/>
  <c r="M83" i="20"/>
  <c r="L83" i="20"/>
  <c r="M82" i="20"/>
  <c r="L82" i="20"/>
  <c r="M81" i="20"/>
  <c r="L81" i="20"/>
  <c r="M80" i="20"/>
  <c r="L80" i="20"/>
  <c r="M79" i="20"/>
  <c r="L79" i="20"/>
  <c r="M78" i="20"/>
  <c r="L78" i="20"/>
  <c r="M77" i="20"/>
  <c r="L77" i="20"/>
  <c r="M76" i="20"/>
  <c r="L76" i="20"/>
  <c r="M75" i="20"/>
  <c r="L75" i="20"/>
  <c r="M74" i="20"/>
  <c r="L74" i="20"/>
  <c r="M73" i="20"/>
  <c r="L73" i="20"/>
  <c r="M72" i="20"/>
  <c r="L72" i="20"/>
  <c r="M71" i="20"/>
  <c r="L71" i="20"/>
  <c r="M70" i="20"/>
  <c r="L70" i="20"/>
  <c r="M69" i="20"/>
  <c r="L69" i="20"/>
  <c r="M68" i="20"/>
  <c r="L68" i="20"/>
  <c r="M67" i="20"/>
  <c r="L67" i="20"/>
  <c r="M66" i="20"/>
  <c r="L66" i="20"/>
  <c r="M65" i="20"/>
  <c r="L65" i="20"/>
  <c r="M64" i="20"/>
  <c r="L64" i="20"/>
  <c r="M63" i="20"/>
  <c r="L63" i="20"/>
  <c r="M62" i="20"/>
  <c r="L62" i="20"/>
  <c r="M61" i="20"/>
  <c r="L61" i="20"/>
  <c r="M60" i="20"/>
  <c r="L60" i="20"/>
  <c r="M59" i="20"/>
  <c r="L59" i="20"/>
  <c r="M58" i="20"/>
  <c r="L58" i="20"/>
  <c r="M57" i="20"/>
  <c r="L57" i="20"/>
  <c r="M56" i="20"/>
  <c r="L56" i="20"/>
  <c r="E54" i="20"/>
  <c r="D54" i="20"/>
  <c r="M53" i="20"/>
  <c r="L53" i="20"/>
  <c r="M52" i="20"/>
  <c r="L52" i="20"/>
  <c r="M51" i="20"/>
  <c r="L51" i="20"/>
  <c r="M50" i="20"/>
  <c r="L50" i="20"/>
  <c r="M49" i="20"/>
  <c r="L49" i="20"/>
  <c r="E48" i="20"/>
  <c r="D48" i="20"/>
  <c r="M47" i="20"/>
  <c r="L47" i="20"/>
  <c r="M46" i="20"/>
  <c r="L46" i="20"/>
  <c r="E45" i="20"/>
  <c r="D45" i="20"/>
  <c r="M44" i="20"/>
  <c r="D44" i="20"/>
  <c r="L44" i="20"/>
  <c r="M43" i="20"/>
  <c r="L43" i="20"/>
  <c r="M42" i="20"/>
  <c r="L42" i="20"/>
  <c r="M41" i="20"/>
  <c r="L41" i="20"/>
  <c r="M40" i="20"/>
  <c r="L40" i="20"/>
  <c r="M39" i="20"/>
  <c r="L39" i="20"/>
  <c r="M38" i="20"/>
  <c r="L38" i="20"/>
  <c r="E37" i="20"/>
  <c r="M36" i="20"/>
  <c r="L36" i="20"/>
  <c r="M35" i="20"/>
  <c r="L35" i="20"/>
  <c r="D35" i="20"/>
  <c r="D37" i="20"/>
  <c r="E34" i="20"/>
  <c r="E55" i="20"/>
  <c r="D34" i="20"/>
  <c r="D55" i="20"/>
  <c r="M33" i="20"/>
  <c r="L33" i="20"/>
  <c r="M32" i="20"/>
  <c r="L32" i="20"/>
  <c r="M31" i="20"/>
  <c r="L31" i="20"/>
  <c r="L30" i="20"/>
  <c r="I30" i="20"/>
  <c r="M30" i="20"/>
  <c r="H30" i="20"/>
  <c r="D29" i="20"/>
  <c r="D105" i="20"/>
  <c r="M28" i="20"/>
  <c r="L28" i="20"/>
  <c r="M27" i="20"/>
  <c r="L27" i="20"/>
  <c r="M26" i="20"/>
  <c r="L26" i="20"/>
  <c r="M25" i="20"/>
  <c r="L25" i="20"/>
  <c r="M24" i="20"/>
  <c r="L24" i="20"/>
  <c r="M23" i="20"/>
  <c r="L23" i="20"/>
  <c r="D23" i="20"/>
  <c r="M22" i="20"/>
  <c r="L22" i="20"/>
  <c r="M21" i="20"/>
  <c r="L21" i="20"/>
  <c r="E20" i="20"/>
  <c r="M20" i="20"/>
  <c r="D20" i="20"/>
  <c r="L20" i="20"/>
  <c r="M19" i="20"/>
  <c r="L19" i="20"/>
  <c r="M18" i="20"/>
  <c r="L18" i="20"/>
  <c r="M17" i="20"/>
  <c r="L17" i="20"/>
  <c r="M16" i="20"/>
  <c r="L16" i="20"/>
  <c r="M15" i="20"/>
  <c r="L15" i="20"/>
  <c r="M14" i="20"/>
  <c r="L14" i="20"/>
  <c r="M13" i="20"/>
  <c r="L13" i="20"/>
  <c r="M12" i="20"/>
  <c r="L12" i="20"/>
  <c r="M11" i="20"/>
  <c r="L11" i="20"/>
  <c r="E103" i="19"/>
  <c r="D103" i="19"/>
  <c r="E93" i="19"/>
  <c r="D93" i="19"/>
  <c r="E88" i="19"/>
  <c r="D88" i="19"/>
  <c r="E80" i="19"/>
  <c r="D80" i="19"/>
  <c r="Y68" i="19"/>
  <c r="X68" i="19"/>
  <c r="DA63" i="19"/>
  <c r="CZ63" i="19"/>
  <c r="E53" i="19"/>
  <c r="DI53" i="19"/>
  <c r="DK53" i="19"/>
  <c r="D52" i="19"/>
  <c r="BU43" i="19"/>
  <c r="BT43" i="19"/>
  <c r="AZ43" i="19"/>
  <c r="Q43" i="19"/>
  <c r="P43" i="19"/>
  <c r="E42" i="19"/>
  <c r="D42" i="19"/>
  <c r="AZ40" i="19"/>
  <c r="Q40" i="19"/>
  <c r="P40" i="19"/>
  <c r="E40" i="19"/>
  <c r="E44" i="19"/>
  <c r="DI44" i="19"/>
  <c r="D40" i="19"/>
  <c r="BL48" i="19"/>
  <c r="BD48" i="19"/>
  <c r="E36" i="19"/>
  <c r="D36" i="19"/>
  <c r="E33" i="19"/>
  <c r="D33" i="19"/>
  <c r="CS31" i="19"/>
  <c r="CR31" i="19"/>
  <c r="E29" i="19"/>
  <c r="D29" i="19"/>
  <c r="E27" i="19"/>
  <c r="D27" i="19"/>
  <c r="E25" i="19"/>
  <c r="D25" i="19"/>
  <c r="E24" i="19"/>
  <c r="D24" i="19"/>
  <c r="BH29" i="19"/>
  <c r="E23" i="19"/>
  <c r="D23" i="19"/>
  <c r="AC37" i="17"/>
  <c r="AB37" i="17"/>
  <c r="AC36" i="17"/>
  <c r="AB36" i="17"/>
  <c r="AC35" i="17"/>
  <c r="AB35" i="17"/>
  <c r="AC34" i="17"/>
  <c r="AB34" i="17"/>
  <c r="AC33" i="17"/>
  <c r="AB33" i="17"/>
  <c r="AC32" i="17"/>
  <c r="AB32" i="17"/>
  <c r="AC31" i="17"/>
  <c r="AB31" i="17"/>
  <c r="AC30" i="17"/>
  <c r="AB30" i="17"/>
  <c r="AC28" i="17"/>
  <c r="AB28" i="17"/>
  <c r="AC27" i="17"/>
  <c r="AB27" i="17"/>
  <c r="AC26" i="17"/>
  <c r="AB26" i="17"/>
  <c r="AC25" i="17"/>
  <c r="AB25" i="17"/>
  <c r="AC24" i="17"/>
  <c r="AB24" i="17"/>
  <c r="AC23" i="17"/>
  <c r="AB23" i="17"/>
  <c r="AC22" i="17"/>
  <c r="AB22" i="17"/>
  <c r="AC21" i="17"/>
  <c r="AB21" i="17"/>
  <c r="M20" i="17"/>
  <c r="L20" i="17"/>
  <c r="I20" i="17"/>
  <c r="H20" i="17"/>
  <c r="E20" i="17"/>
  <c r="D20" i="17"/>
  <c r="AC19" i="17"/>
  <c r="AB19" i="17"/>
  <c r="AC18" i="17"/>
  <c r="AB18" i="17"/>
  <c r="Y17" i="17"/>
  <c r="X17" i="17"/>
  <c r="U17" i="17"/>
  <c r="T17" i="17"/>
  <c r="Q17" i="17"/>
  <c r="P17" i="17"/>
  <c r="M17" i="17"/>
  <c r="M29" i="17"/>
  <c r="M38" i="17"/>
  <c r="L17" i="17"/>
  <c r="L29" i="17"/>
  <c r="L38" i="17"/>
  <c r="I17" i="17"/>
  <c r="I29" i="17"/>
  <c r="I38" i="17"/>
  <c r="H17" i="17"/>
  <c r="H29" i="17"/>
  <c r="H38" i="17"/>
  <c r="E17" i="17"/>
  <c r="E29" i="17"/>
  <c r="E38" i="17"/>
  <c r="G38" i="17"/>
  <c r="D17" i="17"/>
  <c r="D29" i="17"/>
  <c r="D38" i="17"/>
  <c r="AC16" i="17"/>
  <c r="AB16" i="17"/>
  <c r="AC15" i="17"/>
  <c r="AB15" i="17"/>
  <c r="AC14" i="17"/>
  <c r="AB14" i="17"/>
  <c r="AC13" i="17"/>
  <c r="AC17" i="17"/>
  <c r="AB13" i="17"/>
  <c r="AB17" i="17"/>
  <c r="AC12" i="17"/>
  <c r="AB12" i="17"/>
  <c r="AC11" i="17"/>
  <c r="AB11" i="17"/>
  <c r="AC10" i="17"/>
  <c r="AB10" i="17"/>
  <c r="AC9" i="17"/>
  <c r="AB9" i="17"/>
  <c r="Y76" i="16"/>
  <c r="X76" i="16"/>
  <c r="U76" i="16"/>
  <c r="T76" i="16"/>
  <c r="Q76" i="16"/>
  <c r="P76" i="16"/>
  <c r="M76" i="16"/>
  <c r="L76" i="16"/>
  <c r="I76" i="16"/>
  <c r="H76" i="16"/>
  <c r="E76" i="16"/>
  <c r="D76" i="16"/>
  <c r="AC75" i="16"/>
  <c r="AB75" i="16"/>
  <c r="AC74" i="16"/>
  <c r="AC76" i="16"/>
  <c r="AB74" i="16"/>
  <c r="AC73" i="16"/>
  <c r="AB73" i="16"/>
  <c r="AB76" i="16"/>
  <c r="AC72" i="16"/>
  <c r="AB72" i="16"/>
  <c r="AC71" i="16"/>
  <c r="AB71" i="16"/>
  <c r="AC70" i="16"/>
  <c r="AB70" i="16"/>
  <c r="AC69" i="16"/>
  <c r="AB69" i="16"/>
  <c r="AC68" i="16"/>
  <c r="AB68" i="16"/>
  <c r="AC67" i="16"/>
  <c r="AB67" i="16"/>
  <c r="AC66" i="16"/>
  <c r="AB66" i="16"/>
  <c r="AC65" i="16"/>
  <c r="AB65" i="16"/>
  <c r="M64" i="16"/>
  <c r="L64" i="16"/>
  <c r="I64" i="16"/>
  <c r="H64" i="16"/>
  <c r="E64" i="16"/>
  <c r="D64" i="16"/>
  <c r="AC63" i="16"/>
  <c r="AB63" i="16"/>
  <c r="AC62" i="16"/>
  <c r="AC64" i="16"/>
  <c r="AB62" i="16"/>
  <c r="AC61" i="16"/>
  <c r="AB61" i="16"/>
  <c r="AC60" i="16"/>
  <c r="AB60" i="16"/>
  <c r="AC59" i="16"/>
  <c r="AB59" i="16"/>
  <c r="AC57" i="16"/>
  <c r="AB57" i="16"/>
  <c r="AC56" i="16"/>
  <c r="AB56" i="16"/>
  <c r="AC55" i="16"/>
  <c r="AB55" i="16"/>
  <c r="AC54" i="16"/>
  <c r="AB54" i="16"/>
  <c r="AC53" i="16"/>
  <c r="AB53" i="16"/>
  <c r="L58" i="16"/>
  <c r="H58" i="16"/>
  <c r="H77" i="16"/>
  <c r="E52" i="16"/>
  <c r="E58" i="16"/>
  <c r="D52" i="16"/>
  <c r="D58" i="16"/>
  <c r="AC51" i="16"/>
  <c r="AB51" i="16"/>
  <c r="AC50" i="16"/>
  <c r="AB50" i="16"/>
  <c r="AC49" i="16"/>
  <c r="AB49" i="16"/>
  <c r="AC48" i="16"/>
  <c r="AB48" i="16"/>
  <c r="AC47" i="16"/>
  <c r="AB47" i="16"/>
  <c r="AC46" i="16"/>
  <c r="AB46" i="16"/>
  <c r="AC45" i="16"/>
  <c r="AB45" i="16"/>
  <c r="AC44" i="16"/>
  <c r="AB44" i="16"/>
  <c r="AC43" i="16"/>
  <c r="AB43" i="16"/>
  <c r="AC41" i="16"/>
  <c r="AB41" i="16"/>
  <c r="Y40" i="16"/>
  <c r="Y42" i="16"/>
  <c r="X40" i="16"/>
  <c r="X42" i="16"/>
  <c r="U40" i="16"/>
  <c r="U42" i="16"/>
  <c r="T40" i="16"/>
  <c r="T42" i="16"/>
  <c r="Q40" i="16"/>
  <c r="Q42" i="16"/>
  <c r="P40" i="16"/>
  <c r="P42" i="16"/>
  <c r="M40" i="16"/>
  <c r="M42" i="16"/>
  <c r="L40" i="16"/>
  <c r="L42" i="16"/>
  <c r="I40" i="16"/>
  <c r="I42" i="16"/>
  <c r="H40" i="16"/>
  <c r="H42" i="16"/>
  <c r="E40" i="16"/>
  <c r="E42" i="16"/>
  <c r="D40" i="16"/>
  <c r="D42" i="16"/>
  <c r="D77" i="16"/>
  <c r="AC39" i="16"/>
  <c r="AB39" i="16"/>
  <c r="AC38" i="16"/>
  <c r="AB38" i="16"/>
  <c r="AC37" i="16"/>
  <c r="AC40" i="16"/>
  <c r="AB37" i="16"/>
  <c r="AC36" i="16"/>
  <c r="AB36" i="16"/>
  <c r="AB40" i="16"/>
  <c r="AC35" i="16"/>
  <c r="AB35" i="16"/>
  <c r="AC34" i="16"/>
  <c r="AB34" i="16"/>
  <c r="AC33" i="16"/>
  <c r="AB33" i="16"/>
  <c r="AC32" i="16"/>
  <c r="AB32" i="16"/>
  <c r="AC31" i="16"/>
  <c r="AB31" i="16"/>
  <c r="AB42" i="16"/>
  <c r="AC30" i="16"/>
  <c r="AB30" i="16"/>
  <c r="AC29" i="16"/>
  <c r="AB29" i="16"/>
  <c r="Y28" i="16"/>
  <c r="X28" i="16"/>
  <c r="U28" i="16"/>
  <c r="T28" i="16"/>
  <c r="Q28" i="16"/>
  <c r="P28" i="16"/>
  <c r="M28" i="16"/>
  <c r="L28" i="16"/>
  <c r="I28" i="16"/>
  <c r="H28" i="16"/>
  <c r="E28" i="16"/>
  <c r="D28" i="16"/>
  <c r="AC27" i="16"/>
  <c r="AB27" i="16"/>
  <c r="AC26" i="16"/>
  <c r="AB26" i="16"/>
  <c r="AC25" i="16"/>
  <c r="AB25" i="16"/>
  <c r="AC24" i="16"/>
  <c r="AB24" i="16"/>
  <c r="AC23" i="16"/>
  <c r="AC28" i="16"/>
  <c r="AE28" i="16"/>
  <c r="AB23" i="16"/>
  <c r="AB28" i="16"/>
  <c r="AC21" i="16"/>
  <c r="AC22" i="16"/>
  <c r="AB21" i="16"/>
  <c r="AC20" i="16"/>
  <c r="AB20" i="16"/>
  <c r="AC19" i="16"/>
  <c r="AB19" i="16"/>
  <c r="AC18" i="16"/>
  <c r="AB18" i="16"/>
  <c r="AC17" i="16"/>
  <c r="AB17" i="16"/>
  <c r="Y16" i="16"/>
  <c r="X16" i="16"/>
  <c r="U16" i="16"/>
  <c r="T16" i="16"/>
  <c r="Q16" i="16"/>
  <c r="P16" i="16"/>
  <c r="M16" i="16"/>
  <c r="L16" i="16"/>
  <c r="L77" i="16"/>
  <c r="I16" i="16"/>
  <c r="H16" i="16"/>
  <c r="E16" i="16"/>
  <c r="E22" i="16"/>
  <c r="E77" i="16"/>
  <c r="D16" i="16"/>
  <c r="D22" i="16"/>
  <c r="AC15" i="16"/>
  <c r="AB15" i="16"/>
  <c r="AC14" i="16"/>
  <c r="AB14" i="16"/>
  <c r="AC13" i="16"/>
  <c r="AB13" i="16"/>
  <c r="AC12" i="16"/>
  <c r="AB12" i="16"/>
  <c r="AB16" i="16"/>
  <c r="AC11" i="16"/>
  <c r="AB11" i="16"/>
  <c r="AC10" i="16"/>
  <c r="AC16" i="16"/>
  <c r="AB10" i="16"/>
  <c r="AB67" i="3"/>
  <c r="AD67" i="3"/>
  <c r="AA67" i="3"/>
  <c r="AB66" i="3"/>
  <c r="AD66" i="3"/>
  <c r="AB65" i="3"/>
  <c r="AA64" i="3"/>
  <c r="D64" i="3"/>
  <c r="F64" i="3"/>
  <c r="C64" i="3"/>
  <c r="AB63" i="3"/>
  <c r="AD63" i="3"/>
  <c r="AA63" i="3"/>
  <c r="AB62" i="3"/>
  <c r="AA62" i="3"/>
  <c r="AB61" i="3"/>
  <c r="AB59" i="3"/>
  <c r="AA61" i="3"/>
  <c r="AA59" i="3"/>
  <c r="AB60" i="3"/>
  <c r="AA60" i="3"/>
  <c r="D59" i="3"/>
  <c r="F59" i="3"/>
  <c r="C59" i="3"/>
  <c r="AB58" i="3"/>
  <c r="AA58" i="3"/>
  <c r="AB57" i="3"/>
  <c r="AA57" i="3"/>
  <c r="AB56" i="3"/>
  <c r="AD56" i="3"/>
  <c r="AB55" i="3"/>
  <c r="AA55" i="3"/>
  <c r="AB54" i="3"/>
  <c r="AD54" i="3"/>
  <c r="AA54" i="3"/>
  <c r="AB53" i="3"/>
  <c r="AD53" i="3"/>
  <c r="AB52" i="3"/>
  <c r="AA52" i="3"/>
  <c r="AB51" i="3"/>
  <c r="AD51" i="3"/>
  <c r="AA51" i="3"/>
  <c r="AB50" i="3"/>
  <c r="AD50" i="3"/>
  <c r="AA50" i="3"/>
  <c r="AB49" i="3"/>
  <c r="AB47" i="3"/>
  <c r="AA49" i="3"/>
  <c r="AB48" i="3"/>
  <c r="AA48" i="3"/>
  <c r="D47" i="3"/>
  <c r="F47" i="3"/>
  <c r="C47" i="3"/>
  <c r="AB45" i="3"/>
  <c r="AD45" i="3"/>
  <c r="AA45" i="3"/>
  <c r="AB44" i="3"/>
  <c r="AB42" i="3"/>
  <c r="AA44" i="3"/>
  <c r="AB43" i="3"/>
  <c r="AA43" i="3"/>
  <c r="AA42" i="3"/>
  <c r="L42" i="3"/>
  <c r="N42" i="3"/>
  <c r="K42" i="3"/>
  <c r="K41" i="3"/>
  <c r="K69" i="3"/>
  <c r="C41" i="3"/>
  <c r="C69" i="3"/>
  <c r="L33" i="3"/>
  <c r="K33" i="3"/>
  <c r="D33" i="3"/>
  <c r="C33" i="3"/>
  <c r="AB31" i="3"/>
  <c r="AA31" i="3"/>
  <c r="AA33" i="3"/>
  <c r="AB30" i="3"/>
  <c r="AD30" i="3"/>
  <c r="AB29" i="3"/>
  <c r="AA29" i="3"/>
  <c r="AB28" i="3"/>
  <c r="AB33" i="3"/>
  <c r="AA28" i="3"/>
  <c r="D26" i="3"/>
  <c r="F26" i="3"/>
  <c r="C26" i="3"/>
  <c r="AB25" i="3"/>
  <c r="AD25" i="3"/>
  <c r="AA25" i="3"/>
  <c r="AB24" i="3"/>
  <c r="AA24" i="3"/>
  <c r="AB23" i="3"/>
  <c r="AB26" i="3"/>
  <c r="AA23" i="3"/>
  <c r="AA26" i="3"/>
  <c r="AB22" i="3"/>
  <c r="AA22" i="3"/>
  <c r="AB21" i="3"/>
  <c r="AA21" i="3"/>
  <c r="AB19" i="3"/>
  <c r="AA19" i="3"/>
  <c r="AB18" i="3"/>
  <c r="AA18" i="3"/>
  <c r="AB17" i="3"/>
  <c r="AA17" i="3"/>
  <c r="K34" i="3"/>
  <c r="D16" i="3"/>
  <c r="C16" i="3"/>
  <c r="C20" i="3"/>
  <c r="C27" i="3"/>
  <c r="C34" i="3"/>
  <c r="AB15" i="3"/>
  <c r="AA15" i="3"/>
  <c r="AB14" i="3"/>
  <c r="AA14" i="3"/>
  <c r="AB13" i="3"/>
  <c r="AA13" i="3"/>
  <c r="AA16" i="3"/>
  <c r="AA20" i="3"/>
  <c r="AA27" i="3"/>
  <c r="AA34" i="3"/>
  <c r="AB12" i="3"/>
  <c r="AD12" i="3"/>
  <c r="AA12" i="3"/>
  <c r="AB11" i="3"/>
  <c r="AD11" i="3"/>
  <c r="AB16" i="3"/>
  <c r="AB20" i="3"/>
  <c r="AB27" i="3"/>
  <c r="AA11" i="3"/>
  <c r="P39" i="32"/>
  <c r="N39" i="32"/>
  <c r="L39" i="32"/>
  <c r="J39" i="32"/>
  <c r="H39" i="32"/>
  <c r="S38" i="32"/>
  <c r="R38" i="32"/>
  <c r="S37" i="32"/>
  <c r="R37" i="32"/>
  <c r="S36" i="32"/>
  <c r="R36" i="32"/>
  <c r="S35" i="32"/>
  <c r="R35" i="32"/>
  <c r="S34" i="32"/>
  <c r="R34" i="32"/>
  <c r="S33" i="32"/>
  <c r="R33" i="32"/>
  <c r="S32" i="32"/>
  <c r="R32" i="32"/>
  <c r="S31" i="32"/>
  <c r="R31" i="32"/>
  <c r="D30" i="32"/>
  <c r="D39" i="32"/>
  <c r="R39" i="32"/>
  <c r="S29" i="32"/>
  <c r="R29" i="32"/>
  <c r="S28" i="32"/>
  <c r="R28" i="32"/>
  <c r="S27" i="32"/>
  <c r="R27" i="32"/>
  <c r="S26" i="32"/>
  <c r="R26" i="32"/>
  <c r="S25" i="32"/>
  <c r="R25" i="32"/>
  <c r="R24" i="32"/>
  <c r="S23" i="32"/>
  <c r="R23" i="32"/>
  <c r="S22" i="32"/>
  <c r="R22" i="32"/>
  <c r="S21" i="32"/>
  <c r="R21" i="32"/>
  <c r="R20" i="32"/>
  <c r="E20" i="32"/>
  <c r="E30" i="32"/>
  <c r="S19" i="32"/>
  <c r="R19" i="32"/>
  <c r="S18" i="32"/>
  <c r="R18" i="32"/>
  <c r="S17" i="32"/>
  <c r="R17" i="32"/>
  <c r="S16" i="32"/>
  <c r="R16" i="32"/>
  <c r="S15" i="32"/>
  <c r="R15" i="32"/>
  <c r="S14" i="32"/>
  <c r="R14" i="32"/>
  <c r="S13" i="32"/>
  <c r="R13" i="32"/>
  <c r="S12" i="32"/>
  <c r="R12" i="32"/>
  <c r="S11" i="32"/>
  <c r="R11" i="32"/>
  <c r="S10" i="32"/>
  <c r="R10" i="32"/>
  <c r="O16" i="27"/>
  <c r="K16" i="27"/>
  <c r="G16" i="27"/>
  <c r="Q15" i="27"/>
  <c r="P15" i="27"/>
  <c r="O15" i="27"/>
  <c r="N15" i="27"/>
  <c r="M15" i="27"/>
  <c r="L15" i="27"/>
  <c r="K15" i="27"/>
  <c r="J15" i="27"/>
  <c r="I15" i="27"/>
  <c r="H15" i="27"/>
  <c r="G15" i="27"/>
  <c r="D15" i="27"/>
  <c r="R14" i="27"/>
  <c r="R13" i="27"/>
  <c r="R12" i="27"/>
  <c r="R15" i="27"/>
  <c r="Q11" i="27"/>
  <c r="Q16" i="27"/>
  <c r="P11" i="27"/>
  <c r="P16" i="27"/>
  <c r="O11" i="27"/>
  <c r="N11" i="27"/>
  <c r="N16" i="27"/>
  <c r="M11" i="27"/>
  <c r="M16" i="27"/>
  <c r="L11" i="27"/>
  <c r="L16" i="27"/>
  <c r="K11" i="27"/>
  <c r="J11" i="27"/>
  <c r="J16" i="27"/>
  <c r="I11" i="27"/>
  <c r="I16" i="27"/>
  <c r="H11" i="27"/>
  <c r="H16" i="27"/>
  <c r="G11" i="27"/>
  <c r="D11" i="27"/>
  <c r="D16" i="27"/>
  <c r="C11" i="27"/>
  <c r="C16" i="27"/>
  <c r="R10" i="27"/>
  <c r="R11" i="27"/>
  <c r="R16" i="27"/>
  <c r="Q10" i="27"/>
  <c r="S29" i="21"/>
  <c r="R29" i="21"/>
  <c r="L28" i="21"/>
  <c r="L30" i="21"/>
  <c r="D28" i="21"/>
  <c r="D30" i="21"/>
  <c r="P27" i="21"/>
  <c r="N27" i="21"/>
  <c r="L27" i="21"/>
  <c r="J27" i="21"/>
  <c r="H27" i="21"/>
  <c r="E27" i="21"/>
  <c r="S27" i="21"/>
  <c r="D27" i="21"/>
  <c r="R27" i="21"/>
  <c r="S26" i="21"/>
  <c r="R26" i="21"/>
  <c r="S24" i="21"/>
  <c r="R24" i="21"/>
  <c r="R23" i="21"/>
  <c r="S22" i="21"/>
  <c r="R22" i="21"/>
  <c r="S21" i="21"/>
  <c r="R21" i="21"/>
  <c r="S20" i="21"/>
  <c r="R20" i="21"/>
  <c r="S19" i="21"/>
  <c r="R19" i="21"/>
  <c r="S18" i="21"/>
  <c r="R18" i="21"/>
  <c r="S17" i="21"/>
  <c r="R17" i="21"/>
  <c r="S16" i="21"/>
  <c r="R16" i="21"/>
  <c r="S14" i="21"/>
  <c r="P14" i="21"/>
  <c r="P28" i="21"/>
  <c r="P30" i="21"/>
  <c r="N14" i="21"/>
  <c r="N28" i="21"/>
  <c r="N30" i="21"/>
  <c r="L14" i="21"/>
  <c r="J14" i="21"/>
  <c r="J28" i="21"/>
  <c r="J30" i="21"/>
  <c r="H14" i="21"/>
  <c r="H28" i="21"/>
  <c r="H30" i="21"/>
  <c r="E14" i="21"/>
  <c r="G14" i="21"/>
  <c r="D14" i="21"/>
  <c r="R14" i="21"/>
  <c r="R13" i="21"/>
  <c r="S12" i="21"/>
  <c r="R12" i="21"/>
  <c r="S11" i="21"/>
  <c r="R11" i="21"/>
  <c r="D52" i="33"/>
  <c r="C52" i="33"/>
  <c r="R51" i="33"/>
  <c r="Q51" i="33"/>
  <c r="D50" i="33"/>
  <c r="C50" i="33"/>
  <c r="R49" i="33"/>
  <c r="Q49" i="33"/>
  <c r="R48" i="33"/>
  <c r="T48" i="33"/>
  <c r="Q48" i="33"/>
  <c r="R47" i="33"/>
  <c r="Q47" i="33"/>
  <c r="R46" i="33"/>
  <c r="Q46" i="33"/>
  <c r="R45" i="33"/>
  <c r="R50" i="33"/>
  <c r="Q45" i="33"/>
  <c r="Q50" i="33"/>
  <c r="D44" i="33"/>
  <c r="C44" i="33"/>
  <c r="R43" i="33"/>
  <c r="T43" i="33"/>
  <c r="Q43" i="33"/>
  <c r="R42" i="33"/>
  <c r="Q42" i="33"/>
  <c r="R41" i="33"/>
  <c r="R44" i="33"/>
  <c r="Q41" i="33"/>
  <c r="D40" i="33"/>
  <c r="D53" i="33"/>
  <c r="C40" i="33"/>
  <c r="R38" i="33"/>
  <c r="T38" i="33"/>
  <c r="R37" i="33"/>
  <c r="R36" i="33"/>
  <c r="Q36" i="33"/>
  <c r="R35" i="33"/>
  <c r="Q35" i="33"/>
  <c r="R34" i="33"/>
  <c r="T34" i="33"/>
  <c r="Q34" i="33"/>
  <c r="R33" i="33"/>
  <c r="Q33" i="33"/>
  <c r="R32" i="33"/>
  <c r="Q32" i="33"/>
  <c r="R31" i="33"/>
  <c r="Q31" i="33"/>
  <c r="R30" i="33"/>
  <c r="Q30" i="33"/>
  <c r="R29" i="33"/>
  <c r="Q29" i="33"/>
  <c r="R28" i="33"/>
  <c r="Q28" i="33"/>
  <c r="R27" i="33"/>
  <c r="T27" i="33"/>
  <c r="Q27" i="33"/>
  <c r="R26" i="33"/>
  <c r="Q26" i="33"/>
  <c r="R25" i="33"/>
  <c r="Q25" i="33"/>
  <c r="R24" i="33"/>
  <c r="Q24" i="33"/>
  <c r="R23" i="33"/>
  <c r="T23" i="33"/>
  <c r="Q23" i="33"/>
  <c r="R22" i="33"/>
  <c r="Q22" i="33"/>
  <c r="R21" i="33"/>
  <c r="Q21" i="33"/>
  <c r="R20" i="33"/>
  <c r="Q20" i="33"/>
  <c r="R19" i="33"/>
  <c r="Q19" i="33"/>
  <c r="R18" i="33"/>
  <c r="T18" i="33"/>
  <c r="Q18" i="33"/>
  <c r="R17" i="33"/>
  <c r="Q17" i="33"/>
  <c r="R16" i="33"/>
  <c r="Q16" i="33"/>
  <c r="R15" i="33"/>
  <c r="Q15" i="33"/>
  <c r="R14" i="33"/>
  <c r="Q14" i="33"/>
  <c r="R13" i="33"/>
  <c r="T13" i="33"/>
  <c r="Q13" i="33"/>
  <c r="R12" i="33"/>
  <c r="Q12" i="33"/>
  <c r="R11" i="33"/>
  <c r="Q11" i="33"/>
  <c r="R10" i="33"/>
  <c r="T10" i="33"/>
  <c r="Q10" i="33"/>
  <c r="Q40" i="33"/>
  <c r="Q53" i="33"/>
  <c r="C21" i="24"/>
  <c r="E23" i="22"/>
  <c r="E28" i="22"/>
  <c r="D23" i="22"/>
  <c r="C23" i="22"/>
  <c r="F23" i="22"/>
  <c r="F22" i="22"/>
  <c r="F21" i="22"/>
  <c r="F20" i="22"/>
  <c r="F19" i="22"/>
  <c r="D14" i="22"/>
  <c r="D28" i="22"/>
  <c r="C14" i="22"/>
  <c r="C28" i="22"/>
  <c r="F13" i="22"/>
  <c r="F12" i="22"/>
  <c r="F11" i="22"/>
  <c r="F10" i="22"/>
  <c r="F9" i="22"/>
  <c r="F8" i="22"/>
  <c r="F14" i="22"/>
  <c r="R30" i="32"/>
  <c r="R30" i="21"/>
  <c r="R28" i="21"/>
  <c r="AQ63" i="29"/>
  <c r="BG63" i="29"/>
  <c r="AZ63" i="29"/>
  <c r="E29" i="12"/>
  <c r="Q81" i="12"/>
  <c r="E29" i="20"/>
  <c r="D53" i="19"/>
  <c r="D44" i="19"/>
  <c r="E105" i="20"/>
  <c r="BH48" i="19"/>
  <c r="AC42" i="16"/>
  <c r="D55" i="12"/>
  <c r="E55" i="12"/>
  <c r="D105" i="12"/>
  <c r="E105" i="12"/>
  <c r="BK38" i="29"/>
  <c r="BK63" i="29"/>
  <c r="AD20" i="17"/>
  <c r="AD38" i="17"/>
  <c r="AE38" i="17"/>
  <c r="V89" i="12"/>
  <c r="W89" i="12"/>
  <c r="V54" i="12"/>
  <c r="W54" i="12"/>
  <c r="V48" i="12"/>
  <c r="W48" i="12"/>
  <c r="R55" i="12"/>
  <c r="R105" i="12"/>
  <c r="V37" i="12"/>
  <c r="W37" i="12"/>
  <c r="V58" i="16"/>
  <c r="W58" i="16"/>
  <c r="V77" i="16"/>
  <c r="AD29" i="17"/>
  <c r="N55" i="12"/>
  <c r="V24" i="12"/>
  <c r="W24" i="12"/>
  <c r="V29" i="12"/>
  <c r="W29" i="12"/>
  <c r="N105" i="12"/>
  <c r="J55" i="12"/>
  <c r="J29" i="12"/>
  <c r="V55" i="12"/>
  <c r="W55" i="12"/>
  <c r="V105" i="12"/>
  <c r="J105" i="12"/>
  <c r="D54" i="19"/>
  <c r="E28" i="19"/>
  <c r="BL29" i="19"/>
  <c r="D28" i="19"/>
  <c r="AF78" i="28"/>
  <c r="AC67" i="28"/>
  <c r="AF89" i="28"/>
  <c r="AF81" i="28"/>
  <c r="AF90" i="28"/>
  <c r="AF82" i="28"/>
  <c r="AF99" i="28"/>
  <c r="AF95" i="28"/>
  <c r="AF84" i="28"/>
  <c r="AF80" i="28"/>
  <c r="AF96" i="28"/>
  <c r="AF87" i="28"/>
  <c r="E39" i="32"/>
  <c r="S30" i="32"/>
  <c r="S20" i="32"/>
  <c r="AD60" i="3"/>
  <c r="F50" i="33"/>
  <c r="S50" i="33"/>
  <c r="T50" i="33"/>
  <c r="E53" i="33"/>
  <c r="C53" i="33"/>
  <c r="AD48" i="3"/>
  <c r="O58" i="16"/>
  <c r="AA58" i="16"/>
  <c r="Y77" i="16"/>
  <c r="AA77" i="16"/>
  <c r="S77" i="16"/>
  <c r="W77" i="16"/>
  <c r="S58" i="16"/>
  <c r="N77" i="16"/>
  <c r="AD58" i="16"/>
  <c r="AE58" i="16"/>
  <c r="N29" i="20"/>
  <c r="O29" i="20"/>
  <c r="F105" i="20"/>
  <c r="D104" i="19"/>
  <c r="S53" i="33"/>
  <c r="F53" i="33"/>
  <c r="AD77" i="16"/>
  <c r="O77" i="16"/>
  <c r="N105" i="20"/>
  <c r="O105" i="20"/>
  <c r="G105" i="20"/>
  <c r="AD45" i="28"/>
  <c r="AC16" i="28"/>
  <c r="AC108" i="28"/>
  <c r="AC45" i="28"/>
  <c r="AD16" i="28"/>
  <c r="AF16" i="28"/>
  <c r="R108" i="28"/>
  <c r="N108" i="28"/>
  <c r="AF13" i="28"/>
  <c r="X16" i="28"/>
  <c r="T27" i="21"/>
  <c r="U27" i="21"/>
  <c r="F30" i="21"/>
  <c r="T30" i="21"/>
  <c r="E28" i="21"/>
  <c r="F23" i="23"/>
  <c r="D24" i="23"/>
  <c r="F24" i="23"/>
  <c r="D41" i="23"/>
  <c r="F41" i="23"/>
  <c r="J41" i="23"/>
  <c r="F28" i="22"/>
  <c r="T30" i="32"/>
  <c r="AD22" i="16"/>
  <c r="AE16" i="16"/>
  <c r="AE17" i="17"/>
  <c r="AC29" i="17"/>
  <c r="AE13" i="17"/>
  <c r="AE23" i="16"/>
  <c r="AC77" i="16"/>
  <c r="AE77" i="16"/>
  <c r="AE21" i="16"/>
  <c r="G28" i="21"/>
  <c r="E30" i="21"/>
  <c r="S28" i="21"/>
  <c r="U28" i="21"/>
  <c r="AE29" i="17"/>
  <c r="AC38" i="17"/>
  <c r="G30" i="21"/>
  <c r="S30" i="21"/>
  <c r="U30" i="21"/>
  <c r="AF86" i="28"/>
  <c r="BE29" i="19"/>
  <c r="BI29" i="19"/>
  <c r="BD29" i="19"/>
  <c r="DB54" i="19"/>
  <c r="CX54" i="19"/>
  <c r="CT54" i="19"/>
  <c r="CP54" i="19"/>
  <c r="CD54" i="19"/>
  <c r="CD104" i="19"/>
  <c r="BZ54" i="19"/>
  <c r="BV54" i="19"/>
  <c r="BR54" i="19"/>
  <c r="BN54" i="19"/>
  <c r="BK104" i="19"/>
  <c r="BJ54" i="19"/>
  <c r="BJ104" i="19"/>
  <c r="BF54" i="19"/>
  <c r="BF104" i="19"/>
  <c r="BF28" i="19"/>
  <c r="DK23" i="19"/>
  <c r="BC104" i="19"/>
  <c r="BB28" i="19"/>
  <c r="DF104" i="19"/>
  <c r="DG104" i="19"/>
  <c r="DB104" i="19"/>
  <c r="CX104" i="19"/>
  <c r="CT104" i="19"/>
  <c r="CP104" i="19"/>
  <c r="CL104" i="19"/>
  <c r="CM104" i="19"/>
  <c r="CH104" i="19"/>
  <c r="BZ104" i="19"/>
  <c r="BV104" i="19"/>
  <c r="BR104" i="19"/>
  <c r="BN104" i="19"/>
  <c r="BB104" i="19"/>
  <c r="DE104" i="19"/>
  <c r="DA104" i="19"/>
  <c r="CW104" i="19"/>
  <c r="CS104" i="19"/>
  <c r="CO104" i="19"/>
  <c r="CK104" i="19"/>
  <c r="CG104" i="19"/>
  <c r="CC104" i="19"/>
  <c r="BY104" i="19"/>
  <c r="BU104" i="19"/>
  <c r="BQ104" i="19"/>
  <c r="BM104" i="19"/>
  <c r="BI104" i="19"/>
  <c r="BE104" i="19"/>
  <c r="BA104" i="19"/>
  <c r="AX54" i="19"/>
  <c r="AX104" i="19"/>
  <c r="AT54" i="19"/>
  <c r="AT104" i="19"/>
  <c r="AP104" i="19"/>
  <c r="AL104" i="19"/>
  <c r="AH104" i="19"/>
  <c r="Z80" i="19"/>
  <c r="V104" i="19"/>
  <c r="J54" i="19"/>
  <c r="Z104" i="19"/>
  <c r="AA104" i="19"/>
  <c r="AA80" i="19"/>
  <c r="J104" i="19"/>
  <c r="F104" i="19"/>
  <c r="DK43" i="19"/>
  <c r="E54" i="19"/>
  <c r="G54" i="19"/>
  <c r="G44" i="19"/>
  <c r="DK28" i="19"/>
  <c r="DH28" i="19"/>
  <c r="DI54" i="19"/>
  <c r="E104" i="19"/>
  <c r="G104" i="19"/>
  <c r="DI104" i="19"/>
  <c r="AD28" i="3"/>
  <c r="P27" i="3"/>
  <c r="P34" i="3"/>
  <c r="P69" i="3"/>
  <c r="I20" i="3"/>
  <c r="J20" i="3"/>
  <c r="Y20" i="3"/>
  <c r="M20" i="3"/>
  <c r="M27" i="3"/>
  <c r="AD43" i="3"/>
  <c r="X41" i="3"/>
  <c r="X69" i="3"/>
  <c r="N41" i="3"/>
  <c r="N69" i="3"/>
  <c r="E41" i="3"/>
  <c r="E69" i="3"/>
  <c r="R41" i="3"/>
  <c r="R69" i="3"/>
  <c r="AB64" i="3"/>
  <c r="AD64" i="3"/>
  <c r="AD13" i="3"/>
  <c r="W41" i="3"/>
  <c r="W69" i="3"/>
  <c r="J59" i="3"/>
  <c r="J41" i="3"/>
  <c r="AD22" i="3"/>
  <c r="I27" i="3"/>
  <c r="AF76" i="28"/>
  <c r="G108" i="28"/>
  <c r="H108" i="28"/>
  <c r="K108" i="28"/>
  <c r="L106" i="28"/>
  <c r="X106" i="28"/>
  <c r="AB106" i="28"/>
  <c r="V108" i="28"/>
  <c r="AD108" i="28"/>
  <c r="AD106" i="28"/>
  <c r="P106" i="28"/>
  <c r="T106" i="28"/>
  <c r="AB108" i="28"/>
  <c r="L108" i="28"/>
  <c r="T108" i="28"/>
  <c r="P108" i="28"/>
  <c r="AC42" i="3"/>
  <c r="Z42" i="3"/>
  <c r="Z41" i="3"/>
  <c r="Z69" i="3"/>
  <c r="T44" i="33"/>
  <c r="T51" i="33"/>
  <c r="R40" i="33"/>
  <c r="R53" i="33"/>
  <c r="T53" i="33"/>
  <c r="E27" i="3"/>
  <c r="E34" i="3"/>
  <c r="C75" i="3"/>
  <c r="AB34" i="3"/>
  <c r="AC33" i="3"/>
  <c r="AD33" i="3"/>
  <c r="N33" i="3"/>
  <c r="AC59" i="3"/>
  <c r="AD59" i="3"/>
  <c r="U41" i="3"/>
  <c r="U69" i="3"/>
  <c r="U20" i="3"/>
  <c r="AC20" i="3"/>
  <c r="V16" i="3"/>
  <c r="AC16" i="3"/>
  <c r="AD16" i="3"/>
  <c r="AD61" i="3"/>
  <c r="AD26" i="3"/>
  <c r="L41" i="3"/>
  <c r="L69" i="3"/>
  <c r="M34" i="3"/>
  <c r="D41" i="3"/>
  <c r="AC26" i="3"/>
  <c r="J27" i="3"/>
  <c r="Z20" i="3"/>
  <c r="Y27" i="3"/>
  <c r="AB41" i="3"/>
  <c r="AB69" i="3"/>
  <c r="C76" i="3"/>
  <c r="AD42" i="3"/>
  <c r="AD49" i="3"/>
  <c r="J47" i="3"/>
  <c r="AC47" i="3"/>
  <c r="I34" i="3"/>
  <c r="J34" i="3"/>
  <c r="F16" i="3"/>
  <c r="D20" i="3"/>
  <c r="D27" i="3"/>
  <c r="AA47" i="3"/>
  <c r="AA41" i="3"/>
  <c r="AA69" i="3"/>
  <c r="AD58" i="3"/>
  <c r="AD44" i="3"/>
  <c r="F33" i="3"/>
  <c r="L20" i="3"/>
  <c r="N16" i="3"/>
  <c r="R20" i="3"/>
  <c r="R27" i="3"/>
  <c r="X108" i="28"/>
  <c r="T40" i="33"/>
  <c r="AD20" i="3"/>
  <c r="AD27" i="3"/>
  <c r="AC27" i="3"/>
  <c r="L27" i="3"/>
  <c r="L34" i="3"/>
  <c r="N34" i="3"/>
  <c r="N20" i="3"/>
  <c r="N27" i="3"/>
  <c r="D34" i="3"/>
  <c r="F34" i="3"/>
  <c r="F27" i="3"/>
  <c r="AC41" i="3"/>
  <c r="AD47" i="3"/>
  <c r="U27" i="3"/>
  <c r="V20" i="3"/>
  <c r="F20" i="3"/>
  <c r="Z27" i="3"/>
  <c r="Y34" i="3"/>
  <c r="Z34" i="3"/>
  <c r="D69" i="3"/>
  <c r="F69" i="3"/>
  <c r="F41" i="3"/>
  <c r="C77" i="3"/>
  <c r="U34" i="3"/>
  <c r="V27" i="3"/>
  <c r="AC69" i="3"/>
  <c r="AD69" i="3"/>
  <c r="AD41" i="3"/>
  <c r="V34" i="3"/>
  <c r="AC34" i="3"/>
  <c r="AD34" i="3"/>
  <c r="V63" i="29"/>
  <c r="BF63" i="29"/>
  <c r="Z63" i="29"/>
  <c r="AB63" i="29"/>
  <c r="AD63" i="29"/>
  <c r="BN34" i="29"/>
  <c r="BN30" i="29"/>
  <c r="BN26" i="29"/>
  <c r="BN22" i="29"/>
  <c r="BN18" i="29"/>
  <c r="BN14" i="29"/>
  <c r="BN50" i="29"/>
  <c r="BM54" i="29"/>
  <c r="BN54" i="29"/>
  <c r="BN37" i="29"/>
  <c r="BN33" i="29"/>
  <c r="BN29" i="29"/>
  <c r="BN25" i="29"/>
  <c r="BN21" i="29"/>
  <c r="BN17" i="29"/>
  <c r="BN53" i="29"/>
  <c r="BN49" i="29"/>
  <c r="BJ38" i="29"/>
  <c r="AX54" i="29"/>
  <c r="I63" i="29"/>
  <c r="J63" i="29"/>
  <c r="Q63" i="29"/>
  <c r="R63" i="29"/>
  <c r="AG63" i="29"/>
  <c r="AH63" i="29"/>
  <c r="BN32" i="29"/>
  <c r="BN28" i="29"/>
  <c r="BN24" i="29"/>
  <c r="BN20" i="29"/>
  <c r="BN16" i="29"/>
  <c r="BN51" i="29"/>
  <c r="BB38" i="29"/>
  <c r="N54" i="29"/>
  <c r="BN15" i="29"/>
  <c r="BM38" i="29"/>
  <c r="AP38" i="29"/>
  <c r="BL63" i="29"/>
  <c r="M63" i="29"/>
  <c r="N63" i="29"/>
  <c r="E63" i="29"/>
  <c r="F63" i="29"/>
  <c r="BN38" i="29"/>
  <c r="BM63" i="29"/>
  <c r="BN63" i="29"/>
</calcChain>
</file>

<file path=xl/comments1.xml><?xml version="1.0" encoding="utf-8"?>
<comments xmlns="http://schemas.openxmlformats.org/spreadsheetml/2006/main">
  <authors>
    <author>Komjáthy-Mészáros Anita</author>
    <author>Farkasné Karalyos Krisztina</author>
    <author>Szeifert Zsuzsanna</author>
  </authors>
  <commentList>
    <comment ref="D10" authorId="0" shapeId="0">
      <text>
        <r>
          <rPr>
            <b/>
            <sz val="9"/>
            <color indexed="8"/>
            <rFont val="Segoe UI"/>
            <family val="2"/>
            <charset val="238"/>
          </rPr>
          <t xml:space="preserve">Kéri Józsefné: </t>
        </r>
        <r>
          <rPr>
            <sz val="9"/>
            <color indexed="8"/>
            <rFont val="Segoe UI"/>
            <family val="2"/>
            <charset val="238"/>
          </rPr>
          <t>konyhai dolgozók bére</t>
        </r>
      </text>
    </comment>
    <comment ref="E10" authorId="0" shapeId="0">
      <text>
        <r>
          <rPr>
            <b/>
            <sz val="9"/>
            <color indexed="8"/>
            <rFont val="Segoe UI"/>
            <family val="2"/>
            <charset val="238"/>
          </rPr>
          <t xml:space="preserve">Kéri Józsefné: </t>
        </r>
        <r>
          <rPr>
            <sz val="9"/>
            <color indexed="8"/>
            <rFont val="Segoe UI"/>
            <family val="2"/>
            <charset val="238"/>
          </rPr>
          <t>konyhai dolgozók bére</t>
        </r>
      </text>
    </comment>
    <comment ref="D13" authorId="0" shapeId="0">
      <text>
        <r>
          <rPr>
            <sz val="9"/>
            <color indexed="8"/>
            <rFont val="Segoe UI"/>
            <family val="2"/>
            <charset val="238"/>
          </rPr>
          <t xml:space="preserve">Kéri Józsefné:: konyhai dolgozók
</t>
        </r>
      </text>
    </comment>
    <comment ref="E13" authorId="0" shapeId="0">
      <text>
        <r>
          <rPr>
            <sz val="9"/>
            <color indexed="8"/>
            <rFont val="Segoe UI"/>
            <family val="2"/>
            <charset val="238"/>
          </rPr>
          <t xml:space="preserve">Kéri Józsefné:: konyhai dolgozók
</t>
        </r>
      </text>
    </comment>
    <comment ref="D16" authorId="0" shapeId="0">
      <text>
        <r>
          <rPr>
            <b/>
            <sz val="9"/>
            <color indexed="8"/>
            <rFont val="Segoe UI"/>
            <family val="2"/>
            <charset val="238"/>
          </rPr>
          <t>Kéri Józsefné:</t>
        </r>
        <r>
          <rPr>
            <sz val="9"/>
            <color indexed="8"/>
            <rFont val="Segoe UI"/>
            <family val="2"/>
            <charset val="238"/>
          </rPr>
          <t xml:space="preserve">konyhai dolgozók
</t>
        </r>
      </text>
    </comment>
    <comment ref="E16" authorId="0" shapeId="0">
      <text>
        <r>
          <rPr>
            <b/>
            <sz val="9"/>
            <color indexed="8"/>
            <rFont val="Segoe UI"/>
            <family val="2"/>
            <charset val="238"/>
          </rPr>
          <t>Kéri Józsefné:</t>
        </r>
        <r>
          <rPr>
            <sz val="9"/>
            <color indexed="8"/>
            <rFont val="Segoe UI"/>
            <family val="2"/>
            <charset val="238"/>
          </rPr>
          <t xml:space="preserve">konyhai dolgozók
</t>
        </r>
      </text>
    </comment>
    <comment ref="D18" authorId="0" shapeId="0">
      <text>
        <r>
          <rPr>
            <b/>
            <sz val="9"/>
            <color indexed="8"/>
            <rFont val="Segoe UI"/>
            <family val="2"/>
            <charset val="238"/>
          </rPr>
          <t>Kéri Józsefné</t>
        </r>
        <r>
          <rPr>
            <sz val="9"/>
            <color indexed="8"/>
            <rFont val="Segoe UI"/>
            <family val="2"/>
            <charset val="238"/>
          </rPr>
          <t xml:space="preserve">:konyhai dolgozók
</t>
        </r>
      </text>
    </comment>
    <comment ref="E18" authorId="0" shapeId="0">
      <text>
        <r>
          <rPr>
            <b/>
            <sz val="9"/>
            <color indexed="8"/>
            <rFont val="Segoe UI"/>
            <family val="2"/>
            <charset val="238"/>
          </rPr>
          <t>Kéri Józsefné</t>
        </r>
        <r>
          <rPr>
            <sz val="9"/>
            <color indexed="8"/>
            <rFont val="Segoe UI"/>
            <family val="2"/>
            <charset val="238"/>
          </rPr>
          <t xml:space="preserve">:konyhai dolgozók
</t>
        </r>
      </text>
    </comment>
    <comment ref="BD19" authorId="1" shapeId="0">
      <text>
        <r>
          <rPr>
            <b/>
            <sz val="9"/>
            <color indexed="8"/>
            <rFont val="Segoe UI"/>
            <family val="2"/>
            <charset val="238"/>
          </rPr>
          <t>Farkasné Karalyos Krisztina:</t>
        </r>
        <r>
          <rPr>
            <sz val="9"/>
            <color indexed="8"/>
            <rFont val="Segoe UI"/>
            <family val="2"/>
            <charset val="238"/>
          </rPr>
          <t xml:space="preserve">
folyószámla kts.tér.
9022/fő</t>
        </r>
      </text>
    </comment>
    <comment ref="BE19" authorId="1" shapeId="0">
      <text>
        <r>
          <rPr>
            <b/>
            <sz val="9"/>
            <color indexed="8"/>
            <rFont val="Segoe UI"/>
            <family val="2"/>
            <charset val="238"/>
          </rPr>
          <t>Farkasné Karalyos Krisztina:</t>
        </r>
        <r>
          <rPr>
            <sz val="9"/>
            <color indexed="8"/>
            <rFont val="Segoe UI"/>
            <family val="2"/>
            <charset val="238"/>
          </rPr>
          <t xml:space="preserve">
folyószámla kts.tér.
9022/fő</t>
        </r>
      </text>
    </comment>
    <comment ref="D24" authorId="0" shapeId="0">
      <text>
        <r>
          <rPr>
            <b/>
            <sz val="9"/>
            <color indexed="8"/>
            <rFont val="Segoe UI"/>
            <family val="2"/>
            <charset val="238"/>
          </rPr>
          <t>Komjáthy-Mészáros Anita:</t>
        </r>
        <r>
          <rPr>
            <sz val="9"/>
            <color indexed="8"/>
            <rFont val="Segoe UI"/>
            <family val="2"/>
            <charset val="238"/>
          </rPr>
          <t xml:space="preserve">
Polgármester jutalom 1911e
</t>
        </r>
      </text>
    </comment>
    <comment ref="E24" authorId="0" shapeId="0">
      <text>
        <r>
          <rPr>
            <b/>
            <sz val="9"/>
            <color indexed="8"/>
            <rFont val="Segoe UI"/>
            <family val="2"/>
            <charset val="238"/>
          </rPr>
          <t>Komjáthy-Mészáros Anita:</t>
        </r>
        <r>
          <rPr>
            <sz val="9"/>
            <color indexed="8"/>
            <rFont val="Segoe UI"/>
            <family val="2"/>
            <charset val="238"/>
          </rPr>
          <t xml:space="preserve">
Polgármester jutalom 1911e
</t>
        </r>
      </text>
    </comment>
    <comment ref="D25" authorId="0" shapeId="0">
      <text>
        <r>
          <rPr>
            <b/>
            <sz val="9"/>
            <color indexed="8"/>
            <rFont val="Segoe UI"/>
            <family val="2"/>
            <charset val="238"/>
          </rPr>
          <t>Komjáthy-Mészáros Anita:</t>
        </r>
        <r>
          <rPr>
            <sz val="9"/>
            <color indexed="8"/>
            <rFont val="Segoe UI"/>
            <family val="2"/>
            <charset val="238"/>
          </rPr>
          <t xml:space="preserve">
Nyári napközi megbizási díj 2500e,Bauer Mihály 840e, ,700e konyhai dolgozók
</t>
        </r>
      </text>
    </comment>
    <comment ref="E25" authorId="0" shapeId="0">
      <text>
        <r>
          <rPr>
            <b/>
            <sz val="9"/>
            <color indexed="8"/>
            <rFont val="Segoe UI"/>
            <family val="2"/>
            <charset val="238"/>
          </rPr>
          <t>Komjáthy-Mészáros Anita:</t>
        </r>
        <r>
          <rPr>
            <sz val="9"/>
            <color indexed="8"/>
            <rFont val="Segoe UI"/>
            <family val="2"/>
            <charset val="238"/>
          </rPr>
          <t xml:space="preserve">
Nyári napközi megbizási díj 2500e,Bauer Mihály 840e, ,700e konyhai dolgozók
</t>
        </r>
      </text>
    </comment>
    <comment ref="BD25" authorId="1" shapeId="0">
      <text>
        <r>
          <rPr>
            <b/>
            <sz val="9"/>
            <color indexed="8"/>
            <rFont val="Segoe UI"/>
            <family val="2"/>
            <charset val="238"/>
          </rPr>
          <t>Farkasné Karalyos Krisztina:</t>
        </r>
        <r>
          <rPr>
            <sz val="9"/>
            <color indexed="8"/>
            <rFont val="Segoe UI"/>
            <family val="2"/>
            <charset val="238"/>
          </rPr>
          <t xml:space="preserve">
Helyettes takarítónő</t>
        </r>
      </text>
    </comment>
    <comment ref="BE25" authorId="1" shapeId="0">
      <text>
        <r>
          <rPr>
            <b/>
            <sz val="9"/>
            <color indexed="8"/>
            <rFont val="Segoe UI"/>
            <family val="2"/>
            <charset val="238"/>
          </rPr>
          <t>Farkasné Karalyos Krisztina:</t>
        </r>
        <r>
          <rPr>
            <sz val="9"/>
            <color indexed="8"/>
            <rFont val="Segoe UI"/>
            <family val="2"/>
            <charset val="238"/>
          </rPr>
          <t xml:space="preserve">
Helyettes takarítónő</t>
        </r>
      </text>
    </comment>
    <comment ref="D26" authorId="0" shapeId="0">
      <text>
        <r>
          <rPr>
            <b/>
            <sz val="9"/>
            <color indexed="8"/>
            <rFont val="Segoe UI"/>
            <family val="2"/>
            <charset val="238"/>
          </rPr>
          <t>Komjáthy-Mészáros Anita:</t>
        </r>
        <r>
          <rPr>
            <sz val="9"/>
            <color indexed="8"/>
            <rFont val="Segoe UI"/>
            <family val="2"/>
            <charset val="238"/>
          </rPr>
          <t xml:space="preserve">
Kitüntetések
</t>
        </r>
      </text>
    </comment>
    <comment ref="E26" authorId="0" shapeId="0">
      <text>
        <r>
          <rPr>
            <b/>
            <sz val="9"/>
            <color indexed="8"/>
            <rFont val="Segoe UI"/>
            <family val="2"/>
            <charset val="238"/>
          </rPr>
          <t>Komjáthy-Mészáros Anita:</t>
        </r>
        <r>
          <rPr>
            <sz val="9"/>
            <color indexed="8"/>
            <rFont val="Segoe UI"/>
            <family val="2"/>
            <charset val="238"/>
          </rPr>
          <t xml:space="preserve">
Kitüntetések
</t>
        </r>
      </text>
    </comment>
    <comment ref="D29" authorId="0" shapeId="0">
      <text>
        <r>
          <rPr>
            <b/>
            <sz val="9"/>
            <color indexed="8"/>
            <rFont val="Segoe UI"/>
            <family val="2"/>
            <charset val="238"/>
          </rPr>
          <t>Komjáthy-Mészáros Anita:</t>
        </r>
        <r>
          <rPr>
            <sz val="9"/>
            <color indexed="8"/>
            <rFont val="Segoe UI"/>
            <family val="2"/>
            <charset val="238"/>
          </rPr>
          <t xml:space="preserve">
Idősek köszöntése,babaköszöntés,karácsonyi csomag járulék 4456e,konyhai dolgozók 1800e,
</t>
        </r>
      </text>
    </comment>
    <comment ref="E29" authorId="0" shapeId="0">
      <text>
        <r>
          <rPr>
            <b/>
            <sz val="9"/>
            <color indexed="8"/>
            <rFont val="Segoe UI"/>
            <family val="2"/>
            <charset val="238"/>
          </rPr>
          <t>Komjáthy-Mészáros Anita:</t>
        </r>
        <r>
          <rPr>
            <sz val="9"/>
            <color indexed="8"/>
            <rFont val="Segoe UI"/>
            <family val="2"/>
            <charset val="238"/>
          </rPr>
          <t xml:space="preserve">
Idősek köszöntése,babaköszöntés,karácsonyi csomag járulék 4456e,konyhai dolgozók 1800e,
</t>
        </r>
      </text>
    </comment>
    <comment ref="BD30" authorId="1" shapeId="0">
      <text>
        <r>
          <rPr>
            <b/>
            <sz val="9"/>
            <color indexed="8"/>
            <rFont val="Segoe UI"/>
            <family val="2"/>
            <charset val="238"/>
          </rPr>
          <t>Farkasné Karalyos Krisztina:</t>
        </r>
        <r>
          <rPr>
            <sz val="9"/>
            <color indexed="8"/>
            <rFont val="Segoe UI"/>
            <family val="2"/>
            <charset val="238"/>
          </rPr>
          <t xml:space="preserve">
prick teszt,kislabor tesz+gyógyszer</t>
        </r>
      </text>
    </comment>
    <comment ref="BE30" authorId="1" shapeId="0">
      <text>
        <r>
          <rPr>
            <b/>
            <sz val="9"/>
            <color indexed="8"/>
            <rFont val="Segoe UI"/>
            <family val="2"/>
            <charset val="238"/>
          </rPr>
          <t>Farkasné Karalyos Krisztina:</t>
        </r>
        <r>
          <rPr>
            <sz val="9"/>
            <color indexed="8"/>
            <rFont val="Segoe UI"/>
            <family val="2"/>
            <charset val="238"/>
          </rPr>
          <t xml:space="preserve">
prick teszt,kislabor tesz+gyógyszer</t>
        </r>
      </text>
    </comment>
    <comment ref="D31" authorId="0" shapeId="0">
      <text>
        <r>
          <rPr>
            <b/>
            <sz val="9"/>
            <color indexed="8"/>
            <rFont val="Segoe UI"/>
            <family val="2"/>
            <charset val="238"/>
          </rPr>
          <t>Komjáthy-Mészáros Anita:</t>
        </r>
        <r>
          <rPr>
            <sz val="9"/>
            <color indexed="8"/>
            <rFont val="Segoe UI"/>
            <family val="2"/>
            <charset val="238"/>
          </rPr>
          <t xml:space="preserve">
tisztítószer,vegyszer uszoda 900e, ph 750e, egyéb üzm. anyag150e</t>
        </r>
      </text>
    </comment>
    <comment ref="E31" authorId="0" shapeId="0">
      <text>
        <r>
          <rPr>
            <b/>
            <sz val="9"/>
            <color indexed="8"/>
            <rFont val="Segoe UI"/>
            <family val="2"/>
            <charset val="238"/>
          </rPr>
          <t>Komjáthy-Mészáros Anita:</t>
        </r>
        <r>
          <rPr>
            <sz val="9"/>
            <color indexed="8"/>
            <rFont val="Segoe UI"/>
            <family val="2"/>
            <charset val="238"/>
          </rPr>
          <t xml:space="preserve">
tisztítószer,vegyszer uszoda 900e, ph 750e, egyéb üzm. anyag150e</t>
        </r>
      </text>
    </comment>
    <comment ref="AV31" authorId="0" shapeId="0">
      <text>
        <r>
          <rPr>
            <b/>
            <sz val="9"/>
            <color indexed="8"/>
            <rFont val="Segoe UI"/>
            <family val="2"/>
            <charset val="238"/>
          </rPr>
          <t>Komjáthy-Mészáros Anita:</t>
        </r>
        <r>
          <rPr>
            <sz val="9"/>
            <color indexed="8"/>
            <rFont val="Segoe UI"/>
            <family val="2"/>
            <charset val="238"/>
          </rPr>
          <t xml:space="preserve">
üzemanyag+műhely és kertészeti eszközök</t>
        </r>
      </text>
    </comment>
    <comment ref="AW31" authorId="0" shapeId="0">
      <text>
        <r>
          <rPr>
            <b/>
            <sz val="9"/>
            <color indexed="8"/>
            <rFont val="Segoe UI"/>
            <family val="2"/>
            <charset val="238"/>
          </rPr>
          <t>Komjáthy-Mészáros Anita:</t>
        </r>
        <r>
          <rPr>
            <sz val="9"/>
            <color indexed="8"/>
            <rFont val="Segoe UI"/>
            <family val="2"/>
            <charset val="238"/>
          </rPr>
          <t xml:space="preserve">
üzemanyag+műhely és kertészeti eszközök</t>
        </r>
      </text>
    </comment>
    <comment ref="BH31" authorId="1" shapeId="0">
      <text>
        <r>
          <rPr>
            <b/>
            <sz val="9"/>
            <color indexed="8"/>
            <rFont val="Segoe UI"/>
            <family val="2"/>
            <charset val="238"/>
          </rPr>
          <t>Farkasné Karalyos Krisztina:</t>
        </r>
        <r>
          <rPr>
            <sz val="9"/>
            <color indexed="8"/>
            <rFont val="Segoe UI"/>
            <family val="2"/>
            <charset val="238"/>
          </rPr>
          <t xml:space="preserve">
munkaruha,irodaszer</t>
        </r>
      </text>
    </comment>
    <comment ref="BI31" authorId="1" shapeId="0">
      <text>
        <r>
          <rPr>
            <b/>
            <sz val="9"/>
            <color indexed="8"/>
            <rFont val="Segoe UI"/>
            <family val="2"/>
            <charset val="238"/>
          </rPr>
          <t>Farkasné Karalyos Krisztina:</t>
        </r>
        <r>
          <rPr>
            <sz val="9"/>
            <color indexed="8"/>
            <rFont val="Segoe UI"/>
            <family val="2"/>
            <charset val="238"/>
          </rPr>
          <t xml:space="preserve">
munkaruha,irodaszer</t>
        </r>
      </text>
    </comment>
    <comment ref="CR31" authorId="0" shapeId="0">
      <text>
        <r>
          <rPr>
            <b/>
            <sz val="9"/>
            <color indexed="8"/>
            <rFont val="Segoe UI"/>
            <family val="2"/>
            <charset val="238"/>
          </rPr>
          <t>Komjáthy-Mészáros Anita:</t>
        </r>
        <r>
          <rPr>
            <sz val="9"/>
            <color indexed="8"/>
            <rFont val="Segoe UI"/>
            <family val="2"/>
            <charset val="238"/>
          </rPr>
          <t xml:space="preserve">
tisztítószer + munkaruha, konyhai eszközök 250e</t>
        </r>
      </text>
    </comment>
    <comment ref="CS31" authorId="0" shapeId="0">
      <text>
        <r>
          <rPr>
            <b/>
            <sz val="9"/>
            <color indexed="8"/>
            <rFont val="Segoe UI"/>
            <family val="2"/>
            <charset val="238"/>
          </rPr>
          <t>Komjáthy-Mészáros Anita:</t>
        </r>
        <r>
          <rPr>
            <sz val="9"/>
            <color indexed="8"/>
            <rFont val="Segoe UI"/>
            <family val="2"/>
            <charset val="238"/>
          </rPr>
          <t xml:space="preserve">
tisztítószer + munkaruha, konyhai eszközök 250e</t>
        </r>
      </text>
    </comment>
    <comment ref="D34" authorId="0" shapeId="0">
      <text>
        <r>
          <rPr>
            <b/>
            <sz val="9"/>
            <color indexed="8"/>
            <rFont val="Segoe UI"/>
            <family val="2"/>
            <charset val="238"/>
          </rPr>
          <t>Komjáthy-Mészáros Anita:</t>
        </r>
        <r>
          <rPr>
            <sz val="9"/>
            <color indexed="8"/>
            <rFont val="Segoe UI"/>
            <family val="2"/>
            <charset val="238"/>
          </rPr>
          <t xml:space="preserve">
polisz tárhely, étkezési program, egyéb
</t>
        </r>
      </text>
    </comment>
    <comment ref="E34" authorId="0" shapeId="0">
      <text>
        <r>
          <rPr>
            <b/>
            <sz val="9"/>
            <color indexed="8"/>
            <rFont val="Segoe UI"/>
            <family val="2"/>
            <charset val="238"/>
          </rPr>
          <t>Komjáthy-Mészáros Anita:</t>
        </r>
        <r>
          <rPr>
            <sz val="9"/>
            <color indexed="8"/>
            <rFont val="Segoe UI"/>
            <family val="2"/>
            <charset val="238"/>
          </rPr>
          <t xml:space="preserve">
polisz tárhely, étkezési program, egyéb
</t>
        </r>
      </text>
    </comment>
    <comment ref="AZ34" authorId="0" shapeId="0">
      <text>
        <r>
          <rPr>
            <b/>
            <sz val="9"/>
            <color indexed="8"/>
            <rFont val="Segoe UI"/>
            <family val="2"/>
            <charset val="238"/>
          </rPr>
          <t>Komjáthy-Mészáros Anita:</t>
        </r>
        <r>
          <rPr>
            <sz val="9"/>
            <color indexed="8"/>
            <rFont val="Segoe UI"/>
            <family val="2"/>
            <charset val="238"/>
          </rPr>
          <t xml:space="preserve">
Minerva 744e, Digitális állami ingatlan-nyilvántartási térkép 200e</t>
        </r>
      </text>
    </comment>
    <comment ref="BA34" authorId="0" shapeId="0">
      <text>
        <r>
          <rPr>
            <b/>
            <sz val="9"/>
            <color indexed="8"/>
            <rFont val="Segoe UI"/>
            <family val="2"/>
            <charset val="238"/>
          </rPr>
          <t>Komjáthy-Mészáros Anita:</t>
        </r>
        <r>
          <rPr>
            <sz val="9"/>
            <color indexed="8"/>
            <rFont val="Segoe UI"/>
            <family val="2"/>
            <charset val="238"/>
          </rPr>
          <t xml:space="preserve">
Minerva 744e, Digitális állami ingatlan-nyilvántartási térkép 200e</t>
        </r>
      </text>
    </comment>
    <comment ref="BD34" authorId="1" shapeId="0">
      <text>
        <r>
          <rPr>
            <b/>
            <sz val="9"/>
            <color indexed="8"/>
            <rFont val="Segoe UI"/>
            <family val="2"/>
            <charset val="238"/>
          </rPr>
          <t>Farkasné Karalyos Krisztina:</t>
        </r>
        <r>
          <rPr>
            <sz val="9"/>
            <color indexed="8"/>
            <rFont val="Segoe UI"/>
            <family val="2"/>
            <charset val="238"/>
          </rPr>
          <t xml:space="preserve">
Ixamb,
nyomtató bérlés, sorszámosztó, Fehér G.megb.</t>
        </r>
      </text>
    </comment>
    <comment ref="BE34" authorId="1" shapeId="0">
      <text>
        <r>
          <rPr>
            <b/>
            <sz val="9"/>
            <color indexed="8"/>
            <rFont val="Segoe UI"/>
            <family val="2"/>
            <charset val="238"/>
          </rPr>
          <t>Farkasné Karalyos Krisztina:</t>
        </r>
        <r>
          <rPr>
            <sz val="9"/>
            <color indexed="8"/>
            <rFont val="Segoe UI"/>
            <family val="2"/>
            <charset val="238"/>
          </rPr>
          <t xml:space="preserve">
Ixamb,
nyomtató bérlés, sorszámosztó, Fehér G.megb.</t>
        </r>
      </text>
    </comment>
    <comment ref="BH34" authorId="1" shapeId="0">
      <text>
        <r>
          <rPr>
            <b/>
            <sz val="9"/>
            <color indexed="8"/>
            <rFont val="Segoe UI"/>
            <family val="2"/>
            <charset val="238"/>
          </rPr>
          <t>Farkasné Karalyos Krisztina:</t>
        </r>
        <r>
          <rPr>
            <sz val="9"/>
            <color indexed="8"/>
            <rFont val="Segoe UI"/>
            <family val="2"/>
            <charset val="238"/>
          </rPr>
          <t xml:space="preserve">
Ixnet fogászat éves díj
</t>
        </r>
      </text>
    </comment>
    <comment ref="BI34" authorId="1" shapeId="0">
      <text>
        <r>
          <rPr>
            <b/>
            <sz val="9"/>
            <color indexed="8"/>
            <rFont val="Segoe UI"/>
            <family val="2"/>
            <charset val="238"/>
          </rPr>
          <t>Farkasné Karalyos Krisztina:</t>
        </r>
        <r>
          <rPr>
            <sz val="9"/>
            <color indexed="8"/>
            <rFont val="Segoe UI"/>
            <family val="2"/>
            <charset val="238"/>
          </rPr>
          <t xml:space="preserve">
Ixnet fogászat éves díj
</t>
        </r>
      </text>
    </comment>
    <comment ref="BL34" authorId="1" shapeId="0">
      <text>
        <r>
          <rPr>
            <b/>
            <sz val="9"/>
            <color indexed="8"/>
            <rFont val="Segoe UI"/>
            <family val="2"/>
            <charset val="238"/>
          </rPr>
          <t>Farkasné Karalyos Krisztina:</t>
        </r>
        <r>
          <rPr>
            <sz val="9"/>
            <color indexed="8"/>
            <rFont val="Segoe UI"/>
            <family val="2"/>
            <charset val="238"/>
          </rPr>
          <t xml:space="preserve">
Stefánia védőnői progr.éves díj
</t>
        </r>
      </text>
    </comment>
    <comment ref="BM34" authorId="1" shapeId="0">
      <text>
        <r>
          <rPr>
            <b/>
            <sz val="9"/>
            <color indexed="8"/>
            <rFont val="Segoe UI"/>
            <family val="2"/>
            <charset val="238"/>
          </rPr>
          <t>Farkasné Karalyos Krisztina:</t>
        </r>
        <r>
          <rPr>
            <sz val="9"/>
            <color indexed="8"/>
            <rFont val="Segoe UI"/>
            <family val="2"/>
            <charset val="238"/>
          </rPr>
          <t xml:space="preserve">
Stefánia védőnői progr.éves díj
</t>
        </r>
      </text>
    </comment>
    <comment ref="BD35" authorId="1" shapeId="0">
      <text>
        <r>
          <rPr>
            <b/>
            <sz val="9"/>
            <color indexed="8"/>
            <rFont val="Segoe UI"/>
            <family val="2"/>
            <charset val="238"/>
          </rPr>
          <t>Farkasné Karalyos Krisztina:</t>
        </r>
        <r>
          <rPr>
            <sz val="9"/>
            <color indexed="8"/>
            <rFont val="Segoe UI"/>
            <family val="2"/>
            <charset val="238"/>
          </rPr>
          <t xml:space="preserve">
Telefondíj+internet</t>
        </r>
      </text>
    </comment>
    <comment ref="BE35" authorId="1" shapeId="0">
      <text>
        <r>
          <rPr>
            <b/>
            <sz val="9"/>
            <color indexed="8"/>
            <rFont val="Segoe UI"/>
            <family val="2"/>
            <charset val="238"/>
          </rPr>
          <t>Farkasné Karalyos Krisztina:</t>
        </r>
        <r>
          <rPr>
            <sz val="9"/>
            <color indexed="8"/>
            <rFont val="Segoe UI"/>
            <family val="2"/>
            <charset val="238"/>
          </rPr>
          <t xml:space="preserve">
Telefondíj+internet</t>
        </r>
      </text>
    </comment>
    <comment ref="D37" authorId="0" shapeId="0">
      <text>
        <r>
          <rPr>
            <b/>
            <sz val="9"/>
            <color indexed="8"/>
            <rFont val="Segoe UI"/>
            <family val="2"/>
            <charset val="238"/>
          </rPr>
          <t>Komjáthy-Mészáros Anita:</t>
        </r>
        <r>
          <rPr>
            <sz val="9"/>
            <color indexed="8"/>
            <rFont val="Segoe UI"/>
            <family val="2"/>
            <charset val="238"/>
          </rPr>
          <t xml:space="preserve">
városháza 8920e,uszoda 3050e,kuckó 570e</t>
        </r>
      </text>
    </comment>
    <comment ref="E37" authorId="0" shapeId="0">
      <text>
        <r>
          <rPr>
            <b/>
            <sz val="9"/>
            <color indexed="8"/>
            <rFont val="Segoe UI"/>
            <family val="2"/>
            <charset val="238"/>
          </rPr>
          <t>Komjáthy-Mészáros Anita:</t>
        </r>
        <r>
          <rPr>
            <sz val="9"/>
            <color indexed="8"/>
            <rFont val="Segoe UI"/>
            <family val="2"/>
            <charset val="238"/>
          </rPr>
          <t xml:space="preserve">
városháza 8920e,uszoda 3050e,kuckó 570e</t>
        </r>
      </text>
    </comment>
    <comment ref="L37" authorId="0" shapeId="0">
      <text>
        <r>
          <rPr>
            <b/>
            <sz val="9"/>
            <color indexed="8"/>
            <rFont val="Segoe UI"/>
            <family val="2"/>
            <charset val="238"/>
          </rPr>
          <t>Szeifert Zsuzsanna:</t>
        </r>
        <r>
          <rPr>
            <sz val="9"/>
            <color indexed="8"/>
            <rFont val="Segoe UI"/>
            <family val="2"/>
            <charset val="238"/>
          </rPr>
          <t xml:space="preserve">
525R 1000EFT
egyéb helyiségek 200EFT
</t>
        </r>
      </text>
    </comment>
    <comment ref="M37" authorId="0" shapeId="0">
      <text>
        <r>
          <rPr>
            <b/>
            <sz val="9"/>
            <color indexed="8"/>
            <rFont val="Segoe UI"/>
            <family val="2"/>
            <charset val="238"/>
          </rPr>
          <t>Szeifert Zsuzsanna:</t>
        </r>
        <r>
          <rPr>
            <sz val="9"/>
            <color indexed="8"/>
            <rFont val="Segoe UI"/>
            <family val="2"/>
            <charset val="238"/>
          </rPr>
          <t xml:space="preserve">
525R 1000EFT
egyéb helyiségek 200EFT
</t>
        </r>
      </text>
    </comment>
    <comment ref="L39" authorId="0" shapeId="0">
      <text>
        <r>
          <rPr>
            <b/>
            <sz val="9"/>
            <color indexed="8"/>
            <rFont val="Segoe UI"/>
            <family val="2"/>
            <charset val="238"/>
          </rPr>
          <t>Szeifert Zsuzsanna:</t>
        </r>
        <r>
          <rPr>
            <sz val="9"/>
            <color indexed="8"/>
            <rFont val="Segoe UI"/>
            <family val="2"/>
            <charset val="238"/>
          </rPr>
          <t xml:space="preserve">
fogorvos lakásbérlet
rendezvénytér Völgyválasz
</t>
        </r>
      </text>
    </comment>
    <comment ref="M39" authorId="0" shapeId="0">
      <text>
        <r>
          <rPr>
            <b/>
            <sz val="9"/>
            <color indexed="8"/>
            <rFont val="Segoe UI"/>
            <family val="2"/>
            <charset val="238"/>
          </rPr>
          <t>Szeifert Zsuzsanna:</t>
        </r>
        <r>
          <rPr>
            <sz val="9"/>
            <color indexed="8"/>
            <rFont val="Segoe UI"/>
            <family val="2"/>
            <charset val="238"/>
          </rPr>
          <t xml:space="preserve">
fogorvos lakásbérlet
rendezvénytér Völgyválasz
</t>
        </r>
      </text>
    </comment>
    <comment ref="D40" authorId="0" shapeId="0">
      <text>
        <r>
          <rPr>
            <b/>
            <sz val="9"/>
            <color indexed="8"/>
            <rFont val="Segoe UI"/>
            <family val="2"/>
            <charset val="238"/>
          </rPr>
          <t>Komjáthy-Mészáros Anita:</t>
        </r>
        <r>
          <rPr>
            <sz val="9"/>
            <color indexed="8"/>
            <rFont val="Segoe UI"/>
            <family val="2"/>
            <charset val="238"/>
          </rPr>
          <t xml:space="preserve">
intézményi gázkészülék karbantartás 2200e,uszoda szitvattyú csere 377e,zuhanytálca csere 135e, 240e fűtés javítás uszoda, oszlopáthelyezés villamos munkái,videórendszer karbantartás 915e,egyéb épület karb 700e</t>
        </r>
      </text>
    </comment>
    <comment ref="E40" authorId="0" shapeId="0">
      <text>
        <r>
          <rPr>
            <b/>
            <sz val="9"/>
            <color indexed="8"/>
            <rFont val="Segoe UI"/>
            <family val="2"/>
            <charset val="238"/>
          </rPr>
          <t>Komjáthy-Mészáros Anita:</t>
        </r>
        <r>
          <rPr>
            <sz val="9"/>
            <color indexed="8"/>
            <rFont val="Segoe UI"/>
            <family val="2"/>
            <charset val="238"/>
          </rPr>
          <t xml:space="preserve">
intézményi gázkészülék karbantartás 2200e,uszoda szitvattyú csere 377e,zuhanytálca csere 135e, 240e fűtés javítás uszoda, oszlopáthelyezés villamos munkái,videórendszer karbantartás 915e,egyéb épület karb 700e</t>
        </r>
      </text>
    </comment>
    <comment ref="L40" authorId="0" shapeId="0">
      <text>
        <r>
          <rPr>
            <b/>
            <sz val="9"/>
            <color indexed="8"/>
            <rFont val="Segoe UI"/>
            <family val="2"/>
            <charset val="238"/>
          </rPr>
          <t>Szeifert Zsuzsanna:</t>
        </r>
        <r>
          <rPr>
            <sz val="9"/>
            <color indexed="8"/>
            <rFont val="Segoe UI"/>
            <family val="2"/>
            <charset val="238"/>
          </rPr>
          <t xml:space="preserve">
525R 3000EFT
</t>
        </r>
      </text>
    </comment>
    <comment ref="M40" authorId="0" shapeId="0">
      <text>
        <r>
          <rPr>
            <b/>
            <sz val="9"/>
            <color indexed="8"/>
            <rFont val="Segoe UI"/>
            <family val="2"/>
            <charset val="238"/>
          </rPr>
          <t>Szeifert Zsuzsanna:</t>
        </r>
        <r>
          <rPr>
            <sz val="9"/>
            <color indexed="8"/>
            <rFont val="Segoe UI"/>
            <family val="2"/>
            <charset val="238"/>
          </rPr>
          <t xml:space="preserve">
525R 3000EFT
</t>
        </r>
      </text>
    </comment>
    <comment ref="P40" authorId="0" shapeId="0">
      <text>
        <r>
          <rPr>
            <b/>
            <sz val="9"/>
            <color indexed="8"/>
            <rFont val="Segoe UI"/>
            <family val="2"/>
            <charset val="238"/>
          </rPr>
          <t>Komjáthy-Mészáros Anita:</t>
        </r>
        <r>
          <rPr>
            <sz val="9"/>
            <color indexed="8"/>
            <rFont val="Segoe UI"/>
            <family val="2"/>
            <charset val="238"/>
          </rPr>
          <t xml:space="preserve">
Eternit Óvoda tűzjelző, riasztó 308e
</t>
        </r>
      </text>
    </comment>
    <comment ref="Q40" authorId="0" shapeId="0">
      <text>
        <r>
          <rPr>
            <b/>
            <sz val="9"/>
            <color indexed="8"/>
            <rFont val="Segoe UI"/>
            <family val="2"/>
            <charset val="238"/>
          </rPr>
          <t>Komjáthy-Mészáros Anita:</t>
        </r>
        <r>
          <rPr>
            <sz val="9"/>
            <color indexed="8"/>
            <rFont val="Segoe UI"/>
            <family val="2"/>
            <charset val="238"/>
          </rPr>
          <t xml:space="preserve">
Eternit Óvoda tűzjelző, riasztó 308e
</t>
        </r>
      </text>
    </comment>
    <comment ref="T40" authorId="0" shapeId="0">
      <text>
        <r>
          <rPr>
            <b/>
            <sz val="9"/>
            <color indexed="8"/>
            <rFont val="Segoe UI"/>
            <family val="2"/>
            <charset val="238"/>
          </rPr>
          <t>Komjáthy-Mészáros Anita:</t>
        </r>
        <r>
          <rPr>
            <sz val="9"/>
            <color indexed="8"/>
            <rFont val="Segoe UI"/>
            <family val="2"/>
            <charset val="238"/>
          </rPr>
          <t xml:space="preserve">
karácsonyi díszvilágítás javítás
</t>
        </r>
      </text>
    </comment>
    <comment ref="U40" authorId="0" shapeId="0">
      <text>
        <r>
          <rPr>
            <b/>
            <sz val="9"/>
            <color indexed="8"/>
            <rFont val="Segoe UI"/>
            <family val="2"/>
            <charset val="238"/>
          </rPr>
          <t>Komjáthy-Mészáros Anita:</t>
        </r>
        <r>
          <rPr>
            <sz val="9"/>
            <color indexed="8"/>
            <rFont val="Segoe UI"/>
            <family val="2"/>
            <charset val="238"/>
          </rPr>
          <t xml:space="preserve">
karácsonyi díszvilágítás javítás
</t>
        </r>
      </text>
    </comment>
    <comment ref="AZ40" authorId="0" shapeId="0">
      <text>
        <r>
          <rPr>
            <b/>
            <sz val="9"/>
            <color indexed="8"/>
            <rFont val="Segoe UI"/>
            <family val="2"/>
            <charset val="238"/>
          </rPr>
          <t>Komjáthy-Mészáros Anita:</t>
        </r>
        <r>
          <rPr>
            <sz val="9"/>
            <color indexed="8"/>
            <rFont val="Segoe UI"/>
            <family val="2"/>
            <charset val="238"/>
          </rPr>
          <t xml:space="preserve">
Játszóterek karbantartása 3100e,napelemes rendszer karbantartása 525e,art mozi gép karban. 180e,rendezvénytér 250e, iskola udvarán karb. munkálatok 250e
</t>
        </r>
      </text>
    </comment>
    <comment ref="BA40" authorId="0" shapeId="0">
      <text>
        <r>
          <rPr>
            <b/>
            <sz val="9"/>
            <color indexed="8"/>
            <rFont val="Segoe UI"/>
            <family val="2"/>
            <charset val="238"/>
          </rPr>
          <t>Komjáthy-Mészáros Anita:</t>
        </r>
        <r>
          <rPr>
            <sz val="9"/>
            <color indexed="8"/>
            <rFont val="Segoe UI"/>
            <family val="2"/>
            <charset val="238"/>
          </rPr>
          <t xml:space="preserve">
Játszóterek karbantartása 3100e,napelemes rendszer karbantartása 525e,art mozi gép karban. 180e,rendezvénytér 250e, iskola udvarán karb. munkálatok 250e
</t>
        </r>
      </text>
    </comment>
    <comment ref="BD40" authorId="1" shapeId="0">
      <text>
        <r>
          <rPr>
            <b/>
            <sz val="9"/>
            <color indexed="8"/>
            <rFont val="Segoe UI"/>
            <family val="2"/>
            <charset val="238"/>
          </rPr>
          <t>Farkasné Karalyos Krisztina:</t>
        </r>
        <r>
          <rPr>
            <sz val="9"/>
            <color indexed="8"/>
            <rFont val="Segoe UI"/>
            <family val="2"/>
            <charset val="238"/>
          </rPr>
          <t xml:space="preserve">
Aut.ajtó elektr.csere, Lift elektr.csere, Elekrt.ajtózár,teljes festés,központi vízszűrő rendszer csere,orvosi parkoló védelme,kerékpártároló,vízrendszer javítása
</t>
        </r>
      </text>
    </comment>
    <comment ref="BE40" authorId="1" shapeId="0">
      <text>
        <r>
          <rPr>
            <b/>
            <sz val="9"/>
            <color indexed="8"/>
            <rFont val="Segoe UI"/>
            <family val="2"/>
            <charset val="238"/>
          </rPr>
          <t>Farkasné Karalyos Krisztina:</t>
        </r>
        <r>
          <rPr>
            <sz val="9"/>
            <color indexed="8"/>
            <rFont val="Segoe UI"/>
            <family val="2"/>
            <charset val="238"/>
          </rPr>
          <t xml:space="preserve">
Aut.ajtó elektr.csere, Lift elektr.csere, Elekrt.ajtózár,teljes festés,központi vízszűrő rendszer csere,orvosi parkoló védelme,kerékpártároló,vízrendszer javítása
</t>
        </r>
      </text>
    </comment>
    <comment ref="D42" authorId="0" shapeId="0">
      <text>
        <r>
          <rPr>
            <b/>
            <sz val="9"/>
            <color indexed="8"/>
            <rFont val="Segoe UI"/>
            <family val="2"/>
            <charset val="238"/>
          </rPr>
          <t>Komjáthy-Mészáros Anita:</t>
        </r>
        <r>
          <rPr>
            <sz val="9"/>
            <color indexed="8"/>
            <rFont val="Segoe UI"/>
            <family val="2"/>
            <charset val="238"/>
          </rPr>
          <t xml:space="preserve">
közbeszerzési szolgáltatás 2640e,főépítészi díj 494e, foglalkozás eü. 470e
</t>
        </r>
      </text>
    </comment>
    <comment ref="E42" authorId="0" shapeId="0">
      <text>
        <r>
          <rPr>
            <b/>
            <sz val="9"/>
            <color indexed="8"/>
            <rFont val="Segoe UI"/>
            <family val="2"/>
            <charset val="238"/>
          </rPr>
          <t>Komjáthy-Mészáros Anita:</t>
        </r>
        <r>
          <rPr>
            <sz val="9"/>
            <color indexed="8"/>
            <rFont val="Segoe UI"/>
            <family val="2"/>
            <charset val="238"/>
          </rPr>
          <t xml:space="preserve">
közbeszerzési szolgáltatás 2640e,főépítészi díj 494e, foglalkozás eü. 470e
</t>
        </r>
      </text>
    </comment>
    <comment ref="BH42" authorId="1" shapeId="0">
      <text>
        <r>
          <rPr>
            <b/>
            <sz val="9"/>
            <color indexed="8"/>
            <rFont val="Segoe UI"/>
            <family val="2"/>
            <charset val="238"/>
          </rPr>
          <t>Farkasné Karalyos Krisztina:</t>
        </r>
        <r>
          <rPr>
            <sz val="9"/>
            <color indexed="8"/>
            <rFont val="Segoe UI"/>
            <family val="2"/>
            <charset val="238"/>
          </rPr>
          <t xml:space="preserve">
Dr.Végh Róbert 1.100000/hó
</t>
        </r>
      </text>
    </comment>
    <comment ref="BI42" authorId="1" shapeId="0">
      <text>
        <r>
          <rPr>
            <b/>
            <sz val="9"/>
            <color indexed="8"/>
            <rFont val="Segoe UI"/>
            <family val="2"/>
            <charset val="238"/>
          </rPr>
          <t>Farkasné Karalyos Krisztina:</t>
        </r>
        <r>
          <rPr>
            <sz val="9"/>
            <color indexed="8"/>
            <rFont val="Segoe UI"/>
            <family val="2"/>
            <charset val="238"/>
          </rPr>
          <t xml:space="preserve">
Dr.Végh Róbert 1.100000/hó
</t>
        </r>
      </text>
    </comment>
    <comment ref="BL42" authorId="1" shapeId="0">
      <text>
        <r>
          <rPr>
            <b/>
            <sz val="9"/>
            <color indexed="8"/>
            <rFont val="Segoe UI"/>
            <family val="2"/>
            <charset val="238"/>
          </rPr>
          <t>Farkasné Karalyos Krisztina:</t>
        </r>
        <r>
          <rPr>
            <sz val="9"/>
            <color indexed="8"/>
            <rFont val="Segoe UI"/>
            <family val="2"/>
            <charset val="238"/>
          </rPr>
          <t xml:space="preserve">
TBC,Mellkas rtg dolgozói</t>
        </r>
      </text>
    </comment>
    <comment ref="BM42" authorId="1" shapeId="0">
      <text>
        <r>
          <rPr>
            <b/>
            <sz val="9"/>
            <color indexed="8"/>
            <rFont val="Segoe UI"/>
            <family val="2"/>
            <charset val="238"/>
          </rPr>
          <t>Farkasné Karalyos Krisztina:</t>
        </r>
        <r>
          <rPr>
            <sz val="9"/>
            <color indexed="8"/>
            <rFont val="Segoe UI"/>
            <family val="2"/>
            <charset val="238"/>
          </rPr>
          <t xml:space="preserve">
TBC,Mellkas rtg dolgozói</t>
        </r>
      </text>
    </comment>
    <comment ref="D43" authorId="0" shapeId="0">
      <text>
        <r>
          <rPr>
            <b/>
            <sz val="9"/>
            <color indexed="8"/>
            <rFont val="Segoe UI"/>
            <family val="2"/>
            <charset val="238"/>
          </rPr>
          <t xml:space="preserve">Szeifert Zsuzsanna:
</t>
        </r>
        <r>
          <rPr>
            <sz val="9"/>
            <color indexed="8"/>
            <rFont val="Segoe UI"/>
            <family val="2"/>
            <charset val="238"/>
          </rPr>
          <t xml:space="preserve">gépjárműbiztosítások,szakmai felelősségbiz (jegyző,polgm.) vagyonbiztosítás, külterületi útbiztosítás 3700e
</t>
        </r>
        <r>
          <rPr>
            <b/>
            <sz val="9"/>
            <color indexed="8"/>
            <rFont val="Segoe UI"/>
            <family val="2"/>
            <charset val="238"/>
          </rPr>
          <t xml:space="preserve">Komjáthy-Mészáros Anita: </t>
        </r>
        <r>
          <rPr>
            <sz val="9"/>
            <color indexed="8"/>
            <rFont val="Segoe UI"/>
            <family val="2"/>
            <charset val="238"/>
          </rPr>
          <t>intézményi hulladék: 1600e, kéményellenőrzés 400e, hész 5000e, azbesztszennyezés tényfeltárás 2947e,munka és tűzvédelem 720e,energia besz. eljárási díjai 1680e,konténeróvoda bérleti díj 2000e,karácsonyi csomag 8000e,ajándéktárgy2000e,titkársági 1500e,városi kiadványok 500e,nyári napközi 2000e,turisztikai fejlesztés 2000e,oklevéltok 500e,prourbe emlékérem 500e, étlehulladék elszállítás 1000e,központi nyomtató bérlése zeneiskola részére 250e,bankköltség 6500e,uszoda mintavétel 460e,egyéb 2000e,belső ellenőr 1200e, TV 2000e
KEHOP projekt megvalósítása 2 591 eft</t>
        </r>
      </text>
    </comment>
    <comment ref="E43" authorId="0" shapeId="0">
      <text>
        <r>
          <rPr>
            <b/>
            <sz val="9"/>
            <color indexed="8"/>
            <rFont val="Segoe UI"/>
            <family val="2"/>
            <charset val="238"/>
          </rPr>
          <t xml:space="preserve">Szeifert Zsuzsanna:
</t>
        </r>
        <r>
          <rPr>
            <sz val="9"/>
            <color indexed="8"/>
            <rFont val="Segoe UI"/>
            <family val="2"/>
            <charset val="238"/>
          </rPr>
          <t xml:space="preserve">gépjárműbiztosítások,szakmai felelősségbiz (jegyző,polgm.) vagyonbiztosítás, külterületi útbiztosítás 3700e
</t>
        </r>
        <r>
          <rPr>
            <b/>
            <sz val="9"/>
            <color indexed="8"/>
            <rFont val="Segoe UI"/>
            <family val="2"/>
            <charset val="238"/>
          </rPr>
          <t xml:space="preserve">Komjáthy-Mészáros Anita: </t>
        </r>
        <r>
          <rPr>
            <sz val="9"/>
            <color indexed="8"/>
            <rFont val="Segoe UI"/>
            <family val="2"/>
            <charset val="238"/>
          </rPr>
          <t>intézményi hulladék: 1600e, kéményellenőrzés 400e, hész 5000e, azbesztszennyezés tényfeltárás 2947e,munka és tűzvédelem 720e,energia besz. eljárási díjai 1680e,konténeróvoda bérleti díj 2000e,karácsonyi csomag 8000e,ajándéktárgy2000e,titkársági 1500e,városi kiadványok 500e,nyári napközi 2000e,turisztikai fejlesztés 2000e,oklevéltok 500e,prourbe emlékérem 500e, étlehulladék elszállítás 1000e,központi nyomtató bérlése zeneiskola részére 250e,bankköltség 6500e,uszoda mintavétel 460e,egyéb 2000e,belső ellenőr 1200e, TV 2000e
KEHOP projekt megvalósítása 2 591 eft</t>
        </r>
      </text>
    </comment>
    <comment ref="H43" authorId="0" shapeId="0">
      <text>
        <r>
          <rPr>
            <b/>
            <sz val="9"/>
            <color indexed="8"/>
            <rFont val="Segoe UI"/>
            <family val="2"/>
            <charset val="238"/>
          </rPr>
          <t>Komjáthy-Mészáros Anita:</t>
        </r>
        <r>
          <rPr>
            <sz val="9"/>
            <color indexed="8"/>
            <rFont val="Segoe UI"/>
            <family val="2"/>
            <charset val="238"/>
          </rPr>
          <t xml:space="preserve">
temetőüzemtetés 300e,hulladékelszállítás 1400e</t>
        </r>
      </text>
    </comment>
    <comment ref="I43" authorId="0" shapeId="0">
      <text>
        <r>
          <rPr>
            <b/>
            <sz val="9"/>
            <color indexed="8"/>
            <rFont val="Segoe UI"/>
            <family val="2"/>
            <charset val="238"/>
          </rPr>
          <t>Komjáthy-Mészáros Anita:</t>
        </r>
        <r>
          <rPr>
            <sz val="9"/>
            <color indexed="8"/>
            <rFont val="Segoe UI"/>
            <family val="2"/>
            <charset val="238"/>
          </rPr>
          <t xml:space="preserve">
temetőüzemtetés 300e,hulladékelszállítás 1400e</t>
        </r>
      </text>
    </comment>
    <comment ref="L43" authorId="0" shapeId="0">
      <text>
        <r>
          <rPr>
            <b/>
            <sz val="9"/>
            <color indexed="8"/>
            <rFont val="Segoe UI"/>
            <family val="2"/>
            <charset val="238"/>
          </rPr>
          <t>Szeifert Zsuzsanna:</t>
        </r>
        <r>
          <rPr>
            <sz val="9"/>
            <color indexed="8"/>
            <rFont val="Segoe UI"/>
            <family val="2"/>
            <charset val="238"/>
          </rPr>
          <t xml:space="preserve">
525R 9000EFt
(lakásokkal kapcs. közös költség 7800EFt, hulladékszállítás, értékbecslések, energetikai tanúsítvány, rágcsálóírtás, ügyvédi díjak)  egyéb ingatlannal kapcsolatos kitűzések, vázrajzok, italautomata bérlet PH
</t>
        </r>
      </text>
    </comment>
    <comment ref="M43" authorId="0" shapeId="0">
      <text>
        <r>
          <rPr>
            <b/>
            <sz val="9"/>
            <color indexed="8"/>
            <rFont val="Segoe UI"/>
            <family val="2"/>
            <charset val="238"/>
          </rPr>
          <t>Szeifert Zsuzsanna:</t>
        </r>
        <r>
          <rPr>
            <sz val="9"/>
            <color indexed="8"/>
            <rFont val="Segoe UI"/>
            <family val="2"/>
            <charset val="238"/>
          </rPr>
          <t xml:space="preserve">
525R 9000EFt
(lakásokkal kapcs. közös költség 7800EFt, hulladékszállítás, értékbecslések, energetikai tanúsítvány, rágcsálóírtás, ügyvédi díjak)  egyéb ingatlannal kapcsolatos kitűzések, vázrajzok, italautomata bérlet PH
</t>
        </r>
      </text>
    </comment>
    <comment ref="P43" authorId="0" shapeId="0">
      <text>
        <r>
          <rPr>
            <b/>
            <sz val="9"/>
            <color indexed="8"/>
            <rFont val="Segoe UI"/>
            <family val="2"/>
            <charset val="238"/>
          </rPr>
          <t>Komjáthy-Mészáros Anita:</t>
        </r>
        <r>
          <rPr>
            <sz val="9"/>
            <color indexed="8"/>
            <rFont val="Segoe UI"/>
            <family val="2"/>
            <charset val="238"/>
          </rPr>
          <t xml:space="preserve"> hulladék elszállítás 3200e,városháza őrzése, riasztó 3600e
</t>
        </r>
      </text>
    </comment>
    <comment ref="Q43" authorId="0" shapeId="0">
      <text>
        <r>
          <rPr>
            <b/>
            <sz val="9"/>
            <color indexed="8"/>
            <rFont val="Segoe UI"/>
            <family val="2"/>
            <charset val="238"/>
          </rPr>
          <t>Komjáthy-Mészáros Anita:</t>
        </r>
        <r>
          <rPr>
            <sz val="9"/>
            <color indexed="8"/>
            <rFont val="Segoe UI"/>
            <family val="2"/>
            <charset val="238"/>
          </rPr>
          <t xml:space="preserve"> hulladék elszállítás 3200e,városháza őrzése, riasztó 3600e
</t>
        </r>
      </text>
    </comment>
    <comment ref="T43" authorId="0" shapeId="0">
      <text>
        <r>
          <rPr>
            <b/>
            <sz val="9"/>
            <color indexed="8"/>
            <rFont val="Segoe UI"/>
            <family val="2"/>
            <charset val="238"/>
          </rPr>
          <t>Komjáthy-Mészáros Anita:</t>
        </r>
        <r>
          <rPr>
            <sz val="9"/>
            <color indexed="8"/>
            <rFont val="Segoe UI"/>
            <family val="2"/>
            <charset val="238"/>
          </rPr>
          <t xml:space="preserve">
városi rendezvény 25000e, nemzetközi kapcsolatok 500e,hírmondó szerkesztés 2500e</t>
        </r>
      </text>
    </comment>
    <comment ref="U43" authorId="0" shapeId="0">
      <text>
        <r>
          <rPr>
            <b/>
            <sz val="9"/>
            <color indexed="8"/>
            <rFont val="Segoe UI"/>
            <family val="2"/>
            <charset val="238"/>
          </rPr>
          <t>Komjáthy-Mészáros Anita:</t>
        </r>
        <r>
          <rPr>
            <sz val="9"/>
            <color indexed="8"/>
            <rFont val="Segoe UI"/>
            <family val="2"/>
            <charset val="238"/>
          </rPr>
          <t xml:space="preserve">
városi rendezvény 25000e, nemzetközi kapcsolatok 500e,hírmondó szerkesztés 2500e</t>
        </r>
      </text>
    </comment>
    <comment ref="AJ43" authorId="0" shapeId="0">
      <text>
        <r>
          <rPr>
            <b/>
            <sz val="9"/>
            <color indexed="81"/>
            <rFont val="Segoe UI"/>
            <family val="2"/>
            <charset val="238"/>
          </rPr>
          <t>Komjáthy-Mészáros Anita:</t>
        </r>
        <r>
          <rPr>
            <sz val="9"/>
            <color indexed="81"/>
            <rFont val="Segoe UI"/>
            <family val="2"/>
            <charset val="238"/>
          </rPr>
          <t xml:space="preserve">
útkezelés 11000e </t>
        </r>
      </text>
    </comment>
    <comment ref="AK43" authorId="0" shapeId="0">
      <text>
        <r>
          <rPr>
            <b/>
            <sz val="9"/>
            <color indexed="81"/>
            <rFont val="Segoe UI"/>
            <family val="2"/>
            <charset val="238"/>
          </rPr>
          <t>Komjáthy-Mészáros Anita:</t>
        </r>
        <r>
          <rPr>
            <sz val="9"/>
            <color indexed="81"/>
            <rFont val="Segoe UI"/>
            <family val="2"/>
            <charset val="238"/>
          </rPr>
          <t xml:space="preserve">
útkezelés 11000e </t>
        </r>
      </text>
    </comment>
    <comment ref="AV43" authorId="0" shapeId="0">
      <text>
        <r>
          <rPr>
            <b/>
            <sz val="9"/>
            <color indexed="8"/>
            <rFont val="Segoe UI"/>
            <family val="2"/>
            <charset val="238"/>
          </rPr>
          <t>Komjáthy-Mészáros Anita:</t>
        </r>
        <r>
          <rPr>
            <sz val="9"/>
            <color indexed="8"/>
            <rFont val="Segoe UI"/>
            <family val="2"/>
            <charset val="238"/>
          </rPr>
          <t xml:space="preserve">
fűnyírás, zöldhulladék elszállítás, virágosítás, fák kivágása, fák ültetése, Életút Egyesület</t>
        </r>
      </text>
    </comment>
    <comment ref="AW43" authorId="0" shapeId="0">
      <text>
        <r>
          <rPr>
            <b/>
            <sz val="9"/>
            <color indexed="8"/>
            <rFont val="Segoe UI"/>
            <family val="2"/>
            <charset val="238"/>
          </rPr>
          <t>Komjáthy-Mészáros Anita:</t>
        </r>
        <r>
          <rPr>
            <sz val="9"/>
            <color indexed="8"/>
            <rFont val="Segoe UI"/>
            <family val="2"/>
            <charset val="238"/>
          </rPr>
          <t xml:space="preserve">
fűnyírás, zöldhulladék elszállítás, virágosítás, fák kivágása, fák ültetése, Életút Egyesület</t>
        </r>
      </text>
    </comment>
    <comment ref="AZ43" authorId="0" shapeId="0">
      <text>
        <r>
          <rPr>
            <b/>
            <sz val="9"/>
            <color indexed="8"/>
            <rFont val="Segoe UI"/>
            <family val="2"/>
            <charset val="238"/>
          </rPr>
          <t>Komjáthy-Mészáros Anita:</t>
        </r>
        <r>
          <rPr>
            <sz val="9"/>
            <color indexed="8"/>
            <rFont val="Segoe UI"/>
            <family val="2"/>
            <charset val="238"/>
          </rPr>
          <t xml:space="preserve">
rágcsálóírtás 900e,ebrendészet 515e, földmunka 3000e,lakossági térkő 2000e+ hulladéklerakó környezetvédelmi jelentések 600e
,vízilétesítmények, patakmedrek fenntartása 3000e,köztéri játszóterek 4 évenkénti kötelező felülvizsgálata 3100e,GPRS szolgáltatás 345e</t>
        </r>
      </text>
    </comment>
    <comment ref="BA43" authorId="0" shapeId="0">
      <text>
        <r>
          <rPr>
            <b/>
            <sz val="9"/>
            <color indexed="8"/>
            <rFont val="Segoe UI"/>
            <family val="2"/>
            <charset val="238"/>
          </rPr>
          <t>Komjáthy-Mészáros Anita:</t>
        </r>
        <r>
          <rPr>
            <sz val="9"/>
            <color indexed="8"/>
            <rFont val="Segoe UI"/>
            <family val="2"/>
            <charset val="238"/>
          </rPr>
          <t xml:space="preserve">
rágcsálóírtás 900e,ebrendészet 515e, földmunka 3000e,lakossági térkő 2000e+ hulladéklerakó környezetvédelmi jelentések 600e
,vízilétesítmények, patakmedrek fenntartása 3000e,köztéri játszóterek 4 évenkénti kötelező felülvizsgálata 3100e,GPRS szolgáltatás 345e</t>
        </r>
      </text>
    </comment>
    <comment ref="BD43" authorId="1" shapeId="0">
      <text>
        <r>
          <rPr>
            <b/>
            <sz val="9"/>
            <color indexed="8"/>
            <rFont val="Segoe UI"/>
            <family val="2"/>
            <charset val="238"/>
          </rPr>
          <t>Farkasné Karalyos Krisztina:</t>
        </r>
        <r>
          <rPr>
            <sz val="9"/>
            <color indexed="8"/>
            <rFont val="Segoe UI"/>
            <family val="2"/>
            <charset val="238"/>
          </rPr>
          <t xml:space="preserve">
Artisjus,B-Angel,Veszélyes hulladék,rágcsáló),MESZK,Synlab
</t>
        </r>
      </text>
    </comment>
    <comment ref="BE43" authorId="1" shapeId="0">
      <text>
        <r>
          <rPr>
            <b/>
            <sz val="9"/>
            <color indexed="8"/>
            <rFont val="Segoe UI"/>
            <family val="2"/>
            <charset val="238"/>
          </rPr>
          <t>Farkasné Karalyos Krisztina:</t>
        </r>
        <r>
          <rPr>
            <sz val="9"/>
            <color indexed="8"/>
            <rFont val="Segoe UI"/>
            <family val="2"/>
            <charset val="238"/>
          </rPr>
          <t xml:space="preserve">
Artisjus,B-Angel,Veszélyes hulladék,rágcsáló),MESZK,Synlab
</t>
        </r>
      </text>
    </comment>
    <comment ref="BL43" authorId="1" shapeId="0">
      <text>
        <r>
          <rPr>
            <b/>
            <sz val="9"/>
            <color indexed="8"/>
            <rFont val="Segoe UI"/>
            <family val="2"/>
            <charset val="238"/>
          </rPr>
          <t>Farkasné Karalyos Krisztina:</t>
        </r>
        <r>
          <rPr>
            <sz val="9"/>
            <color indexed="8"/>
            <rFont val="Segoe UI"/>
            <family val="2"/>
            <charset val="238"/>
          </rPr>
          <t xml:space="preserve">
Szádóczkiné 20.000/alk</t>
        </r>
      </text>
    </comment>
    <comment ref="BM43" authorId="1" shapeId="0">
      <text>
        <r>
          <rPr>
            <b/>
            <sz val="9"/>
            <color indexed="8"/>
            <rFont val="Segoe UI"/>
            <family val="2"/>
            <charset val="238"/>
          </rPr>
          <t>Farkasné Karalyos Krisztina:</t>
        </r>
        <r>
          <rPr>
            <sz val="9"/>
            <color indexed="8"/>
            <rFont val="Segoe UI"/>
            <family val="2"/>
            <charset val="238"/>
          </rPr>
          <t xml:space="preserve">
Szádóczkiné 20.000/alk</t>
        </r>
      </text>
    </comment>
    <comment ref="BT43" authorId="0" shapeId="0">
      <text>
        <r>
          <rPr>
            <b/>
            <sz val="9"/>
            <color indexed="8"/>
            <rFont val="Segoe UI"/>
            <family val="2"/>
            <charset val="238"/>
          </rPr>
          <t xml:space="preserve">Szeifert Zsuzsanna:
</t>
        </r>
        <r>
          <rPr>
            <sz val="9"/>
            <color indexed="8"/>
            <rFont val="Segoe UI"/>
            <family val="2"/>
            <charset val="238"/>
          </rPr>
          <t xml:space="preserve">extrém sportpálya biztosítás, egyéb 200e
</t>
        </r>
      </text>
    </comment>
    <comment ref="BU43" authorId="0" shapeId="0">
      <text>
        <r>
          <rPr>
            <b/>
            <sz val="9"/>
            <color indexed="8"/>
            <rFont val="Segoe UI"/>
            <family val="2"/>
            <charset val="238"/>
          </rPr>
          <t xml:space="preserve">Szeifert Zsuzsanna:
</t>
        </r>
        <r>
          <rPr>
            <sz val="9"/>
            <color indexed="8"/>
            <rFont val="Segoe UI"/>
            <family val="2"/>
            <charset val="238"/>
          </rPr>
          <t xml:space="preserve">extrém sportpálya biztosítás, egyéb 200e
</t>
        </r>
      </text>
    </comment>
    <comment ref="CR43" authorId="0" shapeId="0">
      <text>
        <r>
          <rPr>
            <b/>
            <sz val="9"/>
            <color indexed="8"/>
            <rFont val="Segoe UI"/>
            <family val="2"/>
            <charset val="238"/>
          </rPr>
          <t>Komjáthy-Mészáros Anita:</t>
        </r>
        <r>
          <rPr>
            <sz val="9"/>
            <color indexed="8"/>
            <rFont val="Segoe UI"/>
            <family val="2"/>
            <charset val="238"/>
          </rPr>
          <t xml:space="preserve">
Ételszállítás</t>
        </r>
      </text>
    </comment>
    <comment ref="CS43" authorId="0" shapeId="0">
      <text>
        <r>
          <rPr>
            <b/>
            <sz val="9"/>
            <color indexed="8"/>
            <rFont val="Segoe UI"/>
            <family val="2"/>
            <charset val="238"/>
          </rPr>
          <t>Komjáthy-Mészáros Anita:</t>
        </r>
        <r>
          <rPr>
            <sz val="9"/>
            <color indexed="8"/>
            <rFont val="Segoe UI"/>
            <family val="2"/>
            <charset val="238"/>
          </rPr>
          <t xml:space="preserve">
Ételszállítás</t>
        </r>
      </text>
    </comment>
    <comment ref="CV43" authorId="2" shapeId="0">
      <text>
        <r>
          <rPr>
            <b/>
            <sz val="9"/>
            <color indexed="8"/>
            <rFont val="Segoe UI"/>
            <family val="2"/>
            <charset val="238"/>
          </rPr>
          <t>Szeifert Zsuzsanna:</t>
        </r>
        <r>
          <rPr>
            <sz val="9"/>
            <color indexed="8"/>
            <rFont val="Segoe UI"/>
            <family val="2"/>
            <charset val="238"/>
          </rPr>
          <t xml:space="preserve">
biztosítás 280EFT, hulladékszállítás 750EFT, kötelező értékbecslés 3 évente 400EFT, lépcsőháztakarítás, rágcsálóírtás, ügyvédi díj, </t>
        </r>
      </text>
    </comment>
    <comment ref="CW43" authorId="2" shapeId="0">
      <text>
        <r>
          <rPr>
            <b/>
            <sz val="9"/>
            <color indexed="8"/>
            <rFont val="Segoe UI"/>
            <family val="2"/>
            <charset val="238"/>
          </rPr>
          <t>Szeifert Zsuzsanna:</t>
        </r>
        <r>
          <rPr>
            <sz val="9"/>
            <color indexed="8"/>
            <rFont val="Segoe UI"/>
            <family val="2"/>
            <charset val="238"/>
          </rPr>
          <t xml:space="preserve">
biztosítás 280EFT, hulladékszállítás 750EFT, kötelező értékbecslés 3 évente 400EFT, lépcsőháztakarítás, rágcsálóírtás, ügyvédi díj, </t>
        </r>
      </text>
    </comment>
    <comment ref="CZ43" authorId="0" shapeId="0">
      <text>
        <r>
          <rPr>
            <b/>
            <sz val="9"/>
            <color indexed="8"/>
            <rFont val="Segoe UI"/>
            <family val="2"/>
            <charset val="238"/>
          </rPr>
          <t>Komjáthy-Mészáros Anita:</t>
        </r>
        <r>
          <rPr>
            <sz val="9"/>
            <color indexed="8"/>
            <rFont val="Segoe UI"/>
            <family val="2"/>
            <charset val="238"/>
          </rPr>
          <t xml:space="preserve">
Babacsomag</t>
        </r>
      </text>
    </comment>
    <comment ref="DA43" authorId="0" shapeId="0">
      <text>
        <r>
          <rPr>
            <b/>
            <sz val="9"/>
            <color indexed="8"/>
            <rFont val="Segoe UI"/>
            <family val="2"/>
            <charset val="238"/>
          </rPr>
          <t>Komjáthy-Mészáros Anita:</t>
        </r>
        <r>
          <rPr>
            <sz val="9"/>
            <color indexed="8"/>
            <rFont val="Segoe UI"/>
            <family val="2"/>
            <charset val="238"/>
          </rPr>
          <t xml:space="preserve">
Babacsomag</t>
        </r>
      </text>
    </comment>
    <comment ref="D52" authorId="0" shapeId="0">
      <text>
        <r>
          <rPr>
            <b/>
            <sz val="9"/>
            <color indexed="8"/>
            <rFont val="Segoe UI"/>
            <family val="2"/>
            <charset val="238"/>
          </rPr>
          <t>Komjáthy-Mészáros Anita:</t>
        </r>
        <r>
          <rPr>
            <sz val="9"/>
            <color indexed="8"/>
            <rFont val="Segoe UI"/>
            <family val="2"/>
            <charset val="238"/>
          </rPr>
          <t xml:space="preserve">
fizetési meghagyások 500e,cégautóadó 912e,hatósági díj, kerekítés,egyéb 
</t>
        </r>
      </text>
    </comment>
    <comment ref="E52" authorId="0" shapeId="0">
      <text>
        <r>
          <rPr>
            <b/>
            <sz val="9"/>
            <color indexed="8"/>
            <rFont val="Segoe UI"/>
            <family val="2"/>
            <charset val="238"/>
          </rPr>
          <t>Komjáthy-Mészáros Anita:</t>
        </r>
        <r>
          <rPr>
            <sz val="9"/>
            <color indexed="8"/>
            <rFont val="Segoe UI"/>
            <family val="2"/>
            <charset val="238"/>
          </rPr>
          <t xml:space="preserve">
fizetési meghagyások 500e,cégautóadó 912e,hatósági díj, kerekítés,egyéb 
</t>
        </r>
      </text>
    </comment>
    <comment ref="L52" authorId="0" shapeId="0">
      <text>
        <r>
          <rPr>
            <b/>
            <sz val="9"/>
            <color indexed="8"/>
            <rFont val="Segoe UI"/>
            <family val="2"/>
            <charset val="238"/>
          </rPr>
          <t>Komjáthy-Mészáros Anita:</t>
        </r>
        <r>
          <rPr>
            <sz val="9"/>
            <color indexed="8"/>
            <rFont val="Segoe UI"/>
            <family val="2"/>
            <charset val="238"/>
          </rPr>
          <t xml:space="preserve">
Hatósági díj, földhivatali díj</t>
        </r>
      </text>
    </comment>
    <comment ref="M52" authorId="0" shapeId="0">
      <text>
        <r>
          <rPr>
            <b/>
            <sz val="9"/>
            <color indexed="8"/>
            <rFont val="Segoe UI"/>
            <family val="2"/>
            <charset val="238"/>
          </rPr>
          <t>Komjáthy-Mészáros Anita:</t>
        </r>
        <r>
          <rPr>
            <sz val="9"/>
            <color indexed="8"/>
            <rFont val="Segoe UI"/>
            <family val="2"/>
            <charset val="238"/>
          </rPr>
          <t xml:space="preserve">
Hatósági díj, földhivatali díj</t>
        </r>
      </text>
    </comment>
    <comment ref="BD52" authorId="1" shapeId="0">
      <text>
        <r>
          <rPr>
            <b/>
            <sz val="9"/>
            <color indexed="8"/>
            <rFont val="Segoe UI"/>
            <family val="2"/>
            <charset val="238"/>
          </rPr>
          <t>Farkasné Karalyos Krisztina:</t>
        </r>
        <r>
          <rPr>
            <sz val="9"/>
            <color indexed="8"/>
            <rFont val="Segoe UI"/>
            <family val="2"/>
            <charset val="238"/>
          </rPr>
          <t xml:space="preserve">
MESZK tagdíj 2 fő
</t>
        </r>
      </text>
    </comment>
    <comment ref="BE52" authorId="1" shapeId="0">
      <text>
        <r>
          <rPr>
            <b/>
            <sz val="9"/>
            <color indexed="8"/>
            <rFont val="Segoe UI"/>
            <family val="2"/>
            <charset val="238"/>
          </rPr>
          <t>Farkasné Karalyos Krisztina:</t>
        </r>
        <r>
          <rPr>
            <sz val="9"/>
            <color indexed="8"/>
            <rFont val="Segoe UI"/>
            <family val="2"/>
            <charset val="238"/>
          </rPr>
          <t xml:space="preserve">
MESZK tagdíj 2 fő
</t>
        </r>
      </text>
    </comment>
    <comment ref="BH52" authorId="1" shapeId="0">
      <text>
        <r>
          <rPr>
            <b/>
            <sz val="9"/>
            <color indexed="8"/>
            <rFont val="Segoe UI"/>
            <family val="2"/>
            <charset val="238"/>
          </rPr>
          <t>Farkasné Karalyos Krisztina:</t>
        </r>
        <r>
          <rPr>
            <sz val="9"/>
            <color indexed="8"/>
            <rFont val="Segoe UI"/>
            <family val="2"/>
            <charset val="238"/>
          </rPr>
          <t xml:space="preserve">
MOK,MESZK tagdíj</t>
        </r>
      </text>
    </comment>
    <comment ref="BI52" authorId="1" shapeId="0">
      <text>
        <r>
          <rPr>
            <b/>
            <sz val="9"/>
            <color indexed="8"/>
            <rFont val="Segoe UI"/>
            <family val="2"/>
            <charset val="238"/>
          </rPr>
          <t>Farkasné Karalyos Krisztina:</t>
        </r>
        <r>
          <rPr>
            <sz val="9"/>
            <color indexed="8"/>
            <rFont val="Segoe UI"/>
            <family val="2"/>
            <charset val="238"/>
          </rPr>
          <t xml:space="preserve">
MOK,MESZK tagdíj</t>
        </r>
      </text>
    </comment>
    <comment ref="BL52" authorId="1" shapeId="0">
      <text>
        <r>
          <rPr>
            <b/>
            <sz val="9"/>
            <color indexed="8"/>
            <rFont val="Segoe UI"/>
            <family val="2"/>
            <charset val="238"/>
          </rPr>
          <t>Farkasné Karalyos Krisztina:</t>
        </r>
        <r>
          <rPr>
            <sz val="9"/>
            <color indexed="8"/>
            <rFont val="Segoe UI"/>
            <family val="2"/>
            <charset val="238"/>
          </rPr>
          <t xml:space="preserve">
MAVE,MESZK tagdíj</t>
        </r>
      </text>
    </comment>
    <comment ref="BM52" authorId="1" shapeId="0">
      <text>
        <r>
          <rPr>
            <b/>
            <sz val="9"/>
            <color indexed="8"/>
            <rFont val="Segoe UI"/>
            <family val="2"/>
            <charset val="238"/>
          </rPr>
          <t>Farkasné Karalyos Krisztina:</t>
        </r>
        <r>
          <rPr>
            <sz val="9"/>
            <color indexed="8"/>
            <rFont val="Segoe UI"/>
            <family val="2"/>
            <charset val="238"/>
          </rPr>
          <t xml:space="preserve">
MAVE,MESZK tagdíj</t>
        </r>
      </text>
    </comment>
  </commentList>
</comments>
</file>

<file path=xl/comments2.xml><?xml version="1.0" encoding="utf-8"?>
<comments xmlns="http://schemas.openxmlformats.org/spreadsheetml/2006/main">
  <authors>
    <author>Komjáthy-Mészáros Anita</author>
  </authors>
  <commentList>
    <comment ref="D20" authorId="0" shapeId="0">
      <text>
        <r>
          <rPr>
            <b/>
            <sz val="9"/>
            <color indexed="8"/>
            <rFont val="Segoe UI"/>
            <family val="2"/>
            <charset val="238"/>
          </rPr>
          <t>Komjáthy-Mészáros Anita:</t>
        </r>
        <r>
          <rPr>
            <sz val="9"/>
            <color indexed="8"/>
            <rFont val="Segoe UI"/>
            <family val="2"/>
            <charset val="238"/>
          </rPr>
          <t xml:space="preserve">
szemüveg 250e,bankszámla kompenzáció 288e</t>
        </r>
      </text>
    </comment>
    <comment ref="E20" authorId="0" shapeId="0">
      <text>
        <r>
          <rPr>
            <b/>
            <sz val="9"/>
            <color indexed="8"/>
            <rFont val="Segoe UI"/>
            <family val="2"/>
            <charset val="238"/>
          </rPr>
          <t>Komjáthy-Mészáros Anita:</t>
        </r>
        <r>
          <rPr>
            <sz val="9"/>
            <color indexed="8"/>
            <rFont val="Segoe UI"/>
            <family val="2"/>
            <charset val="238"/>
          </rPr>
          <t xml:space="preserve">
szemüveg 250e,bankszámla kompenzáció 288e</t>
        </r>
      </text>
    </comment>
    <comment ref="D22" authorId="0" shapeId="0">
      <text>
        <r>
          <rPr>
            <b/>
            <sz val="9"/>
            <color indexed="8"/>
            <rFont val="Segoe UI"/>
            <family val="2"/>
            <charset val="238"/>
          </rPr>
          <t>Komjáthy-Mészáros Anita:</t>
        </r>
        <r>
          <rPr>
            <sz val="9"/>
            <color indexed="8"/>
            <rFont val="Segoe UI"/>
            <family val="2"/>
            <charset val="238"/>
          </rPr>
          <t xml:space="preserve">
nyugdíjasok kötelező kerete 300e,kegyeleti támogatás 400e</t>
        </r>
      </text>
    </comment>
    <comment ref="E22" authorId="0" shapeId="0">
      <text>
        <r>
          <rPr>
            <b/>
            <sz val="9"/>
            <color indexed="8"/>
            <rFont val="Segoe UI"/>
            <family val="2"/>
            <charset val="238"/>
          </rPr>
          <t>Komjáthy-Mészáros Anita:</t>
        </r>
        <r>
          <rPr>
            <sz val="9"/>
            <color indexed="8"/>
            <rFont val="Segoe UI"/>
            <family val="2"/>
            <charset val="238"/>
          </rPr>
          <t xml:space="preserve">
nyugdíjasok kötelező kerete 300e,kegyeleti támogatás 400e</t>
        </r>
      </text>
    </comment>
    <comment ref="D23" authorId="0" shapeId="0">
      <text>
        <r>
          <rPr>
            <b/>
            <sz val="9"/>
            <color indexed="8"/>
            <rFont val="Segoe UI"/>
            <family val="2"/>
            <charset val="238"/>
          </rPr>
          <t>Komjáthy-Mészáros Anita:</t>
        </r>
        <r>
          <rPr>
            <sz val="9"/>
            <color indexed="8"/>
            <rFont val="Segoe UI"/>
            <family val="2"/>
            <charset val="238"/>
          </rPr>
          <t xml:space="preserve">
továbbtanulás 500e,szabadságmegváltás 500e,végkielégítés 180e</t>
        </r>
      </text>
    </comment>
    <comment ref="E23" authorId="0" shapeId="0">
      <text>
        <r>
          <rPr>
            <b/>
            <sz val="9"/>
            <color indexed="8"/>
            <rFont val="Segoe UI"/>
            <family val="2"/>
            <charset val="238"/>
          </rPr>
          <t>Komjáthy-Mészáros Anita:</t>
        </r>
        <r>
          <rPr>
            <sz val="9"/>
            <color indexed="8"/>
            <rFont val="Segoe UI"/>
            <family val="2"/>
            <charset val="238"/>
          </rPr>
          <t xml:space="preserve">
továbbtanulás 500e,szabadságmegváltás 500e,végkielégítés 180e</t>
        </r>
      </text>
    </comment>
    <comment ref="D26" authorId="0" shapeId="0">
      <text>
        <r>
          <rPr>
            <b/>
            <sz val="9"/>
            <color indexed="8"/>
            <rFont val="Segoe UI"/>
            <family val="2"/>
            <charset val="238"/>
          </rPr>
          <t>Komjáthy-Mészáros Anita:</t>
        </r>
        <r>
          <rPr>
            <sz val="9"/>
            <color indexed="8"/>
            <rFont val="Segoe UI"/>
            <family val="2"/>
            <charset val="238"/>
          </rPr>
          <t xml:space="preserve">
takarítónők helyettesítése
</t>
        </r>
      </text>
    </comment>
    <comment ref="E26" authorId="0" shapeId="0">
      <text>
        <r>
          <rPr>
            <b/>
            <sz val="9"/>
            <color indexed="8"/>
            <rFont val="Segoe UI"/>
            <family val="2"/>
            <charset val="238"/>
          </rPr>
          <t>Komjáthy-Mészáros Anita:</t>
        </r>
        <r>
          <rPr>
            <sz val="9"/>
            <color indexed="8"/>
            <rFont val="Segoe UI"/>
            <family val="2"/>
            <charset val="238"/>
          </rPr>
          <t xml:space="preserve">
takarítónők helyettesítése
</t>
        </r>
      </text>
    </comment>
    <comment ref="D27" authorId="0" shapeId="0">
      <text>
        <r>
          <rPr>
            <b/>
            <sz val="9"/>
            <color indexed="8"/>
            <rFont val="Segoe UI"/>
            <family val="2"/>
            <charset val="238"/>
          </rPr>
          <t>Komjáthy-Mészáros Anita:</t>
        </r>
        <r>
          <rPr>
            <sz val="9"/>
            <color indexed="8"/>
            <rFont val="Segoe UI"/>
            <family val="2"/>
            <charset val="238"/>
          </rPr>
          <t xml:space="preserve">
nyugdíjasok juttatása, születésnapi köszöntések</t>
        </r>
      </text>
    </comment>
    <comment ref="E27" authorId="0" shapeId="0">
      <text>
        <r>
          <rPr>
            <b/>
            <sz val="9"/>
            <color indexed="8"/>
            <rFont val="Segoe UI"/>
            <family val="2"/>
            <charset val="238"/>
          </rPr>
          <t>Komjáthy-Mészáros Anita:</t>
        </r>
        <r>
          <rPr>
            <sz val="9"/>
            <color indexed="8"/>
            <rFont val="Segoe UI"/>
            <family val="2"/>
            <charset val="238"/>
          </rPr>
          <t xml:space="preserve">
nyugdíjasok juttatása, születésnapi köszöntések</t>
        </r>
      </text>
    </comment>
    <comment ref="D30" authorId="0" shapeId="0">
      <text>
        <r>
          <rPr>
            <b/>
            <sz val="9"/>
            <color indexed="8"/>
            <rFont val="Segoe UI"/>
            <family val="2"/>
            <charset val="238"/>
          </rPr>
          <t>Komjáthy-Mészáros Anita:</t>
        </r>
        <r>
          <rPr>
            <sz val="9"/>
            <color indexed="8"/>
            <rFont val="Segoe UI"/>
            <family val="2"/>
            <charset val="238"/>
          </rPr>
          <t xml:space="preserve">
Rehabilitációs hozzájárulás 2465e
</t>
        </r>
      </text>
    </comment>
    <comment ref="E30" authorId="0" shapeId="0">
      <text>
        <r>
          <rPr>
            <b/>
            <sz val="9"/>
            <color indexed="8"/>
            <rFont val="Segoe UI"/>
            <family val="2"/>
            <charset val="238"/>
          </rPr>
          <t>Komjáthy-Mészáros Anita:</t>
        </r>
        <r>
          <rPr>
            <sz val="9"/>
            <color indexed="8"/>
            <rFont val="Segoe UI"/>
            <family val="2"/>
            <charset val="238"/>
          </rPr>
          <t xml:space="preserve">
Rehabilitációs hozzájárulás 2465e
</t>
        </r>
      </text>
    </comment>
    <comment ref="D31" authorId="0" shapeId="0">
      <text>
        <r>
          <rPr>
            <b/>
            <sz val="9"/>
            <color indexed="8"/>
            <rFont val="Segoe UI"/>
            <family val="2"/>
            <charset val="238"/>
          </rPr>
          <t>Komjáthy-Mészáros Anita:</t>
        </r>
        <r>
          <rPr>
            <sz val="9"/>
            <color indexed="8"/>
            <rFont val="Segoe UI"/>
            <family val="2"/>
            <charset val="238"/>
          </rPr>
          <t xml:space="preserve">
szakmai kiadványok 500e
</t>
        </r>
      </text>
    </comment>
    <comment ref="E31" authorId="0" shapeId="0">
      <text>
        <r>
          <rPr>
            <b/>
            <sz val="9"/>
            <color indexed="8"/>
            <rFont val="Segoe UI"/>
            <family val="2"/>
            <charset val="238"/>
          </rPr>
          <t>Komjáthy-Mészáros Anita:</t>
        </r>
        <r>
          <rPr>
            <sz val="9"/>
            <color indexed="8"/>
            <rFont val="Segoe UI"/>
            <family val="2"/>
            <charset val="238"/>
          </rPr>
          <t xml:space="preserve">
szakmai kiadványok 500e
</t>
        </r>
      </text>
    </comment>
    <comment ref="D32" authorId="0" shapeId="0">
      <text>
        <r>
          <rPr>
            <b/>
            <sz val="9"/>
            <color indexed="8"/>
            <rFont val="Segoe UI"/>
            <family val="2"/>
            <charset val="238"/>
          </rPr>
          <t>Komjáthy-Mészáros Anita:</t>
        </r>
        <r>
          <rPr>
            <sz val="9"/>
            <color indexed="8"/>
            <rFont val="Segoe UI"/>
            <family val="2"/>
            <charset val="238"/>
          </rPr>
          <t xml:space="preserve">
munkaruha 180e,sokszorosító festék 100e,irodaszer 1900e
</t>
        </r>
      </text>
    </comment>
    <comment ref="E32" authorId="0" shapeId="0">
      <text>
        <r>
          <rPr>
            <b/>
            <sz val="9"/>
            <color indexed="8"/>
            <rFont val="Segoe UI"/>
            <family val="2"/>
            <charset val="238"/>
          </rPr>
          <t>Komjáthy-Mészáros Anita:</t>
        </r>
        <r>
          <rPr>
            <sz val="9"/>
            <color indexed="8"/>
            <rFont val="Segoe UI"/>
            <family val="2"/>
            <charset val="238"/>
          </rPr>
          <t xml:space="preserve">
munkaruha 180e,sokszorosító festék 100e,irodaszer 1900e
</t>
        </r>
      </text>
    </comment>
    <comment ref="D35" authorId="0" shapeId="0">
      <text>
        <r>
          <rPr>
            <b/>
            <sz val="9"/>
            <color indexed="8"/>
            <rFont val="Segoe UI"/>
            <family val="2"/>
            <charset val="238"/>
          </rPr>
          <t>Komjáthy-Mészáros Anita:</t>
        </r>
        <r>
          <rPr>
            <sz val="9"/>
            <color indexed="8"/>
            <rFont val="Segoe UI"/>
            <family val="2"/>
            <charset val="238"/>
          </rPr>
          <t xml:space="preserve">
Borlai és társa 4800e,winszoc,adószámfigyelő,vizuál regiszter,nyomtató bérlés 3560e,virusító 350e</t>
        </r>
      </text>
    </comment>
    <comment ref="E35" authorId="0" shapeId="0">
      <text>
        <r>
          <rPr>
            <b/>
            <sz val="9"/>
            <color indexed="8"/>
            <rFont val="Segoe UI"/>
            <family val="2"/>
            <charset val="238"/>
          </rPr>
          <t>Komjáthy-Mészáros Anita:</t>
        </r>
        <r>
          <rPr>
            <sz val="9"/>
            <color indexed="8"/>
            <rFont val="Segoe UI"/>
            <family val="2"/>
            <charset val="238"/>
          </rPr>
          <t xml:space="preserve">
Borlai és társa 4800e,winszoc,adószámfigyelő,vizuál regiszter,nyomtató bérlés 3560e,virusító 350e</t>
        </r>
      </text>
    </comment>
    <comment ref="D44" authorId="0" shapeId="0">
      <text>
        <r>
          <rPr>
            <b/>
            <sz val="9"/>
            <color indexed="8"/>
            <rFont val="Segoe UI"/>
            <family val="2"/>
            <charset val="238"/>
          </rPr>
          <t>Komjáthy-Mészáros Anita:</t>
        </r>
        <r>
          <rPr>
            <sz val="9"/>
            <color indexed="8"/>
            <rFont val="Segoe UI"/>
            <family val="2"/>
            <charset val="238"/>
          </rPr>
          <t xml:space="preserve">
anyakönyvi kiadások 135e,postaköltség 1700e,titkársági 1600e,hírmondó nyomtatása +postaköltsége4500e,továbbképzések
500e,iratselejtezés400e,továbbképzés normatíva 508e, mosatás 180e,tulajdoni lap másolatok 180e,egyéb 250e</t>
        </r>
      </text>
    </comment>
    <comment ref="E44" authorId="0" shapeId="0">
      <text>
        <r>
          <rPr>
            <b/>
            <sz val="9"/>
            <color indexed="8"/>
            <rFont val="Segoe UI"/>
            <family val="2"/>
            <charset val="238"/>
          </rPr>
          <t>Komjáthy-Mészáros Anita:</t>
        </r>
        <r>
          <rPr>
            <sz val="9"/>
            <color indexed="8"/>
            <rFont val="Segoe UI"/>
            <family val="2"/>
            <charset val="238"/>
          </rPr>
          <t xml:space="preserve">
anyakönyvi kiadások 135e,postaköltség 1700e,titkársági 1600e,hírmondó nyomtatása +postaköltsége4500e,továbbképzések
500e,iratselejtezés400e,továbbképzés normatíva 508e, mosatás 180e,tulajdoni lap másolatok 180e,egyéb 250e</t>
        </r>
      </text>
    </comment>
  </commentList>
</comments>
</file>

<file path=xl/comments3.xml><?xml version="1.0" encoding="utf-8"?>
<comments xmlns="http://schemas.openxmlformats.org/spreadsheetml/2006/main">
  <authors>
    <author>Kéri Józsefné</author>
  </authors>
  <commentList>
    <comment ref="H23" authorId="0" shapeId="0">
      <text>
        <r>
          <rPr>
            <b/>
            <sz val="9"/>
            <color indexed="8"/>
            <rFont val="Segoe UI"/>
            <family val="2"/>
            <charset val="238"/>
          </rPr>
          <t>Kéri Józsefné:</t>
        </r>
        <r>
          <rPr>
            <sz val="9"/>
            <color indexed="8"/>
            <rFont val="Segoe UI"/>
            <family val="2"/>
            <charset val="238"/>
          </rPr>
          <t xml:space="preserve">
kompenzáció,táppénz
</t>
        </r>
      </text>
    </comment>
    <comment ref="I23" authorId="0" shapeId="0">
      <text>
        <r>
          <rPr>
            <b/>
            <sz val="9"/>
            <color indexed="8"/>
            <rFont val="Segoe UI"/>
            <family val="2"/>
            <charset val="238"/>
          </rPr>
          <t>Kéri Józsefné:</t>
        </r>
        <r>
          <rPr>
            <sz val="9"/>
            <color indexed="8"/>
            <rFont val="Segoe UI"/>
            <family val="2"/>
            <charset val="238"/>
          </rPr>
          <t xml:space="preserve">
kompenzáció,táppénz
</t>
        </r>
      </text>
    </comment>
    <comment ref="D26" authorId="0" shapeId="0">
      <text>
        <r>
          <rPr>
            <b/>
            <sz val="9"/>
            <color indexed="8"/>
            <rFont val="Segoe UI"/>
            <family val="2"/>
            <charset val="238"/>
          </rPr>
          <t>Kéri Józsefné:</t>
        </r>
        <r>
          <rPr>
            <sz val="9"/>
            <color indexed="8"/>
            <rFont val="Segoe UI"/>
            <family val="2"/>
            <charset val="238"/>
          </rPr>
          <t xml:space="preserve">
nyugdíjas óvonő</t>
        </r>
      </text>
    </comment>
    <comment ref="E26" authorId="0" shapeId="0">
      <text>
        <r>
          <rPr>
            <b/>
            <sz val="9"/>
            <color indexed="8"/>
            <rFont val="Segoe UI"/>
            <family val="2"/>
            <charset val="238"/>
          </rPr>
          <t>Kéri Józsefné:</t>
        </r>
        <r>
          <rPr>
            <sz val="9"/>
            <color indexed="8"/>
            <rFont val="Segoe UI"/>
            <family val="2"/>
            <charset val="238"/>
          </rPr>
          <t xml:space="preserve">
nyugdíjas óvonő</t>
        </r>
      </text>
    </comment>
    <comment ref="D27" authorId="0" shapeId="0">
      <text>
        <r>
          <rPr>
            <b/>
            <sz val="9"/>
            <color indexed="8"/>
            <rFont val="Segoe UI"/>
            <family val="2"/>
            <charset val="238"/>
          </rPr>
          <t>Kéri Józsefné:</t>
        </r>
        <r>
          <rPr>
            <sz val="9"/>
            <color indexed="8"/>
            <rFont val="Segoe UI"/>
            <family val="2"/>
            <charset val="238"/>
          </rPr>
          <t xml:space="preserve">
gyógypedagógus</t>
        </r>
      </text>
    </comment>
    <comment ref="E27" authorId="0" shapeId="0">
      <text>
        <r>
          <rPr>
            <b/>
            <sz val="9"/>
            <color indexed="8"/>
            <rFont val="Segoe UI"/>
            <family val="2"/>
            <charset val="238"/>
          </rPr>
          <t>Kéri Józsefné:</t>
        </r>
        <r>
          <rPr>
            <sz val="9"/>
            <color indexed="8"/>
            <rFont val="Segoe UI"/>
            <family val="2"/>
            <charset val="238"/>
          </rPr>
          <t xml:space="preserve">
gyógypedagógus</t>
        </r>
      </text>
    </comment>
    <comment ref="P28" authorId="0" shapeId="0">
      <text>
        <r>
          <rPr>
            <b/>
            <sz val="9"/>
            <color indexed="8"/>
            <rFont val="Segoe UI"/>
            <family val="2"/>
            <charset val="238"/>
          </rPr>
          <t>Kéri Józsefné:</t>
        </r>
        <r>
          <rPr>
            <sz val="9"/>
            <color indexed="8"/>
            <rFont val="Segoe UI"/>
            <family val="2"/>
            <charset val="238"/>
          </rPr>
          <t xml:space="preserve">
Pinocchio bábcsoport vezető díjja 780000,
egy fő mozinál 2760000
egyéb helyttesítés 
</t>
        </r>
      </text>
    </comment>
    <comment ref="Q28" authorId="0" shapeId="0">
      <text>
        <r>
          <rPr>
            <b/>
            <sz val="9"/>
            <color indexed="8"/>
            <rFont val="Segoe UI"/>
            <family val="2"/>
            <charset val="238"/>
          </rPr>
          <t>Kéri Józsefné:</t>
        </r>
        <r>
          <rPr>
            <sz val="9"/>
            <color indexed="8"/>
            <rFont val="Segoe UI"/>
            <family val="2"/>
            <charset val="238"/>
          </rPr>
          <t xml:space="preserve">
Pinocchio bábcsoport vezető díjja 780000,
egy fő mozinál 2760000
egyéb helyttesítés 
</t>
        </r>
      </text>
    </comment>
    <comment ref="P32" authorId="0" shapeId="0">
      <text>
        <r>
          <rPr>
            <b/>
            <sz val="9"/>
            <color indexed="8"/>
            <rFont val="Segoe UI"/>
            <family val="2"/>
            <charset val="238"/>
          </rPr>
          <t>Kéri Józsefné:</t>
        </r>
        <r>
          <rPr>
            <sz val="9"/>
            <color indexed="8"/>
            <rFont val="Segoe UI"/>
            <family val="2"/>
            <charset val="238"/>
          </rPr>
          <t xml:space="preserve">
tisztítószer 380 e.
irodaszer 200 e
sokszorosító 450 e.
munkaruha és 
egyéb üz.anyag 270 e</t>
        </r>
      </text>
    </comment>
    <comment ref="Q32" authorId="0" shapeId="0">
      <text>
        <r>
          <rPr>
            <b/>
            <sz val="9"/>
            <color indexed="8"/>
            <rFont val="Segoe UI"/>
            <family val="2"/>
            <charset val="238"/>
          </rPr>
          <t>Kéri Józsefné:</t>
        </r>
        <r>
          <rPr>
            <sz val="9"/>
            <color indexed="8"/>
            <rFont val="Segoe UI"/>
            <family val="2"/>
            <charset val="238"/>
          </rPr>
          <t xml:space="preserve">
tisztítószer 380 e.
irodaszer 200 e
sokszorosító 450 e.
munkaruha és 
egyéb üz.anyag 270 e</t>
        </r>
      </text>
    </comment>
  </commentList>
</comments>
</file>

<file path=xl/sharedStrings.xml><?xml version="1.0" encoding="utf-8"?>
<sst xmlns="http://schemas.openxmlformats.org/spreadsheetml/2006/main" count="4235" uniqueCount="1732">
  <si>
    <t>K1-K8</t>
  </si>
  <si>
    <t>Költségvetési kiadások (=19+20+45+54+71+79+84+94)</t>
  </si>
  <si>
    <t>K8</t>
  </si>
  <si>
    <t>Egyéb felhalmozási célú kiadások (=85+…+93)</t>
  </si>
  <si>
    <t>K89</t>
  </si>
  <si>
    <t xml:space="preserve">Egyéb felhalmozási célú támogatások államháztartáson kívülre </t>
  </si>
  <si>
    <t>K88</t>
  </si>
  <si>
    <t>Felhalmozási célú támogatások az Európai Uniónak</t>
  </si>
  <si>
    <t>K87</t>
  </si>
  <si>
    <t>Lakástámogatás</t>
  </si>
  <si>
    <t>K86</t>
  </si>
  <si>
    <t>Felhalmozási célú visszatérítendő támogatások, kölcsönök nyújtása államháztartáson kívülre</t>
  </si>
  <si>
    <t>K85</t>
  </si>
  <si>
    <t>Felhalmozási célú garancia- és kezességvállalásból származó kifizetés államháztartáson kívülre</t>
  </si>
  <si>
    <t>K84</t>
  </si>
  <si>
    <t>Egyéb felhalmozási célú támogatások államháztartáson belülre</t>
  </si>
  <si>
    <t>K83</t>
  </si>
  <si>
    <t>Felhalmozási célú visszatérítendő támogatások, kölcsönök törlesztése államháztartáson belülre</t>
  </si>
  <si>
    <t>K82</t>
  </si>
  <si>
    <t>Felhalmozási célú visszatérítendő támogatások, kölcsönök nyújtása államháztartáson belülre</t>
  </si>
  <si>
    <t>K81</t>
  </si>
  <si>
    <t>Felhalmozási célú garancia- és kezességvállalásból származó kifizetés államháztartáson belülre</t>
  </si>
  <si>
    <t>K7</t>
  </si>
  <si>
    <t>Felújítások (=80+...+83)</t>
  </si>
  <si>
    <t>K74</t>
  </si>
  <si>
    <t>Felújítási célú előzetesen felszámított általános forgalmi adó</t>
  </si>
  <si>
    <t>K73</t>
  </si>
  <si>
    <t xml:space="preserve">Egyéb tárgyi eszközök felújítása </t>
  </si>
  <si>
    <t>K72</t>
  </si>
  <si>
    <t>Informatikai eszközök felújítása</t>
  </si>
  <si>
    <t>K71</t>
  </si>
  <si>
    <t>Ingatlanok felújítása</t>
  </si>
  <si>
    <t>K6</t>
  </si>
  <si>
    <t>Beruházások (=72+…+78)</t>
  </si>
  <si>
    <t>K67</t>
  </si>
  <si>
    <t>Beruházási célú előzetesen felszámított általános forgalmi adó</t>
  </si>
  <si>
    <t>K66</t>
  </si>
  <si>
    <t>Meglévő részesedések növeléséhez kapcsolódó kiadások</t>
  </si>
  <si>
    <t>K65</t>
  </si>
  <si>
    <t>Részesedések beszerzése</t>
  </si>
  <si>
    <t>K64</t>
  </si>
  <si>
    <t>Egyéb tárgyi eszközök beszerzése, létesítése</t>
  </si>
  <si>
    <t>K63</t>
  </si>
  <si>
    <t>Informatikai eszközök beszerzése, létesítése</t>
  </si>
  <si>
    <t>K62</t>
  </si>
  <si>
    <t>Ingatlanok beszerzése, létesítése</t>
  </si>
  <si>
    <t>K61</t>
  </si>
  <si>
    <t>Immateriális javak beszerzése, létesítése</t>
  </si>
  <si>
    <t>K5</t>
  </si>
  <si>
    <t>Egyéb működési célú kiadások (=55+59+…+70)</t>
  </si>
  <si>
    <t>K513</t>
  </si>
  <si>
    <t>Tartalékok</t>
  </si>
  <si>
    <t>K512</t>
  </si>
  <si>
    <t>Egyéb működési célú támogatások államháztartáson kívülre</t>
  </si>
  <si>
    <t>K511</t>
  </si>
  <si>
    <t>Működési célú támogatások az Európai Uniónak</t>
  </si>
  <si>
    <t>K510</t>
  </si>
  <si>
    <t>Kamattámogatások</t>
  </si>
  <si>
    <t>K509</t>
  </si>
  <si>
    <t>Árkiegészítések, ártámogatások</t>
  </si>
  <si>
    <t>K508</t>
  </si>
  <si>
    <t>Működési célú visszatérítendő támogatások, kölcsönök nyújtása államháztartáson kívülre</t>
  </si>
  <si>
    <t>K507</t>
  </si>
  <si>
    <t>Működési célú garancia- és kezességvállalásból származó kifizetés államháztartáson kívülre</t>
  </si>
  <si>
    <t>K506</t>
  </si>
  <si>
    <t>Egyéb működési célú támogatások államháztartáson belülre</t>
  </si>
  <si>
    <t>K505</t>
  </si>
  <si>
    <t>Működési célú visszatérítendő támogatások, kölcsönök törlesztése államháztartáson belülre</t>
  </si>
  <si>
    <t>K504</t>
  </si>
  <si>
    <t>Működési célú visszatérítendő támogatások, kölcsönök nyújtása államháztartáson belülre</t>
  </si>
  <si>
    <t>K503</t>
  </si>
  <si>
    <t>Működési célú garancia- és kezességvállalásból származó kifizetés államháztartáson belülre</t>
  </si>
  <si>
    <t>K502</t>
  </si>
  <si>
    <t>Elvonások és befizetések (=56+57+58)</t>
  </si>
  <si>
    <t>K5023</t>
  </si>
  <si>
    <t>Egyéb elvonások, befizetések</t>
  </si>
  <si>
    <t>K5022</t>
  </si>
  <si>
    <t>A helyi önkormányzatok törvényi előíráson alapuló befizetései</t>
  </si>
  <si>
    <t>K5021</t>
  </si>
  <si>
    <t>A helyi önkormányzatok előző évi elszámolásából származó kiadások</t>
  </si>
  <si>
    <t>K501</t>
  </si>
  <si>
    <t>Nemzetközi kötelezettségek</t>
  </si>
  <si>
    <t>55</t>
  </si>
  <si>
    <t>K4</t>
  </si>
  <si>
    <t>Ellátottak pénzbeli juttatásai (=46+...+53)</t>
  </si>
  <si>
    <t>54</t>
  </si>
  <si>
    <t>K48</t>
  </si>
  <si>
    <t>Egyéb nem intézményi ellátások</t>
  </si>
  <si>
    <t>53</t>
  </si>
  <si>
    <t>K47</t>
  </si>
  <si>
    <t>Intézményi ellátottak pénzbeli juttatásai</t>
  </si>
  <si>
    <t>52</t>
  </si>
  <si>
    <t>K46</t>
  </si>
  <si>
    <t>Lakhatással kapcsolatos ellátások</t>
  </si>
  <si>
    <t>51</t>
  </si>
  <si>
    <t>K45</t>
  </si>
  <si>
    <t>Foglalkoztatással, munkanélküliséggel kapcsolatos ellátások</t>
  </si>
  <si>
    <t>50</t>
  </si>
  <si>
    <t>K44</t>
  </si>
  <si>
    <t>Betegséggel kapcsolatos (nem társadalombiztosítási) ellátások</t>
  </si>
  <si>
    <t>49</t>
  </si>
  <si>
    <t>K43</t>
  </si>
  <si>
    <t>Pénzbeli kárpótlások, kártérítések</t>
  </si>
  <si>
    <t>48</t>
  </si>
  <si>
    <t>K42</t>
  </si>
  <si>
    <t>Családi támogatások</t>
  </si>
  <si>
    <t>47</t>
  </si>
  <si>
    <t>K41</t>
  </si>
  <si>
    <t>Társadalombiztosítási ellátások</t>
  </si>
  <si>
    <t>46</t>
  </si>
  <si>
    <t>K3</t>
  </si>
  <si>
    <t>Dologi kiadások (=24+27+35+38+44)</t>
  </si>
  <si>
    <t>45</t>
  </si>
  <si>
    <t>K35</t>
  </si>
  <si>
    <t>Különféle befizetések és egyéb dologi kiadások (=39+…+43)</t>
  </si>
  <si>
    <t>44</t>
  </si>
  <si>
    <t>K355</t>
  </si>
  <si>
    <t>Egyéb dologi kiadások</t>
  </si>
  <si>
    <t>43</t>
  </si>
  <si>
    <t>K354</t>
  </si>
  <si>
    <t>Egyéb pénzügyi műveletek kiadásai</t>
  </si>
  <si>
    <t>42</t>
  </si>
  <si>
    <t>K353</t>
  </si>
  <si>
    <t xml:space="preserve">Kamatkiadások </t>
  </si>
  <si>
    <t>41</t>
  </si>
  <si>
    <t>K352</t>
  </si>
  <si>
    <t xml:space="preserve">Fizetendő általános forgalmi adó </t>
  </si>
  <si>
    <t>40</t>
  </si>
  <si>
    <t>K351</t>
  </si>
  <si>
    <t>Működési célú előzetesen felszámított általános forgalmi adó</t>
  </si>
  <si>
    <t>39</t>
  </si>
  <si>
    <t>K34</t>
  </si>
  <si>
    <t>Kiküldetések, reklám- és propagandakiadások (=36+37)</t>
  </si>
  <si>
    <t>38</t>
  </si>
  <si>
    <t>K342</t>
  </si>
  <si>
    <t>Reklám- és propagandakiadások</t>
  </si>
  <si>
    <t>37</t>
  </si>
  <si>
    <t>K341</t>
  </si>
  <si>
    <t>Kiküldetések kiadásai</t>
  </si>
  <si>
    <t>36</t>
  </si>
  <si>
    <t>K33</t>
  </si>
  <si>
    <t>Szolgáltatási kiadások (=28+…+34)</t>
  </si>
  <si>
    <t>35</t>
  </si>
  <si>
    <t>K337</t>
  </si>
  <si>
    <t>Egyéb szolgáltatások</t>
  </si>
  <si>
    <t>34</t>
  </si>
  <si>
    <t>K336</t>
  </si>
  <si>
    <t xml:space="preserve">Szakmai tevékenységet segítő szolgáltatások </t>
  </si>
  <si>
    <t>33</t>
  </si>
  <si>
    <t>K335</t>
  </si>
  <si>
    <t>Közvetített szolgáltatások</t>
  </si>
  <si>
    <t>32</t>
  </si>
  <si>
    <t>K334</t>
  </si>
  <si>
    <t>Karbantartási, kisjavítási szolgáltatások</t>
  </si>
  <si>
    <t>31</t>
  </si>
  <si>
    <t>K333</t>
  </si>
  <si>
    <t>Bérleti és lízing díjak</t>
  </si>
  <si>
    <t>30</t>
  </si>
  <si>
    <t>K332</t>
  </si>
  <si>
    <t>Vásárolt élelmezés</t>
  </si>
  <si>
    <t>29</t>
  </si>
  <si>
    <t>K331</t>
  </si>
  <si>
    <t>Közüzemi díjak</t>
  </si>
  <si>
    <t>28</t>
  </si>
  <si>
    <t>K32</t>
  </si>
  <si>
    <t>Kommunikációs szolgáltatások (=25+26)</t>
  </si>
  <si>
    <t>27</t>
  </si>
  <si>
    <t>K322</t>
  </si>
  <si>
    <t>Egyéb kommunikációs szolgáltatások</t>
  </si>
  <si>
    <t>26</t>
  </si>
  <si>
    <t>K321</t>
  </si>
  <si>
    <t>Informatikai szolgáltatások igénybevétele</t>
  </si>
  <si>
    <t>25</t>
  </si>
  <si>
    <t>K31</t>
  </si>
  <si>
    <t>Készletbeszerzés (=21+22+23)</t>
  </si>
  <si>
    <t>24</t>
  </si>
  <si>
    <t>K313</t>
  </si>
  <si>
    <t>Árubeszerzés</t>
  </si>
  <si>
    <t>23</t>
  </si>
  <si>
    <t>K312</t>
  </si>
  <si>
    <t>Üzemeltetési anyagok beszerzése</t>
  </si>
  <si>
    <t>22</t>
  </si>
  <si>
    <t>K311</t>
  </si>
  <si>
    <t>Szakmai anyagok beszerzése</t>
  </si>
  <si>
    <t>21</t>
  </si>
  <si>
    <t>K2</t>
  </si>
  <si>
    <t xml:space="preserve">Munkaadókat terhelő járulékok és szociális hozzájárulási adó                                                                            </t>
  </si>
  <si>
    <t>20</t>
  </si>
  <si>
    <t>K1</t>
  </si>
  <si>
    <t>Személyi juttatások (=14+18)</t>
  </si>
  <si>
    <t>19</t>
  </si>
  <si>
    <t>K12</t>
  </si>
  <si>
    <t>Külső személyi juttatások (=15+16+17)</t>
  </si>
  <si>
    <t>18</t>
  </si>
  <si>
    <t>K123</t>
  </si>
  <si>
    <t>Egyéb külső személyi juttatások</t>
  </si>
  <si>
    <t>17</t>
  </si>
  <si>
    <t>K122</t>
  </si>
  <si>
    <t>Munkavégzésre irányuló egyéb jogviszonyban nem saját foglalkoztatottnak fizetett juttatások</t>
  </si>
  <si>
    <t>16</t>
  </si>
  <si>
    <t>K121</t>
  </si>
  <si>
    <t>Választott tisztségviselők juttatásai</t>
  </si>
  <si>
    <t>15</t>
  </si>
  <si>
    <t>K11</t>
  </si>
  <si>
    <t>Foglalkoztatottak személyi juttatásai (=01+…+13)</t>
  </si>
  <si>
    <t>14</t>
  </si>
  <si>
    <t>K1113</t>
  </si>
  <si>
    <t>Foglalkoztatottak egyéb személyi juttatásai</t>
  </si>
  <si>
    <t>13</t>
  </si>
  <si>
    <t>K1112</t>
  </si>
  <si>
    <t>Szociális támogatások</t>
  </si>
  <si>
    <t>12</t>
  </si>
  <si>
    <t>K1111</t>
  </si>
  <si>
    <t>Lakhatási támogatások</t>
  </si>
  <si>
    <t>11</t>
  </si>
  <si>
    <t>K1110</t>
  </si>
  <si>
    <t>Egyéb költségtérítések</t>
  </si>
  <si>
    <t>10</t>
  </si>
  <si>
    <t>K1109</t>
  </si>
  <si>
    <t>Közlekedési költségtérítés</t>
  </si>
  <si>
    <t>09</t>
  </si>
  <si>
    <t>K1108</t>
  </si>
  <si>
    <t>Ruházati költségtérítés</t>
  </si>
  <si>
    <t>08</t>
  </si>
  <si>
    <t>K1107</t>
  </si>
  <si>
    <t>Béren kívüli juttatások</t>
  </si>
  <si>
    <t>07</t>
  </si>
  <si>
    <t>K1106</t>
  </si>
  <si>
    <t>Jubileumi jutalom</t>
  </si>
  <si>
    <t>06</t>
  </si>
  <si>
    <t>K1105</t>
  </si>
  <si>
    <t>Végkielégítés</t>
  </si>
  <si>
    <t>05</t>
  </si>
  <si>
    <t>K1104</t>
  </si>
  <si>
    <t>Készenléti, ügyeleti, helyettesítési díj, túlóra, túlszolgálat</t>
  </si>
  <si>
    <t>04</t>
  </si>
  <si>
    <t>K1103</t>
  </si>
  <si>
    <t>Céljuttatás, projektprémium</t>
  </si>
  <si>
    <t>03</t>
  </si>
  <si>
    <t>K1102</t>
  </si>
  <si>
    <t>Normatív jutalmak</t>
  </si>
  <si>
    <t>02</t>
  </si>
  <si>
    <t>K1101</t>
  </si>
  <si>
    <t>Törvény szerinti illetmények, munkabérek</t>
  </si>
  <si>
    <t>01</t>
  </si>
  <si>
    <t>4.</t>
  </si>
  <si>
    <t>3.</t>
  </si>
  <si>
    <t>2.</t>
  </si>
  <si>
    <t>1.</t>
  </si>
  <si>
    <t>Előirányzat</t>
  </si>
  <si>
    <t>Rovat
száma</t>
  </si>
  <si>
    <t>Rovat megnevezése</t>
  </si>
  <si>
    <t>Sor-
szám</t>
  </si>
  <si>
    <t>Megnevezés</t>
  </si>
  <si>
    <t>B1-B7</t>
  </si>
  <si>
    <t>Költségvetési bevételek (=13+19+33+49+55+61+67)</t>
  </si>
  <si>
    <t>68</t>
  </si>
  <si>
    <t>B7</t>
  </si>
  <si>
    <t>67</t>
  </si>
  <si>
    <t>B75</t>
  </si>
  <si>
    <t>Egyéb felhalmozási célú átvett pénzeszközök</t>
  </si>
  <si>
    <t>66</t>
  </si>
  <si>
    <t>B74</t>
  </si>
  <si>
    <t>Felhalmozási célú visszatérítendő támogatások, kölcsönök visszatérülése államháztartáson kívülről</t>
  </si>
  <si>
    <t>65</t>
  </si>
  <si>
    <t>B73</t>
  </si>
  <si>
    <t>Felhalmozási célú visszatérítendő támogatások, kölcsönök visszatérülése kormányoktól és más nemzetközi szervezetektől</t>
  </si>
  <si>
    <t>64</t>
  </si>
  <si>
    <t>B72</t>
  </si>
  <si>
    <t>Felhalmozási célú visszatérítendő támogatások, kölcsönök visszatérülése az Európai Uniótól</t>
  </si>
  <si>
    <t>63</t>
  </si>
  <si>
    <t>B71</t>
  </si>
  <si>
    <t>Felhalmozási célú garancia- és kezességvállalásból származó megtérülések államháztartáson kívülről</t>
  </si>
  <si>
    <t>62</t>
  </si>
  <si>
    <t>B6</t>
  </si>
  <si>
    <t>Működési célú átvett pénzeszközök (=56+…+60)</t>
  </si>
  <si>
    <t>61</t>
  </si>
  <si>
    <t>B65</t>
  </si>
  <si>
    <t>Egyéb működési célú átvett pénzeszközök</t>
  </si>
  <si>
    <t>60</t>
  </si>
  <si>
    <t>B64</t>
  </si>
  <si>
    <t>Működési célú visszatérítendő támogatások, kölcsönök visszatérülése államháztartáson kívülről</t>
  </si>
  <si>
    <t>59</t>
  </si>
  <si>
    <t>B63</t>
  </si>
  <si>
    <t>Működési célú visszatérítendő támogatások, kölcsönök visszatérülése kormányoktól és más nemzetközi szervezetektől</t>
  </si>
  <si>
    <t>58</t>
  </si>
  <si>
    <t>B62</t>
  </si>
  <si>
    <t>Működési célú visszatérítendő támogatások, kölcsönök visszatérülése az Európai Uniótól</t>
  </si>
  <si>
    <t>57</t>
  </si>
  <si>
    <t>B61</t>
  </si>
  <si>
    <t>Működési célú garancia- és kezességvállalásból származó megtérülések államháztartáson kívülről</t>
  </si>
  <si>
    <t>56</t>
  </si>
  <si>
    <t>B5</t>
  </si>
  <si>
    <t>B55</t>
  </si>
  <si>
    <t>Részesedések megszűnéséhez kapcsolódó bevételek</t>
  </si>
  <si>
    <t>B54</t>
  </si>
  <si>
    <t>Részesedések értékesítése</t>
  </si>
  <si>
    <t>B53</t>
  </si>
  <si>
    <t>Egyéb tárgyi eszközök értékesítése</t>
  </si>
  <si>
    <t>B52</t>
  </si>
  <si>
    <t>Ingatlanok értékesítése</t>
  </si>
  <si>
    <t>B51</t>
  </si>
  <si>
    <t>Immateriális javak értékesítése</t>
  </si>
  <si>
    <t>B4</t>
  </si>
  <si>
    <t>B411</t>
  </si>
  <si>
    <t>Egyéb működési bevételek</t>
  </si>
  <si>
    <t>B410</t>
  </si>
  <si>
    <t>Biztosító által fizetett kártérítés</t>
  </si>
  <si>
    <t>B409</t>
  </si>
  <si>
    <t>Egyéb pénzügyi műveletek bevételei (=44+45)</t>
  </si>
  <si>
    <t>B4092</t>
  </si>
  <si>
    <t>Más egyéb pénzügyi műveletek bevételei</t>
  </si>
  <si>
    <t>B4091</t>
  </si>
  <si>
    <t>Részesedésekből származó pénzügyi műveletek bevételei</t>
  </si>
  <si>
    <t>B408</t>
  </si>
  <si>
    <t>Kamatbevételek és más nyereségjellegű bevételek (=41+42)</t>
  </si>
  <si>
    <t>B4082</t>
  </si>
  <si>
    <t>Egyéb kapott (járó) kamatok és kamatjellegű bevételek</t>
  </si>
  <si>
    <t>B4081</t>
  </si>
  <si>
    <t>Befektetett pénzügyi eszközökből származó bevételek</t>
  </si>
  <si>
    <t>B407</t>
  </si>
  <si>
    <t>Általános forgalmi adó visszatérítése</t>
  </si>
  <si>
    <t>B406</t>
  </si>
  <si>
    <t>Kiszámlázott általános forgalmi adó</t>
  </si>
  <si>
    <t>B405</t>
  </si>
  <si>
    <t>Ellátási díjak</t>
  </si>
  <si>
    <t>B404</t>
  </si>
  <si>
    <t>Tulajdonosi bevételek</t>
  </si>
  <si>
    <t>B403</t>
  </si>
  <si>
    <t>Közvetített szolgáltatások ellenértéke</t>
  </si>
  <si>
    <t>B402</t>
  </si>
  <si>
    <t>Szolgáltatások ellenértéke</t>
  </si>
  <si>
    <t>B401</t>
  </si>
  <si>
    <t>Készletértékesítés ellenértéke</t>
  </si>
  <si>
    <t>B3</t>
  </si>
  <si>
    <t>Közhatalmi bevételek (=22+...+25+31+32)</t>
  </si>
  <si>
    <t>B36</t>
  </si>
  <si>
    <t xml:space="preserve">Egyéb közhatalmi bevételek </t>
  </si>
  <si>
    <t>B35</t>
  </si>
  <si>
    <t xml:space="preserve">Termékek és szolgáltatások adói (=26+…+30) </t>
  </si>
  <si>
    <t>B355</t>
  </si>
  <si>
    <t xml:space="preserve">Egyéb áruhasználati és szolgáltatási adók </t>
  </si>
  <si>
    <t>B354</t>
  </si>
  <si>
    <t>Gépjárműadók</t>
  </si>
  <si>
    <t>B353</t>
  </si>
  <si>
    <t xml:space="preserve">Pénzügyi monopóliumok nyereségét terhelő adók </t>
  </si>
  <si>
    <t>B352</t>
  </si>
  <si>
    <t xml:space="preserve">Fogyasztási adók </t>
  </si>
  <si>
    <t>B351</t>
  </si>
  <si>
    <t xml:space="preserve">Értékesítési és forgalmi adók </t>
  </si>
  <si>
    <t>B34</t>
  </si>
  <si>
    <t xml:space="preserve">Vagyoni tipusú adók </t>
  </si>
  <si>
    <t>B33</t>
  </si>
  <si>
    <t>Bérhez és foglalkoztatáshoz kapcsolódó adók</t>
  </si>
  <si>
    <t>B32</t>
  </si>
  <si>
    <t>Szociális hozzájárulási adó és járulékok</t>
  </si>
  <si>
    <t>B31</t>
  </si>
  <si>
    <t>Jövedelemadók (=20+21)</t>
  </si>
  <si>
    <t>B312</t>
  </si>
  <si>
    <t xml:space="preserve">Társaságok jövedelemadói </t>
  </si>
  <si>
    <t>B311</t>
  </si>
  <si>
    <t>Magánszemélyek jövedelemadói</t>
  </si>
  <si>
    <t>B2</t>
  </si>
  <si>
    <t>Felhalmozási célú támogatások államháztartáson belülről (=14+…+18)</t>
  </si>
  <si>
    <t>B25</t>
  </si>
  <si>
    <t>Egyéb felhalmozási célú támogatások bevételei államháztartáson belülről</t>
  </si>
  <si>
    <t>B24</t>
  </si>
  <si>
    <t>Felhalmozási célú visszatérítendő támogatások, kölcsönök igénybevétele államháztartáson belülről</t>
  </si>
  <si>
    <t>B23</t>
  </si>
  <si>
    <t>Felhalmozási célú visszatérítendő támogatások, kölcsönök visszatérülése államháztartáson belülről</t>
  </si>
  <si>
    <t>B22</t>
  </si>
  <si>
    <t>Felhalmozási célú garancia- és kezességvállalásból származó megtérülések államháztartáson belülről</t>
  </si>
  <si>
    <t>B21</t>
  </si>
  <si>
    <t>Felhalmozási célú önkormányzati támogatások</t>
  </si>
  <si>
    <t>B1</t>
  </si>
  <si>
    <t>Működési célú támogatások államháztartáson belülről (=07+…+12)</t>
  </si>
  <si>
    <t>B16</t>
  </si>
  <si>
    <t>Egyéb működési célú támogatások bevételei államháztartáson belülről</t>
  </si>
  <si>
    <t>B15</t>
  </si>
  <si>
    <t>Működési célú visszatérítendő támogatások, kölcsönök igénybevétele államháztartáson belülről</t>
  </si>
  <si>
    <t>B14</t>
  </si>
  <si>
    <t>Működési célú visszatérítendő támogatások, kölcsönök visszatérülése államháztartáson belülről</t>
  </si>
  <si>
    <t>B13</t>
  </si>
  <si>
    <t>Működési célú garancia- és kezességvállalásból származó megtérülések államháztartáson belülről</t>
  </si>
  <si>
    <t>B12</t>
  </si>
  <si>
    <t>Elvonások és befizetések bevételei</t>
  </si>
  <si>
    <t>B11</t>
  </si>
  <si>
    <t>Önkormányzatok működési támogatásai (=01+…+06)</t>
  </si>
  <si>
    <t>B116</t>
  </si>
  <si>
    <t>Elszámolásból származó bevételek</t>
  </si>
  <si>
    <t>B115</t>
  </si>
  <si>
    <t>Működési célú költségvetési támogatások és kiegészítő támogatások</t>
  </si>
  <si>
    <t>B114</t>
  </si>
  <si>
    <t>Települési önkormányzatok kulturális feladatainak támogatása</t>
  </si>
  <si>
    <t>B113</t>
  </si>
  <si>
    <t>Települési önkormányzatok szociális gyermekjóléti és gyermekétkeztetési feladatainak támogatása</t>
  </si>
  <si>
    <t>B112</t>
  </si>
  <si>
    <t>Települési önkormányzatok egyes köznevelési feladatainak támogatása</t>
  </si>
  <si>
    <t>B111</t>
  </si>
  <si>
    <t>Helyi önkormányzatok működésének általános támogatása</t>
  </si>
  <si>
    <t>K9</t>
  </si>
  <si>
    <t>Finanszírozási kiadások (=21+27+28+29)</t>
  </si>
  <si>
    <t>K94</t>
  </si>
  <si>
    <t>Váltókiadások</t>
  </si>
  <si>
    <t>K93</t>
  </si>
  <si>
    <t>Adóssághoz nem kapcsolódó származékos ügyletek kiadásai</t>
  </si>
  <si>
    <t>K92</t>
  </si>
  <si>
    <t>Külföldi finanszírozás kiadásai (=22+…+26)</t>
  </si>
  <si>
    <t>K925</t>
  </si>
  <si>
    <t>Hitelek, kölcsönök törlesztése külföldi pénzintézeteknek</t>
  </si>
  <si>
    <t>K924</t>
  </si>
  <si>
    <t>Hitelek, kölcsönök törlesztése külföldi kormányoknak és nemzetközi szervezeteknek</t>
  </si>
  <si>
    <t>K923</t>
  </si>
  <si>
    <t>Külföldi értékpapírok beváltása</t>
  </si>
  <si>
    <t>K922</t>
  </si>
  <si>
    <t>Befektetési célú külföldi értékpapírok vásárlása</t>
  </si>
  <si>
    <t>K921</t>
  </si>
  <si>
    <t>Forgatási célú külföldi értékpapírok vásárlása</t>
  </si>
  <si>
    <t>K91</t>
  </si>
  <si>
    <t>Belföldi finanszírozás kiadásai (=04+11+…+17+20)</t>
  </si>
  <si>
    <t>K919</t>
  </si>
  <si>
    <t>Tulajdonosi kölcsönök kiadásai (=18+19)</t>
  </si>
  <si>
    <t>K9192</t>
  </si>
  <si>
    <t>Rövid lejáratú tulajdonosi kölcsönök kiadásai</t>
  </si>
  <si>
    <t>K9191</t>
  </si>
  <si>
    <t>Hosszú lejáratú tulajdonosi kölcsönök kiadásai</t>
  </si>
  <si>
    <t>K918</t>
  </si>
  <si>
    <t>Központi költségvetés sajátos finanszírozási kiadásai</t>
  </si>
  <si>
    <t>K917</t>
  </si>
  <si>
    <t>Pénzügyi lízing kiadásai</t>
  </si>
  <si>
    <t>K916</t>
  </si>
  <si>
    <t>Pénzeszközök lekötött bankbetétként elhelyezése</t>
  </si>
  <si>
    <t>K915</t>
  </si>
  <si>
    <t>Központi, irányító szervi támogatások folyósítása</t>
  </si>
  <si>
    <t>K914</t>
  </si>
  <si>
    <t>Államháztartáson belüli megelőlegezések visszafizetése</t>
  </si>
  <si>
    <t>K913</t>
  </si>
  <si>
    <t>Államháztartáson belüli megelőlegezések folyósítása</t>
  </si>
  <si>
    <t>K912</t>
  </si>
  <si>
    <t>Belföldi értékpapírok kiadásai (=05+…+10)</t>
  </si>
  <si>
    <t>K9126</t>
  </si>
  <si>
    <t>Éven túli lejáratú belföldi értékpapírok beváltása</t>
  </si>
  <si>
    <t>K9125</t>
  </si>
  <si>
    <t>Belföldi kötvények beváltása</t>
  </si>
  <si>
    <t>K9124</t>
  </si>
  <si>
    <t>Éven belüli lejáratú belföldi értékpapírok beváltása</t>
  </si>
  <si>
    <t>K9123</t>
  </si>
  <si>
    <t>Kincstárjegyek beváltása</t>
  </si>
  <si>
    <t>K9122</t>
  </si>
  <si>
    <t>Befektetési célú belföldi értékpapírok vásárlása</t>
  </si>
  <si>
    <t>K9121</t>
  </si>
  <si>
    <t>Forgatási célú belföldi értékpapírok vásárlása</t>
  </si>
  <si>
    <t>K911</t>
  </si>
  <si>
    <t>Hitel-, kölcsöntörlesztés államháztartáson kívülre (=01+02+03)</t>
  </si>
  <si>
    <t>K9113</t>
  </si>
  <si>
    <t>Rövid lejáratú hitelek, kölcsönök törlesztése pénzügyi vállalkozásnak</t>
  </si>
  <si>
    <t>K9112</t>
  </si>
  <si>
    <t>Likviditási célú hitelek, kölcsönök törlesztése pénzügyi vállalkozásnak</t>
  </si>
  <si>
    <t>K9111</t>
  </si>
  <si>
    <t>Hosszú lejáratú hitelek, kölcsönök törlesztése pénzügyi vállalkozásnak</t>
  </si>
  <si>
    <t>B8</t>
  </si>
  <si>
    <t>Finanszírozási bevételek (=21+27+28+29)</t>
  </si>
  <si>
    <t>B84</t>
  </si>
  <si>
    <t>Váltóbevételek</t>
  </si>
  <si>
    <t>B83</t>
  </si>
  <si>
    <t>Adóssághoz nem kapcsolódó származékos ügyletek bevételei</t>
  </si>
  <si>
    <t>B82</t>
  </si>
  <si>
    <t>Külföldi finanszírozás bevételei (=22+…+26)</t>
  </si>
  <si>
    <t>B825</t>
  </si>
  <si>
    <t>Hitelek, kölcsönök felvétele külföldi pénzintézetektől</t>
  </si>
  <si>
    <t>B824</t>
  </si>
  <si>
    <t>Hitelek, kölcsönök felvétele külföldi kormányoktól és nemzetközi szervezetektől</t>
  </si>
  <si>
    <t>B823</t>
  </si>
  <si>
    <t>Külföldi értékpapírok kibocsátása</t>
  </si>
  <si>
    <t>B822</t>
  </si>
  <si>
    <t>Befektetési célú külföldi értékpapírok beváltása, értékesítése</t>
  </si>
  <si>
    <t>B821</t>
  </si>
  <si>
    <t>Forgatási célú külföldi értékpapírok beváltása, értékesítése</t>
  </si>
  <si>
    <t>B81</t>
  </si>
  <si>
    <t>Belföldi finanszírozás bevételei (=04+09+12+…+17+20)</t>
  </si>
  <si>
    <t>B819</t>
  </si>
  <si>
    <t>Tulajdonosi kölcsönök bevételei (=18+19)</t>
  </si>
  <si>
    <t>B8192</t>
  </si>
  <si>
    <t>Rövid lejáratú tulajdonosi kölcsönök bevételei</t>
  </si>
  <si>
    <t>B8191</t>
  </si>
  <si>
    <t>Hosszú lejáratú tulajdonosi kölcsönök bevételei</t>
  </si>
  <si>
    <t>B818</t>
  </si>
  <si>
    <t>Központi költségvetés sajátos finanszírozási bevételei</t>
  </si>
  <si>
    <t>B817</t>
  </si>
  <si>
    <t>Lekötött bankbetétek megszüntetése</t>
  </si>
  <si>
    <t>B816</t>
  </si>
  <si>
    <t>Központi, irányító szervi támogatás</t>
  </si>
  <si>
    <t>B815</t>
  </si>
  <si>
    <t>Államháztartáson belüli megelőlegezések törlesztése</t>
  </si>
  <si>
    <t>B814</t>
  </si>
  <si>
    <t>Államháztartáson belüli megelőlegezések</t>
  </si>
  <si>
    <t>B813</t>
  </si>
  <si>
    <t>Maradvány igénybevétele (=10+11)</t>
  </si>
  <si>
    <t>B8132</t>
  </si>
  <si>
    <t>Előző év vállalkozási maradványának igénybevétele</t>
  </si>
  <si>
    <t>B8131</t>
  </si>
  <si>
    <t>Előző év költségvetési maradványának igénybevétele</t>
  </si>
  <si>
    <t>B812</t>
  </si>
  <si>
    <t>Belföldi értékpapírok bevételei (=05+..+08)</t>
  </si>
  <si>
    <t>B8124</t>
  </si>
  <si>
    <t>Éven túli lejáratú belföldi értékpapírok kibocsátása</t>
  </si>
  <si>
    <t>B8123</t>
  </si>
  <si>
    <t>Befektetési célú belföldi értékpapírok beváltása, értékesítése</t>
  </si>
  <si>
    <t>B8122</t>
  </si>
  <si>
    <t>Éven belüli lejáratú belföldi értékpapírok kibocsátása</t>
  </si>
  <si>
    <t>B8121</t>
  </si>
  <si>
    <t>Forgatási célú belföldi értékpapírok beváltása, értékesítése</t>
  </si>
  <si>
    <t>B811</t>
  </si>
  <si>
    <t>Hitel-, kölcsönfelvétel pénzügyi vállalkozástól (=01+02+03)</t>
  </si>
  <si>
    <t>B8113</t>
  </si>
  <si>
    <t>Rövid lejáratú hitelek, kölcsönök felvétele pénzügyi vállalkozástól</t>
  </si>
  <si>
    <t>B8112</t>
  </si>
  <si>
    <t>Likviditási célú hitelek, kölcsönök felvétele pénzügyi vállalkozástól</t>
  </si>
  <si>
    <t>B8111</t>
  </si>
  <si>
    <t>Hosszú lejáratú hitelek, kölcsönök felvétele pénzügyi vállalkozástól</t>
  </si>
  <si>
    <t>Működési bevételek (=34+…+40+43+46+...+48)</t>
  </si>
  <si>
    <t>Felhalmozási bevételek (=50+…+54)</t>
  </si>
  <si>
    <t>Felhalmozási célú átvett pénzeszközök (=62+…+66)</t>
  </si>
  <si>
    <t>Nyergesújfalui Napsugár Óvoda</t>
  </si>
  <si>
    <t>Nyergesújfalui Benedek Elek Óvoda</t>
  </si>
  <si>
    <t>Nyergesújfalui Bóbita Óvoda és Bölcsőde</t>
  </si>
  <si>
    <t>Ady Endre Művelődési Központ és Könyvtár</t>
  </si>
  <si>
    <t>Összesen</t>
  </si>
  <si>
    <t>Önkormányzat</t>
  </si>
  <si>
    <t>011130 - Önkormányzatok és önkormányzati hivatalok jogalkotó és általános igazgatási tevékenysége</t>
  </si>
  <si>
    <t>013320 - Köztemető fenntartás és -működtetés</t>
  </si>
  <si>
    <t>081030 - Sportlétesítmények, edzőtáborok működtetése és fejlesztése</t>
  </si>
  <si>
    <t>096015 - Gyermekétkeztetés köznevelési intézményben</t>
  </si>
  <si>
    <t>106010 - Lakóingatlan szociális célú bérbeadása, üzemeltetése</t>
  </si>
  <si>
    <t>107080 - Esélyegyenlőség elősegítését célzó tevékenységek és programok</t>
  </si>
  <si>
    <t>Önkormányzati feladatellátás összesen</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</si>
  <si>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</si>
  <si>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</si>
  <si>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</si>
  <si>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</si>
  <si>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</si>
  <si>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</si>
  <si>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</si>
  <si>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</si>
  <si>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</si>
  <si>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</si>
  <si>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</si>
  <si>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</si>
  <si>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</si>
  <si>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</si>
  <si>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</si>
  <si>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</si>
  <si>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</si>
  <si>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</si>
  <si>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</si>
  <si>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</si>
  <si>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</si>
  <si>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</si>
  <si>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</si>
  <si>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</si>
  <si>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</si>
  <si>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</si>
  <si>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</si>
  <si>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</si>
  <si>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Polgármesteri Hivatal összesen</t>
  </si>
  <si>
    <t>Nyergesújfalu Város Önkormányzata</t>
  </si>
  <si>
    <t>Nyergesújfalui Polgármesteri Hivatal</t>
  </si>
  <si>
    <t>NYERGESÚJFALU VÁROS ÖNKORMÁNYZAT 2020. ÉVI KÖLTSÉGVETÉSE</t>
  </si>
  <si>
    <t>Sorszám</t>
  </si>
  <si>
    <t>Önkormányzat összesen</t>
  </si>
  <si>
    <t>BEVÉTELEK</t>
  </si>
  <si>
    <t>Működési bevételek</t>
  </si>
  <si>
    <t>5.</t>
  </si>
  <si>
    <t>Önkormányzat működési támogatásai</t>
  </si>
  <si>
    <t>6.</t>
  </si>
  <si>
    <t>Működési célú támogatások államháztartáson belülről</t>
  </si>
  <si>
    <t>7.</t>
  </si>
  <si>
    <t>Működési célú átvett pénzeszköz</t>
  </si>
  <si>
    <t>8.</t>
  </si>
  <si>
    <t>Közhatalmi bevételek</t>
  </si>
  <si>
    <t>9.</t>
  </si>
  <si>
    <t>Működési célú bevételek összesen</t>
  </si>
  <si>
    <t>10.</t>
  </si>
  <si>
    <t>Finanszírozási célú műveletek</t>
  </si>
  <si>
    <t>11.</t>
  </si>
  <si>
    <t>Intézményi finanszírozás bevételei</t>
  </si>
  <si>
    <t>12.</t>
  </si>
  <si>
    <t>Finanszírozási műveletek bevétele</t>
  </si>
  <si>
    <t>13.</t>
  </si>
  <si>
    <t>14.</t>
  </si>
  <si>
    <t>Felhalmozási bevételek</t>
  </si>
  <si>
    <t>15.</t>
  </si>
  <si>
    <t>- Felhalmozási és tőke jellegű bevételek</t>
  </si>
  <si>
    <t>16.</t>
  </si>
  <si>
    <t>- Helyi önkormányzat általános működéséhez és ágazati feladataihoz kapcsolódó támogatás</t>
  </si>
  <si>
    <t>17.</t>
  </si>
  <si>
    <t>- Felhalmozási célú támogatások államháztartáson belülről</t>
  </si>
  <si>
    <t>18.</t>
  </si>
  <si>
    <t>- Felhalmozási célú pénzeszközázvétel államháztartáson kívülről</t>
  </si>
  <si>
    <t>19.</t>
  </si>
  <si>
    <t>Felhalmozási célú bevételek</t>
  </si>
  <si>
    <t>20.</t>
  </si>
  <si>
    <t>21.</t>
  </si>
  <si>
    <t xml:space="preserve">Forgatási célú belföldi értékpapírok beváltása, értékesítése, </t>
  </si>
  <si>
    <t>22.</t>
  </si>
  <si>
    <t>Előző évi költségvetési maradvány igénybevétele</t>
  </si>
  <si>
    <t>23.</t>
  </si>
  <si>
    <t>24.</t>
  </si>
  <si>
    <t>KÖLTSÉGVETÉSI BEVÉTELEK MINDÖSSZESEN</t>
  </si>
  <si>
    <t>KIADÁSOK</t>
  </si>
  <si>
    <t>MŰKÖDÉSI KIADÁSOK</t>
  </si>
  <si>
    <t>- Személyi juttatások</t>
  </si>
  <si>
    <t>- Munkaadókat terhelő járulékok és szoc.hj.adó</t>
  </si>
  <si>
    <t>- Dologi kiadások</t>
  </si>
  <si>
    <t>- Működési célú támogatások államháztartáson kívülre</t>
  </si>
  <si>
    <t>- Ellátottak pénzbeli juttatásai</t>
  </si>
  <si>
    <t>- Intézményi ellátottak pénzbeli juttatásai</t>
  </si>
  <si>
    <t>FELHALMOZÁSI KIADÁSOK</t>
  </si>
  <si>
    <t>- Beruházások</t>
  </si>
  <si>
    <t>- Felújítások</t>
  </si>
  <si>
    <t>- Felhalmozási célú támogatások államháztartáson kívülre</t>
  </si>
  <si>
    <t>Befektetési jegyek vásárlásának kiadásai</t>
  </si>
  <si>
    <t>KÖLTSÉGVETÉSI KIADÁSOK MINDÖSSZESEN</t>
  </si>
  <si>
    <t>MÉRLEG</t>
  </si>
  <si>
    <t>KÖLTSÉGVETÉSI BEVÉTELEK (forint)</t>
  </si>
  <si>
    <t>FINANSZÍROZÁSI BEVÉTELEK (forint)</t>
  </si>
  <si>
    <t>KÖLTSÉGVETÉSI KIADÁSOK (forint)</t>
  </si>
  <si>
    <t>ÖNKORMÁNYZAT</t>
  </si>
  <si>
    <t>POLGÁRMESTERI HIVATAL</t>
  </si>
  <si>
    <t>ÓVODAI NEVELÉS ÉS KÖNYVTÁRI, KÖZMŰVELŐDÉSI FELADATELLÁTÁS</t>
  </si>
  <si>
    <t>FINANSZÍROZÁSI KIADÁSOK (forint)</t>
  </si>
  <si>
    <t>ÖNKORMÁNYZAT ÉS INTÉZMÉNYEI ÖSSZESEN (forint)</t>
  </si>
  <si>
    <t>FELHALMOZÁSI KÖLTSÉGVETÉS KIADÁSAI / FELÚJÍTÁSOK (forint)</t>
  </si>
  <si>
    <t>BERUHÁZÁSOK ÖSSZESEN</t>
  </si>
  <si>
    <t>FELÚJÍTÁSOK ÖSSZESEN</t>
  </si>
  <si>
    <t>FELHALMOZÁSI KÖLTSÉGVETÉS KIADÁSAI / BERUHÁZÁSOK (forint)</t>
  </si>
  <si>
    <t>FELHALMOZÁSI KÖLTSÉGVETÉS KIADÁSAI / FELHALMOZÁSI CÉLÚ PÉNZESZKÖZ ÁTADÁS (forint)</t>
  </si>
  <si>
    <t>ÖNKORMÁNYZAT ÉS AZ IRÁNYÍTÁSA ALÁ TARTOZÓ KÖLTSÉGVETÉSI SZERVEK LÉTSZÁMKERETE</t>
  </si>
  <si>
    <t>Főfoglalkozásúak</t>
  </si>
  <si>
    <t>Részfoglalkozásúak</t>
  </si>
  <si>
    <t>Választott tisztségviselők</t>
  </si>
  <si>
    <t xml:space="preserve">Önkormányzati jogalakotás </t>
  </si>
  <si>
    <t xml:space="preserve">Köztisztviselők </t>
  </si>
  <si>
    <t>Egészségügyi feladatellátás</t>
  </si>
  <si>
    <t>Köznevelési intézmények működtetéségez kapcsolódó létszám</t>
  </si>
  <si>
    <t>Munka Törvénykönyve hatálya alá tartozók</t>
  </si>
  <si>
    <t>Egyéb bérrendszer hatálya aló tartozók, közfoglalkoztatottak</t>
  </si>
  <si>
    <t>Önkormányzat és Polgármesteri Hivatal összesen</t>
  </si>
  <si>
    <t xml:space="preserve">Óvodai nevelési, bölcsődei, valamint könyvtári és közművelődési feladatot ellátó intézmények </t>
  </si>
  <si>
    <t>MŰKÖDÉSI BEVÉTELEK</t>
  </si>
  <si>
    <t>Óvodák és bölcsőde, valamint a művelődési központ és könyvtár működési kiadásai</t>
  </si>
  <si>
    <t>Önkormányzat és Polgármesteri Hivatal működési kiadásai</t>
  </si>
  <si>
    <t>Működési célú átvett pénzeszközök</t>
  </si>
  <si>
    <t>Működési célú kiadások</t>
  </si>
  <si>
    <t>Forgatási célú értékpapírok beváltása, értékesítése</t>
  </si>
  <si>
    <t>Forgatási célú értékpapírok vásárlása</t>
  </si>
  <si>
    <t>Intézményi finanszírozás kiadásai működési kiadásokra</t>
  </si>
  <si>
    <t>Központi, irányító szervi támogatás működési kiadásokra</t>
  </si>
  <si>
    <t>Működési finanszírozási bevételek</t>
  </si>
  <si>
    <t>Működési finanszírozási kiadások</t>
  </si>
  <si>
    <t>Működési bevételek összesen</t>
  </si>
  <si>
    <t>Működési kiadások összesen</t>
  </si>
  <si>
    <t>FELHALMOZÁSI BEVÉTELEK</t>
  </si>
  <si>
    <t>Beruházási kiadások</t>
  </si>
  <si>
    <t>Felhalmozási célú támogatások államháztartáson belülről</t>
  </si>
  <si>
    <t>Felújítási kiadások</t>
  </si>
  <si>
    <t>Támogatás (államháztartáson belül és kívülre)</t>
  </si>
  <si>
    <t>Támogatási kölcsönök visszatérülése</t>
  </si>
  <si>
    <t>Felhalmozási bevételek összesen</t>
  </si>
  <si>
    <t>Felhalmozási kiadások összesen</t>
  </si>
  <si>
    <t>Intézményi finanszírozás kiadásai felhalmozási kiadásokra</t>
  </si>
  <si>
    <t>Központi, irányító szervi támogatás felhalmozási kiadásokra</t>
  </si>
  <si>
    <t>Felhalmozási finanszírozási bevételek</t>
  </si>
  <si>
    <t>Felhalmozási finanszírozási kiadások</t>
  </si>
  <si>
    <t>Költségvetési bevételek mindösszesen</t>
  </si>
  <si>
    <t>Költségvetési kiadások mindösszesen</t>
  </si>
  <si>
    <t>ÖSSZEVONT KÖLTSÉGVETÉSI MÉRLEG (forint)</t>
  </si>
  <si>
    <t>Kedvezmény jogcíme</t>
  </si>
  <si>
    <t>Támogatás összege</t>
  </si>
  <si>
    <t>Építményadó részletfizetés</t>
  </si>
  <si>
    <t>Építményadó halasztás</t>
  </si>
  <si>
    <t>Iparűzési adó részletfizetés</t>
  </si>
  <si>
    <t>Gépjárműadó részletfizetés</t>
  </si>
  <si>
    <t>Magánszemély kommunális adója részletfizetés</t>
  </si>
  <si>
    <t>Magánszemély kommunális adójának elengedése</t>
  </si>
  <si>
    <t>Pótlék elengedés</t>
  </si>
  <si>
    <t>Bírság részletfizetés</t>
  </si>
  <si>
    <t xml:space="preserve">Ellátottal térítési díjának méltányossági alapon történő elengedésének összege </t>
  </si>
  <si>
    <t>ÖNKORMÁNYZAT ÁLTAL ADOTT KÖZVETETT TÁMOGATÁSOK (forint)</t>
  </si>
  <si>
    <t>Közvetett támogatások összege mindösszesen</t>
  </si>
  <si>
    <t>MŰKÖDÉSI KÖLTSÉGVETÉS KIADÁSAI / MŰKÖDÉSI CÉLÚ PÉNZESZKÖZ ÁTADÁS (forint)</t>
  </si>
  <si>
    <t>Civilszervezeti pályázati önrész alap</t>
  </si>
  <si>
    <t>Nyergesújfalu Város Fejlesztéséért és Működtetéséért Közalapítvány támogatása</t>
  </si>
  <si>
    <t xml:space="preserve">A Zene Mindenkié Alapítvány támogatása </t>
  </si>
  <si>
    <t>Ifjúság és Sport Közhasznú Alapítvány támogatása</t>
  </si>
  <si>
    <t>Polgárőrség támogatása</t>
  </si>
  <si>
    <t>Nyergesújfalui Önkéntes Tűzoltó Egyesület</t>
  </si>
  <si>
    <t>Nyergesújfalui Négy Égtáj Túra- és Szabadidősport Egyesület támogatása</t>
  </si>
  <si>
    <t>Nyergesújfalu SE támogatása</t>
  </si>
  <si>
    <t>Nyergesújfalui Kick-Boksz Sportegyesület támogatása</t>
  </si>
  <si>
    <t>Nyergesújfalu Városi SE támogatása</t>
  </si>
  <si>
    <t>Zoltek Kajak Kenu Nyergesújfalu SE támogatása</t>
  </si>
  <si>
    <t>Eternit SE támogatása</t>
  </si>
  <si>
    <t>FutaNyerges Sportegyesület támogatása</t>
  </si>
  <si>
    <t>Aikido Shinbukan Dojo Harcművészeti Egyesület támogatása</t>
  </si>
  <si>
    <t>Hátrányos Helyzetű Tanulók Arany János Tehetséggondozó Programjában való résztvevők támogatása</t>
  </si>
  <si>
    <t>Esztergom és Nyergesújfalu Többcélú Kistérségi Társulás tagdíja</t>
  </si>
  <si>
    <t>TÖOSZ tagdíj</t>
  </si>
  <si>
    <t>Duna-Vértes köze Regionális Hulladékgazdálkodási Társulás tagdíja</t>
  </si>
  <si>
    <t>Duna-Pilis Gerecse Vidékfejlesztési Egyesület tagdíja</t>
  </si>
  <si>
    <t>Gerecse-Pilis Vízitársulat tagi hozzájárulása</t>
  </si>
  <si>
    <t>Magyar Limes Szövetség Kulturális Egyesület tagdíja</t>
  </si>
  <si>
    <t>Ister-Granum Korlátolt Felelősségű Európai Területi Együttműködési Csoport</t>
  </si>
  <si>
    <t>Gerecse Natúrpark (Által-ér Vízgyűjtő Helyreállítási és Fejlesztési Szövetség) éves tagdíja</t>
  </si>
  <si>
    <t>Dorog és Térsége Turizmus Egyesület tagdíja</t>
  </si>
  <si>
    <t>Dorog és Térsége Turizmus Egyesület támogatása</t>
  </si>
  <si>
    <t>Pénzeszközátadás Szent Mihály Idősgondozási Központ részére (étkeztetés, házi segítségnyújtás, idősek klubja)</t>
  </si>
  <si>
    <t>Működési célú támogatások államháztartáson kívülre</t>
  </si>
  <si>
    <t>Családsegítő és Gyermekjóléti Szolgálat feladatellátásához kapcsolódó költségek</t>
  </si>
  <si>
    <t xml:space="preserve">Vaszary Kolos Kórház feladatellátásának működési támogatása gyermekgyógyászati ügyeleti feladatellátáshoz </t>
  </si>
  <si>
    <t>Szent Borbála Kórház részére támogatás biztosítása fogászati ügyeletei feladatellátáshoz</t>
  </si>
  <si>
    <t>Működési célú támogatások államháztartáson belülre</t>
  </si>
  <si>
    <t>Települési támogatás</t>
  </si>
  <si>
    <t>Kiegészítő gyermekvédelmi támogatás</t>
  </si>
  <si>
    <t>Újszülöttek köszöntése</t>
  </si>
  <si>
    <t>Idősek köszöntése</t>
  </si>
  <si>
    <t>Köztemetés</t>
  </si>
  <si>
    <t>Ellátottak pénzbeli juttatásai</t>
  </si>
  <si>
    <t>"Bursa Hungarica' támogatási rendszer</t>
  </si>
  <si>
    <t>Hét Határ Határon Átnyúló Önkormányzati Szövetség</t>
  </si>
  <si>
    <t>Út és mélyépítési beruházások</t>
  </si>
  <si>
    <t xml:space="preserve"> Út és mélyépítési beruházások összesen</t>
  </si>
  <si>
    <t xml:space="preserve">Vaszary Kolos Kórház feladatellátásához támogatás biztosítása szülészeti és sürgősségi feladatellátáshoz </t>
  </si>
  <si>
    <t>* Általános forgalmi adó alól mentes tevékenységhez kapcsolódó kifizetés</t>
  </si>
  <si>
    <t>2019.  évről áthúzódó kötelezettségek</t>
  </si>
  <si>
    <t>Ingatlan felújítások</t>
  </si>
  <si>
    <t>Rózsa utca 1.fsz.1. szám alatti lakás felújítása *</t>
  </si>
  <si>
    <t>Idom utca 4. 1/5. számú lakásban külső nylíászáró csere</t>
  </si>
  <si>
    <t>Bottyán János utca felújításának tervezése</t>
  </si>
  <si>
    <t>Nyergesújfalu - Bajót kerékpárút melletti két partfal szakasz leomlásának helyreállítása (vis maior támogatás 90% intenzitás)</t>
  </si>
  <si>
    <t>Nyergesújfalu - Bajót kerékpárút melletti két partfal szakasz helyreállítása, közúthoz kapcsolódó járda kiépítése (saját forrás)</t>
  </si>
  <si>
    <t>Immateriális javak beszerzése, létesítése összesen</t>
  </si>
  <si>
    <t>Ingatlanok beszerzése, létesítése összesen</t>
  </si>
  <si>
    <t>Informatikai eszközök beszerzése, létesítése összesen</t>
  </si>
  <si>
    <t>Egyéb tárgyi eszközök beszerzése, létesítése összesen</t>
  </si>
  <si>
    <t>Beruházási célú előzetesen felszámított álatlános forgalmi adó</t>
  </si>
  <si>
    <t>Városgazdálkodási feladatellátáshoz eszközök beszerzése</t>
  </si>
  <si>
    <t>Eternit Óvoda kerítés, park, játszótér kialakítása</t>
  </si>
  <si>
    <t>Sportház tetőszigetelésének felújítása</t>
  </si>
  <si>
    <t>Tekepálya csapadékvíz-elvezetés kialakítása</t>
  </si>
  <si>
    <t>Bottyán János utca felújítása, vízvezeték csere</t>
  </si>
  <si>
    <t>Fitness park közvilágításának kiépítése</t>
  </si>
  <si>
    <t>Posta melletti tér kialakítása koncepciójának terve</t>
  </si>
  <si>
    <t>Ipari Park csomópont C jelű út kialakítása</t>
  </si>
  <si>
    <t>Tó utca felújítása I. ütem</t>
  </si>
  <si>
    <t>LIMES látogatóközpont kialakítása</t>
  </si>
  <si>
    <t>Munkás utcai szociális bérlakás nyílászáróinak cseréje</t>
  </si>
  <si>
    <t>Játszótér fejlesztés és kivitelezés (5 db)</t>
  </si>
  <si>
    <t>Kernstok Károly síremelék és kerti szikla  felújítása</t>
  </si>
  <si>
    <t>Önkormányzati lakások felújításának keretösszege</t>
  </si>
  <si>
    <t>Tekepályára polírozógép beszerzése</t>
  </si>
  <si>
    <t>BERUHÁZÁSI KIADÁSOK NETTÓ ÖSSZEGE</t>
  </si>
  <si>
    <t>MŰKÖDÉSI CÉLÚ PÉNZESZKÖZÁTADÁS ÖSSZESEN</t>
  </si>
  <si>
    <t>FELHALMOZÁSI CÉLÚ PÉNZESZKÖZÁTADÁS ÖSSZESEN</t>
  </si>
  <si>
    <t>Egészségügyi feladatellátás kisértékű eszközbeszerzése</t>
  </si>
  <si>
    <t>Egészségügyi feladatellátás negyértékű eszközbeszerzése</t>
  </si>
  <si>
    <t>Polgármesteri Hivatl földszinti irodáiban műpadló csere</t>
  </si>
  <si>
    <t>Polgármesteri Hivatl földszinti irodáinak és a folyósónak a festése</t>
  </si>
  <si>
    <t>2019.  évről áthúzódó kötelezettségek összesen</t>
  </si>
  <si>
    <t>Kistraktorra hótolólap vásárlása</t>
  </si>
  <si>
    <t>Hivatal épülete mögötti parkoló közvilágításának kialakítása</t>
  </si>
  <si>
    <t>Eternit iskolához tartozó étkező épületének teljeskörű felújítása</t>
  </si>
  <si>
    <t>Polgármesteri Hivatl egyes irodáiban szalagfüggöny csere</t>
  </si>
  <si>
    <t>FELÚJÍTÁSOK NETTÓ ÖSSZEGE</t>
  </si>
  <si>
    <t>Felújítási célú előzetesen felszámított álatlános forgalmi adó</t>
  </si>
  <si>
    <t>Ingatlan felújítások összesen</t>
  </si>
  <si>
    <t>Polgármesteri Hivatal kisértékű eszközbeszerzése</t>
  </si>
  <si>
    <t>Rendelőintézet informatikai eszközbeszerzése</t>
  </si>
  <si>
    <t>Önkormányzat informatikai eszközbeszerzése</t>
  </si>
  <si>
    <t>Napsugár Óvoda informatikai eszközbeszerzése</t>
  </si>
  <si>
    <t>Napsugár Óvoda  kisértékű eszközbeszerzése</t>
  </si>
  <si>
    <t>Napsugár Óvoda udvarára udvari játékok vásárlása</t>
  </si>
  <si>
    <t>Benedek Elek Óvoda  kisértékű eszközbeszerzése</t>
  </si>
  <si>
    <t>Benedek Elek Óvodában felvonó cseréje</t>
  </si>
  <si>
    <t>Bóbita Óvoda és Bölcsőde kisértékű eszközbeszerzése</t>
  </si>
  <si>
    <t>Bóbita Óvoda és Bölcsőde udvarára udvari játékok vásárlása</t>
  </si>
  <si>
    <t>Benedek Elek Óvoda udvarára udvari játékok vásárlása</t>
  </si>
  <si>
    <t>Bóbita Óvoda és Bölcsőde informatikai eszközbeszerzése</t>
  </si>
  <si>
    <t>Ady Endre Művelődési Központ  kisértékű eszközbeszerzése</t>
  </si>
  <si>
    <t>Ady Endre Művelődési Központ  nagyértékű eszközbeszerzése</t>
  </si>
  <si>
    <t>- Működési bevételek</t>
  </si>
  <si>
    <t>Bóbita Óvoda és Bölcsőde részére honlaptervezés, szoftvervásárlás</t>
  </si>
  <si>
    <t>Bóbita Óvoda és Bölcsőde székhely épületén bölcsődei résznél motoros napvédő</t>
  </si>
  <si>
    <t>Bóbita Óvoda székhely épületének felújítása (parkettázás, villamos hálózat felújítása)</t>
  </si>
  <si>
    <t>Óvodai köznevelési, közművelődési és könyvtári feladatok kiadásai összesen</t>
  </si>
  <si>
    <t>Önkormányzat és intézményei összesen</t>
  </si>
  <si>
    <t>- Működési célú támogatások államháztartáson belülre</t>
  </si>
  <si>
    <t>- Felhalmozási célú támogatások államháztartáson belülre</t>
  </si>
  <si>
    <t>Óvodai nevelés, közművelődés és könyvtár működési kiadásai</t>
  </si>
  <si>
    <t>Polgármesteri Hivatal informatikai eszközbeszerzése</t>
  </si>
  <si>
    <t>Hagyományokra építő közösségfejlesztés elnevezésű projekthez kapcsolódó eszközbeszerzés</t>
  </si>
  <si>
    <t>082091 - Közművelődés, közösségi és társadalmi részvétel fejlesztése</t>
  </si>
  <si>
    <t>Minőségi humán közszolgáltatások fejlesztése elnevezésű projekt eszközbeszerzése</t>
  </si>
  <si>
    <t>Bóbita Óvoda és Bölcsőde eternit tagóvodájának függönyözése</t>
  </si>
  <si>
    <t>- Egyéb működési célú kiadások</t>
  </si>
  <si>
    <t>084031- Civil szervezetk működési támogatása</t>
  </si>
  <si>
    <t>Telekadó részletfizetés</t>
  </si>
  <si>
    <t>Iparűzési adó halasztás</t>
  </si>
  <si>
    <t>Magánszemély kommunális adójának halasztása</t>
  </si>
  <si>
    <t>Önkormányzat és az intézmények kötelező és önként vállalt feladatainak kimutatása (forint)</t>
  </si>
  <si>
    <t>I. Kötelező feladatok</t>
  </si>
  <si>
    <t>Személyi juttatások</t>
  </si>
  <si>
    <t>Dologi kiadások</t>
  </si>
  <si>
    <t>Támogatások államháztartáson kívülre</t>
  </si>
  <si>
    <t>Támogatások államháztartáson belülre</t>
  </si>
  <si>
    <t>Felhalmozási támogatások</t>
  </si>
  <si>
    <t>Felújítások</t>
  </si>
  <si>
    <t>Beruházások</t>
  </si>
  <si>
    <t>Finanszírozási kiadások</t>
  </si>
  <si>
    <t>Kiadások összesen</t>
  </si>
  <si>
    <t>Bevételek összesen</t>
  </si>
  <si>
    <t>Kötelező feladatok összesen</t>
  </si>
  <si>
    <t>II. Önként vállalt feladatok</t>
  </si>
  <si>
    <t>Önként vállalt feladatok összesen</t>
  </si>
  <si>
    <t>III. Kötelező és önként vállalt feladatok összesen</t>
  </si>
  <si>
    <t>Villa-hét megvalósításához eszközök beszerzése</t>
  </si>
  <si>
    <t>091140 - Óvodai nevelés, ellátás, működtetés feladatai</t>
  </si>
  <si>
    <t>Klíma kiépítése fogorvosi helyiségekbe (2019. évről áthúzódó kötelezettség)</t>
  </si>
  <si>
    <t>Weblap készítése Önkormányzat részére * (2019. évről áthúzódó kötelezettség)</t>
  </si>
  <si>
    <t>2 db "40 Lassíts" tábla beszerzése (2019. évről áthúzódó kötelezettség)</t>
  </si>
  <si>
    <t>LIMES látogatóközpont kiállítási program terv készítés * (2019. évről áthúzódó kötelezettség)</t>
  </si>
  <si>
    <t>LIMES látogatóközpont tervezése (kiviteli tervezés és tervezői művezetés) (2019. évről áthúzódó kötelezettség)</t>
  </si>
  <si>
    <t>Eterniti tagóvoda eszközbeszerzése  (2019. évről áthúzódó kötelezettség)</t>
  </si>
  <si>
    <t>Eterniti tagóvoda vagyonvédelmi rendszer kiépítése (2019. évről áthúzódó kötelezettség)</t>
  </si>
  <si>
    <t>Ipari park járdatervezés (2019. évről áthúzódó kötelezettség)</t>
  </si>
  <si>
    <t>Tó utca felújítás tervezés (2019. évről áthúzódó kötelezettség)</t>
  </si>
  <si>
    <t>Vadkörtefa utcai lakóterület  (2019. évről áthúzódó kötelezettség)</t>
  </si>
  <si>
    <t>Polgármesteri Hivatl aula részében hátsó bejárati ajtó csere (2019. évről áthúzódó kötelezettség)</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</si>
  <si>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</si>
  <si>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</si>
  <si>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</si>
  <si>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</si>
  <si>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</si>
  <si>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</si>
  <si>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</si>
  <si>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</si>
  <si>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</si>
  <si>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</si>
  <si>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</si>
  <si>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</si>
  <si>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</si>
  <si>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</si>
  <si>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</si>
  <si>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</si>
  <si>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</si>
  <si>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</si>
  <si>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</si>
  <si>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</si>
  <si>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</si>
  <si>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</si>
  <si>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</si>
  <si>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</si>
  <si>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</si>
  <si>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</si>
  <si>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</si>
  <si>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</si>
  <si>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</si>
  <si>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</si>
  <si>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</si>
  <si>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</si>
  <si>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</si>
  <si>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</si>
  <si>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</si>
  <si>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</si>
  <si>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</si>
  <si>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</si>
  <si>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</si>
  <si>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</si>
  <si>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</si>
  <si>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</si>
  <si>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</si>
  <si>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</si>
  <si>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</si>
  <si>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Kormányzati funkció</t>
  </si>
  <si>
    <t>072210-074031</t>
  </si>
  <si>
    <t>072210-074032</t>
  </si>
  <si>
    <t>082092 - Közművelődés, hagyományos közösségi, kulturális értékek gondozása</t>
  </si>
  <si>
    <t>Gyógyszertár épületének felújítása</t>
  </si>
  <si>
    <t>Gyógyszertár épülete mögött parkoló kialakítása</t>
  </si>
  <si>
    <t>Kossuth Lajos utca északi oldalán járda, parkoló kialakítás (Tó utca és Béke tér közötti szakaszon)</t>
  </si>
  <si>
    <t>70.</t>
  </si>
  <si>
    <t>Felhalmozási célú pénzeszközátvétel államháztartáson kívülről</t>
  </si>
  <si>
    <t>Működési bevételek átcsoportosítása felhalmozási bevételek közé</t>
  </si>
  <si>
    <t>Önkormányzatok és önkormányzati hivatalok jogalkotó és általános igazgatási tevékenysége</t>
  </si>
  <si>
    <t>Köztemető fenntartás és működtetés</t>
  </si>
  <si>
    <t>Üzemeltetési és egyéb szolgáltatások</t>
  </si>
  <si>
    <t>Kiemelt állami és önkormányzati rendezvények</t>
  </si>
  <si>
    <t>Támogatási célú fianszírozási műveletek</t>
  </si>
  <si>
    <t>Hosszabb időtartamú közfoglalkoztatás</t>
  </si>
  <si>
    <t>Közutak, gidak, alagutak üzemeltetése, fenntartása</t>
  </si>
  <si>
    <t>Szennyvítzcsatorna épíése, fenntartása, üzemeltetése</t>
  </si>
  <si>
    <t>Munkaadókat terhelő járulékok és szociális hozzájárulási adó</t>
  </si>
  <si>
    <t>Elvonások és befizetések</t>
  </si>
  <si>
    <t>Közvilágítás</t>
  </si>
  <si>
    <t>Zöldterület kezelés</t>
  </si>
  <si>
    <t>Város-, községgazdálkodási egyéb szolgáltatások</t>
  </si>
  <si>
    <t>Járóbetegek gyógyító szakellátása</t>
  </si>
  <si>
    <t>Fogorvosi alapellátás</t>
  </si>
  <si>
    <t>Sportlétesítmények működtetése, fejlesztése</t>
  </si>
  <si>
    <t>Család és nővédelmi egészségügyi gondozás</t>
  </si>
  <si>
    <t>Közművelődés, közösségi és társadalmi részvétel fejlesztése</t>
  </si>
  <si>
    <t>Közművelődés, hagyományos közösségi, kulturális értékek gondozása</t>
  </si>
  <si>
    <t>Civil szervezetek működési támogatása</t>
  </si>
  <si>
    <t>Gyermekétkeztetés köznevelési intézményben</t>
  </si>
  <si>
    <t>Egyéb szociális pénzbeli és természetbeni ellátások, támogatások</t>
  </si>
  <si>
    <t>Esélyegyenlőség elősegítését célzó tevékenységek, programok</t>
  </si>
  <si>
    <t>Polgármesteri Hivatal (Önkormányzatok és önkormányzati hivatalok jogalkotó és általános igazgatási tevékenysége)</t>
  </si>
  <si>
    <t>Polgármesteri Hivatal (Adó-, vám-, jövedéki igazgatás)</t>
  </si>
  <si>
    <t>Művelődési központ és könytári feladatellátás</t>
  </si>
  <si>
    <t>Óvodai nevelés, bölcsődei ellátás, működtetés feladatai</t>
  </si>
  <si>
    <t>Óvodai nevelés, ellátás, működtetés feladatai (önkormányzatnál vezetett)</t>
  </si>
  <si>
    <t>Önkormányzatok elszámolásai a központi költségvetéssel</t>
  </si>
  <si>
    <t>Közlekedés-biztonsági fejlesztések</t>
  </si>
  <si>
    <t>Kernstok-villa felújítása</t>
  </si>
  <si>
    <t>Családi házas lakóterület kialakítása (közművesítés és útépítés)</t>
  </si>
  <si>
    <t>Eredeti</t>
  </si>
  <si>
    <t>Módosított</t>
  </si>
  <si>
    <t>KÖLTSÉGVETÉSI BEVÉTELEK ÖSSZESEN</t>
  </si>
  <si>
    <t>Államháztartáson belüli megelőlegezések teljesítése</t>
  </si>
  <si>
    <t>FINANSZÍROZÁSI BEVÉTELEK ÖSSZESEN</t>
  </si>
  <si>
    <t>MŰKÖDÉSI KIADÁSOK ÖSSZESEN</t>
  </si>
  <si>
    <t>Helyi önkormányzatok előző évi elszámolásából származó kiadások teljesítése</t>
  </si>
  <si>
    <t>FELHALMOZÁSI KIADÁSOK ÖSSZESEN</t>
  </si>
  <si>
    <t>FINANSZÍROZÁSI KIADÁSOK ÖSSZESEN</t>
  </si>
  <si>
    <t>Államháztartáson belüli megelőlegezések visszafizetése teljesítése</t>
  </si>
  <si>
    <t xml:space="preserve">KÖLTSÉGVETÉSI BEVÉTEL ÖSSZESEN              </t>
  </si>
  <si>
    <t>HIÁNY (FINANSZÍROZÁSI BEVÉTELEK ÖSSZESEN)</t>
  </si>
  <si>
    <t>AC.</t>
  </si>
  <si>
    <t>AD.</t>
  </si>
  <si>
    <t>AE.</t>
  </si>
  <si>
    <t>AF.</t>
  </si>
  <si>
    <t>AG.</t>
  </si>
  <si>
    <t>AH.</t>
  </si>
  <si>
    <t>AI.</t>
  </si>
  <si>
    <t>AJ.</t>
  </si>
  <si>
    <t>AK.</t>
  </si>
  <si>
    <t>AL.</t>
  </si>
  <si>
    <t>AM.</t>
  </si>
  <si>
    <t>AN.</t>
  </si>
  <si>
    <t>AO.</t>
  </si>
  <si>
    <t>AP.</t>
  </si>
  <si>
    <t>AQ.</t>
  </si>
  <si>
    <t>AR.</t>
  </si>
  <si>
    <t>AS.</t>
  </si>
  <si>
    <t>AT.</t>
  </si>
  <si>
    <t>AU.</t>
  </si>
  <si>
    <t>AV.</t>
  </si>
  <si>
    <t>AW.</t>
  </si>
  <si>
    <t>AX.</t>
  </si>
  <si>
    <t>AZ.</t>
  </si>
  <si>
    <t>BA.</t>
  </si>
  <si>
    <t>BB.</t>
  </si>
  <si>
    <t>BC.</t>
  </si>
  <si>
    <t>BD.</t>
  </si>
  <si>
    <t>BE.</t>
  </si>
  <si>
    <t xml:space="preserve">      013350 - Az önkormányzati vagyonnal való gazdálkodással kapcsolatos feladatok</t>
  </si>
  <si>
    <t>045160 - Közutak, hidak, alagutak üzemeltetése, fenntartása</t>
  </si>
  <si>
    <t>066020 - Város-, községgazdálkodási egyéb szolgáltatások</t>
  </si>
  <si>
    <t>074040 - Fertőző megbetegedések megelőzése, járványügyi ellátás</t>
  </si>
  <si>
    <t>107060 - Egyéb szociális pénzbeli és természetbeni ellátások, támogatások</t>
  </si>
  <si>
    <t>011220 - Adó-,vám- és jövedéki igazgatás</t>
  </si>
  <si>
    <t>Szalézi rendház Szentkereszt támogatása gyermek és ifjúsági tábor megrendezésére</t>
  </si>
  <si>
    <t>Office licenc vásárlás</t>
  </si>
  <si>
    <t>04/24 hrsz-ú "szántó és gazdasági épület" művelési ágú 21130 m²  ingatlan vásárlása</t>
  </si>
  <si>
    <r>
      <t>04/25 hrsz-ú "kivett magánút" művelési ágú 907  m</t>
    </r>
    <r>
      <rPr>
        <sz val="11"/>
        <color indexed="8"/>
        <rFont val="Calibri"/>
        <family val="2"/>
        <charset val="238"/>
      </rPr>
      <t xml:space="preserve">² </t>
    </r>
    <r>
      <rPr>
        <sz val="11"/>
        <color indexed="8"/>
        <rFont val="Times New Roman"/>
        <family val="1"/>
        <charset val="238"/>
      </rPr>
      <t>ingatlan vásárlása</t>
    </r>
  </si>
  <si>
    <t>04/26 hrsz-ú "szántó" művelési ágú 3003 m²  ingatlan vásárlása</t>
  </si>
  <si>
    <t>A koronavírus okozta egészségügyi vészhelyzettel összefüggésben ingatlanokon megvalósított beruházások</t>
  </si>
  <si>
    <t>320/3 hrsz-ú 590 m² alapterületű "beépítetlen terület" művelési ágú ingatlan kisajátítása</t>
  </si>
  <si>
    <t>Ady Endre Művelődési Központ  informatikai eszközbeszerzése</t>
  </si>
  <si>
    <t>71.</t>
  </si>
  <si>
    <t>72.</t>
  </si>
  <si>
    <t>73.</t>
  </si>
  <si>
    <t>74.</t>
  </si>
  <si>
    <t>75.</t>
  </si>
  <si>
    <t>A koronavírus okozta egészségügyi vészhelyzettel összefüggésben egyéb tárgyi eszközök beszerzése</t>
  </si>
  <si>
    <t>76.</t>
  </si>
  <si>
    <t>77.</t>
  </si>
  <si>
    <t>78.</t>
  </si>
  <si>
    <t>Nyergesújfalui Sportegyesület támogatása  műfüves pálya felújításához (biztosító által biztosított összeg átadása)</t>
  </si>
  <si>
    <t>Államháztartáson belüli megelőlegezések vissszafizetése teljesítése</t>
  </si>
  <si>
    <t>Helyi önkormányzatok előző évi elszámolásból származó kiadások</t>
  </si>
  <si>
    <t>Önkormányzati vagyonnal való gazdálkodással kapcsolatos feladatok</t>
  </si>
  <si>
    <t>Fertőző megbetegedések megelőzése, járványügyi ellátás</t>
  </si>
  <si>
    <t>Lakóingatlan szociális célú bérbeadása, üzemeltetése</t>
  </si>
  <si>
    <t>Forgatási és befektetési célú finanszírozási műveletek</t>
  </si>
  <si>
    <t>- Működési célú garancia- és kezességvállalásból származó kifizetés államháztartáson kívülre teljesítése</t>
  </si>
  <si>
    <t>Ady Endre utca - Padányi tér járda kiépítés és csapadékvíz-elvezetés I. ütem</t>
  </si>
  <si>
    <t>Tó utca belső területi burkolat felújítása és csapadékvíz elvezetése a 439/36 hrsz-on nyilvántartott ingatlanon</t>
  </si>
  <si>
    <t>Óvoda utcai járda felújítása (saját forrás önkormányzati feladatellátást szolgáló fejlesztések támogatására kiírt pályázaton való részvételhez)</t>
  </si>
  <si>
    <t>79.</t>
  </si>
  <si>
    <t>80.</t>
  </si>
  <si>
    <t>Vaszary Kolos Alapítvány támogatása</t>
  </si>
  <si>
    <t>Bajót Község Önkormányzatának támogatása a 2020. június 14-i villámárvíz okozta károk költségvetési hatásainak enyhítésére</t>
  </si>
  <si>
    <t>Működési célú garancia- és kezességvállalásból származó kifizetés államháztartáson kívülre teléjesítése</t>
  </si>
  <si>
    <t>Két magánszemély részére biztosított működési támogatás</t>
  </si>
  <si>
    <t>Polgármesteri Hivatal épületében tolóajtók létesítése</t>
  </si>
  <si>
    <t>Közlekedésbiztonsági fejlesztések</t>
  </si>
  <si>
    <t>Kommunális szennyvíz vízi közműn 2019. évben végzett értéknövelő felújítások  (GFT keretében)</t>
  </si>
  <si>
    <t>Szentgyörgyi Albert utca menti járda létesítése</t>
  </si>
  <si>
    <t>81.</t>
  </si>
  <si>
    <t>82.</t>
  </si>
  <si>
    <t>Teniszezés biztosítására sportsátor vásárlása</t>
  </si>
  <si>
    <t>83.</t>
  </si>
  <si>
    <t>84.</t>
  </si>
  <si>
    <t>85.</t>
  </si>
  <si>
    <t>Felhalmozási célú támogatások államháztartáson belülre</t>
  </si>
  <si>
    <t>Felhalmozási célú támogatások államháztartáson kívülre</t>
  </si>
  <si>
    <t>- Dologi kiadások, egyéb elvonások, befizetések</t>
  </si>
  <si>
    <t>789/5 és 789/6 hrsz-ú Bartók Béla utcai ingatlanok megvásárlása</t>
  </si>
  <si>
    <t>Bóbita Óvoda és Bölcsőde főépületének lapostetején a csapadék levezető vezetékek bélelése</t>
  </si>
  <si>
    <t>1655 hrsz-ú ingatlanból vásárlás (kivett magánút)</t>
  </si>
  <si>
    <t>Vadkörtefa melletti 2258/1 és 2259/1 hrsz-ú területen tereprendezés</t>
  </si>
  <si>
    <t>86.</t>
  </si>
  <si>
    <t>87.</t>
  </si>
  <si>
    <t>88.</t>
  </si>
  <si>
    <t>89.</t>
  </si>
  <si>
    <t>Finanszírozási műveletek</t>
  </si>
  <si>
    <t>Teljesítés</t>
  </si>
  <si>
    <t>forintban</t>
  </si>
  <si>
    <t>%-ban</t>
  </si>
  <si>
    <t>BF.</t>
  </si>
  <si>
    <t>BG.</t>
  </si>
  <si>
    <t>BH.</t>
  </si>
  <si>
    <t>BI.</t>
  </si>
  <si>
    <t>BJ.</t>
  </si>
  <si>
    <t>BK.</t>
  </si>
  <si>
    <t>BL.</t>
  </si>
  <si>
    <t>BM.</t>
  </si>
  <si>
    <t>BN.</t>
  </si>
  <si>
    <t>BO.</t>
  </si>
  <si>
    <t>BP.</t>
  </si>
  <si>
    <t>BQ.</t>
  </si>
  <si>
    <t>BR.</t>
  </si>
  <si>
    <t>BS.</t>
  </si>
  <si>
    <t>BT.</t>
  </si>
  <si>
    <t>BU.</t>
  </si>
  <si>
    <t>BV.</t>
  </si>
  <si>
    <t>BW.</t>
  </si>
  <si>
    <t>BZ.</t>
  </si>
  <si>
    <t>BX.</t>
  </si>
  <si>
    <t>BY.</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</si>
  <si>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</si>
  <si>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</si>
  <si>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</si>
  <si>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</si>
  <si>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</si>
  <si>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</si>
  <si>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</si>
  <si>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</si>
  <si>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</si>
  <si>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</si>
  <si>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</si>
  <si>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</si>
  <si>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</si>
  <si>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</si>
  <si>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</si>
  <si>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</si>
  <si>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</si>
  <si>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</si>
  <si>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</si>
  <si>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</si>
  <si>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</si>
  <si>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</si>
  <si>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</si>
  <si>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</si>
  <si>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</si>
  <si>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</si>
  <si>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</si>
  <si>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</si>
  <si>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</si>
  <si>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</si>
  <si>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</si>
  <si>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</si>
  <si>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</si>
  <si>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016080 - Kiemelt állami és önkormányzati rendezvények</t>
  </si>
  <si>
    <t xml:space="preserve">  013360 - Más szerv részére végzett pénzügyi-gazdálkodási, üzemeltetési, egyéb szolgáltatások</t>
  </si>
  <si>
    <t>018030 - Támogatási célú finanszírozási műveletek</t>
  </si>
  <si>
    <t>041233 - Hosszabb időtartamú közfoglalkoztatás</t>
  </si>
  <si>
    <t>064010 - Közvilágítás</t>
  </si>
  <si>
    <t>066010 - Zöldterület-kezelés</t>
  </si>
  <si>
    <t>072210 - Járóbetegek gyógyító szakellátása</t>
  </si>
  <si>
    <t>072311 - Fogorvosi alapellátás</t>
  </si>
  <si>
    <t>074031 - Család és nővédelmi egészségügyi gondozás</t>
  </si>
  <si>
    <t>Alapítványi és civilszervezeti támogatás (forint)</t>
  </si>
  <si>
    <t>forint</t>
  </si>
  <si>
    <t>Szalézy-Irinyi Oktatást Segítő Alapítvány támogatása (100 éves évforduló megrendezéséhez)</t>
  </si>
  <si>
    <t>Életút Egyesület támogatása a sérült fiatalok részére szervezett programok finanszírrozásához</t>
  </si>
  <si>
    <t xml:space="preserve">Magyar Vöröskereszt támogatása </t>
  </si>
  <si>
    <t xml:space="preserve">Nyergesújfalui Szent Mihály Plébánia támogatása </t>
  </si>
  <si>
    <t>Német Nemzetiségi Önkormányzat támogatása Napsugár Óvodában a nemzetiségi hét megszervezéséhez</t>
  </si>
  <si>
    <t>Bóbita Óvodásokért Alapítvány támogatása Bóbita Hét megrendezéséhez</t>
  </si>
  <si>
    <t>Csiribiri Alapítvány támogatása „A gyermekek hónapja” című rendezvény megszervezéséhez</t>
  </si>
  <si>
    <t>Barátság Kör Egyesület támogatása</t>
  </si>
  <si>
    <t>Alapítványi és civilszervezeti támogatás összesen</t>
  </si>
  <si>
    <t>Előző időszak</t>
  </si>
  <si>
    <t>Módosítások (+/-)</t>
  </si>
  <si>
    <t>Tárgyi időszak</t>
  </si>
  <si>
    <t>A/I/2 Szellemi termékek</t>
  </si>
  <si>
    <t>A/I Immateriális javak (=A/I/1+A/I/2+A/I/3)</t>
  </si>
  <si>
    <t>A/II/1 Ingatlanok és a kapcsolódó vagyoni értékű jogok</t>
  </si>
  <si>
    <t>A/II/2 Gépek, berendezések, felszerelések, járművek</t>
  </si>
  <si>
    <t>A/II/4 Beruházások, felújítások</t>
  </si>
  <si>
    <t>A/II Tárgyi eszközök  (=A/II/1+...+A/II/5)</t>
  </si>
  <si>
    <t>A/III/1 Tartós részesedések (=A/III/1a+…+A/III/1e)</t>
  </si>
  <si>
    <t>A/III/1b - ebből: tartós részesedések nem pénzügyi vállalkozásban</t>
  </si>
  <si>
    <t>A/III Befektetett pénzügyi eszközök (=A/III/1+A/III/2+A/III/3)</t>
  </si>
  <si>
    <t>A) NEMZETI VAGYONBA TARTOZÓ BEFEKTETETT ESZKÖZÖK (=A/I+A/II+A/III+A/IV)</t>
  </si>
  <si>
    <t>B/I/1 Vásárolt készletek</t>
  </si>
  <si>
    <t>B/I Készletek (=B/I/1+…+B/I/5)</t>
  </si>
  <si>
    <t>B/II/1 Nem tartós részesedések</t>
  </si>
  <si>
    <t>B/II/2 Forgatási célú hitelviszonyt megtestesítő értékpapírok (&gt;=B/II/2a+…+B/II/2e)</t>
  </si>
  <si>
    <t>B/II/2b - ebből: kincstárjegyek</t>
  </si>
  <si>
    <t>B/II/2e - ebből: befektetési jegyek</t>
  </si>
  <si>
    <t>B/II Értékpapírok (=B/II/1+B/II/2)</t>
  </si>
  <si>
    <t>B) NEMZETI VAGYONBA TARTOZÓ FORGÓESZKÖZÖK (= B/I+B/II)</t>
  </si>
  <si>
    <t>C/I/1 Éven túli lejáratú forint lekötött bankbetétek</t>
  </si>
  <si>
    <t>C/I Lekötött bankbetétek (=C/I/1+…+C/I/2)</t>
  </si>
  <si>
    <t>C/II/1 Forintpénztár</t>
  </si>
  <si>
    <t>C/II/2 Valutapénztár</t>
  </si>
  <si>
    <t>C/II Pénztárak, csekkek, betétkönyvek (=C/II/1+C/II/2+C/II/3)</t>
  </si>
  <si>
    <t>C/III/1 Kincstáron kívüli forintszámlák</t>
  </si>
  <si>
    <t>C/III/2 Kincstárban vezetett forintszámlák</t>
  </si>
  <si>
    <t>C/III Forintszámlák (=C/III/1+C/III/2)</t>
  </si>
  <si>
    <t>C/IV/1 Kincstáron kívüli devizaszámlák</t>
  </si>
  <si>
    <t>C/IV Devizaszámlák (=CIV/1+C/IV/2)</t>
  </si>
  <si>
    <t>C) PÉNZESZKÖZÖK (=C/I+…+C/IV)</t>
  </si>
  <si>
    <t>D/I/3 Költségvetési évben esedékes követelések közhatalmi bevételre (=D/I/3a+…+D/I/3f)</t>
  </si>
  <si>
    <t>D/I/3d - ebből: költségvetési évben esedékes követelések vagyoni típusú adókra</t>
  </si>
  <si>
    <t>D/I/3e - ebből: költségvetési évben esedékes követelések termékek és szolgáltatások adóira</t>
  </si>
  <si>
    <t>D/I/3f - ebből: költségvetési évben esedékes követelések egyéb közhatalmi bevételekre</t>
  </si>
  <si>
    <t>69</t>
  </si>
  <si>
    <t>D/I/4 Költségvetési évben esedékes követelések működési bevételre (=D/I/4a+…+D/I/4i)</t>
  </si>
  <si>
    <t>70</t>
  </si>
  <si>
    <t>D/I/4a - ebből: költségvetési évben esedékes követelések készletértékesítés ellenértékére, szolgáltatások ellenértékére, közvetített szolgáltatások ellenértékére</t>
  </si>
  <si>
    <t>71</t>
  </si>
  <si>
    <t>D/I/4b - ebből: költségvetési évben esedékes követelések tulajdonosi bevételekre</t>
  </si>
  <si>
    <t>72</t>
  </si>
  <si>
    <t>D/I/4c - ebből: költségvetési évben esedékes követelések ellátási díjakra</t>
  </si>
  <si>
    <t>73</t>
  </si>
  <si>
    <t>D/I/4d - ebből: költségvetési évben esedékes követelések kiszámlázott általános forgalmi adóra</t>
  </si>
  <si>
    <t>78</t>
  </si>
  <si>
    <t>D/I/4i - ebből: költségvetési évben esedékes követelések egyéb működési bevételekre</t>
  </si>
  <si>
    <t>79</t>
  </si>
  <si>
    <t>D/I/5 Költségvetési évben esedékes követelések felhalmozási bevételre (=D/I/5a+…+D/I/5e)</t>
  </si>
  <si>
    <t>81</t>
  </si>
  <si>
    <t>D/I/5b - ebből: költségvetési évben esedékes követelések ingatlanok értékesítésére</t>
  </si>
  <si>
    <t>89</t>
  </si>
  <si>
    <t>D/I/7 Költségvetési évben esedékes követelések felhalmozási célú átvett pénzeszközre (&gt;=D/I/7a+D/I/7b+D/I/7c)</t>
  </si>
  <si>
    <t>92</t>
  </si>
  <si>
    <t>D/I/7c - ebből: költségvetési évben esedékes követelések felhalmozási célú visszatérítendő támogatások, kölcsönök visszatérülésére államháztartáson kívülről</t>
  </si>
  <si>
    <t>101</t>
  </si>
  <si>
    <t>D/I Költségvetési évben esedékes követelések (=D/I/1+…+D/I/8)</t>
  </si>
  <si>
    <t>106</t>
  </si>
  <si>
    <t>D/II/3 Költségvetési évet követően esedékes követelések közhatalmi bevételre (=D/II/3a+…+D/II/3f)</t>
  </si>
  <si>
    <t>110</t>
  </si>
  <si>
    <t>D/II/3d - ebből: költségvetési évet követően esedékes követelések vagyoni típusú adókra</t>
  </si>
  <si>
    <t>111</t>
  </si>
  <si>
    <t>D/II/3e - ebből: költségvetési évet követően esedékes követelések termékek és szolgáltatások adóira</t>
  </si>
  <si>
    <t>112</t>
  </si>
  <si>
    <t>D/II/3f - ebből: költségvetési évet követően esedékes követelések egyéb közhatalmi bevételekre</t>
  </si>
  <si>
    <t>123</t>
  </si>
  <si>
    <t>D/II/5 Költségvetési évet követően esedékes követelések felhalmozási bevételre (=D/II/5a+…+D/II/5e)</t>
  </si>
  <si>
    <t>125</t>
  </si>
  <si>
    <t>D/II/5b - ebből: költségvetési évet követően esedékes követelések ingatlanok értékesítésére</t>
  </si>
  <si>
    <t>133</t>
  </si>
  <si>
    <t>D/II/7 Költségvetési évet követően esedékes követelések felhalmozási célú átvett pénzeszközre (&gt;=D/II/7a+D/II/7b+D/II/7c)</t>
  </si>
  <si>
    <t>136</t>
  </si>
  <si>
    <t>D/II/7c - ebből: költségvetési évet követően esedékes követelések felhalmozási célú visszatérítendő támogatások, kölcsönök visszatérülésére államháztartáson kívülről</t>
  </si>
  <si>
    <t>142</t>
  </si>
  <si>
    <t>D/II Költségvetési évet követően esedékes követelések (=D/II/1+…+D/II/8)</t>
  </si>
  <si>
    <t>143</t>
  </si>
  <si>
    <t>D/III/1 Adott előlegek (=D/III/1a+…+D/III/1f)</t>
  </si>
  <si>
    <t>145</t>
  </si>
  <si>
    <t>D/III/1b - ebből: beruházásokra, felújításokra adott előlegek</t>
  </si>
  <si>
    <t>152</t>
  </si>
  <si>
    <t>D/III/4 Forgótőke elszámolása</t>
  </si>
  <si>
    <t>155</t>
  </si>
  <si>
    <t>D/III/7 Folyósított, megelőlegezett társadalombiztosítási és családtámogatási ellátások elszámolása</t>
  </si>
  <si>
    <t>157</t>
  </si>
  <si>
    <t>D/III/9 Letétre, megőrzésre, fedezetkezelésre átadott pénzeszközök, biztosítékok</t>
  </si>
  <si>
    <t>158</t>
  </si>
  <si>
    <t>D/III Követelés jellegű sajátos elszámolások (=D/III/1+…+D/III/9)</t>
  </si>
  <si>
    <t>159</t>
  </si>
  <si>
    <t>D) KÖVETELÉSEK  (=D/I+D/II+D/III)</t>
  </si>
  <si>
    <t>161</t>
  </si>
  <si>
    <t>E/I/2 Más előzetesen felszámított levonható általános forgalmi adó</t>
  </si>
  <si>
    <t>164</t>
  </si>
  <si>
    <t>E/I Előzetesen felszámított általános forgalmi adó elszámolása (=E/I/1+…+E/I/4)</t>
  </si>
  <si>
    <t>166</t>
  </si>
  <si>
    <t>E/II/2 Más fizetendő általános forgalmi adó</t>
  </si>
  <si>
    <t>167</t>
  </si>
  <si>
    <t>E/II Fizetendő általános forgalmi adó elszámolása (=E/II/1+E/II/2)</t>
  </si>
  <si>
    <t>168</t>
  </si>
  <si>
    <t>E/III/1 December havi illetmények, munkabérek elszámolása</t>
  </si>
  <si>
    <t>170</t>
  </si>
  <si>
    <t>E/III Egyéb sajátos eszközoldali elszámolások (=E/III/1+E/III/2)</t>
  </si>
  <si>
    <t>171</t>
  </si>
  <si>
    <t>E) EGYÉB SAJÁTOS ELSZÁMOLÁSOK (=E/I+E/II+E/III)</t>
  </si>
  <si>
    <t>173</t>
  </si>
  <si>
    <t>F/2 Költségek, ráfordítások aktív időbeli elhatárolása</t>
  </si>
  <si>
    <t>175</t>
  </si>
  <si>
    <t>F) AKTÍV IDŐBELI  ELHATÁROLÁSOK  (=F/1+F/2+F/3)</t>
  </si>
  <si>
    <t>176</t>
  </si>
  <si>
    <t>ESZKÖZÖK ÖSSZESEN (=A+B+C+D+E+F)</t>
  </si>
  <si>
    <t>177</t>
  </si>
  <si>
    <t>G/I  Nemzeti vagyon induláskori értéke</t>
  </si>
  <si>
    <t>178</t>
  </si>
  <si>
    <t>G/II Nemzeti vagyon változásai</t>
  </si>
  <si>
    <t>180</t>
  </si>
  <si>
    <t>G/IV Felhalmozott eredmény</t>
  </si>
  <si>
    <t>182</t>
  </si>
  <si>
    <t>G/VI Mérleg szerinti eredmény</t>
  </si>
  <si>
    <t>183</t>
  </si>
  <si>
    <t>G/ SAJÁT TŐKE  (= G/I+…+G/VI)</t>
  </si>
  <si>
    <t>212</t>
  </si>
  <si>
    <t>H/II/3 Költségvetési évet követően esedékes kötelezettségek dologi kiadásokra</t>
  </si>
  <si>
    <t>213</t>
  </si>
  <si>
    <t>H/II/4 Költségvetési évet követően esedékes kötelezettségek ellátottak pénzbeli juttatásaira</t>
  </si>
  <si>
    <t>217</t>
  </si>
  <si>
    <t>H/II/6 Költségvetési évet követően esedékes kötelezettségek beruházásokra</t>
  </si>
  <si>
    <t>218</t>
  </si>
  <si>
    <t>H/II/7 Költségvetési évet követően esedékes kötelezettségek felújításokra</t>
  </si>
  <si>
    <t>222</t>
  </si>
  <si>
    <t>H/II/9 Költségvetési évet követően esedékes kötelezettségek finanszírozási kiadásokra (&gt;=H/II/9a+…+H/II/9j)</t>
  </si>
  <si>
    <t>227</t>
  </si>
  <si>
    <t>H/II/9e - ebből: költségvetési évet követően esedékes kötelezettségek államháztartáson belüli megelőlegezések visszafizetésére</t>
  </si>
  <si>
    <t>233</t>
  </si>
  <si>
    <t>H/II Költségvetési évet követően esedékes kötelezettségek (=H/II/1+…+H/II/9)</t>
  </si>
  <si>
    <t>234</t>
  </si>
  <si>
    <t>H/III/1 Kapott előlegek</t>
  </si>
  <si>
    <t>236</t>
  </si>
  <si>
    <t>H/III/3 Más szervezetet megillető bevételek elszámolása</t>
  </si>
  <si>
    <t>240</t>
  </si>
  <si>
    <t>H/III/8 Letétre, megőrzésre, fedezetkezelésre átvett pénzeszközök, biztosítékok</t>
  </si>
  <si>
    <t>243</t>
  </si>
  <si>
    <t>H/III Kötelezettség jellegű sajátos elszámolások (=H/III/1+…+H/III/10)</t>
  </si>
  <si>
    <t>244</t>
  </si>
  <si>
    <t>H) KÖTELEZETTSÉGEK (=H/I+H/II+H/III)</t>
  </si>
  <si>
    <t>246</t>
  </si>
  <si>
    <t>J/1 Eredményszemléletű bevételek passzív időbeli elhatárolása</t>
  </si>
  <si>
    <t>247</t>
  </si>
  <si>
    <t>J/2 Költségek, ráfordítások passzív időbeli elhatárolása</t>
  </si>
  <si>
    <t>248</t>
  </si>
  <si>
    <t>J/3 Halasztott eredményszemléletű bevételek</t>
  </si>
  <si>
    <t>249</t>
  </si>
  <si>
    <t>J) PASSZÍV IDŐBELI ELHATÁROLÁSOK (=J/1+J/2+J/3)</t>
  </si>
  <si>
    <t>250</t>
  </si>
  <si>
    <t>FORRÁSOK ÖSSZESEN (=G+H+I+J)</t>
  </si>
  <si>
    <t>147</t>
  </si>
  <si>
    <t>D/III/1d - ebből: igénybe vett szolgáltatásra adott előlegek</t>
  </si>
  <si>
    <t>162</t>
  </si>
  <si>
    <t>E/I/3 Adott előleghez kapcsolódó előzetesen felszámított nem levonható általános forgalmi adó</t>
  </si>
  <si>
    <t>163</t>
  </si>
  <si>
    <t>E/I/4 Más előzetesen felszámított nem levonható általános forgalmi adó</t>
  </si>
  <si>
    <t>Mérleg (forint)</t>
  </si>
  <si>
    <t>A/I/1 Vagyoni értékű jogok</t>
  </si>
  <si>
    <t>A/I/3 Immateriális javak értékhelyesbítése</t>
  </si>
  <si>
    <t>A/II/3 Tenyészállatok</t>
  </si>
  <si>
    <t>A/II/5 Tárgyi eszközök értékhelyesbítése</t>
  </si>
  <si>
    <t>A/III/1a - ebből: tartós részesedések jegybankban</t>
  </si>
  <si>
    <t>A/III/1c - ebből: tartós részesedésel pénzügyi vállalkozásban</t>
  </si>
  <si>
    <t>A/III/1d - ebből: tartós részesedések társulásban</t>
  </si>
  <si>
    <t>A/III/1e - ebből: egyéb tartós részesedések</t>
  </si>
  <si>
    <t>A/III/2 Tartós hitelviszonyt megtestesítő értékpapírok (&gt;=A/III/2a+A/III/2/b)</t>
  </si>
  <si>
    <t>A/III/2a - ebből: államkötvények</t>
  </si>
  <si>
    <t>A/III/2b - ebből: helyi önkormányzatok kötvényei</t>
  </si>
  <si>
    <t>A/III/3 Befektetett pénzügyi eszközök értékhelyesbítése</t>
  </si>
  <si>
    <t>A/IV/1 Koncesszióba, vagyonkezelésbe adott eszközök (=A/IV/1a+A/IV/1b+A/IV/1c)</t>
  </si>
  <si>
    <t>A/IV/1a - ebből: immateriális javak</t>
  </si>
  <si>
    <t>A/IV/1b - ebből: tárgyi eszközök</t>
  </si>
  <si>
    <t>A/IV/1c - ebből: tartós részesedések, tartós hitelviszonyt megtestesítő értékpapírok</t>
  </si>
  <si>
    <t>A/IV/2 Koncesszióba, vagyonkezelésbe adott eszközök értékhelyesbítése</t>
  </si>
  <si>
    <t>A/IV Koncesszióba, vagyonkezelésbe adott eszközök (=A/IV/1+A/IV/2)</t>
  </si>
  <si>
    <t>B/I/2 Átsorolt, követelés fejében átvett készletek</t>
  </si>
  <si>
    <t>B/I/3 Egyéb készletek</t>
  </si>
  <si>
    <t>B/I/4  Befejezetlen termelés, félkész termékek, késztermékek</t>
  </si>
  <si>
    <t>B/I/5 Növendék-, hízó és egyéb állatok</t>
  </si>
  <si>
    <t>B/II/2a - ebből: kárpótlási jegyek</t>
  </si>
  <si>
    <t>B/II/2c - ebből: államkötvények</t>
  </si>
  <si>
    <t>B/II/2d - ebből: helyi önkormányzatok kötvényei</t>
  </si>
  <si>
    <t>C/I/2 Éven túli lejáratú deviza lekötött bankbetétek</t>
  </si>
  <si>
    <t>C/II/3 Betétkönyvek, csekkek, elektronikus pénzeszközök</t>
  </si>
  <si>
    <t>C/IV/2 Kincstárban vezetett devizaszámlák</t>
  </si>
  <si>
    <t>D/I/1 Költségvetési évben esedékes követelések működési célú támogatások bevételeire államháztartáson belülről (&gt;=D/I/1a)</t>
  </si>
  <si>
    <t>D/I/1a - ebből: költségvetési évben esedékes követelések működési célú visszatérítendő támogatások, kölcsönök visszatérülésére államháztartáson belülről</t>
  </si>
  <si>
    <t>D/I/2 Költségvetési évben esedékes követelések felhalmozási célú támogatások bevételeire államháztartáson belülről (&gt;=D/I/2a)</t>
  </si>
  <si>
    <t>D/I/2a - ebből: költségvetési évben esedékes követelések felhalmozási célú visszatérítendő támogatások, kölcsönök visszatérülésére államháztartáson belülről</t>
  </si>
  <si>
    <t>D/I/3a  - ebből: költségvetési évben esedékes követelések jövedelemadókra</t>
  </si>
  <si>
    <t>D/I/3b - ebből: költségvetési évben esedékes követelések szociális hozzájárulási adóra és járulékokra</t>
  </si>
  <si>
    <t>D/I/3c - ebből: költségvetési évben esedékes követelések bérhez és foglalkoztatáshoz kapcsolódó adókra</t>
  </si>
  <si>
    <t>74</t>
  </si>
  <si>
    <t>D/I/4e - ebből: költségvetési évben esedékes követelések általános forgalmi adó visszatérítésére</t>
  </si>
  <si>
    <t>75</t>
  </si>
  <si>
    <t>D/I/4f - ebből: költségvetési évben esedékes követelések kamatbevételekre és más nyereségjellegű bevételekre</t>
  </si>
  <si>
    <t>76</t>
  </si>
  <si>
    <t>D/I/4g - ebből: költségvetési évben esedékes követelések egyéb pénzügyi műveletek bevételeire</t>
  </si>
  <si>
    <t>77</t>
  </si>
  <si>
    <t>D/I/4h - ebből: költségvetési évben esedékes követelések biztosító által fizetett kártérítésre</t>
  </si>
  <si>
    <t>80</t>
  </si>
  <si>
    <t>D/I/5a - ebből: költségvetési évben esedékes követelések immateriális javak értékesítésére</t>
  </si>
  <si>
    <t>82</t>
  </si>
  <si>
    <t>D/I/5c - ebből: költségvetési évben esedékes követelések egyéb tárgyi eszközök értékesítésére</t>
  </si>
  <si>
    <t>83</t>
  </si>
  <si>
    <t>D/I/5d - ebből: költségvetési évben esedékes követelések részesedések értékesítésére</t>
  </si>
  <si>
    <t>84</t>
  </si>
  <si>
    <t>D/I/5e - ebből: költségvetési évben esedékes követelések részesedések megszűnéséhez kapcsolódó bevételekre</t>
  </si>
  <si>
    <t>85</t>
  </si>
  <si>
    <t>D/I/6 Költségvetési évben esedékes követelések működési célú átvett pénzeszközre (&gt;=D/I/6a+D/I/6b+D/I/6c)</t>
  </si>
  <si>
    <t>86</t>
  </si>
  <si>
    <t>D/I/6a - ebből: költségvetési évben esedékes követelések működési célú visszatérítendő támogatások, kölcsönök visszatérülése az Európai Uniótól</t>
  </si>
  <si>
    <t>87</t>
  </si>
  <si>
    <t>D/I/6b - ebből: költségvetési évben esedékes követelések működési célú visszatérítendő támogatások, kölcsönök visszatérülése kormányoktól és más nemzetközi szervezetektől</t>
  </si>
  <si>
    <t>88</t>
  </si>
  <si>
    <t>D/I/6c - ebből: költségvetési évben esedékes követelések működési célú visszatérítendő támogatások, kölcsönök visszatérülésére államháztartáson kívülről</t>
  </si>
  <si>
    <t>90</t>
  </si>
  <si>
    <t>D/I/7a - ebből: költségvetési évben esedékes követelések felhalmozási célú visszatérítendő támogatások, kölcsönök visszatérülése az Európai Uniótól</t>
  </si>
  <si>
    <t>91</t>
  </si>
  <si>
    <t>D/I/7b - ebből: költségvetési évben esedékes követelések felhalmozási célú visszatérítendő támogatások, kölcsönök visszatérülése kormányoktól és más nemzetközi szervezetektől</t>
  </si>
  <si>
    <t>93</t>
  </si>
  <si>
    <t>D/I/8 Költségvetési évben esedékes követelések finanszírozási bevételekre (&gt;=D/I/8a+…+D/I/8g)</t>
  </si>
  <si>
    <t>94</t>
  </si>
  <si>
    <t>D/I/8a - ebből: költségvetési évben esedékes követelések forgatási célú belföldi értékpapírok beváltásából, értékesítéséből</t>
  </si>
  <si>
    <t>95</t>
  </si>
  <si>
    <t>D/I/8b - ebből: költségvetési évben esedékes követelések befektetési célú belföldi értékpapírok beváltásából, értékesítéséből</t>
  </si>
  <si>
    <t>96</t>
  </si>
  <si>
    <t>D/I/8c - ebből: költségvetési évben esedékes követelések államháztartáson belüli megelőlegezések törlesztésére</t>
  </si>
  <si>
    <t>97</t>
  </si>
  <si>
    <t>D/I/8d - ebből: költségvetési évben esedékes követelések hosszú lejáratú tulajdonosi kölcsönök bevételeire</t>
  </si>
  <si>
    <t>98</t>
  </si>
  <si>
    <t>D/I/8e - ebből: költségvetési évben esedékes követelések rövid lejáratú tulajdonosi kölcsönök bevételeire</t>
  </si>
  <si>
    <t>99</t>
  </si>
  <si>
    <t>D/I/8f - ebből: költségvetési évben esedékes követelések forgatási célú külföldi értékpapírok beváltásából, értékesítéséből</t>
  </si>
  <si>
    <t>100</t>
  </si>
  <si>
    <t>D/I/8g - ebből: költségvetési évben esedékes követelések befektetési célú külföldi értékpapírok beváltásából, értékesítéséből</t>
  </si>
  <si>
    <t>102</t>
  </si>
  <si>
    <t>D/II/1 Költségvetési évet követően esedékes követelések működési célú támogatások bevételeire államháztartáson belülről (&gt;=D/II/1a)</t>
  </si>
  <si>
    <t>103</t>
  </si>
  <si>
    <t>D/II/1a - ebből: költségvetési évet követően esedékes követelések működési célú visszatérítendő támogatások, kölcsönök visszatérülésére államháztartáson belülről</t>
  </si>
  <si>
    <t>104</t>
  </si>
  <si>
    <t>D/II/2 Költségvetési évet követően esedékes követelések felhalmozási célú támogatások bevételeire államháztartáson belülről (&gt;=D/II/2a)</t>
  </si>
  <si>
    <t>105</t>
  </si>
  <si>
    <t>D/II/2a - ebből: költségvetési évet követően esedékes követelések felhalmozási célú visszatérítendő támogatások, kölcsönök visszatérülésére államháztartáson belülről</t>
  </si>
  <si>
    <t>107</t>
  </si>
  <si>
    <t>D/II/3a - ebből: költségvetési évet követően esedékes követelések jövedelemadókra</t>
  </si>
  <si>
    <t>108</t>
  </si>
  <si>
    <t>D/II/3b - ebből: költségvetési évet követően esedékes követelések szociális hozzájárulási adóra és járulékokra</t>
  </si>
  <si>
    <t>109</t>
  </si>
  <si>
    <t>D/II/3c - ebből: költségvetési évet követően esedékes követelések bérhez és foglalkoztatáshoz kapcsolódó adókra</t>
  </si>
  <si>
    <t>113</t>
  </si>
  <si>
    <t>D/II/4 Költségvetési évet követően esedékes követelések működési bevételre (=D/II/4a+…+D/II/4i)</t>
  </si>
  <si>
    <t>114</t>
  </si>
  <si>
    <t>D/II/4a - ebből: költségvetési évet követően esedékes követelések készletértékesítés ellenértékére, szolgáltatások ellenértékére, közvetített szolgáltatások ellenértékére</t>
  </si>
  <si>
    <t>115</t>
  </si>
  <si>
    <t>D/II/4b - ebből: költségvetési évet követően esedékes követelések tulajdonosi bevételekre</t>
  </si>
  <si>
    <t>116</t>
  </si>
  <si>
    <t>D/II/4c - ebből: költségvetési évet követően esedékes követelések ellátási díjakra</t>
  </si>
  <si>
    <t>117</t>
  </si>
  <si>
    <t>D/II/4d - ebből: költségvetési évet követően esedékes követelések kiszámlázott általános forgalmi adóra</t>
  </si>
  <si>
    <t>118</t>
  </si>
  <si>
    <t>D/II/4e - ebből: költségvetési évet követően esedékes követelések általános forgalmi adó visszatérítésére</t>
  </si>
  <si>
    <t>119</t>
  </si>
  <si>
    <t>D/II/4f - ebből: költségvetési évet követően esedékes követelések kamatbevételekre és más nyereségjellegű bevételekre</t>
  </si>
  <si>
    <t>120</t>
  </si>
  <si>
    <t>D/II/4g - ebből: költségvetési évet követően esedékes követelések egyéb pénzügyi műveletek bevételeire</t>
  </si>
  <si>
    <t>121</t>
  </si>
  <si>
    <t>D/II/4h - ebből: költségvetési évet követően esedékes követelések biztosító által fizetett kártérítésre</t>
  </si>
  <si>
    <t>122</t>
  </si>
  <si>
    <t>D/II/4i - ebből: költségvetési évet követően esedékes követelések egyéb működési bevételekre</t>
  </si>
  <si>
    <t>124</t>
  </si>
  <si>
    <t>D/II/5a - ebből: költségvetési évet követően esedékes követelések immateriális javak értékesítésére</t>
  </si>
  <si>
    <t>126</t>
  </si>
  <si>
    <t>D/II/5c - ebből: költségvetési évet követően esedékes követelések egyéb tárgyi eszközök értékesítésére</t>
  </si>
  <si>
    <t>127</t>
  </si>
  <si>
    <t>D/II/5d - ebből: költségvetési évet követően esedékes követelések részesedések értékesítésére</t>
  </si>
  <si>
    <t>128</t>
  </si>
  <si>
    <t>D/II/5e - ebből: költségvetési évet követően esedékes követelések részesedések megszűnéséhez kapcsolódó bevételekre</t>
  </si>
  <si>
    <t>129</t>
  </si>
  <si>
    <t>D/II/6 Költségvetési évet követően esedékes követelések működési célú átvett pénzeszközre (&gt;=D/II/6a+D/II/6b+D/II/6c)</t>
  </si>
  <si>
    <t>130</t>
  </si>
  <si>
    <t>D/II/6a - ebből: költségvetési évet követően esedékes követelések működési célú visszatérítendő támogatások, kölcsönök visszatérülése az Európai Uniótól</t>
  </si>
  <si>
    <t>131</t>
  </si>
  <si>
    <t>D/II/6b - ebből: költségvetési évet követően esedékes követelések működési célú visszatérítendő támogatások, kölcsönök visszatérülése kormányoktól és más nemzetközi szervezetektől</t>
  </si>
  <si>
    <t>132</t>
  </si>
  <si>
    <t>D/II/6c - ebből: költségvetési évet követően esedékes követelések működési célú visszatérítendő támogatások, kölcsönök visszatérülésére államháztartáson kívülről</t>
  </si>
  <si>
    <t>134</t>
  </si>
  <si>
    <t>D/II/7a - ebből: költségvetési évet követően esedékes követelések felhalmozási célú visszatérítendő támogatások, kölcsönök visszatérülése az Európai Uniótól</t>
  </si>
  <si>
    <t>135</t>
  </si>
  <si>
    <t>D/II/7b - ebből: költségvetési évet követően esedékes követelések felhalmozási célú visszatérítendő támogatások, kölcsönök visszatérülése kormányoktól és más nemzetközi szervezetektől</t>
  </si>
  <si>
    <t>137</t>
  </si>
  <si>
    <t>D/II/8 Költségvetési évet követően esedékes követelések finanszírozási bevételekre (=D/II/8a+D/II/8b+D/II/8c+D/II/8d)</t>
  </si>
  <si>
    <t>138</t>
  </si>
  <si>
    <t>D/II8a - ebből: költségvetési évet követően esedékes követelések befektetési célú belföldi értékpapírok beváltásából, értékesítéséből</t>
  </si>
  <si>
    <t>139</t>
  </si>
  <si>
    <t>D/II8b - ebből: költségvetési évet követően esedékes követelések államháztartáson belüli megelőlegezések törlesztésére</t>
  </si>
  <si>
    <t>140</t>
  </si>
  <si>
    <t>D/II8c - ebből: költségvetési évet követően esedékes követelések hosszú lejáratú tulajdonosi kölcsönök bevételeire</t>
  </si>
  <si>
    <t>141</t>
  </si>
  <si>
    <t>D/II8d - ebből: költségvetési évet követően esedékes követelések befektetési célú külföldi értékpapírok beváltásából, értékesítéséből</t>
  </si>
  <si>
    <t>144</t>
  </si>
  <si>
    <t>D/III/1a - ebből: immateriális javakra adott előlegek</t>
  </si>
  <si>
    <t>146</t>
  </si>
  <si>
    <t>D/III/1c - ebből: készletekre adott előlegek</t>
  </si>
  <si>
    <t>148</t>
  </si>
  <si>
    <t>D/III/1e - ebből: foglalkoztatottaknak adott előlegek</t>
  </si>
  <si>
    <t>149</t>
  </si>
  <si>
    <t>D/III/1f - ebből: túlfizetések, téves és visszajáró kifizetések</t>
  </si>
  <si>
    <t>150</t>
  </si>
  <si>
    <t>D/III/2 Továbbadási célból folyósított támogatások, ellátások elszámolása</t>
  </si>
  <si>
    <t>151</t>
  </si>
  <si>
    <t>D/III/3 Más által beszedett bevételek elszámolása</t>
  </si>
  <si>
    <t>153</t>
  </si>
  <si>
    <t>D/III/5 Vagyonkezelésbe adott eszközökkel kapcsolatos visszapótlási követelés elszámolása</t>
  </si>
  <si>
    <t>154</t>
  </si>
  <si>
    <t>D/III/6 Nem társadalombiztosítás pénzügyi alapjait terhelő kifizetett ellátások megtérítésének elszámolása</t>
  </si>
  <si>
    <t>156</t>
  </si>
  <si>
    <t>D/III/8 Részesedésszerzés esetén átadott eszközök</t>
  </si>
  <si>
    <t>160</t>
  </si>
  <si>
    <t>E/I/1 Adott előleghez kapcsolódó előzetesen felszámított levonható általános forgalmi adó</t>
  </si>
  <si>
    <t>165</t>
  </si>
  <si>
    <t>E/II/1 Kapott előleghez kapcsolódó fizetendő általános forgalmi adó</t>
  </si>
  <si>
    <t>169</t>
  </si>
  <si>
    <t>E/III/2 Utalványok, bérletek és más hasonló, készpénz-helyettesítő fizetési eszköznek nem minősülő eszközök elszámolásai</t>
  </si>
  <si>
    <t>172</t>
  </si>
  <si>
    <t>F/1  Eredményszemléletű bevételek aktív időbeli elhatárolása</t>
  </si>
  <si>
    <t>174</t>
  </si>
  <si>
    <t>F/3 Halasztott ráfordítások</t>
  </si>
  <si>
    <t>179</t>
  </si>
  <si>
    <t>G/III Egyéb eszközök induláskori értéke és változásai</t>
  </si>
  <si>
    <t>181</t>
  </si>
  <si>
    <t>G/V Eszközök értékhelyesbítésének forrása</t>
  </si>
  <si>
    <t>184</t>
  </si>
  <si>
    <t>H/I/1 Költségvetési évben esedékes kötelezettségek személyi juttatásokra</t>
  </si>
  <si>
    <t>185</t>
  </si>
  <si>
    <t>H/I/2 Költségvetési évben esedékes kötelezettségek munkaadókat terhelő járulékokra és szociális hozzájárulási adóra</t>
  </si>
  <si>
    <t>186</t>
  </si>
  <si>
    <t>H/I/3 Költségvetési évben esedékes kötelezettségek dologi kiadásokra</t>
  </si>
  <si>
    <t>187</t>
  </si>
  <si>
    <t>H/I/4 Költségvetési évben esedékes kötelezettségek ellátottak pénzbeli juttatásaira</t>
  </si>
  <si>
    <t>188</t>
  </si>
  <si>
    <t>H/I/5 Költségvetési évben esedékes kötelezettségek egyéb működési célú kiadásokra (&gt;=H/I/5a+H/I/5b)</t>
  </si>
  <si>
    <t>189</t>
  </si>
  <si>
    <t>H/I/5a - ebből: költségvetési évben esedékes kötelezettségek működési célú visszatérítendő támogatások, kölcsönök törlesztésére államháztartáson belülre</t>
  </si>
  <si>
    <t>190</t>
  </si>
  <si>
    <t>H/I/5b - ebből: költségvetési évben esedékes kötelezettségek működési célú támogatásokra az Európai Uniónak</t>
  </si>
  <si>
    <t>191</t>
  </si>
  <si>
    <t>H/I/6 Költségvetési évben esedékes kötelezettségek beruházásokra</t>
  </si>
  <si>
    <t>192</t>
  </si>
  <si>
    <t>H/I/7 Költségvetési évben esedékes kötelezettségek felújításokra</t>
  </si>
  <si>
    <t>193</t>
  </si>
  <si>
    <t>H/I/8 Költségvetési évben esedékes kötelezettségek egyéb felhalmozási célú kiadásokra (&gt;=H/I/8a+H/I/8b)</t>
  </si>
  <si>
    <t>194</t>
  </si>
  <si>
    <t>H/I/8a - ebből: költségvetési évben esedékes kötelezettségek felhalmozási célú visszatérítendő támogatások, kölcsönök törlesztésére államháztartáson belülre</t>
  </si>
  <si>
    <t>195</t>
  </si>
  <si>
    <t>H/I/8b - ebből: költségvetési évben esedékes kötelezettségek felhalmozási célú támogatásokra az Európai Uniónak</t>
  </si>
  <si>
    <t>196</t>
  </si>
  <si>
    <t>H/I/9 Költségvetési évben esedékes kötelezettségek finanszírozási kiadásokra (&gt;=H/I/9a+…+H/I/9l)</t>
  </si>
  <si>
    <t>197</t>
  </si>
  <si>
    <t>H/I/9a - ebből: költségvetési évben esedékes kötelezettségek hosszú lejáratú hitelek, kölcsönök törlesztésére pénzügyi vállalkozásnak</t>
  </si>
  <si>
    <t>198</t>
  </si>
  <si>
    <t>H/I/9b - ebből: költségvetési évben esedékes kötelezettségek rövid lejáratú hitelek, kölcsönök törlesztésére pénzügyi vállalkozásnak</t>
  </si>
  <si>
    <t>199</t>
  </si>
  <si>
    <t>H/I/9c - ebből: költségvetési évben esedékes kötelezettségek kincstárjegyek beváltására</t>
  </si>
  <si>
    <t>200</t>
  </si>
  <si>
    <t>H/I/9d - ebből: költségvetési évben esedékes kötelezettségek éven belüli lejáratú belföldi értékpapírok beváltására</t>
  </si>
  <si>
    <t>201</t>
  </si>
  <si>
    <t>H/I/9e - ebből: költségvetési évben esedékes kötelezettségek belföldi kötvények beváltására</t>
  </si>
  <si>
    <t>202</t>
  </si>
  <si>
    <t>H/I/9f - ebből: költségvetési évben esedékes kötelezettségek éven túli lejáratú belföldi értékpapírok beváltására</t>
  </si>
  <si>
    <t>203</t>
  </si>
  <si>
    <t>H/I/9g - ebből: költségvetési évben esedékes kötelezettségek államháztartáson belüli megelőlegezések visszafizetésére</t>
  </si>
  <si>
    <t>204</t>
  </si>
  <si>
    <t>H/I/9h - ebből: költségvetési évben esedékes kötelezettségek pénzügyi lízing kiadásaira</t>
  </si>
  <si>
    <t>205</t>
  </si>
  <si>
    <t>H/I/9i - ebből: költségvetési évben esedékes kötelezettségek külföldi értékpapírok beváltására</t>
  </si>
  <si>
    <t>206</t>
  </si>
  <si>
    <t>H/I/9j - ebből: költségvetési évben esedékes kötelezettségek hitelek, kölcsönök törlesztésére külföldi kormányoknak és nemzetközi szervezeteknek</t>
  </si>
  <si>
    <t>207</t>
  </si>
  <si>
    <t>H/I/9k - ebből: költségvetési évben esedékes kötelezettségek hitelek, kölcsönök törlesztésére külföldi pénzintézeteknek</t>
  </si>
  <si>
    <t>208</t>
  </si>
  <si>
    <t>H/I/9l - ebből: költségvetési évben esedékes kötelezettségek váltókiadásokra</t>
  </si>
  <si>
    <t>209</t>
  </si>
  <si>
    <t>H/I Költségvetési évben esedékes kötelezettségek (=H/I/1+…+H/I/9)</t>
  </si>
  <si>
    <t>210</t>
  </si>
  <si>
    <t>H/II/1 Költségvetési évet követően esedékes kötelezettségek személyi juttatásokra</t>
  </si>
  <si>
    <t>211</t>
  </si>
  <si>
    <t>H/II/2 Költségvetési évet követően esedékes kötelezettségek munkaadókat terhelő járulékokra és szociális hozzájárulási adóra</t>
  </si>
  <si>
    <t>214</t>
  </si>
  <si>
    <t>H/II/5 Költségvetési évet követően esedékes kötelezettségek egyéb működési célú kiadásokra (&gt;=H/II/5a+H/II/5b)</t>
  </si>
  <si>
    <t>215</t>
  </si>
  <si>
    <t>H/II/5a - ebből: költségvetési évet követően esedékes kötelezettségek működési célú visszatérítendő támogatások, kölcsönök törlesztésére államháztartáson belülre</t>
  </si>
  <si>
    <t>216</t>
  </si>
  <si>
    <t>H/II/5b - ebből: költségvetési évet követően esedékes kötelezettségek működési célú támogatásokra az Európai Uniónak</t>
  </si>
  <si>
    <t>219</t>
  </si>
  <si>
    <t>H/II/8 Költségvetési évet követően esedékes kötelezettségek egyéb felhalmozási célú kiadásokra (&gt;=H/II/8a+H/II/8b)</t>
  </si>
  <si>
    <t>220</t>
  </si>
  <si>
    <t>H/II/8a - ebből: költségvetési évet követően esedékes kötelezettségek felhalmozási célú visszatérítendő támogatások, kölcsönök törlesztésére államháztartáson belülre</t>
  </si>
  <si>
    <t>221</t>
  </si>
  <si>
    <t>H/II/8b - ebből: költségvetési évet követően esedékes kötelezettségek felhalmozási célú támogatásokra az Európai Uniónak</t>
  </si>
  <si>
    <t>223</t>
  </si>
  <si>
    <t>H/II/9a - ebből: költségvetési évet követően esedékes kötelezettségek hosszú lejáratú hitelek, kölcsönök törlesztésére pénzügyi vállalkozásnak</t>
  </si>
  <si>
    <t>224</t>
  </si>
  <si>
    <t>H/II/9b - ebből: költségvetési évet követően esedékes kötelezettségek kincstárjegyek beváltására</t>
  </si>
  <si>
    <t>225</t>
  </si>
  <si>
    <t>H/II/9c - ebből: költségvetési évet követően esedékes kötelezettségek belföldi kötvények beváltására</t>
  </si>
  <si>
    <t>226</t>
  </si>
  <si>
    <t>H/II/9d - ebből: költségvetési évet követően esedékes kötelezettségek éven túli lejáratú belföldi értékpapírok beváltására</t>
  </si>
  <si>
    <t>228</t>
  </si>
  <si>
    <t>H/II/9f - ebből: költségvetési évet követően esedékes kötelezettségek pénzügyi lízing kiadásaira</t>
  </si>
  <si>
    <t>229</t>
  </si>
  <si>
    <t>H/II/9g - ebből: költségvetési évet követően esedékes kötelezettségek külföldi értékpapírok beváltására</t>
  </si>
  <si>
    <t>230</t>
  </si>
  <si>
    <t>H/II/9h - ebből: költségvetési évet követően esedékes kötelezettségek hitelek, kölcsönök törlesztésére külföldi kormányoknak és nemzetközi szervezeteknek</t>
  </si>
  <si>
    <t>231</t>
  </si>
  <si>
    <t>H/II/9i - ebből: költségvetési évet követően esedékes kötelezettségek külföldi hitelek, kölcsönök törlesztésére külföldi pénzintézeteknek</t>
  </si>
  <si>
    <t>232</t>
  </si>
  <si>
    <t>H/II/9j - ebből: költségvetési évet követően esedékes kötelezettségek váltókiadásokra</t>
  </si>
  <si>
    <t>235</t>
  </si>
  <si>
    <t>H/III/2 Továbbadási célból folyósított támogatások, ellátások elszámolása</t>
  </si>
  <si>
    <t>237</t>
  </si>
  <si>
    <t>H/III/4 Forgótőke elszámolása (Kincstár)</t>
  </si>
  <si>
    <t>238</t>
  </si>
  <si>
    <t>H/III/5 Nemzeti vagyonba tartozó befektetett eszközökkel kapcsolatos egyes kötelezettség jellegű sajátos elszámolások</t>
  </si>
  <si>
    <t>239</t>
  </si>
  <si>
    <t>H/III/6 Nem társadalombiztosítás pénzügyi alapjait terhelő kifizetett ellátások megtérítésének elszámolása</t>
  </si>
  <si>
    <t>241</t>
  </si>
  <si>
    <t>H/III/9 Nemzetközi támogatási programok pénzeszközei</t>
  </si>
  <si>
    <t>242</t>
  </si>
  <si>
    <t>H/III/10 Államadósság Kezelő Központ Zrt.-nél elhelyezett fedezeti betétek</t>
  </si>
  <si>
    <t>245</t>
  </si>
  <si>
    <t>I) KINCSTÁRI SZÁMLAVEZETÉSSEL KAPCSOLATOS ELSZÁMOLÁSOK</t>
  </si>
  <si>
    <t>01 Közhatalmi eredményszemléletű bevételek</t>
  </si>
  <si>
    <t>02 Eszközök és szolgáltatások értékesítése nettó eredményszemléletű bevételei</t>
  </si>
  <si>
    <t>03 Tevékenység egyéb nettó eredményszemléletű bevételei</t>
  </si>
  <si>
    <t>I Tevékenység nettó eredményszemléletű bevétele (=01+02+03)</t>
  </si>
  <si>
    <t>04 Saját termelésű készletek állományváltozása</t>
  </si>
  <si>
    <t>05 Saját előállítású eszközök aktivált értéke</t>
  </si>
  <si>
    <t>II Aktivált saját teljesítmények értéke (=±04+05)</t>
  </si>
  <si>
    <t>06 Központi működési célú támogatások eredményszemléletű bevételei</t>
  </si>
  <si>
    <t>07 Egyéb működési célú támogatások eredményszemléletű bevételei</t>
  </si>
  <si>
    <t>08 Felhalmozási célú támogatások eredményszemléletű bevételei</t>
  </si>
  <si>
    <t>09 Különféle egyéb eredményszemléletű bevételek</t>
  </si>
  <si>
    <t>III Egyéb eredményszemléletű bevételek (=06+07+08+09)</t>
  </si>
  <si>
    <t>10 Anyagköltség</t>
  </si>
  <si>
    <t>11 Igénybe vett szolgáltatások értéke</t>
  </si>
  <si>
    <t>12 Eladott áruk beszerzési értéke</t>
  </si>
  <si>
    <t>13 Eladott (közvetített) szolgáltatások értéke</t>
  </si>
  <si>
    <t>IV Anyagjellegű ráfordítások (=10+11+12+13)</t>
  </si>
  <si>
    <t>14 Bérköltség</t>
  </si>
  <si>
    <t>15 Személyi jellegű egyéb kifizetések</t>
  </si>
  <si>
    <t>16 Bérjárulékok</t>
  </si>
  <si>
    <t>V Személyi jellegű ráfordítások (=14+15+16)</t>
  </si>
  <si>
    <t>VI Értékcsökkenési leírás</t>
  </si>
  <si>
    <t>VII Egyéb ráfordítások</t>
  </si>
  <si>
    <t>A)  TEVÉKENYSÉGEK EREDMÉNYE (=I±II+III-IV-V-VI-VII)</t>
  </si>
  <si>
    <t>17 Kapott (járó) osztalék és részesedés</t>
  </si>
  <si>
    <t>18 Részesedésekből származó eredményszemléletű bevételek, árfolyamnyereségek</t>
  </si>
  <si>
    <t>19 Befektetett pénzügyi eszközökből származó eredményszemléletű bevételek, árfolyamnyereségek</t>
  </si>
  <si>
    <t>20 Egyéb kapott (járó) kamatok és kamatjellegű eredményszemléletű bevételek</t>
  </si>
  <si>
    <t>21 Pénzügyi műveletek egyéb eredményszemléletű bevételei (&gt;=21a+21b)</t>
  </si>
  <si>
    <t>21a - ebből: lekötött bankbetétek mérlegfordulónapi értékelése során megállapított (nem realizált) árfolyamnyeresége</t>
  </si>
  <si>
    <t>21b - ebből: egyéb pénzeszközök és sajátos elszámolások mérlegfordulónapi értékelése során megállapított (nem realizált) árfolyamnyeresége</t>
  </si>
  <si>
    <t>VIII Pénzügyi műveletek eredményszemléletű bevételei (=17+18+19+20+21)</t>
  </si>
  <si>
    <t>22 Részesedésekből származó ráfordítások, árfolyamveszteségek</t>
  </si>
  <si>
    <t>23 Befektetett pénzügyi eszközökből (értékpapírokból, kölcsönökből) származó ráfordítások, árfolyamveszteségek</t>
  </si>
  <si>
    <t>24 Fizetendő kamatok és kamatjellegű ráfordítások</t>
  </si>
  <si>
    <t>25 Részesedések, értékpapírok, pénzeszközök értékvesztése (&gt;=25a+25b)</t>
  </si>
  <si>
    <t>25a - ebből: lekötött bankbetétek értékvesztése</t>
  </si>
  <si>
    <t>25b - ebből: Kincstáron kívüli forint- és devizaszámlák értékvesztése</t>
  </si>
  <si>
    <t>26 Pénzügyi műveletek egyéb ráfordításai (&gt;=26a+26b)</t>
  </si>
  <si>
    <t>26a - ebből: lekötött bankbetétek mérlegfordulónapi értékelése során megállapított (nem realizált) árfolyamvesztesége</t>
  </si>
  <si>
    <t>26b - ebből: egyéb pénzeszközök és sajátos elszámolások  mérlegfordulónapi értékelése során megállapított (nem realizált) árfolyamvesztesége</t>
  </si>
  <si>
    <t>IX Pénzügyi műveletek ráfordításai (=22+23+24+25+26)</t>
  </si>
  <si>
    <t>B)  PÉNZÜGYI MŰVELETEK EREDMÉNYE (=VIII-IX)</t>
  </si>
  <si>
    <t>C)  MÉRLEG SZERINTI EREDMÉNY (=±A±B)</t>
  </si>
  <si>
    <t>Eredménykimutatás (forint)</t>
  </si>
  <si>
    <t>Összeg</t>
  </si>
  <si>
    <t>01        Alaptevékenység költségvetési bevételei</t>
  </si>
  <si>
    <t>02        Alaptevékenység költségvetési kiadásai</t>
  </si>
  <si>
    <t>I          Alaptevékenység költségvetési egyenlege (=01-02)</t>
  </si>
  <si>
    <t>03        Alaptevékenység finanszírozási bevételei</t>
  </si>
  <si>
    <t>04        Alaptevékenység finanszírozási kiadásai</t>
  </si>
  <si>
    <t>II         Alaptevékenység finanszírozási egyenlege (=03-04)</t>
  </si>
  <si>
    <t>A)        Alaptevékenység maradványa (=±I±II)</t>
  </si>
  <si>
    <t>05        Vállalkozási tevékenység költségvetési bevételei</t>
  </si>
  <si>
    <t>06        Vállalkozási tevékenység költségvetési kiadásai</t>
  </si>
  <si>
    <t>III        Vállalkozási tevékenység költségvetési egyenlege (=05-06)</t>
  </si>
  <si>
    <t>07        Vállalkozási tevékenység finanszírozási bevételei</t>
  </si>
  <si>
    <t>08        Vállalkozási tevékenység finanszírozási kiadásai</t>
  </si>
  <si>
    <t>IV        Vállalkozási tevékenység finanszírozási egyenlege (=07-08)</t>
  </si>
  <si>
    <t>B)        Vállalkozási tevékenység maradványa (=±III±IV)</t>
  </si>
  <si>
    <t>C)        Összes maradvány (=A+B)</t>
  </si>
  <si>
    <t>D)        Alaptevékenység kötelezettségvállalással terhelt maradványa</t>
  </si>
  <si>
    <t>E)        Alaptevékenység szabad maradványa (=A-D)</t>
  </si>
  <si>
    <t>F)        Vállalkozási tevékenységet terhelő befizetési kötelezettség (=B*0,09)</t>
  </si>
  <si>
    <t>G)        Vállalkozási tevékenység felhasználható maradványa (=B-F)</t>
  </si>
  <si>
    <t>Maradványkimutatás (forint)</t>
  </si>
  <si>
    <t>Partner</t>
  </si>
  <si>
    <t>Vadkörtefa utca közmű és útépítési munkái tárgyú közbeszerzési eljárás 2. része , Vadkörtefa utca út- és járda építési munkák</t>
  </si>
  <si>
    <t>Mapex-Bau Kft</t>
  </si>
  <si>
    <t>Tó utca útépítés, csapadékvíz elvezető rendszer kialakítása, ivóvízvezeték csere, közvilágítás rekonstrukció</t>
  </si>
  <si>
    <t>Strabag Építő Kft.</t>
  </si>
  <si>
    <t>Vadkörtefa utca közmű és útépítési munkái tárgyú közbeszerzési eljárás 1. rész (Vadkörtefa utca ivóvíz és tűzivíz hálózat, szennyvíz hálózat, csapadékvíz csatorna hálózat kialakítása</t>
  </si>
  <si>
    <t>Resszer Építő Kft.</t>
  </si>
  <si>
    <t>Nyergesújfalu Város közterületein játszótéri, tornapálya és parkberendezési eszközök gyártása, telepítése</t>
  </si>
  <si>
    <t>Faberland Kft.</t>
  </si>
  <si>
    <t>Gyógyszertár épülete mögött parkoló kialakítás, szennyvíz és csapadékvíz rendszer átépítése</t>
  </si>
  <si>
    <t>Bottyán János utca 1-3 közötti szakaszon ivóvíz vezeték csere, valamint a Kossuth L. u. 107-121. közötti szakasz burkolat felújítása</t>
  </si>
  <si>
    <t>Nyergesújfalu,Tó utca üzletek közötti terület burkolatfelújítási,csapadékvíz elvezetési munkák-Útvonal Kft. Eng 2601 III/2019.sz. terv szerint</t>
  </si>
  <si>
    <t>10-es úti gyalogátkelők megvilágításánál lámpatestek elhelyezése, A Dózsa Gy. utcánál a terv szerinti 1 m magas és 2,5 m benyúlású lámpakarok alkalmazása</t>
  </si>
  <si>
    <t>Fénysport Lux Kft.</t>
  </si>
  <si>
    <t>Lucart Kft.</t>
  </si>
  <si>
    <t>A 04/26 hrsz. nyergesújfalui külterületen lévő szántó vételár kifizetése szerződés alapján Somlai Miklósné és Somlai Miklós eladónak</t>
  </si>
  <si>
    <t>Somlai Miklósné</t>
  </si>
  <si>
    <t>PLANER-T Kft.</t>
  </si>
  <si>
    <t>C.S.Ő. Építésziroda Kft.</t>
  </si>
  <si>
    <t>Nyergesújfalu Bóbita óvoda és Bölcsőde főépület lapos tető csapadékvíz ejtővezeték és alapvezetékek Repipe és Shortliner technológiával történő utólagos bélelése</t>
  </si>
  <si>
    <t>Paner Kft.</t>
  </si>
  <si>
    <t>Nyergesújfalu, Vadkörtefa utca közmű és útépítés műszaki ellenőri feladatainak ellátása</t>
  </si>
  <si>
    <t>ROADLOG Kft.</t>
  </si>
  <si>
    <t>Nyergesújfalu Vadkörtefa lakóterület közművesítési munkáival kapcsolatos bonyolítói munkák</t>
  </si>
  <si>
    <t>Múzeumi kiállítási programterv GINOP-7.1.6-16-2017-00007</t>
  </si>
  <si>
    <t>Bőczén Árpád e.v.</t>
  </si>
  <si>
    <t>Karácsonyi és egyéb dekoratív világításhoz szükséges dekorációs, fénytechnikai termékek, motívumok bérlete</t>
  </si>
  <si>
    <t>Fény-Re Bt.</t>
  </si>
  <si>
    <t>Gyermek rendelők illetve ezek mellékhelyiségeinek tisztasági festése</t>
  </si>
  <si>
    <t>Androdóm Kft</t>
  </si>
  <si>
    <t>Járda felújítás, csapadékvíz elvezetés tervezése Ady E., Harmat, Idom, Kertalja,Óvoda</t>
  </si>
  <si>
    <t>Szőke és Társa Kft.</t>
  </si>
  <si>
    <t>www.nyergesujfalu.hu weblap elkészítése</t>
  </si>
  <si>
    <t>Schuck Béla ev.</t>
  </si>
  <si>
    <t>Munkácsy liget-Kölcsey utca sarkánál lévő buszmegálló öböl és peron felújításával kapcsolatos tervdokumentáció elkészítése</t>
  </si>
  <si>
    <t>Útvonal Kft.</t>
  </si>
  <si>
    <t>Összefogás a családokért program keretében kiadvány, fotózás</t>
  </si>
  <si>
    <t>K és P Kft.</t>
  </si>
  <si>
    <t>Karácsonyi fények beüzemelése</t>
  </si>
  <si>
    <t>Galba-Vill Bau Kft.</t>
  </si>
  <si>
    <t>Szentgyörgyi Albert utca menti járda létesítésének műszaki ellenőrzése</t>
  </si>
  <si>
    <t>Beléptető rendszer kiépítése Nyergesújfalui Polgármesteri Hivatalban</t>
  </si>
  <si>
    <t>B-Angel Kft.</t>
  </si>
  <si>
    <t>Nyergesújfalu 0120/6 hrsz.-ú rekultivált hulladéklerakó 4 db monitoring kút vízének negyedévenkénti ill. a Rábl-patak vízének félévenkénti mintavétele és vizsgálata</t>
  </si>
  <si>
    <t>Mertcontrol Metric Kft.</t>
  </si>
  <si>
    <t>Íjász Egyesület épületében karbantartási munkálatok</t>
  </si>
  <si>
    <t>Sóváriné Madarász Gyöngyi</t>
  </si>
  <si>
    <t>E-Xpertness kft.</t>
  </si>
  <si>
    <t>Önkormányzati lakás bejárati ajtó csere Nyergesújfalu, Idom u. 6.2/9.</t>
  </si>
  <si>
    <t>Tát Ablak-Út Kft.</t>
  </si>
  <si>
    <t>439/27 hrsz-ú kivett sportcentrum, szabadidőközpont ingatlanon lévő felépítmény illetve egyéb építmények felmérése</t>
  </si>
  <si>
    <t>Gerendás Tamás</t>
  </si>
  <si>
    <t>1/6531-2/2020 hat. gyógyszertámogatás</t>
  </si>
  <si>
    <t>Hámori Lászlóné</t>
  </si>
  <si>
    <t>Közüzemi díj lakások</t>
  </si>
  <si>
    <t>Distherm Kft</t>
  </si>
  <si>
    <t>Hátrányos helyzetű Tanulók Arany János tehetséggondozó program támogatása</t>
  </si>
  <si>
    <t>Misik Melodi</t>
  </si>
  <si>
    <t>Monori Istvánné</t>
  </si>
  <si>
    <t>2020. évről áthúzódó kötelezettségek kimutatása (forint)</t>
  </si>
  <si>
    <t>Áthúzódó kötelezettségvállalás összesen</t>
  </si>
  <si>
    <t>019/33 hrsz. kivett ipari terület értékesítésére befizetett opciós díj</t>
  </si>
  <si>
    <t xml:space="preserve">Hész módosítás </t>
  </si>
  <si>
    <t>GINOP-7.1.6-16. kódszámú pályázat Limes</t>
  </si>
  <si>
    <t>Spori-Print Kft.</t>
  </si>
  <si>
    <t xml:space="preserve">0104/2 hrsz.-ú terület bérlete rendezvényszervezés céljából </t>
  </si>
  <si>
    <t>MADEXA Tervező és Szolgáltató Kft.</t>
  </si>
  <si>
    <t>nettó összeg</t>
  </si>
  <si>
    <t>ÁFA</t>
  </si>
  <si>
    <t>Kötelezettségvállalás tárgya</t>
  </si>
  <si>
    <t>Számítástechnikai rendszerek üzemeltetése Rendelőintézet december</t>
  </si>
  <si>
    <t>"Világörökség helyszínek fejlesztése" tárgyú GINOP-7.1.6-16-2017-00007 azonosító számú projekt közbeszerzési eljárásának lebonyolítása</t>
  </si>
  <si>
    <t>Kötelezettségvállalás összege</t>
  </si>
  <si>
    <t>Pénzeszközök betétként történő elhelyezése teljesítése</t>
  </si>
  <si>
    <t>Lekötött bankbetétek megszűntetése teljesítése</t>
  </si>
  <si>
    <t>Részesedések beszerzése teljesítése</t>
  </si>
  <si>
    <t>90.</t>
  </si>
  <si>
    <t>91.</t>
  </si>
  <si>
    <t>900060- Forgatási és befektetési célú fiannszírozási műveletek</t>
  </si>
  <si>
    <t>DH.</t>
  </si>
  <si>
    <t>DI.</t>
  </si>
  <si>
    <t>DJ.</t>
  </si>
  <si>
    <t>DK.</t>
  </si>
  <si>
    <t>-Egyéb elvonások, befizetések</t>
  </si>
  <si>
    <t>Lekötött betétek megszűntetése teljesítése</t>
  </si>
  <si>
    <t>Benedek Elek Óvodában kisteher felvonó (étellift) cseréje</t>
  </si>
  <si>
    <t>Önkormányzat tulajdonában lévő, intézményi feladatellátáshoz kapcsolódó ingatlanok felújításának keretösszege (6 db árnyékoló felújítása Bóbita Óvodában)</t>
  </si>
  <si>
    <t xml:space="preserve">Felújítási tartalékkeret </t>
  </si>
  <si>
    <t>Új weboldal létrehozása TOP-5.3.1-16-KO1-2017-00004 projekt</t>
  </si>
  <si>
    <t>Eternit tagóvoda felújításának műszaki ellenőrzése</t>
  </si>
  <si>
    <t>2 db hűtő-fűtő klímaberendezés előcsövezése, előszerelése Bóbita Óvodában</t>
  </si>
  <si>
    <t>Benedek Elek Óvodában 2 db magaságyás kialakítása</t>
  </si>
  <si>
    <t>088/5 hrsz-ú ingatlan vásárlása</t>
  </si>
  <si>
    <t>04/24, 04/25, 04/26 és 05/2 hrsz-ú ingatlanok alakításával kapcsolatos kiadások</t>
  </si>
  <si>
    <t>TOP-os pályázat informatikai eszközbeszerzése (Helyi identitás és kohézió erősítése pályázat)</t>
  </si>
  <si>
    <t>92.</t>
  </si>
  <si>
    <t>93.</t>
  </si>
  <si>
    <t>94.</t>
  </si>
  <si>
    <t>95.</t>
  </si>
  <si>
    <t>96.</t>
  </si>
  <si>
    <t>97.</t>
  </si>
  <si>
    <t>98.</t>
  </si>
  <si>
    <t>018010 - Önkormányzatok elszámolásai a központi költségvetéssel és 018020 - Központi költségvetési befizetések</t>
  </si>
  <si>
    <t>052080 - Szennyvízcsatorna építése, fenntartása, üzemeltetése és 063080 - Vízellátással kapcsolatos közmű építése, fenntartása, üzemeltetése</t>
  </si>
  <si>
    <t>Mozisok Szövetsége tagdíj (2020. 09.01-től)</t>
  </si>
  <si>
    <t>Dologi kiadások, egyéb elvonások és befizetések</t>
  </si>
  <si>
    <t>1.melléklet a 9/2021. (V.25.)  önkormányzati rendelethez</t>
  </si>
  <si>
    <t>2.melléklet a 9/2021. (V.25.)  önkormányzati rendelethez</t>
  </si>
  <si>
    <t>3.melléklet a 9/2021. (V.25.)  önkormányzati rendelethez</t>
  </si>
  <si>
    <t>4.melléklet a 9/2021. (V.25.)  önkormányzati rendelethez</t>
  </si>
  <si>
    <t>5.melléklet a 9/2021. (V.25.)  önkormányzati rendelethez</t>
  </si>
  <si>
    <t>6.melléklet a 9/2021. (V.25.)  önkormányzati rendelethez</t>
  </si>
  <si>
    <t>7. melléklet a 9/2021. (V.25.)  önkormányzati rendelethez</t>
  </si>
  <si>
    <t>7.1.melléklet a 9/2021. (V.25.)  önkormányzati rendelethez</t>
  </si>
  <si>
    <t>8.melléklet a 9/2021. (V.25.)  önkormányzati rendelethez</t>
  </si>
  <si>
    <t>9.melléklet a 9/2021. (V.25.)  önkormányzati rendelethez</t>
  </si>
  <si>
    <t>10.melléklet a 9/2021. (V.25.)  önkormányzati rendelethez</t>
  </si>
  <si>
    <t>11.melléklet a 9/2021. (V.25.)  önkormányzati rendelethez</t>
  </si>
  <si>
    <t>12.melléklet a9 /2021. (V.25.)  önkormányzati rendelethez</t>
  </si>
  <si>
    <t>13.melléklet a 9/2021. (V.25.) önkormányzati rendelethez</t>
  </si>
  <si>
    <t>14.melléklet a 9/2021. (V.25.) önkormányzati rendelethez</t>
  </si>
  <si>
    <t>15. melléklet a  9/2021. (V.25.) önkormányzati rendelethez</t>
  </si>
  <si>
    <t>16.melléklet a 9/2021. (V.25.) önkormányzati rendelethez</t>
  </si>
  <si>
    <t>17.melléklet a 9/2021. (V.25.) önkormányzati rendelethez</t>
  </si>
  <si>
    <t>18.melléklet a 9/2021. (V.25.) önkormányzati rendelethez</t>
  </si>
  <si>
    <t>19.melléklet a 9/2021. (V.25.) önkormányzati rendelethez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</si>
</sst>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0" formatCode="00"/>
    <numFmt numFmtId="181" formatCode="\ ##########"/>
    <numFmt numFmtId="182" formatCode="0__"/>
  </numFmts>
  <fonts count="47" x14ac:knownFonts="1">
    <font>
      <sz val="10"/>
      <name val="MS Sans Serif"/>
      <charset val="238"/>
    </font>
    <font>
      <b/>
      <sz val="10"/>
      <name val="MS Sans Serif"/>
      <charset val="238"/>
    </font>
    <font>
      <sz val="10"/>
      <name val="MS Sans Serif"/>
      <family val="2"/>
      <charset val="238"/>
    </font>
    <font>
      <sz val="10"/>
      <name val="Arial"/>
      <family val="2"/>
      <charset val="238"/>
    </font>
    <font>
      <sz val="10"/>
      <name val="Arial CE"/>
      <charset val="238"/>
    </font>
    <font>
      <sz val="10"/>
      <name val="Arial"/>
      <family val="2"/>
      <charset val="238"/>
    </font>
    <font>
      <sz val="10"/>
      <name val="Arial"/>
      <family val="2"/>
    </font>
    <font>
      <sz val="10"/>
      <color indexed="8"/>
      <name val="MS Sans Serif"/>
      <family val="2"/>
    </font>
    <font>
      <b/>
      <sz val="10"/>
      <color indexed="8"/>
      <name val="Times New Roman"/>
      <family val="1"/>
      <charset val="238"/>
    </font>
    <font>
      <sz val="10"/>
      <name val="MS Sans Serif"/>
      <charset val="238"/>
    </font>
    <font>
      <b/>
      <sz val="10"/>
      <name val="Times New Roman"/>
      <family val="1"/>
      <charset val="238"/>
    </font>
    <font>
      <sz val="10"/>
      <color indexed="8"/>
      <name val="Times New Roman"/>
      <family val="1"/>
      <charset val="238"/>
    </font>
    <font>
      <sz val="10"/>
      <name val="Times New Roman"/>
      <family val="1"/>
      <charset val="238"/>
    </font>
    <font>
      <b/>
      <sz val="10"/>
      <name val="Arial CE"/>
      <charset val="238"/>
    </font>
    <font>
      <sz val="12"/>
      <name val="Times New Roman"/>
      <family val="1"/>
      <charset val="238"/>
    </font>
    <font>
      <b/>
      <sz val="12"/>
      <name val="Times New Roman"/>
      <family val="1"/>
      <charset val="238"/>
    </font>
    <font>
      <b/>
      <sz val="12"/>
      <color indexed="8"/>
      <name val="Times New Roman"/>
      <family val="1"/>
      <charset val="238"/>
    </font>
    <font>
      <sz val="12"/>
      <name val="MS Sans Serif"/>
      <charset val="238"/>
    </font>
    <font>
      <sz val="12"/>
      <color indexed="8"/>
      <name val="Times New Roman"/>
      <family val="1"/>
      <charset val="238"/>
    </font>
    <font>
      <b/>
      <sz val="11"/>
      <name val="Times New Roman"/>
      <family val="1"/>
      <charset val="238"/>
    </font>
    <font>
      <b/>
      <sz val="9"/>
      <name val="Times New Roman"/>
      <family val="1"/>
      <charset val="238"/>
    </font>
    <font>
      <sz val="9"/>
      <name val="Times New Roman"/>
      <family val="1"/>
      <charset val="238"/>
    </font>
    <font>
      <sz val="11"/>
      <name val="Arial CE"/>
      <charset val="238"/>
    </font>
    <font>
      <sz val="11"/>
      <name val="Times New Roman"/>
      <family val="1"/>
      <charset val="238"/>
    </font>
    <font>
      <b/>
      <sz val="9"/>
      <color indexed="8"/>
      <name val="Segoe UI"/>
      <family val="2"/>
      <charset val="238"/>
    </font>
    <font>
      <sz val="9"/>
      <color indexed="8"/>
      <name val="Segoe UI"/>
      <family val="2"/>
      <charset val="238"/>
    </font>
    <font>
      <sz val="11"/>
      <name val="MS Sans Serif"/>
      <charset val="238"/>
    </font>
    <font>
      <sz val="11"/>
      <color indexed="8"/>
      <name val="Times New Roman"/>
      <family val="1"/>
      <charset val="238"/>
    </font>
    <font>
      <b/>
      <sz val="11"/>
      <color indexed="8"/>
      <name val="Times New Roman"/>
      <family val="1"/>
      <charset val="238"/>
    </font>
    <font>
      <b/>
      <sz val="11"/>
      <name val="MS Sans Serif"/>
      <charset val="238"/>
    </font>
    <font>
      <b/>
      <sz val="9"/>
      <color indexed="81"/>
      <name val="Segoe UI"/>
      <family val="2"/>
      <charset val="238"/>
    </font>
    <font>
      <sz val="9"/>
      <color indexed="81"/>
      <name val="Segoe UI"/>
      <family val="2"/>
      <charset val="238"/>
    </font>
    <font>
      <sz val="8"/>
      <color indexed="8"/>
      <name val="Times New Roman"/>
      <family val="1"/>
      <charset val="238"/>
    </font>
    <font>
      <b/>
      <sz val="8"/>
      <name val="Times New Roman"/>
      <family val="1"/>
      <charset val="238"/>
    </font>
    <font>
      <sz val="11"/>
      <color indexed="8"/>
      <name val="Calibri"/>
      <family val="2"/>
      <charset val="238"/>
    </font>
    <font>
      <b/>
      <sz val="8"/>
      <name val="Times"/>
      <family val="1"/>
    </font>
    <font>
      <b/>
      <sz val="12"/>
      <name val="Arial CE"/>
      <charset val="238"/>
    </font>
    <font>
      <b/>
      <sz val="14"/>
      <name val="Times New Roman"/>
      <family val="1"/>
      <charset val="238"/>
    </font>
    <font>
      <b/>
      <sz val="12"/>
      <name val="MS Sans Serif"/>
      <charset val="238"/>
    </font>
    <font>
      <b/>
      <sz val="10"/>
      <color theme="1"/>
      <name val="Times New Roman"/>
      <family val="1"/>
      <charset val="238"/>
    </font>
    <font>
      <sz val="9"/>
      <color rgb="FFFF0000"/>
      <name val="Times New Roman"/>
      <family val="1"/>
      <charset val="238"/>
    </font>
    <font>
      <b/>
      <sz val="9"/>
      <color rgb="FFFF0000"/>
      <name val="Times New Roman"/>
      <family val="1"/>
      <charset val="238"/>
    </font>
    <font>
      <sz val="10"/>
      <color rgb="FF000000"/>
      <name val="Times New Roman"/>
      <family val="1"/>
      <charset val="238"/>
    </font>
    <font>
      <b/>
      <sz val="10"/>
      <color rgb="FF000000"/>
      <name val="Times New Roman"/>
      <family val="1"/>
      <charset val="238"/>
    </font>
    <font>
      <b/>
      <sz val="12"/>
      <color rgb="FFFF0000"/>
      <name val="Times New Roman"/>
      <family val="1"/>
      <charset val="238"/>
    </font>
    <font>
      <sz val="12"/>
      <color theme="1"/>
      <name val="Times New Roman"/>
      <family val="1"/>
      <charset val="238"/>
    </font>
    <font>
      <sz val="10"/>
      <color theme="1"/>
      <name val="Times New Roman"/>
      <family val="1"/>
      <charset val="238"/>
    </font>
  </fonts>
  <fills count="12">
    <fill>
      <patternFill patternType="none"/>
    </fill>
    <fill>
      <patternFill patternType="gray125"/>
    </fill>
    <fill>
      <patternFill patternType="solid">
        <fgColor indexed="49"/>
        <bgColor indexed="64"/>
      </patternFill>
    </fill>
    <fill>
      <patternFill patternType="solid">
        <fgColor rgb="FFCCFF99"/>
        <bgColor indexed="64"/>
      </patternFill>
    </fill>
    <fill>
      <patternFill patternType="solid">
        <fgColor rgb="FF99FF66"/>
        <bgColor indexed="64"/>
      </patternFill>
    </fill>
    <fill>
      <patternFill patternType="solid">
        <fgColor rgb="FF99FF99"/>
        <bgColor indexed="64"/>
      </patternFill>
    </fill>
    <fill>
      <patternFill patternType="solid">
        <fgColor rgb="FFCCFFCC"/>
        <bgColor indexed="64"/>
      </patternFill>
    </fill>
    <fill>
      <patternFill patternType="solid">
        <fgColor rgb="FFCCFF99"/>
        <bgColor rgb="FF000000"/>
      </patternFill>
    </fill>
    <fill>
      <patternFill patternType="solid">
        <fgColor rgb="FF66FF33"/>
        <bgColor indexed="64"/>
      </patternFill>
    </fill>
    <fill>
      <patternFill patternType="solid">
        <fgColor rgb="FF00FF00"/>
        <bgColor indexed="64"/>
      </patternFill>
    </fill>
    <fill>
      <patternFill patternType="solid">
        <fgColor rgb="FFCCFFCC"/>
        <bgColor rgb="FF000000"/>
      </patternFill>
    </fill>
    <fill>
      <patternFill patternType="solid">
        <fgColor rgb="FF99FF33"/>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4">
    <xf numFmtId="0" fontId="0" fillId="0" borderId="0"/>
    <xf numFmtId="0" fontId="4" fillId="0" borderId="0"/>
    <xf numFmtId="0" fontId="6" fillId="0" borderId="0"/>
    <xf numFmtId="0" fontId="5" fillId="0" borderId="0"/>
    <xf numFmtId="0" fontId="3" fillId="0" borderId="0"/>
    <xf numFmtId="0" fontId="4" fillId="0" borderId="0"/>
    <xf numFmtId="0" fontId="3" fillId="0" borderId="0"/>
    <xf numFmtId="0" fontId="7" fillId="0" borderId="0"/>
    <xf numFmtId="0" fontId="3" fillId="0" borderId="0"/>
    <xf numFmtId="0" fontId="6" fillId="0" borderId="0"/>
    <xf numFmtId="0" fontId="2" fillId="0" borderId="0"/>
    <xf numFmtId="0" fontId="3" fillId="0" borderId="0"/>
    <xf numFmtId="0" fontId="3" fillId="0" borderId="0"/>
    <xf numFmtId="0" fontId="4" fillId="0" borderId="0"/>
  </cellStyleXfs>
  <cellXfs count="812">
    <xf numFmtId="0" fontId="0" fillId="0" borderId="0" xfId="0"/>
    <xf numFmtId="0" fontId="8" fillId="0" borderId="0" xfId="1" applyFont="1" applyFill="1" applyAlignment="1">
      <alignment horizontal="center"/>
    </xf>
    <xf numFmtId="0" fontId="9" fillId="0" borderId="0" xfId="0" applyFont="1" applyAlignment="1">
      <alignment horizontal="center"/>
    </xf>
    <xf numFmtId="0" fontId="8" fillId="0" borderId="0" xfId="1" applyFont="1" applyFill="1"/>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2" xfId="1" applyFont="1" applyFill="1" applyBorder="1" applyAlignment="1">
      <alignment horizontal="center"/>
    </xf>
    <xf numFmtId="0" fontId="10" fillId="0" borderId="2" xfId="1" applyFont="1" applyFill="1" applyBorder="1" applyAlignment="1">
      <alignment horizontal="center" vertical="center" wrapText="1"/>
    </xf>
    <xf numFmtId="0" fontId="8" fillId="0" borderId="0" xfId="1" applyFont="1" applyFill="1" applyAlignment="1">
      <alignment horizontal="center" wrapText="1"/>
    </xf>
    <xf numFmtId="0" fontId="11" fillId="0" borderId="0" xfId="1" applyFont="1" applyFill="1"/>
    <xf numFmtId="180" fontId="11" fillId="0" borderId="1" xfId="1" quotePrefix="1" applyNumberFormat="1" applyFont="1" applyFill="1" applyBorder="1" applyAlignment="1">
      <alignment horizontal="center" vertical="center"/>
    </xf>
    <xf numFmtId="0" fontId="11" fillId="0" borderId="1" xfId="1" applyFont="1" applyFill="1" applyBorder="1" applyAlignment="1">
      <alignment vertical="center"/>
    </xf>
    <xf numFmtId="0" fontId="11" fillId="0" borderId="2" xfId="1" applyNumberFormat="1" applyFont="1" applyFill="1" applyBorder="1" applyAlignment="1">
      <alignment vertical="center"/>
    </xf>
    <xf numFmtId="3" fontId="11" fillId="0" borderId="1" xfId="1" applyNumberFormat="1" applyFont="1" applyFill="1" applyBorder="1" applyAlignment="1">
      <alignment horizontal="right" vertical="center"/>
    </xf>
    <xf numFmtId="0" fontId="11" fillId="0" borderId="2" xfId="1" applyFont="1" applyFill="1" applyBorder="1"/>
    <xf numFmtId="181" fontId="11" fillId="0" borderId="2" xfId="1" applyNumberFormat="1" applyFont="1" applyFill="1" applyBorder="1" applyAlignment="1">
      <alignment vertical="center"/>
    </xf>
    <xf numFmtId="0" fontId="11" fillId="0" borderId="1"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0" xfId="1" applyFont="1" applyFill="1" applyBorder="1"/>
    <xf numFmtId="3" fontId="12" fillId="0" borderId="1" xfId="11" applyNumberFormat="1" applyFont="1" applyFill="1" applyBorder="1" applyAlignment="1">
      <alignment horizontal="center" vertical="center" wrapText="1"/>
    </xf>
    <xf numFmtId="0" fontId="11" fillId="0" borderId="1" xfId="1" applyFont="1" applyFill="1" applyBorder="1" applyAlignment="1">
      <alignment horizontal="left" vertical="center"/>
    </xf>
    <xf numFmtId="180" fontId="8" fillId="3" borderId="1" xfId="1" quotePrefix="1" applyNumberFormat="1" applyFont="1" applyFill="1" applyBorder="1" applyAlignment="1">
      <alignment horizontal="center" vertical="center"/>
    </xf>
    <xf numFmtId="0" fontId="8" fillId="3" borderId="1" xfId="1" applyFont="1" applyFill="1" applyBorder="1" applyAlignment="1">
      <alignment vertical="center" wrapText="1"/>
    </xf>
    <xf numFmtId="181" fontId="8" fillId="3" borderId="2" xfId="1" applyNumberFormat="1" applyFont="1" applyFill="1" applyBorder="1" applyAlignment="1">
      <alignment vertical="center"/>
    </xf>
    <xf numFmtId="0" fontId="8" fillId="3" borderId="1" xfId="1" applyFont="1" applyFill="1" applyBorder="1" applyAlignment="1">
      <alignment horizontal="left" vertical="center" wrapText="1"/>
    </xf>
    <xf numFmtId="3" fontId="8" fillId="3" borderId="1" xfId="1" applyNumberFormat="1" applyFont="1" applyFill="1" applyBorder="1" applyAlignment="1">
      <alignment horizontal="right" vertical="center"/>
    </xf>
    <xf numFmtId="0" fontId="8" fillId="0" borderId="2" xfId="1" applyFont="1" applyFill="1" applyBorder="1"/>
    <xf numFmtId="0" fontId="12" fillId="0" borderId="1"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12" fillId="0" borderId="1" xfId="1" applyFont="1" applyFill="1" applyBorder="1" applyAlignment="1">
      <alignment vertical="center" wrapText="1"/>
    </xf>
    <xf numFmtId="0" fontId="12" fillId="0" borderId="1" xfId="1" applyFont="1" applyFill="1" applyBorder="1" applyAlignment="1">
      <alignment vertical="center"/>
    </xf>
    <xf numFmtId="180" fontId="8" fillId="0" borderId="1" xfId="1" quotePrefix="1" applyNumberFormat="1" applyFont="1" applyFill="1" applyBorder="1" applyAlignment="1">
      <alignment horizontal="center" vertical="center"/>
    </xf>
    <xf numFmtId="182" fontId="11" fillId="0" borderId="1" xfId="1" applyNumberFormat="1" applyFont="1" applyFill="1" applyBorder="1" applyAlignment="1">
      <alignment horizontal="left" vertical="center"/>
    </xf>
    <xf numFmtId="0" fontId="8" fillId="3" borderId="1" xfId="1" applyFont="1" applyFill="1" applyBorder="1" applyAlignment="1">
      <alignment horizontal="left" vertical="center"/>
    </xf>
    <xf numFmtId="180" fontId="8" fillId="4" borderId="1" xfId="1" quotePrefix="1" applyNumberFormat="1" applyFont="1" applyFill="1" applyBorder="1" applyAlignment="1">
      <alignment horizontal="center" vertical="center"/>
    </xf>
    <xf numFmtId="180" fontId="11" fillId="0" borderId="0" xfId="1" applyNumberFormat="1" applyFont="1" applyFill="1"/>
    <xf numFmtId="0" fontId="11" fillId="0" borderId="0" xfId="1" applyFont="1" applyFill="1" applyAlignment="1">
      <alignment vertical="center"/>
    </xf>
    <xf numFmtId="180" fontId="8" fillId="0" borderId="2" xfId="1" applyNumberFormat="1" applyFont="1" applyFill="1" applyBorder="1" applyAlignment="1">
      <alignment horizontal="center" vertical="center"/>
    </xf>
    <xf numFmtId="0" fontId="10" fillId="0" borderId="2" xfId="1" applyFont="1" applyFill="1" applyBorder="1" applyAlignment="1">
      <alignment horizontal="center"/>
    </xf>
    <xf numFmtId="0" fontId="8" fillId="0" borderId="0" xfId="1" applyFont="1" applyFill="1" applyBorder="1" applyAlignment="1">
      <alignment horizontal="center"/>
    </xf>
    <xf numFmtId="0" fontId="10" fillId="0" borderId="2" xfId="1" applyFont="1" applyBorder="1" applyAlignment="1">
      <alignment horizontal="center" vertical="center" wrapText="1"/>
    </xf>
    <xf numFmtId="0" fontId="11" fillId="0" borderId="2" xfId="1" quotePrefix="1" applyFont="1" applyFill="1" applyBorder="1" applyAlignment="1">
      <alignment horizontal="center" vertical="center"/>
    </xf>
    <xf numFmtId="0" fontId="11" fillId="0" borderId="2" xfId="1" applyFont="1" applyFill="1" applyBorder="1" applyAlignment="1">
      <alignment vertical="center" wrapText="1"/>
    </xf>
    <xf numFmtId="0" fontId="11" fillId="0" borderId="2" xfId="1" applyFont="1" applyFill="1" applyBorder="1" applyAlignment="1">
      <alignment horizontal="left" vertical="center"/>
    </xf>
    <xf numFmtId="0" fontId="11" fillId="0" borderId="2" xfId="1" applyFont="1" applyFill="1" applyBorder="1" applyAlignment="1">
      <alignment horizontal="left" vertical="center" wrapText="1"/>
    </xf>
    <xf numFmtId="0" fontId="11" fillId="0" borderId="0" xfId="1" applyFont="1" applyFill="1" applyAlignment="1">
      <alignment horizontal="left"/>
    </xf>
    <xf numFmtId="0" fontId="12" fillId="0" borderId="2" xfId="1" applyFont="1" applyFill="1" applyBorder="1" applyAlignment="1">
      <alignment horizontal="left" vertical="center" wrapText="1"/>
    </xf>
    <xf numFmtId="0" fontId="12" fillId="0" borderId="2" xfId="0" applyFont="1" applyBorder="1" applyAlignment="1">
      <alignment horizontal="center"/>
    </xf>
    <xf numFmtId="180" fontId="8" fillId="0" borderId="3" xfId="1" applyNumberFormat="1" applyFont="1" applyFill="1" applyBorder="1" applyAlignment="1">
      <alignment horizontal="center" vertical="center"/>
    </xf>
    <xf numFmtId="0" fontId="12" fillId="0" borderId="4" xfId="1" applyFont="1" applyBorder="1" applyAlignment="1"/>
    <xf numFmtId="0" fontId="12" fillId="0" borderId="2" xfId="1" applyFont="1" applyFill="1" applyBorder="1" applyAlignment="1">
      <alignment horizontal="left" vertical="center"/>
    </xf>
    <xf numFmtId="0" fontId="10" fillId="0" borderId="2" xfId="1" applyFont="1" applyBorder="1" applyAlignment="1">
      <alignment horizontal="center"/>
    </xf>
    <xf numFmtId="0" fontId="0" fillId="0" borderId="0" xfId="0" applyAlignment="1"/>
    <xf numFmtId="0" fontId="10" fillId="0" borderId="0" xfId="0" applyFont="1" applyAlignment="1">
      <alignment horizontal="right"/>
    </xf>
    <xf numFmtId="0" fontId="12" fillId="0" borderId="0" xfId="0" applyFont="1"/>
    <xf numFmtId="0" fontId="12" fillId="0" borderId="0" xfId="0" applyFont="1" applyBorder="1" applyAlignment="1">
      <alignment horizontal="center"/>
    </xf>
    <xf numFmtId="0" fontId="12" fillId="0" borderId="0" xfId="0" applyFont="1" applyAlignment="1">
      <alignment horizontal="center"/>
    </xf>
    <xf numFmtId="3" fontId="12" fillId="0" borderId="0" xfId="0" applyNumberFormat="1" applyFont="1" applyAlignment="1">
      <alignment horizontal="center"/>
    </xf>
    <xf numFmtId="3" fontId="12" fillId="0" borderId="0" xfId="0" applyNumberFormat="1" applyFont="1"/>
    <xf numFmtId="0" fontId="10" fillId="0" borderId="0" xfId="0" applyFont="1"/>
    <xf numFmtId="0" fontId="10" fillId="0" borderId="2" xfId="0" applyFont="1" applyBorder="1" applyAlignment="1">
      <alignment horizontal="center"/>
    </xf>
    <xf numFmtId="3" fontId="10" fillId="0" borderId="2" xfId="0" applyNumberFormat="1" applyFont="1" applyBorder="1" applyAlignment="1">
      <alignment horizontal="center"/>
    </xf>
    <xf numFmtId="0" fontId="10" fillId="0" borderId="5" xfId="0" applyFont="1" applyBorder="1" applyAlignment="1">
      <alignment horizontal="center" vertical="center"/>
    </xf>
    <xf numFmtId="49" fontId="12" fillId="0" borderId="2" xfId="0" applyNumberFormat="1" applyFont="1" applyBorder="1" applyAlignment="1">
      <alignment horizontal="center"/>
    </xf>
    <xf numFmtId="0" fontId="10" fillId="0" borderId="2" xfId="0" applyFont="1" applyBorder="1" applyAlignment="1">
      <alignment horizontal="left"/>
    </xf>
    <xf numFmtId="3" fontId="12" fillId="0" borderId="2" xfId="0" applyNumberFormat="1" applyFont="1" applyBorder="1" applyAlignment="1"/>
    <xf numFmtId="0" fontId="12" fillId="0" borderId="2" xfId="0" applyFont="1" applyBorder="1"/>
    <xf numFmtId="3" fontId="12" fillId="0" borderId="2" xfId="0" applyNumberFormat="1" applyFont="1" applyBorder="1"/>
    <xf numFmtId="0" fontId="10" fillId="0" borderId="2" xfId="0" applyFont="1" applyBorder="1"/>
    <xf numFmtId="49" fontId="12" fillId="0" borderId="2" xfId="0" applyNumberFormat="1" applyFont="1" applyFill="1" applyBorder="1" applyAlignment="1">
      <alignment horizontal="center"/>
    </xf>
    <xf numFmtId="49" fontId="12" fillId="0" borderId="2" xfId="0" applyNumberFormat="1" applyFont="1" applyFill="1" applyBorder="1"/>
    <xf numFmtId="3" fontId="12" fillId="0" borderId="2" xfId="0" applyNumberFormat="1" applyFont="1" applyFill="1" applyBorder="1"/>
    <xf numFmtId="3" fontId="10" fillId="0" borderId="2" xfId="0" applyNumberFormat="1" applyFont="1" applyFill="1" applyBorder="1"/>
    <xf numFmtId="0" fontId="12" fillId="0" borderId="0" xfId="0" applyFont="1" applyFill="1"/>
    <xf numFmtId="49" fontId="12" fillId="0" borderId="2" xfId="0" applyNumberFormat="1" applyFont="1" applyFill="1" applyBorder="1" applyAlignment="1">
      <alignment wrapText="1"/>
    </xf>
    <xf numFmtId="49" fontId="12" fillId="0" borderId="2" xfId="0" applyNumberFormat="1" applyFont="1" applyBorder="1"/>
    <xf numFmtId="3" fontId="10" fillId="0" borderId="2" xfId="0" applyNumberFormat="1" applyFont="1" applyBorder="1"/>
    <xf numFmtId="49" fontId="10" fillId="0" borderId="2" xfId="0" applyNumberFormat="1" applyFont="1" applyBorder="1"/>
    <xf numFmtId="49" fontId="10" fillId="0" borderId="2" xfId="0" applyNumberFormat="1" applyFont="1" applyBorder="1" applyAlignment="1"/>
    <xf numFmtId="49" fontId="12" fillId="0" borderId="2" xfId="0" applyNumberFormat="1" applyFont="1" applyBorder="1" applyAlignment="1">
      <alignment wrapText="1"/>
    </xf>
    <xf numFmtId="0" fontId="10" fillId="0" borderId="0" xfId="0" applyFont="1" applyFill="1"/>
    <xf numFmtId="49" fontId="12" fillId="0" borderId="0" xfId="0" applyNumberFormat="1" applyFont="1" applyBorder="1" applyAlignment="1">
      <alignment horizontal="center"/>
    </xf>
    <xf numFmtId="49" fontId="10" fillId="0" borderId="0" xfId="0" applyNumberFormat="1" applyFont="1" applyBorder="1"/>
    <xf numFmtId="3" fontId="10" fillId="0" borderId="0" xfId="0" applyNumberFormat="1" applyFont="1" applyBorder="1"/>
    <xf numFmtId="3" fontId="12" fillId="0" borderId="0" xfId="0" applyNumberFormat="1" applyFont="1" applyBorder="1"/>
    <xf numFmtId="0" fontId="10" fillId="0" borderId="0" xfId="0" applyFont="1" applyBorder="1"/>
    <xf numFmtId="0" fontId="12" fillId="0" borderId="2" xfId="0" applyFont="1" applyFill="1" applyBorder="1" applyAlignment="1">
      <alignment horizontal="center"/>
    </xf>
    <xf numFmtId="49" fontId="12" fillId="0" borderId="0" xfId="0" applyNumberFormat="1" applyFont="1" applyBorder="1"/>
    <xf numFmtId="0" fontId="12" fillId="0" borderId="2" xfId="0" applyFont="1" applyBorder="1" applyAlignment="1">
      <alignment horizontal="left"/>
    </xf>
    <xf numFmtId="0" fontId="14" fillId="0" borderId="0" xfId="0" applyFont="1"/>
    <xf numFmtId="0" fontId="8" fillId="0" borderId="0" xfId="1" applyFont="1" applyFill="1" applyAlignment="1">
      <alignment horizontal="center" vertical="center" wrapText="1"/>
    </xf>
    <xf numFmtId="0" fontId="11" fillId="5" borderId="2" xfId="1" quotePrefix="1" applyFont="1" applyFill="1" applyBorder="1" applyAlignment="1">
      <alignment horizontal="center" vertical="center"/>
    </xf>
    <xf numFmtId="0" fontId="11" fillId="5" borderId="2" xfId="1" applyFont="1" applyFill="1" applyBorder="1" applyAlignment="1">
      <alignment horizontal="left" vertical="center" wrapText="1"/>
    </xf>
    <xf numFmtId="0" fontId="11" fillId="5" borderId="2" xfId="1" applyFont="1" applyFill="1" applyBorder="1" applyAlignment="1">
      <alignment horizontal="left" vertical="center"/>
    </xf>
    <xf numFmtId="0" fontId="8" fillId="5" borderId="2" xfId="1" quotePrefix="1" applyFont="1" applyFill="1" applyBorder="1" applyAlignment="1">
      <alignment horizontal="center" vertical="center"/>
    </xf>
    <xf numFmtId="0" fontId="8" fillId="5" borderId="2" xfId="1" applyFont="1" applyFill="1" applyBorder="1" applyAlignment="1">
      <alignment horizontal="left" vertical="center" wrapText="1"/>
    </xf>
    <xf numFmtId="0" fontId="8" fillId="5" borderId="2" xfId="1" applyFont="1" applyFill="1" applyBorder="1" applyAlignment="1">
      <alignment horizontal="left" vertical="center"/>
    </xf>
    <xf numFmtId="0" fontId="39" fillId="5" borderId="2" xfId="1" applyFont="1" applyFill="1" applyBorder="1" applyAlignment="1">
      <alignment horizontal="left" vertical="center" wrapText="1"/>
    </xf>
    <xf numFmtId="0" fontId="10" fillId="5" borderId="2" xfId="1" applyFont="1" applyFill="1" applyBorder="1" applyAlignment="1">
      <alignment horizontal="left" vertical="center" wrapText="1"/>
    </xf>
    <xf numFmtId="0" fontId="11" fillId="6" borderId="2" xfId="1" quotePrefix="1" applyFont="1" applyFill="1" applyBorder="1" applyAlignment="1">
      <alignment horizontal="center" vertical="center"/>
    </xf>
    <xf numFmtId="0" fontId="11" fillId="6" borderId="2" xfId="1" applyFont="1" applyFill="1" applyBorder="1" applyAlignment="1">
      <alignment horizontal="left" vertical="center" wrapText="1"/>
    </xf>
    <xf numFmtId="0" fontId="11" fillId="6" borderId="2" xfId="1" applyFont="1" applyFill="1" applyBorder="1" applyAlignment="1">
      <alignment horizontal="left" vertical="center"/>
    </xf>
    <xf numFmtId="0" fontId="12" fillId="6" borderId="2" xfId="1" applyFont="1" applyFill="1" applyBorder="1" applyAlignment="1">
      <alignment horizontal="left" vertical="center" wrapText="1"/>
    </xf>
    <xf numFmtId="180" fontId="16" fillId="0" borderId="0" xfId="1" applyNumberFormat="1" applyFont="1" applyFill="1" applyBorder="1" applyAlignment="1">
      <alignment horizontal="center" vertical="center"/>
    </xf>
    <xf numFmtId="0" fontId="14" fillId="0" borderId="0" xfId="1" applyFont="1" applyBorder="1" applyAlignment="1"/>
    <xf numFmtId="0" fontId="18" fillId="0" borderId="0" xfId="1" applyFont="1" applyFill="1"/>
    <xf numFmtId="0" fontId="12" fillId="5" borderId="2" xfId="1" applyFont="1" applyFill="1" applyBorder="1" applyAlignment="1">
      <alignment horizontal="left" vertical="center" wrapText="1"/>
    </xf>
    <xf numFmtId="0" fontId="12" fillId="5" borderId="2" xfId="1" applyFont="1" applyFill="1" applyBorder="1" applyAlignment="1">
      <alignment horizontal="left" vertical="center"/>
    </xf>
    <xf numFmtId="0" fontId="10" fillId="5" borderId="2" xfId="1" applyFont="1" applyFill="1" applyBorder="1" applyAlignment="1">
      <alignment horizontal="left" vertical="center"/>
    </xf>
    <xf numFmtId="0" fontId="16" fillId="0" borderId="0" xfId="1" applyFont="1" applyFill="1"/>
    <xf numFmtId="0" fontId="15" fillId="0" borderId="0" xfId="0" applyFont="1"/>
    <xf numFmtId="0" fontId="12" fillId="0" borderId="0" xfId="0" applyFont="1" applyAlignment="1"/>
    <xf numFmtId="0" fontId="19" fillId="0" borderId="0" xfId="0" applyFont="1"/>
    <xf numFmtId="0" fontId="20" fillId="0" borderId="2" xfId="0" applyFont="1" applyBorder="1" applyAlignment="1">
      <alignment horizontal="center"/>
    </xf>
    <xf numFmtId="0" fontId="21" fillId="0" borderId="0" xfId="0" applyFont="1"/>
    <xf numFmtId="0" fontId="20" fillId="0" borderId="0" xfId="0" applyFont="1" applyAlignment="1">
      <alignment horizontal="center"/>
    </xf>
    <xf numFmtId="0" fontId="20" fillId="0" borderId="2" xfId="0" applyFont="1" applyBorder="1" applyAlignment="1">
      <alignment horizont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wrapText="1"/>
    </xf>
    <xf numFmtId="0" fontId="21" fillId="0" borderId="2" xfId="0" applyFont="1" applyBorder="1" applyAlignment="1">
      <alignment horizontal="center"/>
    </xf>
    <xf numFmtId="0" fontId="21" fillId="0" borderId="2" xfId="0" applyFont="1" applyBorder="1"/>
    <xf numFmtId="0" fontId="40" fillId="0" borderId="2" xfId="0" applyFont="1" applyBorder="1" applyAlignment="1">
      <alignment horizontal="center"/>
    </xf>
    <xf numFmtId="0" fontId="41" fillId="0" borderId="2" xfId="0" applyFont="1" applyBorder="1" applyAlignment="1">
      <alignment horizontal="center"/>
    </xf>
    <xf numFmtId="0" fontId="20" fillId="0" borderId="0" xfId="0" applyFont="1"/>
    <xf numFmtId="0" fontId="21" fillId="0" borderId="2" xfId="0" applyFont="1" applyBorder="1" applyAlignment="1">
      <alignment wrapText="1"/>
    </xf>
    <xf numFmtId="0" fontId="21" fillId="0" borderId="0" xfId="0" applyFont="1" applyBorder="1" applyAlignment="1">
      <alignment horizontal="center"/>
    </xf>
    <xf numFmtId="0" fontId="21" fillId="0" borderId="0" xfId="0" applyFont="1" applyAlignment="1">
      <alignment horizontal="center"/>
    </xf>
    <xf numFmtId="0" fontId="20" fillId="0" borderId="2" xfId="0" applyFont="1" applyBorder="1" applyAlignment="1">
      <alignment horizontal="center" vertical="center"/>
    </xf>
    <xf numFmtId="0" fontId="14" fillId="0" borderId="0" xfId="0" applyFont="1" applyAlignment="1">
      <alignment horizontal="center"/>
    </xf>
    <xf numFmtId="0" fontId="19" fillId="0" borderId="0" xfId="0" applyFont="1" applyAlignment="1">
      <alignment horizontal="right"/>
    </xf>
    <xf numFmtId="0" fontId="22" fillId="0" borderId="0" xfId="0" applyFont="1" applyAlignment="1"/>
    <xf numFmtId="0" fontId="23" fillId="0" borderId="0" xfId="0" applyFont="1" applyAlignment="1"/>
    <xf numFmtId="0" fontId="23" fillId="0" borderId="0" xfId="0" applyFont="1"/>
    <xf numFmtId="0" fontId="19"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3" fillId="0" borderId="2" xfId="0" applyFont="1" applyBorder="1" applyAlignment="1">
      <alignment horizontal="center"/>
    </xf>
    <xf numFmtId="0" fontId="23" fillId="0" borderId="2" xfId="0" applyFont="1" applyBorder="1"/>
    <xf numFmtId="3" fontId="23" fillId="0" borderId="2" xfId="0" applyNumberFormat="1" applyFont="1" applyBorder="1"/>
    <xf numFmtId="0" fontId="23" fillId="0" borderId="2" xfId="0" applyFont="1" applyFill="1" applyBorder="1" applyAlignment="1">
      <alignment horizontal="center"/>
    </xf>
    <xf numFmtId="0" fontId="23" fillId="0" borderId="2" xfId="0" applyFont="1" applyFill="1" applyBorder="1" applyAlignment="1">
      <alignment wrapText="1"/>
    </xf>
    <xf numFmtId="3" fontId="23" fillId="0" borderId="2" xfId="0" applyNumberFormat="1" applyFont="1" applyFill="1" applyBorder="1"/>
    <xf numFmtId="0" fontId="23" fillId="0" borderId="2" xfId="0" applyFont="1" applyFill="1" applyBorder="1"/>
    <xf numFmtId="3" fontId="19" fillId="0" borderId="2" xfId="0" applyNumberFormat="1" applyFont="1" applyBorder="1"/>
    <xf numFmtId="0" fontId="19" fillId="0" borderId="2" xfId="0" applyFont="1" applyFill="1" applyBorder="1" applyAlignment="1">
      <alignment horizontal="center"/>
    </xf>
    <xf numFmtId="0" fontId="19" fillId="0" borderId="2" xfId="0" applyFont="1" applyFill="1" applyBorder="1"/>
    <xf numFmtId="3" fontId="19" fillId="0" borderId="2" xfId="0" applyNumberFormat="1" applyFont="1" applyFill="1" applyBorder="1"/>
    <xf numFmtId="0" fontId="19" fillId="0" borderId="0" xfId="0" applyFont="1" applyBorder="1"/>
    <xf numFmtId="3" fontId="19" fillId="0" borderId="0" xfId="0" applyNumberFormat="1" applyFont="1" applyBorder="1"/>
    <xf numFmtId="0" fontId="19" fillId="0" borderId="0" xfId="0" applyFont="1" applyFill="1" applyBorder="1" applyAlignment="1">
      <alignment horizontal="center"/>
    </xf>
    <xf numFmtId="0" fontId="19" fillId="0" borderId="0" xfId="0" applyFont="1" applyFill="1" applyBorder="1"/>
    <xf numFmtId="3" fontId="19" fillId="0" borderId="0" xfId="0" applyNumberFormat="1" applyFont="1" applyFill="1" applyBorder="1"/>
    <xf numFmtId="0" fontId="23" fillId="0" borderId="0" xfId="0" applyFont="1" applyBorder="1"/>
    <xf numFmtId="3" fontId="23" fillId="0" borderId="0" xfId="0" applyNumberFormat="1" applyFont="1" applyAlignment="1">
      <alignment horizontal="center"/>
    </xf>
    <xf numFmtId="3" fontId="19" fillId="0" borderId="2" xfId="0" applyNumberFormat="1" applyFont="1" applyBorder="1" applyAlignment="1">
      <alignment horizontal="center"/>
    </xf>
    <xf numFmtId="3" fontId="23" fillId="0" borderId="2" xfId="0" applyNumberFormat="1" applyFont="1" applyBorder="1" applyAlignment="1"/>
    <xf numFmtId="3" fontId="23" fillId="0" borderId="2" xfId="0" applyNumberFormat="1" applyFont="1" applyBorder="1" applyAlignment="1">
      <alignment horizontal="right"/>
    </xf>
    <xf numFmtId="3" fontId="23" fillId="0" borderId="6" xfId="0" applyNumberFormat="1" applyFont="1" applyBorder="1" applyAlignment="1">
      <alignment horizontal="right"/>
    </xf>
    <xf numFmtId="3" fontId="23" fillId="0" borderId="7" xfId="0" applyNumberFormat="1" applyFont="1" applyBorder="1" applyAlignment="1"/>
    <xf numFmtId="0" fontId="23" fillId="0" borderId="2" xfId="0" applyFont="1" applyBorder="1" applyAlignment="1"/>
    <xf numFmtId="3" fontId="23" fillId="0" borderId="2" xfId="0" applyNumberFormat="1" applyFont="1" applyBorder="1" applyAlignment="1">
      <alignment horizontal="right" vertical="center"/>
    </xf>
    <xf numFmtId="3" fontId="23" fillId="0" borderId="0" xfId="0" applyNumberFormat="1" applyFont="1"/>
    <xf numFmtId="0" fontId="19" fillId="4" borderId="2" xfId="0" applyFont="1" applyFill="1" applyBorder="1"/>
    <xf numFmtId="3" fontId="19" fillId="4" borderId="2" xfId="0" applyNumberFormat="1" applyFont="1" applyFill="1" applyBorder="1"/>
    <xf numFmtId="0" fontId="12" fillId="0" borderId="2" xfId="0" applyFont="1" applyBorder="1" applyAlignment="1">
      <alignment wrapText="1"/>
    </xf>
    <xf numFmtId="3" fontId="11" fillId="0" borderId="2" xfId="1" applyNumberFormat="1" applyFont="1" applyFill="1" applyBorder="1"/>
    <xf numFmtId="3" fontId="8" fillId="3" borderId="2" xfId="1" applyNumberFormat="1" applyFont="1" applyFill="1" applyBorder="1"/>
    <xf numFmtId="3" fontId="8" fillId="0" borderId="2" xfId="1" applyNumberFormat="1" applyFont="1" applyFill="1" applyBorder="1"/>
    <xf numFmtId="3" fontId="16" fillId="4" borderId="2" xfId="1" applyNumberFormat="1" applyFont="1" applyFill="1" applyBorder="1"/>
    <xf numFmtId="3" fontId="12" fillId="0" borderId="2" xfId="0" applyNumberFormat="1" applyFont="1" applyFill="1" applyBorder="1" applyAlignment="1">
      <alignment horizontal="right"/>
    </xf>
    <xf numFmtId="3" fontId="11" fillId="0" borderId="0" xfId="1" applyNumberFormat="1" applyFont="1" applyFill="1"/>
    <xf numFmtId="3" fontId="8" fillId="0" borderId="0" xfId="1" applyNumberFormat="1" applyFont="1" applyFill="1"/>
    <xf numFmtId="3" fontId="10" fillId="0" borderId="2" xfId="1" applyNumberFormat="1" applyFont="1" applyBorder="1" applyAlignment="1">
      <alignment horizontal="center"/>
    </xf>
    <xf numFmtId="3" fontId="10" fillId="0" borderId="2" xfId="1" applyNumberFormat="1" applyFont="1" applyBorder="1" applyAlignment="1">
      <alignment horizontal="center" vertical="center" wrapText="1"/>
    </xf>
    <xf numFmtId="0" fontId="10" fillId="0" borderId="2" xfId="0" applyFont="1" applyBorder="1" applyAlignment="1">
      <alignment horizontal="center" vertical="center" wrapText="1"/>
    </xf>
    <xf numFmtId="3" fontId="0" fillId="0" borderId="0" xfId="0" applyNumberFormat="1" applyAlignment="1"/>
    <xf numFmtId="3" fontId="12" fillId="0" borderId="4" xfId="1" applyNumberFormat="1" applyFont="1" applyBorder="1" applyAlignment="1"/>
    <xf numFmtId="3" fontId="0" fillId="0" borderId="4" xfId="0" applyNumberFormat="1" applyBorder="1" applyAlignment="1"/>
    <xf numFmtId="3" fontId="11" fillId="0" borderId="2" xfId="1" applyNumberFormat="1" applyFont="1" applyFill="1" applyBorder="1" applyAlignment="1">
      <alignment horizontal="right" vertical="center"/>
    </xf>
    <xf numFmtId="3" fontId="11" fillId="0" borderId="2" xfId="1" quotePrefix="1" applyNumberFormat="1" applyFont="1" applyFill="1" applyBorder="1" applyAlignment="1">
      <alignment horizontal="right" vertical="center"/>
    </xf>
    <xf numFmtId="3" fontId="10" fillId="5" borderId="2" xfId="11" applyNumberFormat="1" applyFont="1" applyFill="1" applyBorder="1" applyAlignment="1">
      <alignment horizontal="right" vertical="center" wrapText="1"/>
    </xf>
    <xf numFmtId="3" fontId="12" fillId="5" borderId="2" xfId="11" applyNumberFormat="1" applyFont="1" applyFill="1" applyBorder="1" applyAlignment="1">
      <alignment horizontal="right" vertical="center" wrapText="1"/>
    </xf>
    <xf numFmtId="3" fontId="12" fillId="6" borderId="2" xfId="11" applyNumberFormat="1" applyFont="1" applyFill="1" applyBorder="1" applyAlignment="1">
      <alignment horizontal="right" vertical="center" wrapText="1"/>
    </xf>
    <xf numFmtId="3" fontId="1" fillId="0" borderId="0" xfId="0" applyNumberFormat="1" applyFont="1" applyAlignment="1"/>
    <xf numFmtId="3" fontId="1" fillId="0" borderId="4" xfId="0" applyNumberFormat="1" applyFont="1" applyBorder="1" applyAlignment="1"/>
    <xf numFmtId="3" fontId="8" fillId="0" borderId="2" xfId="1" applyNumberFormat="1" applyFont="1" applyFill="1" applyBorder="1" applyAlignment="1">
      <alignment horizontal="right" vertical="center"/>
    </xf>
    <xf numFmtId="3" fontId="8" fillId="5" borderId="2" xfId="1" applyNumberFormat="1" applyFont="1" applyFill="1" applyBorder="1" applyAlignment="1">
      <alignment horizontal="right" vertical="center"/>
    </xf>
    <xf numFmtId="3" fontId="8" fillId="6" borderId="2" xfId="1" applyNumberFormat="1" applyFont="1" applyFill="1" applyBorder="1" applyAlignment="1">
      <alignment horizontal="right" vertical="center"/>
    </xf>
    <xf numFmtId="0" fontId="1" fillId="0" borderId="0" xfId="0" applyFont="1" applyAlignment="1"/>
    <xf numFmtId="0" fontId="10" fillId="0" borderId="0" xfId="0" applyFont="1" applyAlignment="1">
      <alignment wrapText="1"/>
    </xf>
    <xf numFmtId="0" fontId="12" fillId="0" borderId="0" xfId="0" applyFont="1" applyAlignment="1">
      <alignment wrapText="1"/>
    </xf>
    <xf numFmtId="3" fontId="10" fillId="0" borderId="2" xfId="0" applyNumberFormat="1" applyFont="1" applyBorder="1" applyAlignment="1">
      <alignment horizontal="center" wrapText="1"/>
    </xf>
    <xf numFmtId="0" fontId="26" fillId="0" borderId="0" xfId="0" applyFont="1" applyAlignment="1"/>
    <xf numFmtId="0" fontId="27" fillId="0" borderId="0" xfId="1" applyFont="1" applyFill="1"/>
    <xf numFmtId="3" fontId="28" fillId="0" borderId="0" xfId="1" applyNumberFormat="1" applyFont="1" applyFill="1"/>
    <xf numFmtId="0" fontId="28" fillId="0" borderId="0" xfId="1" applyFont="1" applyFill="1" applyAlignment="1">
      <alignment horizontal="center"/>
    </xf>
    <xf numFmtId="0" fontId="26" fillId="0" borderId="0" xfId="0" applyFont="1" applyAlignment="1">
      <alignment horizontal="center"/>
    </xf>
    <xf numFmtId="0" fontId="28" fillId="0" borderId="0" xfId="1" applyFont="1" applyFill="1"/>
    <xf numFmtId="0" fontId="28" fillId="0" borderId="0" xfId="1" applyFont="1" applyFill="1" applyBorder="1" applyAlignment="1">
      <alignment horizontal="center"/>
    </xf>
    <xf numFmtId="3" fontId="19" fillId="0" borderId="2" xfId="1" applyNumberFormat="1" applyFont="1" applyBorder="1" applyAlignment="1">
      <alignment horizontal="center" vertical="center" wrapText="1"/>
    </xf>
    <xf numFmtId="0" fontId="28" fillId="0" borderId="0" xfId="1" applyFont="1" applyFill="1" applyAlignment="1">
      <alignment horizontal="center" wrapText="1"/>
    </xf>
    <xf numFmtId="180" fontId="27" fillId="0" borderId="1" xfId="1" quotePrefix="1" applyNumberFormat="1" applyFont="1" applyFill="1" applyBorder="1" applyAlignment="1">
      <alignment horizontal="center" vertical="center"/>
    </xf>
    <xf numFmtId="3" fontId="27" fillId="0" borderId="1" xfId="1" applyNumberFormat="1" applyFont="1" applyFill="1" applyBorder="1" applyAlignment="1">
      <alignment horizontal="right" vertical="center"/>
    </xf>
    <xf numFmtId="0" fontId="27" fillId="0" borderId="2" xfId="1" applyFont="1" applyFill="1" applyBorder="1"/>
    <xf numFmtId="3" fontId="28" fillId="0" borderId="2" xfId="1" applyNumberFormat="1" applyFont="1" applyFill="1" applyBorder="1"/>
    <xf numFmtId="180" fontId="27" fillId="0" borderId="2" xfId="1" quotePrefix="1" applyNumberFormat="1" applyFont="1" applyFill="1" applyBorder="1" applyAlignment="1">
      <alignment horizontal="center" vertical="center"/>
    </xf>
    <xf numFmtId="0" fontId="27" fillId="0" borderId="8" xfId="1" applyFont="1" applyFill="1" applyBorder="1" applyAlignment="1">
      <alignment vertical="center" wrapText="1"/>
    </xf>
    <xf numFmtId="0" fontId="27" fillId="0" borderId="8" xfId="1" applyFont="1" applyFill="1" applyBorder="1" applyAlignment="1">
      <alignment horizontal="left" vertical="center" wrapText="1"/>
    </xf>
    <xf numFmtId="180" fontId="27" fillId="0" borderId="0" xfId="1" applyNumberFormat="1" applyFont="1" applyFill="1"/>
    <xf numFmtId="0" fontId="27" fillId="0" borderId="0" xfId="1" applyFont="1" applyFill="1" applyAlignment="1">
      <alignment vertical="center"/>
    </xf>
    <xf numFmtId="3" fontId="28" fillId="5" borderId="1" xfId="1" applyNumberFormat="1" applyFont="1" applyFill="1" applyBorder="1" applyAlignment="1">
      <alignment horizontal="right" vertical="center"/>
    </xf>
    <xf numFmtId="3" fontId="23" fillId="0" borderId="0" xfId="0" applyNumberFormat="1" applyFont="1" applyAlignment="1"/>
    <xf numFmtId="1" fontId="28" fillId="0" borderId="2" xfId="1" applyNumberFormat="1" applyFont="1" applyFill="1" applyBorder="1" applyAlignment="1">
      <alignment horizontal="center" vertical="center"/>
    </xf>
    <xf numFmtId="3" fontId="11" fillId="0" borderId="1" xfId="1" applyNumberFormat="1" applyFont="1" applyFill="1" applyBorder="1" applyAlignment="1">
      <alignment vertical="center"/>
    </xf>
    <xf numFmtId="0" fontId="11" fillId="0" borderId="2" xfId="1" applyFont="1" applyFill="1" applyBorder="1" applyAlignment="1"/>
    <xf numFmtId="3" fontId="42" fillId="0" borderId="2" xfId="1" applyNumberFormat="1" applyFont="1" applyFill="1" applyBorder="1" applyAlignment="1"/>
    <xf numFmtId="3" fontId="12" fillId="3" borderId="1" xfId="11" applyNumberFormat="1" applyFont="1" applyFill="1" applyBorder="1" applyAlignment="1">
      <alignment vertical="center" wrapText="1"/>
    </xf>
    <xf numFmtId="0" fontId="11" fillId="3" borderId="2" xfId="1" applyFont="1" applyFill="1" applyBorder="1" applyAlignment="1"/>
    <xf numFmtId="3" fontId="43" fillId="7" borderId="2" xfId="1" applyNumberFormat="1" applyFont="1" applyFill="1" applyBorder="1" applyAlignment="1"/>
    <xf numFmtId="3" fontId="10" fillId="3" borderId="1" xfId="11" applyNumberFormat="1" applyFont="1" applyFill="1" applyBorder="1" applyAlignment="1">
      <alignment vertical="center" wrapText="1"/>
    </xf>
    <xf numFmtId="0" fontId="27" fillId="0" borderId="1" xfId="1" applyFont="1" applyFill="1" applyBorder="1"/>
    <xf numFmtId="0" fontId="1" fillId="0" borderId="0" xfId="0" applyFont="1" applyAlignment="1">
      <alignment horizontal="center"/>
    </xf>
    <xf numFmtId="3" fontId="42" fillId="0" borderId="2" xfId="1" applyNumberFormat="1" applyFont="1" applyFill="1" applyBorder="1" applyAlignment="1">
      <alignment vertical="center"/>
    </xf>
    <xf numFmtId="3" fontId="43" fillId="7" borderId="2" xfId="1" applyNumberFormat="1" applyFont="1" applyFill="1" applyBorder="1" applyAlignment="1">
      <alignment vertical="center"/>
    </xf>
    <xf numFmtId="3" fontId="43" fillId="0" borderId="2" xfId="1" applyNumberFormat="1" applyFont="1" applyFill="1" applyBorder="1" applyAlignment="1">
      <alignment vertical="center"/>
    </xf>
    <xf numFmtId="3" fontId="12" fillId="7" borderId="2" xfId="11" applyNumberFormat="1" applyFont="1" applyFill="1" applyBorder="1" applyAlignment="1">
      <alignment vertical="center" wrapText="1"/>
    </xf>
    <xf numFmtId="3" fontId="12" fillId="0" borderId="2" xfId="11" applyNumberFormat="1" applyFont="1" applyFill="1" applyBorder="1" applyAlignment="1">
      <alignment vertical="center" wrapText="1"/>
    </xf>
    <xf numFmtId="3" fontId="42" fillId="0" borderId="2" xfId="1" applyNumberFormat="1" applyFont="1" applyFill="1" applyBorder="1"/>
    <xf numFmtId="3" fontId="43" fillId="0" borderId="2" xfId="1" applyNumberFormat="1" applyFont="1" applyFill="1" applyBorder="1"/>
    <xf numFmtId="3" fontId="43" fillId="7" borderId="2" xfId="1" applyNumberFormat="1" applyFont="1" applyFill="1" applyBorder="1"/>
    <xf numFmtId="3" fontId="11" fillId="0" borderId="2" xfId="1" applyNumberFormat="1" applyFont="1" applyFill="1" applyBorder="1" applyAlignment="1"/>
    <xf numFmtId="3" fontId="8" fillId="3" borderId="2" xfId="1" applyNumberFormat="1" applyFont="1" applyFill="1" applyBorder="1" applyAlignment="1"/>
    <xf numFmtId="3" fontId="8" fillId="0" borderId="2" xfId="1" applyNumberFormat="1" applyFont="1" applyFill="1" applyBorder="1" applyAlignment="1"/>
    <xf numFmtId="3" fontId="11" fillId="3" borderId="2" xfId="1" applyNumberFormat="1" applyFont="1" applyFill="1" applyBorder="1" applyAlignment="1"/>
    <xf numFmtId="180" fontId="8" fillId="8" borderId="1" xfId="1" quotePrefix="1" applyNumberFormat="1" applyFont="1" applyFill="1" applyBorder="1" applyAlignment="1">
      <alignment horizontal="center" vertical="center"/>
    </xf>
    <xf numFmtId="0" fontId="8" fillId="8" borderId="1" xfId="1" applyFont="1" applyFill="1" applyBorder="1" applyAlignment="1">
      <alignment horizontal="left" vertical="center"/>
    </xf>
    <xf numFmtId="181" fontId="8" fillId="8" borderId="2" xfId="1" applyNumberFormat="1" applyFont="1" applyFill="1" applyBorder="1" applyAlignment="1">
      <alignment vertical="center"/>
    </xf>
    <xf numFmtId="3" fontId="10" fillId="8" borderId="1" xfId="11" applyNumberFormat="1" applyFont="1" applyFill="1" applyBorder="1" applyAlignment="1">
      <alignment vertical="center" wrapText="1"/>
    </xf>
    <xf numFmtId="49" fontId="10" fillId="5" borderId="2" xfId="0" applyNumberFormat="1" applyFont="1" applyFill="1" applyBorder="1"/>
    <xf numFmtId="3" fontId="10" fillId="5" borderId="2" xfId="0" applyNumberFormat="1" applyFont="1" applyFill="1" applyBorder="1"/>
    <xf numFmtId="49" fontId="10" fillId="6" borderId="2" xfId="0" applyNumberFormat="1" applyFont="1" applyFill="1" applyBorder="1"/>
    <xf numFmtId="3" fontId="10" fillId="6" borderId="2" xfId="0" applyNumberFormat="1" applyFont="1" applyFill="1" applyBorder="1"/>
    <xf numFmtId="3" fontId="12" fillId="6" borderId="2" xfId="0" applyNumberFormat="1" applyFont="1" applyFill="1" applyBorder="1"/>
    <xf numFmtId="49" fontId="12" fillId="6" borderId="2" xfId="0" applyNumberFormat="1" applyFont="1" applyFill="1" applyBorder="1"/>
    <xf numFmtId="49" fontId="10" fillId="9" borderId="2" xfId="0" applyNumberFormat="1" applyFont="1" applyFill="1" applyBorder="1"/>
    <xf numFmtId="3" fontId="10" fillId="9" borderId="2" xfId="0" applyNumberFormat="1" applyFont="1" applyFill="1" applyBorder="1"/>
    <xf numFmtId="3" fontId="8" fillId="5" borderId="2" xfId="1" applyNumberFormat="1" applyFont="1" applyFill="1" applyBorder="1"/>
    <xf numFmtId="0" fontId="20" fillId="6" borderId="2" xfId="0" applyFont="1" applyFill="1" applyBorder="1" applyAlignment="1">
      <alignment horizontal="center" vertical="center" wrapText="1"/>
    </xf>
    <xf numFmtId="0" fontId="20" fillId="6" borderId="2" xfId="0" applyFont="1" applyFill="1" applyBorder="1"/>
    <xf numFmtId="0" fontId="20" fillId="6" borderId="2" xfId="0" applyFont="1" applyFill="1" applyBorder="1" applyAlignment="1">
      <alignment horizontal="center"/>
    </xf>
    <xf numFmtId="0" fontId="20" fillId="6" borderId="2" xfId="0" applyFont="1" applyFill="1" applyBorder="1" applyAlignment="1">
      <alignment wrapText="1"/>
    </xf>
    <xf numFmtId="0" fontId="20" fillId="5" borderId="2" xfId="0" applyFont="1" applyFill="1" applyBorder="1" applyAlignment="1">
      <alignment horizontal="center"/>
    </xf>
    <xf numFmtId="3" fontId="28" fillId="5" borderId="2" xfId="1" applyNumberFormat="1" applyFont="1" applyFill="1" applyBorder="1" applyAlignment="1">
      <alignment horizontal="right" vertical="center"/>
    </xf>
    <xf numFmtId="3" fontId="28" fillId="5" borderId="2" xfId="1" applyNumberFormat="1" applyFont="1" applyFill="1" applyBorder="1" applyAlignment="1">
      <alignment vertical="center"/>
    </xf>
    <xf numFmtId="3" fontId="42" fillId="0" borderId="1" xfId="1" applyNumberFormat="1" applyFont="1" applyFill="1" applyBorder="1" applyAlignment="1">
      <alignment horizontal="right" vertical="center"/>
    </xf>
    <xf numFmtId="181" fontId="8" fillId="5" borderId="2" xfId="1" applyNumberFormat="1" applyFont="1" applyFill="1" applyBorder="1" applyAlignment="1">
      <alignment vertical="center"/>
    </xf>
    <xf numFmtId="180" fontId="8" fillId="6" borderId="1" xfId="1" quotePrefix="1" applyNumberFormat="1" applyFont="1" applyFill="1" applyBorder="1" applyAlignment="1">
      <alignment horizontal="center" vertical="center"/>
    </xf>
    <xf numFmtId="0" fontId="8" fillId="6" borderId="1" xfId="1" applyFont="1" applyFill="1" applyBorder="1" applyAlignment="1">
      <alignment vertical="center" wrapText="1"/>
    </xf>
    <xf numFmtId="181" fontId="8" fillId="6" borderId="2" xfId="1" applyNumberFormat="1" applyFont="1" applyFill="1" applyBorder="1" applyAlignment="1">
      <alignment vertical="center"/>
    </xf>
    <xf numFmtId="3" fontId="43" fillId="10" borderId="1" xfId="1" applyNumberFormat="1" applyFont="1" applyFill="1" applyBorder="1" applyAlignment="1">
      <alignment vertical="center"/>
    </xf>
    <xf numFmtId="0" fontId="8" fillId="6" borderId="1" xfId="1" applyFont="1" applyFill="1" applyBorder="1" applyAlignment="1">
      <alignment horizontal="left" vertical="center" wrapText="1"/>
    </xf>
    <xf numFmtId="3" fontId="43" fillId="10" borderId="1" xfId="1" applyNumberFormat="1" applyFont="1" applyFill="1" applyBorder="1" applyAlignment="1">
      <alignment horizontal="right" vertical="center"/>
    </xf>
    <xf numFmtId="3" fontId="43" fillId="10" borderId="2" xfId="1" applyNumberFormat="1" applyFont="1" applyFill="1" applyBorder="1"/>
    <xf numFmtId="0" fontId="10" fillId="6" borderId="1" xfId="1" applyFont="1" applyFill="1" applyBorder="1" applyAlignment="1">
      <alignment horizontal="left" vertical="center" wrapText="1"/>
    </xf>
    <xf numFmtId="3" fontId="12" fillId="6" borderId="1" xfId="11" applyNumberFormat="1" applyFont="1" applyFill="1" applyBorder="1" applyAlignment="1">
      <alignment horizontal="center" vertical="center" wrapText="1"/>
    </xf>
    <xf numFmtId="0" fontId="11" fillId="6" borderId="2" xfId="1" applyFont="1" applyFill="1" applyBorder="1"/>
    <xf numFmtId="0" fontId="8" fillId="6" borderId="1" xfId="1" applyFont="1" applyFill="1" applyBorder="1" applyAlignment="1">
      <alignment horizontal="left" vertical="center"/>
    </xf>
    <xf numFmtId="3" fontId="10" fillId="6" borderId="1" xfId="11" applyNumberFormat="1" applyFont="1" applyFill="1" applyBorder="1" applyAlignment="1">
      <alignment horizontal="right" vertical="center" wrapText="1"/>
    </xf>
    <xf numFmtId="0" fontId="8" fillId="6" borderId="2" xfId="1" applyFont="1" applyFill="1" applyBorder="1"/>
    <xf numFmtId="3" fontId="12" fillId="6" borderId="1" xfId="11" applyNumberFormat="1" applyFont="1" applyFill="1" applyBorder="1" applyAlignment="1">
      <alignment horizontal="right" vertical="center" wrapText="1"/>
    </xf>
    <xf numFmtId="180" fontId="8" fillId="5" borderId="1" xfId="1" quotePrefix="1" applyNumberFormat="1" applyFont="1" applyFill="1" applyBorder="1" applyAlignment="1">
      <alignment horizontal="center" vertical="center"/>
    </xf>
    <xf numFmtId="0" fontId="8" fillId="5" borderId="1" xfId="1" applyFont="1" applyFill="1" applyBorder="1" applyAlignment="1">
      <alignment horizontal="left" vertical="center"/>
    </xf>
    <xf numFmtId="3" fontId="10" fillId="5" borderId="1" xfId="11" applyNumberFormat="1" applyFont="1" applyFill="1" applyBorder="1" applyAlignment="1">
      <alignment horizontal="right" vertical="center" wrapText="1"/>
    </xf>
    <xf numFmtId="3" fontId="8" fillId="6" borderId="2" xfId="1" applyNumberFormat="1" applyFont="1" applyFill="1" applyBorder="1"/>
    <xf numFmtId="3" fontId="43" fillId="0" borderId="2" xfId="1" applyNumberFormat="1" applyFont="1" applyFill="1" applyBorder="1" applyAlignment="1"/>
    <xf numFmtId="49" fontId="10" fillId="0" borderId="2" xfId="0" applyNumberFormat="1" applyFont="1" applyFill="1" applyBorder="1"/>
    <xf numFmtId="3" fontId="11" fillId="0" borderId="2" xfId="1" applyNumberFormat="1" applyFont="1" applyFill="1" applyBorder="1" applyAlignment="1">
      <alignment horizontal="right"/>
    </xf>
    <xf numFmtId="3" fontId="0" fillId="0" borderId="2" xfId="1" applyNumberFormat="1" applyFont="1" applyFill="1" applyBorder="1" applyAlignment="1">
      <alignment horizontal="right" vertical="center"/>
    </xf>
    <xf numFmtId="3" fontId="11" fillId="6" borderId="2" xfId="1" applyNumberFormat="1" applyFont="1" applyFill="1" applyBorder="1" applyAlignment="1">
      <alignment horizontal="right"/>
    </xf>
    <xf numFmtId="0" fontId="12" fillId="6" borderId="2" xfId="1" applyFont="1" applyFill="1" applyBorder="1" applyAlignment="1">
      <alignment horizontal="left" vertical="center"/>
    </xf>
    <xf numFmtId="0" fontId="8" fillId="6" borderId="2" xfId="1" quotePrefix="1" applyFont="1" applyFill="1" applyBorder="1" applyAlignment="1">
      <alignment horizontal="center" vertical="center"/>
    </xf>
    <xf numFmtId="0" fontId="10" fillId="6" borderId="2" xfId="1" applyFont="1" applyFill="1" applyBorder="1" applyAlignment="1">
      <alignment horizontal="left" vertical="center"/>
    </xf>
    <xf numFmtId="0" fontId="8" fillId="6" borderId="2" xfId="1" applyFont="1" applyFill="1" applyBorder="1" applyAlignment="1">
      <alignment horizontal="left" vertical="center" wrapText="1"/>
    </xf>
    <xf numFmtId="3" fontId="8" fillId="0" borderId="2" xfId="1" applyNumberFormat="1" applyFont="1" applyFill="1" applyBorder="1" applyAlignment="1">
      <alignment horizontal="right"/>
    </xf>
    <xf numFmtId="3" fontId="8" fillId="6" borderId="2" xfId="1" applyNumberFormat="1" applyFont="1" applyFill="1" applyBorder="1" applyAlignment="1">
      <alignment horizontal="right"/>
    </xf>
    <xf numFmtId="3" fontId="10" fillId="6" borderId="2" xfId="11" applyNumberFormat="1" applyFont="1" applyFill="1" applyBorder="1" applyAlignment="1">
      <alignment horizontal="right" vertical="center" wrapText="1"/>
    </xf>
    <xf numFmtId="0" fontId="10" fillId="0" borderId="0" xfId="0" applyFont="1" applyAlignment="1">
      <alignment horizontal="center"/>
    </xf>
    <xf numFmtId="0" fontId="10" fillId="0" borderId="0" xfId="0" applyFont="1" applyAlignment="1"/>
    <xf numFmtId="3" fontId="10" fillId="0" borderId="0" xfId="0" applyNumberFormat="1" applyFont="1" applyAlignment="1">
      <alignment horizontal="center"/>
    </xf>
    <xf numFmtId="3" fontId="10" fillId="0" borderId="0" xfId="0" applyNumberFormat="1" applyFont="1"/>
    <xf numFmtId="3" fontId="12" fillId="0" borderId="2" xfId="0" applyNumberFormat="1" applyFont="1" applyFill="1" applyBorder="1" applyAlignment="1"/>
    <xf numFmtId="0" fontId="12" fillId="0" borderId="2" xfId="0" applyFont="1" applyFill="1" applyBorder="1" applyAlignment="1">
      <alignment wrapText="1"/>
    </xf>
    <xf numFmtId="0" fontId="10" fillId="0" borderId="0" xfId="0" applyFont="1" applyBorder="1" applyAlignment="1">
      <alignment horizontal="center"/>
    </xf>
    <xf numFmtId="3" fontId="10" fillId="0" borderId="0" xfId="0" applyNumberFormat="1" applyFont="1" applyBorder="1" applyAlignment="1"/>
    <xf numFmtId="0" fontId="12" fillId="0" borderId="2" xfId="0" applyFont="1" applyBorder="1" applyAlignment="1">
      <alignment horizontal="center" vertical="center" wrapText="1"/>
    </xf>
    <xf numFmtId="3" fontId="28" fillId="3" borderId="1" xfId="1" applyNumberFormat="1" applyFont="1" applyFill="1" applyBorder="1" applyAlignment="1">
      <alignment horizontal="right" vertical="center"/>
    </xf>
    <xf numFmtId="3" fontId="28" fillId="3" borderId="2" xfId="1" applyNumberFormat="1" applyFont="1" applyFill="1" applyBorder="1"/>
    <xf numFmtId="3" fontId="19" fillId="3" borderId="1" xfId="11" applyNumberFormat="1" applyFont="1" applyFill="1" applyBorder="1" applyAlignment="1">
      <alignment horizontal="right" vertical="center" wrapText="1"/>
    </xf>
    <xf numFmtId="180" fontId="28" fillId="3" borderId="8" xfId="1" quotePrefix="1" applyNumberFormat="1" applyFont="1" applyFill="1" applyBorder="1" applyAlignment="1">
      <alignment horizontal="left" vertical="center"/>
    </xf>
    <xf numFmtId="180" fontId="28" fillId="0" borderId="2" xfId="1" quotePrefix="1" applyNumberFormat="1" applyFont="1" applyFill="1" applyBorder="1" applyAlignment="1">
      <alignment horizontal="left" vertical="center"/>
    </xf>
    <xf numFmtId="1" fontId="23" fillId="0" borderId="2" xfId="0" applyNumberFormat="1" applyFont="1" applyFill="1" applyBorder="1" applyAlignment="1">
      <alignment horizontal="center" vertical="center" wrapText="1"/>
    </xf>
    <xf numFmtId="0" fontId="23" fillId="0" borderId="2" xfId="0" applyFont="1" applyBorder="1" applyAlignment="1">
      <alignment horizontal="left" vertical="center" wrapText="1"/>
    </xf>
    <xf numFmtId="3" fontId="23" fillId="0" borderId="2" xfId="1" applyNumberFormat="1" applyFont="1" applyBorder="1" applyAlignment="1">
      <alignment horizontal="right" vertical="center" wrapText="1"/>
    </xf>
    <xf numFmtId="0" fontId="27" fillId="0" borderId="2" xfId="1" applyFont="1" applyFill="1" applyBorder="1" applyAlignment="1">
      <alignment vertical="center"/>
    </xf>
    <xf numFmtId="3" fontId="27" fillId="0" borderId="2" xfId="1" applyNumberFormat="1" applyFont="1" applyFill="1" applyBorder="1" applyAlignment="1">
      <alignment horizontal="right" vertical="center"/>
    </xf>
    <xf numFmtId="3" fontId="19" fillId="5" borderId="2" xfId="11" applyNumberFormat="1" applyFont="1" applyFill="1" applyBorder="1" applyAlignment="1">
      <alignment horizontal="right" vertical="center" wrapText="1"/>
    </xf>
    <xf numFmtId="0" fontId="27" fillId="0" borderId="2" xfId="1" applyFont="1" applyFill="1" applyBorder="1" applyAlignment="1">
      <alignment horizontal="left" vertical="center" wrapText="1"/>
    </xf>
    <xf numFmtId="0" fontId="27" fillId="0" borderId="2" xfId="1" applyFont="1" applyFill="1" applyBorder="1" applyAlignment="1">
      <alignment vertical="center" wrapText="1"/>
    </xf>
    <xf numFmtId="3" fontId="23" fillId="0" borderId="2" xfId="11" applyNumberFormat="1" applyFont="1" applyFill="1" applyBorder="1" applyAlignment="1">
      <alignment horizontal="right" vertical="center" wrapText="1"/>
    </xf>
    <xf numFmtId="3" fontId="19" fillId="0" borderId="2" xfId="1" applyNumberFormat="1" applyFont="1" applyFill="1" applyBorder="1" applyAlignment="1">
      <alignment horizontal="right" vertical="center" wrapText="1"/>
    </xf>
    <xf numFmtId="0" fontId="11" fillId="0" borderId="2" xfId="1" applyFont="1" applyFill="1" applyBorder="1" applyAlignment="1">
      <alignment horizontal="center" vertical="center"/>
    </xf>
    <xf numFmtId="0" fontId="10" fillId="5" borderId="2" xfId="0" applyFont="1" applyFill="1" applyBorder="1" applyAlignment="1">
      <alignment horizontal="left" vertical="center"/>
    </xf>
    <xf numFmtId="0" fontId="11" fillId="0" borderId="2" xfId="1" applyFont="1" applyFill="1" applyBorder="1" applyAlignment="1">
      <alignment horizontal="center" vertical="center" wrapText="1"/>
    </xf>
    <xf numFmtId="0" fontId="12" fillId="5" borderId="2" xfId="0" applyFont="1" applyFill="1" applyBorder="1" applyAlignment="1">
      <alignment horizontal="left" vertical="center"/>
    </xf>
    <xf numFmtId="0" fontId="1" fillId="5" borderId="2" xfId="0" applyFont="1" applyFill="1" applyBorder="1" applyAlignment="1">
      <alignment horizontal="left" vertical="center"/>
    </xf>
    <xf numFmtId="3" fontId="12" fillId="0" borderId="2" xfId="12" applyNumberFormat="1" applyFont="1" applyFill="1" applyBorder="1" applyAlignment="1">
      <alignment vertical="center" wrapText="1"/>
    </xf>
    <xf numFmtId="3" fontId="10" fillId="7" borderId="2" xfId="12" applyNumberFormat="1" applyFont="1" applyFill="1" applyBorder="1" applyAlignment="1">
      <alignment vertical="center" wrapText="1"/>
    </xf>
    <xf numFmtId="3" fontId="11" fillId="0" borderId="2" xfId="1" applyNumberFormat="1" applyFont="1" applyFill="1" applyBorder="1" applyAlignment="1">
      <alignment vertical="center"/>
    </xf>
    <xf numFmtId="3" fontId="8" fillId="0" borderId="2" xfId="1" applyNumberFormat="1" applyFont="1" applyFill="1" applyBorder="1" applyAlignment="1">
      <alignment vertical="center"/>
    </xf>
    <xf numFmtId="3" fontId="10" fillId="3" borderId="2" xfId="11" applyNumberFormat="1" applyFont="1" applyFill="1" applyBorder="1" applyAlignment="1">
      <alignment vertical="center" wrapText="1"/>
    </xf>
    <xf numFmtId="0" fontId="32" fillId="0" borderId="2" xfId="1" applyFont="1" applyFill="1" applyBorder="1" applyAlignment="1">
      <alignment horizontal="center" vertical="center" wrapText="1"/>
    </xf>
    <xf numFmtId="3" fontId="12" fillId="0" borderId="1" xfId="11" applyNumberFormat="1" applyFont="1" applyFill="1" applyBorder="1" applyAlignment="1">
      <alignment horizontal="right" vertical="center" wrapText="1"/>
    </xf>
    <xf numFmtId="0" fontId="19" fillId="6" borderId="2" xfId="0" applyFont="1" applyFill="1" applyBorder="1"/>
    <xf numFmtId="3" fontId="19" fillId="6" borderId="2" xfId="0" applyNumberFormat="1" applyFont="1" applyFill="1" applyBorder="1"/>
    <xf numFmtId="0" fontId="19" fillId="5" borderId="2" xfId="0" applyFont="1" applyFill="1" applyBorder="1"/>
    <xf numFmtId="3" fontId="19" fillId="5" borderId="2" xfId="0" applyNumberFormat="1" applyFont="1" applyFill="1" applyBorder="1"/>
    <xf numFmtId="0" fontId="12" fillId="0" borderId="2" xfId="0" applyFont="1" applyFill="1" applyBorder="1" applyAlignment="1">
      <alignment horizontal="left" wrapText="1"/>
    </xf>
    <xf numFmtId="3" fontId="12" fillId="0" borderId="2" xfId="0" applyNumberFormat="1" applyFont="1" applyFill="1" applyBorder="1" applyAlignment="1">
      <alignment wrapText="1"/>
    </xf>
    <xf numFmtId="3" fontId="33" fillId="0" borderId="2" xfId="0" applyNumberFormat="1" applyFont="1" applyBorder="1" applyAlignment="1">
      <alignment horizontal="center"/>
    </xf>
    <xf numFmtId="49" fontId="33" fillId="0" borderId="2" xfId="0" applyNumberFormat="1" applyFont="1" applyBorder="1" applyAlignment="1">
      <alignment horizontal="center"/>
    </xf>
    <xf numFmtId="0" fontId="33" fillId="0" borderId="0" xfId="0" applyFont="1"/>
    <xf numFmtId="3" fontId="33" fillId="0" borderId="2" xfId="0" applyNumberFormat="1" applyFont="1" applyBorder="1" applyAlignment="1">
      <alignment horizontal="center" vertical="center" wrapText="1"/>
    </xf>
    <xf numFmtId="0" fontId="10" fillId="6" borderId="2" xfId="0" applyFont="1" applyFill="1" applyBorder="1" applyAlignment="1">
      <alignment horizontal="center"/>
    </xf>
    <xf numFmtId="0" fontId="10" fillId="5" borderId="2" xfId="0" applyFont="1" applyFill="1" applyBorder="1" applyAlignment="1">
      <alignment wrapText="1"/>
    </xf>
    <xf numFmtId="0" fontId="9" fillId="0" borderId="5" xfId="0" applyFont="1" applyFill="1" applyBorder="1" applyAlignment="1">
      <alignment horizontal="center" vertical="center" wrapText="1"/>
    </xf>
    <xf numFmtId="3" fontId="10" fillId="0" borderId="0" xfId="0" applyNumberFormat="1" applyFont="1" applyBorder="1" applyAlignment="1">
      <alignment horizontal="center"/>
    </xf>
    <xf numFmtId="0" fontId="10" fillId="0" borderId="0" xfId="0" applyFont="1" applyBorder="1" applyAlignment="1"/>
    <xf numFmtId="0" fontId="12" fillId="0" borderId="0" xfId="0" applyFont="1" applyAlignment="1">
      <alignment vertical="center"/>
    </xf>
    <xf numFmtId="0" fontId="9" fillId="0" borderId="3" xfId="0" applyFont="1" applyFill="1" applyBorder="1" applyAlignment="1">
      <alignment horizontal="center" vertical="center" wrapText="1"/>
    </xf>
    <xf numFmtId="0" fontId="12" fillId="0" borderId="1" xfId="0" applyFont="1" applyFill="1" applyBorder="1" applyAlignment="1">
      <alignment wrapText="1"/>
    </xf>
    <xf numFmtId="3" fontId="12" fillId="0" borderId="1" xfId="0" applyNumberFormat="1" applyFont="1" applyFill="1" applyBorder="1" applyAlignment="1">
      <alignment horizontal="right"/>
    </xf>
    <xf numFmtId="0" fontId="12" fillId="0" borderId="2" xfId="0" applyFont="1" applyFill="1" applyBorder="1" applyAlignment="1">
      <alignment horizontal="center" vertical="center" wrapText="1"/>
    </xf>
    <xf numFmtId="0" fontId="23" fillId="0" borderId="0" xfId="0" applyFont="1" applyFill="1"/>
    <xf numFmtId="0" fontId="23" fillId="0" borderId="2" xfId="0" applyFont="1" applyFill="1" applyBorder="1" applyAlignment="1">
      <alignment horizontal="left"/>
    </xf>
    <xf numFmtId="49" fontId="23" fillId="0" borderId="2" xfId="0" applyNumberFormat="1" applyFont="1" applyFill="1" applyBorder="1" applyAlignment="1">
      <alignment wrapText="1"/>
    </xf>
    <xf numFmtId="3" fontId="10" fillId="0" borderId="2" xfId="0" applyNumberFormat="1" applyFont="1" applyFill="1" applyBorder="1" applyAlignment="1"/>
    <xf numFmtId="3" fontId="10" fillId="6" borderId="2" xfId="0" applyNumberFormat="1" applyFont="1" applyFill="1" applyBorder="1" applyAlignment="1"/>
    <xf numFmtId="0" fontId="12" fillId="0" borderId="2" xfId="0" applyFont="1" applyFill="1" applyBorder="1" applyAlignment="1">
      <alignment horizontal="center" vertical="center"/>
    </xf>
    <xf numFmtId="3" fontId="12" fillId="0" borderId="2" xfId="0" applyNumberFormat="1" applyFont="1" applyFill="1" applyBorder="1" applyAlignment="1">
      <alignment vertical="center"/>
    </xf>
    <xf numFmtId="3" fontId="10" fillId="0" borderId="2"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xf>
    <xf numFmtId="3" fontId="43" fillId="3" borderId="2" xfId="1" applyNumberFormat="1" applyFont="1" applyFill="1" applyBorder="1" applyAlignment="1">
      <alignment vertical="center"/>
    </xf>
    <xf numFmtId="3" fontId="43" fillId="3" borderId="2" xfId="1" applyNumberFormat="1" applyFont="1" applyFill="1" applyBorder="1" applyAlignment="1"/>
    <xf numFmtId="0" fontId="23" fillId="0" borderId="2" xfId="0" applyFont="1" applyFill="1" applyBorder="1" applyAlignment="1">
      <alignment horizontal="left" vertical="center" wrapText="1"/>
    </xf>
    <xf numFmtId="3" fontId="23" fillId="0" borderId="2" xfId="1" applyNumberFormat="1" applyFont="1" applyFill="1" applyBorder="1" applyAlignment="1">
      <alignment horizontal="right" vertical="center" wrapText="1"/>
    </xf>
    <xf numFmtId="3" fontId="19" fillId="0" borderId="2" xfId="1" applyNumberFormat="1" applyFont="1" applyFill="1" applyBorder="1" applyAlignment="1">
      <alignment horizontal="center" vertical="center" wrapText="1"/>
    </xf>
    <xf numFmtId="3" fontId="28" fillId="3" borderId="2" xfId="1" applyNumberFormat="1" applyFont="1" applyFill="1" applyBorder="1" applyAlignment="1">
      <alignment horizontal="right" vertical="center"/>
    </xf>
    <xf numFmtId="0" fontId="0" fillId="0" borderId="8" xfId="0" applyBorder="1" applyAlignment="1">
      <alignment horizontal="center" vertical="center" wrapText="1"/>
    </xf>
    <xf numFmtId="0" fontId="44" fillId="0" borderId="0" xfId="0" applyFont="1"/>
    <xf numFmtId="0" fontId="12" fillId="0" borderId="2" xfId="0" applyFont="1" applyFill="1" applyBorder="1"/>
    <xf numFmtId="180" fontId="28" fillId="0" borderId="0" xfId="1" applyNumberFormat="1" applyFont="1" applyFill="1" applyBorder="1" applyAlignment="1">
      <alignment horizontal="center" vertical="center"/>
    </xf>
    <xf numFmtId="0" fontId="23" fillId="0" borderId="0" xfId="0" applyFont="1" applyFill="1" applyBorder="1" applyAlignment="1">
      <alignment horizontal="center" vertical="center"/>
    </xf>
    <xf numFmtId="0" fontId="12" fillId="0" borderId="0" xfId="0" applyFont="1" applyFill="1" applyBorder="1" applyAlignment="1">
      <alignment horizontal="center" vertical="center"/>
    </xf>
    <xf numFmtId="3" fontId="28" fillId="0" borderId="0" xfId="1" applyNumberFormat="1" applyFont="1" applyFill="1" applyBorder="1" applyAlignment="1">
      <alignment horizontal="right" vertical="center"/>
    </xf>
    <xf numFmtId="180" fontId="28" fillId="0" borderId="2" xfId="1" applyNumberFormat="1" applyFont="1" applyFill="1" applyBorder="1" applyAlignment="1">
      <alignment horizontal="center" vertical="center"/>
    </xf>
    <xf numFmtId="0" fontId="19" fillId="0" borderId="2" xfId="1" applyFont="1" applyBorder="1" applyAlignment="1">
      <alignment horizontal="center"/>
    </xf>
    <xf numFmtId="0" fontId="28" fillId="0" borderId="2" xfId="1" applyFont="1" applyFill="1" applyBorder="1" applyAlignment="1">
      <alignment horizontal="center"/>
    </xf>
    <xf numFmtId="180" fontId="11" fillId="0" borderId="2" xfId="1" quotePrefix="1" applyNumberFormat="1" applyFont="1" applyFill="1" applyBorder="1" applyAlignment="1">
      <alignment horizontal="center" vertical="center"/>
    </xf>
    <xf numFmtId="180" fontId="8" fillId="0" borderId="2" xfId="1" quotePrefix="1" applyNumberFormat="1" applyFont="1" applyFill="1" applyBorder="1" applyAlignment="1">
      <alignment horizontal="center" vertical="center"/>
    </xf>
    <xf numFmtId="0" fontId="10" fillId="6" borderId="2" xfId="0" applyFont="1" applyFill="1" applyBorder="1" applyAlignment="1">
      <alignment wrapText="1"/>
    </xf>
    <xf numFmtId="3" fontId="8" fillId="6" borderId="1" xfId="1" applyNumberFormat="1" applyFont="1" applyFill="1" applyBorder="1" applyAlignment="1">
      <alignment horizontal="right" vertical="center"/>
    </xf>
    <xf numFmtId="0" fontId="8" fillId="3" borderId="2" xfId="1" applyFont="1" applyFill="1" applyBorder="1" applyAlignment="1"/>
    <xf numFmtId="0" fontId="10" fillId="0" borderId="1" xfId="1" applyFont="1" applyFill="1" applyBorder="1" applyAlignment="1">
      <alignment horizontal="center" vertical="center" wrapText="1"/>
    </xf>
    <xf numFmtId="0" fontId="10" fillId="0" borderId="2" xfId="0" applyFont="1" applyFill="1" applyBorder="1"/>
    <xf numFmtId="0" fontId="8" fillId="0" borderId="1" xfId="1" applyFont="1" applyFill="1" applyBorder="1" applyAlignment="1">
      <alignment horizontal="center"/>
    </xf>
    <xf numFmtId="3" fontId="8" fillId="0" borderId="1" xfId="1" applyNumberFormat="1" applyFont="1" applyFill="1" applyBorder="1"/>
    <xf numFmtId="3" fontId="8" fillId="6" borderId="1" xfId="1" applyNumberFormat="1" applyFont="1" applyFill="1" applyBorder="1"/>
    <xf numFmtId="3" fontId="8" fillId="5" borderId="1" xfId="1" applyNumberFormat="1" applyFont="1" applyFill="1" applyBorder="1"/>
    <xf numFmtId="0" fontId="28" fillId="0" borderId="2" xfId="1" applyFont="1" applyFill="1" applyBorder="1"/>
    <xf numFmtId="0" fontId="0" fillId="0" borderId="0" xfId="0" applyFont="1" applyFill="1" applyAlignment="1"/>
    <xf numFmtId="0" fontId="19" fillId="0" borderId="6" xfId="0" applyFont="1" applyBorder="1" applyAlignment="1">
      <alignment horizontal="center"/>
    </xf>
    <xf numFmtId="0" fontId="23" fillId="2" borderId="2" xfId="0" applyFont="1" applyFill="1" applyBorder="1" applyAlignment="1">
      <alignment horizontal="center" vertical="top" wrapText="1"/>
    </xf>
    <xf numFmtId="0" fontId="23" fillId="0" borderId="2" xfId="0" applyFont="1" applyBorder="1" applyAlignment="1">
      <alignment horizontal="center" vertical="top" wrapText="1"/>
    </xf>
    <xf numFmtId="0" fontId="23" fillId="0" borderId="2" xfId="0" applyFont="1" applyBorder="1" applyAlignment="1">
      <alignment horizontal="left" vertical="top" wrapText="1"/>
    </xf>
    <xf numFmtId="3" fontId="23" fillId="0" borderId="2" xfId="0" applyNumberFormat="1" applyFont="1" applyBorder="1" applyAlignment="1">
      <alignment horizontal="right" vertical="top" wrapText="1"/>
    </xf>
    <xf numFmtId="0" fontId="19" fillId="0" borderId="2" xfId="0" applyFont="1" applyBorder="1" applyAlignment="1">
      <alignment horizontal="center" vertical="top" wrapText="1"/>
    </xf>
    <xf numFmtId="0" fontId="19" fillId="0" borderId="2" xfId="0" applyFont="1" applyBorder="1" applyAlignment="1">
      <alignment horizontal="left" vertical="top" wrapText="1"/>
    </xf>
    <xf numFmtId="3" fontId="19" fillId="0" borderId="2" xfId="0" applyNumberFormat="1" applyFont="1" applyBorder="1" applyAlignment="1">
      <alignment horizontal="right" vertical="top" wrapText="1"/>
    </xf>
    <xf numFmtId="0" fontId="23" fillId="0" borderId="0" xfId="0" applyFont="1" applyAlignment="1">
      <alignment wrapText="1"/>
    </xf>
    <xf numFmtId="0" fontId="23" fillId="0" borderId="2" xfId="0" applyFont="1" applyBorder="1" applyAlignment="1">
      <alignment wrapText="1"/>
    </xf>
    <xf numFmtId="3" fontId="19" fillId="0" borderId="2" xfId="0" applyNumberFormat="1" applyFont="1" applyBorder="1" applyAlignment="1">
      <alignment horizontal="center" wrapText="1"/>
    </xf>
    <xf numFmtId="10" fontId="0" fillId="0" borderId="0" xfId="0" applyNumberFormat="1" applyAlignment="1"/>
    <xf numFmtId="10" fontId="9" fillId="0" borderId="0" xfId="0" applyNumberFormat="1" applyFont="1" applyAlignment="1">
      <alignment horizontal="center"/>
    </xf>
    <xf numFmtId="10" fontId="10" fillId="0" borderId="2" xfId="1" applyNumberFormat="1" applyFont="1" applyFill="1" applyBorder="1" applyAlignment="1">
      <alignment horizontal="center"/>
    </xf>
    <xf numFmtId="10" fontId="10" fillId="0" borderId="2" xfId="0" applyNumberFormat="1" applyFont="1" applyBorder="1" applyAlignment="1">
      <alignment horizontal="center" vertical="center" wrapText="1"/>
    </xf>
    <xf numFmtId="10" fontId="42" fillId="0" borderId="2" xfId="1" applyNumberFormat="1" applyFont="1" applyFill="1" applyBorder="1" applyAlignment="1">
      <alignment vertical="center"/>
    </xf>
    <xf numFmtId="10" fontId="11" fillId="0" borderId="0" xfId="1" applyNumberFormat="1" applyFont="1" applyFill="1"/>
    <xf numFmtId="10" fontId="8" fillId="0" borderId="2" xfId="1" applyNumberFormat="1" applyFont="1" applyFill="1" applyBorder="1" applyAlignment="1">
      <alignment horizontal="center"/>
    </xf>
    <xf numFmtId="10" fontId="42" fillId="0" borderId="2" xfId="1" applyNumberFormat="1" applyFont="1" applyFill="1" applyBorder="1"/>
    <xf numFmtId="10" fontId="8" fillId="0" borderId="0" xfId="1" applyNumberFormat="1" applyFont="1" applyFill="1"/>
    <xf numFmtId="10" fontId="8" fillId="0" borderId="2" xfId="1" applyNumberFormat="1" applyFont="1" applyFill="1" applyBorder="1"/>
    <xf numFmtId="10" fontId="42" fillId="3" borderId="2" xfId="1" applyNumberFormat="1" applyFont="1" applyFill="1" applyBorder="1" applyAlignment="1">
      <alignment vertical="center"/>
    </xf>
    <xf numFmtId="10" fontId="43" fillId="3" borderId="2" xfId="1" applyNumberFormat="1" applyFont="1" applyFill="1" applyBorder="1" applyAlignment="1">
      <alignment vertical="center"/>
    </xf>
    <xf numFmtId="10" fontId="43" fillId="8" borderId="2" xfId="1" applyNumberFormat="1" applyFont="1" applyFill="1" applyBorder="1" applyAlignment="1">
      <alignment vertical="center"/>
    </xf>
    <xf numFmtId="10" fontId="10" fillId="0" borderId="2" xfId="1" applyNumberFormat="1" applyFont="1" applyBorder="1" applyAlignment="1">
      <alignment horizontal="center"/>
    </xf>
    <xf numFmtId="10" fontId="10" fillId="0" borderId="2" xfId="1" applyNumberFormat="1" applyFont="1" applyBorder="1" applyAlignment="1">
      <alignment horizontal="center" vertical="center" wrapText="1"/>
    </xf>
    <xf numFmtId="10" fontId="11" fillId="0" borderId="2" xfId="1" applyNumberFormat="1" applyFont="1" applyFill="1" applyBorder="1" applyAlignment="1">
      <alignment horizontal="right" vertical="center"/>
    </xf>
    <xf numFmtId="10" fontId="12" fillId="5" borderId="2" xfId="11" applyNumberFormat="1" applyFont="1" applyFill="1" applyBorder="1" applyAlignment="1">
      <alignment horizontal="right" vertical="center" wrapText="1"/>
    </xf>
    <xf numFmtId="10" fontId="12" fillId="6" borderId="2" xfId="11" applyNumberFormat="1" applyFont="1" applyFill="1" applyBorder="1" applyAlignment="1">
      <alignment horizontal="right" vertical="center" wrapText="1"/>
    </xf>
    <xf numFmtId="10" fontId="10" fillId="5" borderId="2" xfId="11" applyNumberFormat="1" applyFont="1" applyFill="1" applyBorder="1" applyAlignment="1">
      <alignment horizontal="right" vertical="center" wrapText="1"/>
    </xf>
    <xf numFmtId="10" fontId="18" fillId="0" borderId="0" xfId="1" applyNumberFormat="1" applyFont="1" applyFill="1"/>
    <xf numFmtId="10" fontId="8" fillId="5" borderId="2" xfId="1" applyNumberFormat="1" applyFont="1" applyFill="1" applyBorder="1"/>
    <xf numFmtId="10" fontId="0" fillId="0" borderId="4" xfId="0" applyNumberFormat="1" applyBorder="1" applyAlignment="1"/>
    <xf numFmtId="10" fontId="11" fillId="0" borderId="2" xfId="1" quotePrefix="1" applyNumberFormat="1" applyFont="1" applyFill="1" applyBorder="1" applyAlignment="1">
      <alignment horizontal="right" vertical="center"/>
    </xf>
    <xf numFmtId="10" fontId="11" fillId="6" borderId="2" xfId="1" applyNumberFormat="1" applyFont="1" applyFill="1" applyBorder="1" applyAlignment="1">
      <alignment horizontal="right" vertical="center"/>
    </xf>
    <xf numFmtId="10" fontId="11" fillId="5" borderId="2" xfId="1" applyNumberFormat="1" applyFont="1" applyFill="1" applyBorder="1" applyAlignment="1">
      <alignment horizontal="right" vertical="center"/>
    </xf>
    <xf numFmtId="10" fontId="8" fillId="5" borderId="2" xfId="1" applyNumberFormat="1" applyFont="1" applyFill="1" applyBorder="1" applyAlignment="1">
      <alignment horizontal="right" vertical="center"/>
    </xf>
    <xf numFmtId="10" fontId="12" fillId="0" borderId="0" xfId="0" applyNumberFormat="1" applyFont="1"/>
    <xf numFmtId="10" fontId="12" fillId="0" borderId="0" xfId="0" applyNumberFormat="1" applyFont="1" applyAlignment="1">
      <alignment horizontal="center"/>
    </xf>
    <xf numFmtId="10" fontId="10" fillId="0" borderId="2" xfId="0" applyNumberFormat="1" applyFont="1" applyBorder="1" applyAlignment="1">
      <alignment horizontal="center"/>
    </xf>
    <xf numFmtId="10" fontId="10" fillId="0" borderId="2" xfId="0" applyNumberFormat="1" applyFont="1" applyBorder="1" applyAlignment="1">
      <alignment horizontal="center" wrapText="1"/>
    </xf>
    <xf numFmtId="10" fontId="12" fillId="0" borderId="2" xfId="0" applyNumberFormat="1" applyFont="1" applyBorder="1" applyAlignment="1"/>
    <xf numFmtId="10" fontId="12" fillId="0" borderId="2" xfId="0" applyNumberFormat="1" applyFont="1" applyFill="1" applyBorder="1"/>
    <xf numFmtId="10" fontId="10" fillId="0" borderId="2" xfId="0" applyNumberFormat="1" applyFont="1" applyFill="1" applyBorder="1"/>
    <xf numFmtId="10" fontId="12" fillId="0" borderId="2" xfId="0" applyNumberFormat="1" applyFont="1" applyBorder="1"/>
    <xf numFmtId="10" fontId="10" fillId="6" borderId="2" xfId="0" applyNumberFormat="1" applyFont="1" applyFill="1" applyBorder="1"/>
    <xf numFmtId="10" fontId="10" fillId="5" borderId="2" xfId="0" applyNumberFormat="1" applyFont="1" applyFill="1" applyBorder="1"/>
    <xf numFmtId="10" fontId="10" fillId="9" borderId="2" xfId="0" applyNumberFormat="1" applyFont="1" applyFill="1" applyBorder="1"/>
    <xf numFmtId="10" fontId="10" fillId="0" borderId="0" xfId="0" applyNumberFormat="1" applyFont="1" applyBorder="1"/>
    <xf numFmtId="10" fontId="12" fillId="6" borderId="2" xfId="0" applyNumberFormat="1" applyFont="1" applyFill="1" applyBorder="1"/>
    <xf numFmtId="10" fontId="12" fillId="0" borderId="0" xfId="0" applyNumberFormat="1" applyFont="1" applyBorder="1"/>
    <xf numFmtId="10" fontId="10" fillId="0" borderId="0" xfId="0" applyNumberFormat="1" applyFont="1" applyBorder="1" applyAlignment="1">
      <alignment horizontal="center"/>
    </xf>
    <xf numFmtId="10" fontId="10" fillId="0" borderId="0" xfId="0" applyNumberFormat="1" applyFont="1" applyBorder="1" applyAlignment="1"/>
    <xf numFmtId="10" fontId="10" fillId="0" borderId="0" xfId="0" applyNumberFormat="1" applyFont="1"/>
    <xf numFmtId="10" fontId="12" fillId="5" borderId="2" xfId="0" applyNumberFormat="1" applyFont="1" applyFill="1" applyBorder="1"/>
    <xf numFmtId="10" fontId="23" fillId="0" borderId="0" xfId="0" applyNumberFormat="1" applyFont="1" applyAlignment="1"/>
    <xf numFmtId="10" fontId="23" fillId="0" borderId="0" xfId="0" applyNumberFormat="1" applyFont="1" applyAlignment="1">
      <alignment horizontal="center"/>
    </xf>
    <xf numFmtId="10" fontId="23" fillId="0" borderId="2" xfId="1" applyNumberFormat="1" applyFont="1" applyBorder="1" applyAlignment="1">
      <alignment horizontal="right" vertical="center" wrapText="1"/>
    </xf>
    <xf numFmtId="10" fontId="27" fillId="0" borderId="2" xfId="1" applyNumberFormat="1" applyFont="1" applyFill="1" applyBorder="1" applyAlignment="1">
      <alignment horizontal="right" vertical="center"/>
    </xf>
    <xf numFmtId="10" fontId="19" fillId="5" borderId="2" xfId="11" applyNumberFormat="1" applyFont="1" applyFill="1" applyBorder="1" applyAlignment="1">
      <alignment horizontal="right" vertical="center" wrapText="1"/>
    </xf>
    <xf numFmtId="10" fontId="28" fillId="5" borderId="2" xfId="1" applyNumberFormat="1" applyFont="1" applyFill="1" applyBorder="1" applyAlignment="1">
      <alignment horizontal="right" vertical="center"/>
    </xf>
    <xf numFmtId="10" fontId="28" fillId="0" borderId="0" xfId="1" applyNumberFormat="1" applyFont="1" applyFill="1" applyBorder="1" applyAlignment="1">
      <alignment horizontal="right" vertical="center"/>
    </xf>
    <xf numFmtId="10" fontId="27" fillId="0" borderId="0" xfId="1" applyNumberFormat="1" applyFont="1" applyFill="1"/>
    <xf numFmtId="10" fontId="19" fillId="0" borderId="2" xfId="1" applyNumberFormat="1" applyFont="1" applyBorder="1" applyAlignment="1">
      <alignment horizontal="center"/>
    </xf>
    <xf numFmtId="10" fontId="19" fillId="0" borderId="2" xfId="1" applyNumberFormat="1" applyFont="1" applyBorder="1" applyAlignment="1">
      <alignment horizontal="center" vertical="center" wrapText="1"/>
    </xf>
    <xf numFmtId="10" fontId="28" fillId="0" borderId="2" xfId="1" applyNumberFormat="1" applyFont="1" applyFill="1" applyBorder="1"/>
    <xf numFmtId="10" fontId="19" fillId="0" borderId="2" xfId="1" applyNumberFormat="1" applyFont="1" applyFill="1" applyBorder="1" applyAlignment="1">
      <alignment horizontal="center" vertical="center" wrapText="1"/>
    </xf>
    <xf numFmtId="10" fontId="28" fillId="5" borderId="2" xfId="1" applyNumberFormat="1" applyFont="1" applyFill="1" applyBorder="1" applyAlignment="1">
      <alignment vertical="center"/>
    </xf>
    <xf numFmtId="10" fontId="28" fillId="0" borderId="0" xfId="1" applyNumberFormat="1" applyFont="1" applyFill="1"/>
    <xf numFmtId="10" fontId="28" fillId="0" borderId="2" xfId="1" applyNumberFormat="1" applyFont="1" applyFill="1" applyBorder="1" applyAlignment="1">
      <alignment horizontal="center"/>
    </xf>
    <xf numFmtId="10" fontId="42" fillId="3" borderId="2" xfId="1" applyNumberFormat="1" applyFont="1" applyFill="1" applyBorder="1"/>
    <xf numFmtId="10" fontId="43" fillId="3" borderId="2" xfId="1" applyNumberFormat="1" applyFont="1" applyFill="1" applyBorder="1"/>
    <xf numFmtId="10" fontId="43" fillId="8" borderId="2" xfId="1" applyNumberFormat="1" applyFont="1" applyFill="1" applyBorder="1"/>
    <xf numFmtId="10" fontId="8" fillId="3" borderId="2" xfId="1" applyNumberFormat="1" applyFont="1" applyFill="1" applyBorder="1"/>
    <xf numFmtId="3" fontId="8" fillId="8" borderId="2" xfId="1" applyNumberFormat="1" applyFont="1" applyFill="1" applyBorder="1"/>
    <xf numFmtId="10" fontId="10" fillId="8" borderId="2" xfId="11" applyNumberFormat="1" applyFont="1" applyFill="1" applyBorder="1" applyAlignment="1">
      <alignment vertical="center" wrapText="1"/>
    </xf>
    <xf numFmtId="10" fontId="16" fillId="0" borderId="0" xfId="1" applyNumberFormat="1" applyFont="1" applyFill="1"/>
    <xf numFmtId="10" fontId="8" fillId="6" borderId="2" xfId="1" applyNumberFormat="1" applyFont="1" applyFill="1" applyBorder="1"/>
    <xf numFmtId="10" fontId="10" fillId="0" borderId="0" xfId="0" applyNumberFormat="1" applyFont="1" applyAlignment="1">
      <alignment wrapText="1"/>
    </xf>
    <xf numFmtId="0" fontId="28" fillId="0" borderId="0" xfId="1" applyFont="1" applyFill="1" applyAlignment="1">
      <alignment vertical="center"/>
    </xf>
    <xf numFmtId="10" fontId="42" fillId="0" borderId="1" xfId="1" applyNumberFormat="1" applyFont="1" applyFill="1" applyBorder="1" applyAlignment="1">
      <alignment horizontal="right" vertical="center"/>
    </xf>
    <xf numFmtId="10" fontId="11" fillId="0" borderId="2" xfId="1" applyNumberFormat="1" applyFont="1" applyFill="1" applyBorder="1"/>
    <xf numFmtId="10" fontId="42" fillId="6" borderId="1" xfId="1" applyNumberFormat="1" applyFont="1" applyFill="1" applyBorder="1" applyAlignment="1">
      <alignment horizontal="right" vertical="center"/>
    </xf>
    <xf numFmtId="10" fontId="42" fillId="6" borderId="2" xfId="1" applyNumberFormat="1" applyFont="1" applyFill="1" applyBorder="1"/>
    <xf numFmtId="10" fontId="43" fillId="6" borderId="1" xfId="1" applyNumberFormat="1" applyFont="1" applyFill="1" applyBorder="1" applyAlignment="1">
      <alignment horizontal="right" vertical="center"/>
    </xf>
    <xf numFmtId="10" fontId="43" fillId="6" borderId="2" xfId="1" applyNumberFormat="1" applyFont="1" applyFill="1" applyBorder="1"/>
    <xf numFmtId="10" fontId="43" fillId="5" borderId="1" xfId="1" applyNumberFormat="1" applyFont="1" applyFill="1" applyBorder="1" applyAlignment="1">
      <alignment horizontal="right" vertical="center"/>
    </xf>
    <xf numFmtId="10" fontId="43" fillId="5" borderId="2" xfId="1" applyNumberFormat="1" applyFont="1" applyFill="1" applyBorder="1"/>
    <xf numFmtId="10" fontId="1" fillId="0" borderId="0" xfId="0" applyNumberFormat="1" applyFont="1" applyAlignment="1"/>
    <xf numFmtId="10" fontId="12" fillId="0" borderId="2" xfId="0" applyNumberFormat="1" applyFont="1" applyFill="1" applyBorder="1" applyAlignment="1">
      <alignment horizontal="right"/>
    </xf>
    <xf numFmtId="10" fontId="16" fillId="4" borderId="2" xfId="1" applyNumberFormat="1" applyFont="1" applyFill="1" applyBorder="1"/>
    <xf numFmtId="10" fontId="10" fillId="3" borderId="2" xfId="0" applyNumberFormat="1" applyFont="1" applyFill="1" applyBorder="1" applyAlignment="1">
      <alignment horizontal="right"/>
    </xf>
    <xf numFmtId="10" fontId="15" fillId="4" borderId="2" xfId="0" applyNumberFormat="1" applyFont="1" applyFill="1" applyBorder="1" applyAlignment="1">
      <alignment horizontal="right"/>
    </xf>
    <xf numFmtId="3" fontId="8" fillId="0" borderId="2" xfId="1" applyNumberFormat="1" applyFont="1" applyFill="1" applyBorder="1" applyAlignment="1">
      <alignment horizontal="center"/>
    </xf>
    <xf numFmtId="3" fontId="10" fillId="0" borderId="2" xfId="1" applyNumberFormat="1" applyFont="1" applyFill="1" applyBorder="1" applyAlignment="1">
      <alignment horizontal="center" vertical="center" wrapText="1"/>
    </xf>
    <xf numFmtId="3" fontId="10" fillId="0" borderId="2" xfId="0" applyNumberFormat="1" applyFont="1" applyBorder="1" applyAlignment="1">
      <alignment horizontal="center" vertical="center" wrapText="1"/>
    </xf>
    <xf numFmtId="180" fontId="27" fillId="0" borderId="2" xfId="1" quotePrefix="1" applyNumberFormat="1" applyFont="1" applyFill="1" applyBorder="1" applyAlignment="1">
      <alignment horizontal="left" vertical="center"/>
    </xf>
    <xf numFmtId="0" fontId="23" fillId="0" borderId="2" xfId="0" applyFont="1" applyFill="1" applyBorder="1" applyAlignment="1">
      <alignment horizontal="left" vertical="center"/>
    </xf>
    <xf numFmtId="0" fontId="12" fillId="0" borderId="2" xfId="0" applyFont="1" applyFill="1" applyBorder="1" applyAlignment="1">
      <alignment horizontal="left" vertical="center"/>
    </xf>
    <xf numFmtId="3" fontId="19" fillId="5" borderId="2" xfId="1" applyNumberFormat="1" applyFont="1" applyFill="1" applyBorder="1" applyAlignment="1">
      <alignment horizontal="right" vertical="center" wrapText="1"/>
    </xf>
    <xf numFmtId="3" fontId="16" fillId="5" borderId="2" xfId="1" applyNumberFormat="1" applyFont="1" applyFill="1" applyBorder="1" applyAlignment="1">
      <alignment horizontal="right" vertical="center"/>
    </xf>
    <xf numFmtId="10" fontId="16" fillId="5" borderId="2" xfId="1" applyNumberFormat="1" applyFont="1" applyFill="1" applyBorder="1" applyAlignment="1">
      <alignment horizontal="right" vertical="center"/>
    </xf>
    <xf numFmtId="3" fontId="15" fillId="5" borderId="2" xfId="1" applyNumberFormat="1" applyFont="1" applyFill="1" applyBorder="1" applyAlignment="1">
      <alignment horizontal="right" vertical="center" wrapText="1"/>
    </xf>
    <xf numFmtId="10" fontId="16" fillId="5" borderId="2" xfId="1" applyNumberFormat="1" applyFont="1" applyFill="1" applyBorder="1" applyAlignment="1">
      <alignment vertical="center"/>
    </xf>
    <xf numFmtId="0" fontId="16" fillId="0" borderId="0" xfId="1" applyFont="1" applyFill="1" applyAlignment="1">
      <alignment vertical="center"/>
    </xf>
    <xf numFmtId="10" fontId="0" fillId="0" borderId="2" xfId="1" applyNumberFormat="1" applyFont="1" applyFill="1" applyBorder="1" applyAlignment="1">
      <alignment horizontal="right" vertical="center"/>
    </xf>
    <xf numFmtId="10" fontId="11" fillId="6" borderId="2" xfId="1" applyNumberFormat="1" applyFont="1" applyFill="1" applyBorder="1"/>
    <xf numFmtId="10" fontId="8" fillId="6" borderId="2" xfId="1" applyNumberFormat="1" applyFont="1" applyFill="1" applyBorder="1" applyAlignment="1">
      <alignment horizontal="right" vertical="center"/>
    </xf>
    <xf numFmtId="10" fontId="11" fillId="0" borderId="1" xfId="1" applyNumberFormat="1" applyFont="1" applyFill="1" applyBorder="1" applyAlignment="1">
      <alignment horizontal="right" vertical="center"/>
    </xf>
    <xf numFmtId="10" fontId="8" fillId="6" borderId="1" xfId="1" applyNumberFormat="1" applyFont="1" applyFill="1" applyBorder="1" applyAlignment="1">
      <alignment horizontal="right" vertical="center"/>
    </xf>
    <xf numFmtId="10" fontId="16" fillId="5" borderId="1" xfId="1" applyNumberFormat="1" applyFont="1" applyFill="1" applyBorder="1" applyAlignment="1">
      <alignment horizontal="right" vertical="center"/>
    </xf>
    <xf numFmtId="3" fontId="16" fillId="5" borderId="2" xfId="1" applyNumberFormat="1" applyFont="1" applyFill="1" applyBorder="1" applyAlignment="1">
      <alignment vertical="center"/>
    </xf>
    <xf numFmtId="3" fontId="19" fillId="0" borderId="6" xfId="0" applyNumberFormat="1" applyFont="1" applyBorder="1" applyAlignment="1">
      <alignment horizontal="center"/>
    </xf>
    <xf numFmtId="3" fontId="23" fillId="0" borderId="0" xfId="0" applyNumberFormat="1" applyFont="1" applyBorder="1"/>
    <xf numFmtId="10" fontId="22" fillId="0" borderId="0" xfId="0" applyNumberFormat="1" applyFont="1" applyAlignment="1"/>
    <xf numFmtId="10" fontId="19" fillId="0" borderId="6" xfId="0" applyNumberFormat="1" applyFont="1" applyBorder="1" applyAlignment="1">
      <alignment horizontal="center"/>
    </xf>
    <xf numFmtId="10" fontId="23" fillId="0" borderId="2" xfId="0" applyNumberFormat="1" applyFont="1" applyFill="1" applyBorder="1"/>
    <xf numFmtId="10" fontId="19" fillId="6" borderId="2" xfId="0" applyNumberFormat="1" applyFont="1" applyFill="1" applyBorder="1"/>
    <xf numFmtId="10" fontId="19" fillId="5" borderId="2" xfId="0" applyNumberFormat="1" applyFont="1" applyFill="1" applyBorder="1"/>
    <xf numFmtId="10" fontId="19" fillId="0" borderId="0" xfId="0" applyNumberFormat="1" applyFont="1" applyBorder="1"/>
    <xf numFmtId="10" fontId="23" fillId="0" borderId="0" xfId="0" applyNumberFormat="1" applyFont="1"/>
    <xf numFmtId="10" fontId="23" fillId="0" borderId="0" xfId="0" applyNumberFormat="1" applyFont="1" applyBorder="1"/>
    <xf numFmtId="10" fontId="26" fillId="0" borderId="0" xfId="0" applyNumberFormat="1" applyFont="1" applyAlignment="1"/>
    <xf numFmtId="10" fontId="26" fillId="0" borderId="0" xfId="0" applyNumberFormat="1" applyFont="1" applyAlignment="1">
      <alignment horizontal="center"/>
    </xf>
    <xf numFmtId="10" fontId="28" fillId="3" borderId="2" xfId="1" applyNumberFormat="1" applyFont="1" applyFill="1" applyBorder="1" applyAlignment="1">
      <alignment horizontal="right" vertical="center"/>
    </xf>
    <xf numFmtId="10" fontId="27" fillId="0" borderId="1" xfId="1" applyNumberFormat="1" applyFont="1" applyFill="1" applyBorder="1" applyAlignment="1">
      <alignment horizontal="right" vertical="center"/>
    </xf>
    <xf numFmtId="10" fontId="28" fillId="5" borderId="1" xfId="1" applyNumberFormat="1" applyFont="1" applyFill="1" applyBorder="1" applyAlignment="1">
      <alignment horizontal="right" vertical="center"/>
    </xf>
    <xf numFmtId="10" fontId="28" fillId="3" borderId="1" xfId="1" applyNumberFormat="1" applyFont="1" applyFill="1" applyBorder="1" applyAlignment="1">
      <alignment horizontal="right" vertical="center"/>
    </xf>
    <xf numFmtId="10" fontId="28" fillId="3" borderId="2" xfId="1" applyNumberFormat="1" applyFont="1" applyFill="1" applyBorder="1"/>
    <xf numFmtId="0" fontId="19" fillId="3" borderId="9" xfId="0" applyFont="1" applyFill="1" applyBorder="1" applyAlignment="1">
      <alignment horizontal="left" vertical="center"/>
    </xf>
    <xf numFmtId="0" fontId="28" fillId="3" borderId="2" xfId="1" applyFont="1" applyFill="1" applyBorder="1" applyAlignment="1">
      <alignment vertical="center"/>
    </xf>
    <xf numFmtId="3" fontId="28" fillId="3" borderId="2" xfId="1" applyNumberFormat="1" applyFont="1" applyFill="1" applyBorder="1" applyAlignment="1">
      <alignment vertical="center"/>
    </xf>
    <xf numFmtId="10" fontId="28" fillId="3" borderId="2" xfId="1" applyNumberFormat="1" applyFont="1" applyFill="1" applyBorder="1" applyAlignment="1">
      <alignment vertical="center"/>
    </xf>
    <xf numFmtId="0" fontId="27" fillId="0" borderId="0" xfId="1" applyFont="1" applyFill="1" applyBorder="1" applyAlignment="1">
      <alignment horizontal="left" vertical="center" wrapText="1"/>
    </xf>
    <xf numFmtId="10" fontId="19" fillId="5" borderId="2" xfId="1" applyNumberFormat="1" applyFont="1" applyFill="1" applyBorder="1" applyAlignment="1">
      <alignment horizontal="right" vertical="center" wrapText="1"/>
    </xf>
    <xf numFmtId="10" fontId="12" fillId="0" borderId="2" xfId="12" applyNumberFormat="1" applyFont="1" applyFill="1" applyBorder="1" applyAlignment="1">
      <alignment vertical="center" wrapText="1"/>
    </xf>
    <xf numFmtId="10" fontId="43" fillId="7" borderId="2" xfId="1" applyNumberFormat="1" applyFont="1" applyFill="1" applyBorder="1" applyAlignment="1"/>
    <xf numFmtId="10" fontId="10" fillId="7" borderId="2" xfId="12" applyNumberFormat="1" applyFont="1" applyFill="1" applyBorder="1" applyAlignment="1">
      <alignment vertical="center" wrapText="1"/>
    </xf>
    <xf numFmtId="10" fontId="10" fillId="3" borderId="2" xfId="11" applyNumberFormat="1" applyFont="1" applyFill="1" applyBorder="1" applyAlignment="1">
      <alignment vertical="center" wrapText="1"/>
    </xf>
    <xf numFmtId="10" fontId="42" fillId="0" borderId="2" xfId="1" applyNumberFormat="1" applyFont="1" applyFill="1" applyBorder="1" applyAlignment="1"/>
    <xf numFmtId="10" fontId="43" fillId="3" borderId="2" xfId="1" applyNumberFormat="1" applyFont="1" applyFill="1" applyBorder="1" applyAlignment="1"/>
    <xf numFmtId="10" fontId="43" fillId="0" borderId="2" xfId="1" applyNumberFormat="1" applyFont="1" applyFill="1" applyBorder="1" applyAlignment="1"/>
    <xf numFmtId="10" fontId="11" fillId="0" borderId="2" xfId="1" applyNumberFormat="1" applyFont="1" applyFill="1" applyBorder="1" applyAlignment="1"/>
    <xf numFmtId="10" fontId="8" fillId="0" borderId="2" xfId="1" applyNumberFormat="1" applyFont="1" applyFill="1" applyBorder="1" applyAlignment="1"/>
    <xf numFmtId="10" fontId="8" fillId="3" borderId="2" xfId="1" applyNumberFormat="1" applyFont="1" applyFill="1" applyBorder="1" applyAlignment="1"/>
    <xf numFmtId="0" fontId="8" fillId="11" borderId="1" xfId="1" applyFont="1" applyFill="1" applyBorder="1" applyAlignment="1">
      <alignment horizontal="left" vertical="center"/>
    </xf>
    <xf numFmtId="181" fontId="8" fillId="11" borderId="2" xfId="1" applyNumberFormat="1" applyFont="1" applyFill="1" applyBorder="1" applyAlignment="1">
      <alignment vertical="center"/>
    </xf>
    <xf numFmtId="3" fontId="10" fillId="11" borderId="2" xfId="11" applyNumberFormat="1" applyFont="1" applyFill="1" applyBorder="1" applyAlignment="1">
      <alignment vertical="center" wrapText="1"/>
    </xf>
    <xf numFmtId="10" fontId="10" fillId="11" borderId="2" xfId="11" applyNumberFormat="1" applyFont="1" applyFill="1" applyBorder="1" applyAlignment="1">
      <alignment vertical="center" wrapText="1"/>
    </xf>
    <xf numFmtId="3" fontId="8" fillId="11" borderId="2" xfId="1" applyNumberFormat="1" applyFont="1" applyFill="1" applyBorder="1" applyAlignment="1"/>
    <xf numFmtId="10" fontId="8" fillId="11" borderId="2" xfId="1" applyNumberFormat="1" applyFont="1" applyFill="1" applyBorder="1"/>
    <xf numFmtId="10" fontId="43" fillId="11" borderId="2" xfId="1" applyNumberFormat="1" applyFont="1" applyFill="1" applyBorder="1" applyAlignment="1">
      <alignment vertical="center"/>
    </xf>
    <xf numFmtId="10" fontId="43" fillId="11" borderId="2" xfId="1" applyNumberFormat="1" applyFont="1" applyFill="1" applyBorder="1" applyAlignment="1"/>
    <xf numFmtId="10" fontId="8" fillId="11" borderId="2" xfId="1" applyNumberFormat="1" applyFont="1" applyFill="1" applyBorder="1" applyAlignment="1"/>
    <xf numFmtId="3" fontId="19" fillId="0" borderId="2" xfId="0" applyNumberFormat="1" applyFont="1" applyFill="1" applyBorder="1" applyAlignment="1">
      <alignment horizontal="right" vertical="top" wrapText="1"/>
    </xf>
    <xf numFmtId="0" fontId="19" fillId="11" borderId="2" xfId="0" applyFont="1" applyFill="1" applyBorder="1" applyAlignment="1">
      <alignment wrapText="1"/>
    </xf>
    <xf numFmtId="3" fontId="19" fillId="11" borderId="2" xfId="0" applyNumberFormat="1" applyFont="1" applyFill="1" applyBorder="1"/>
    <xf numFmtId="180" fontId="28" fillId="5" borderId="2" xfId="1" quotePrefix="1" applyNumberFormat="1" applyFont="1" applyFill="1" applyBorder="1" applyAlignment="1">
      <alignment horizontal="left" vertical="center"/>
    </xf>
    <xf numFmtId="0" fontId="23" fillId="5" borderId="2" xfId="0" applyFont="1" applyFill="1" applyBorder="1" applyAlignment="1">
      <alignment horizontal="left" vertical="center"/>
    </xf>
    <xf numFmtId="0" fontId="29" fillId="5" borderId="2" xfId="0" applyFont="1" applyFill="1" applyBorder="1" applyAlignment="1">
      <alignment horizontal="left" vertical="center"/>
    </xf>
    <xf numFmtId="0" fontId="14" fillId="5" borderId="2" xfId="0" applyFont="1" applyFill="1" applyBorder="1" applyAlignment="1">
      <alignment horizontal="center" vertical="center"/>
    </xf>
    <xf numFmtId="0" fontId="19" fillId="5" borderId="2" xfId="0" applyFont="1" applyFill="1" applyBorder="1" applyAlignment="1">
      <alignment horizontal="left" vertical="center"/>
    </xf>
    <xf numFmtId="0" fontId="11" fillId="0" borderId="1" xfId="1" applyFont="1" applyFill="1" applyBorder="1"/>
    <xf numFmtId="3" fontId="11" fillId="0" borderId="1" xfId="1" applyNumberFormat="1" applyFont="1" applyFill="1" applyBorder="1"/>
    <xf numFmtId="0" fontId="8" fillId="3" borderId="1" xfId="1" applyFont="1" applyFill="1" applyBorder="1"/>
    <xf numFmtId="10" fontId="28" fillId="0" borderId="0" xfId="1" applyNumberFormat="1" applyFont="1" applyFill="1" applyAlignment="1">
      <alignment vertical="center"/>
    </xf>
    <xf numFmtId="10" fontId="28" fillId="0" borderId="2" xfId="1" applyNumberFormat="1" applyFont="1" applyFill="1" applyBorder="1" applyAlignment="1">
      <alignment horizontal="center" vertical="center"/>
    </xf>
    <xf numFmtId="10" fontId="28" fillId="0" borderId="2" xfId="1" applyNumberFormat="1" applyFont="1" applyFill="1" applyBorder="1" applyAlignment="1">
      <alignment vertical="center"/>
    </xf>
    <xf numFmtId="0" fontId="19" fillId="0" borderId="0" xfId="0" applyFont="1" applyAlignment="1">
      <alignment horizontal="right" vertical="center"/>
    </xf>
    <xf numFmtId="0" fontId="0" fillId="0" borderId="0" xfId="0" applyAlignment="1">
      <alignment vertical="center"/>
    </xf>
    <xf numFmtId="1" fontId="19" fillId="0" borderId="0" xfId="0" applyNumberFormat="1" applyFont="1" applyAlignment="1">
      <alignment horizontal="right" vertical="center"/>
    </xf>
    <xf numFmtId="3" fontId="23" fillId="0" borderId="0" xfId="0" applyNumberFormat="1" applyFont="1" applyAlignment="1">
      <alignment vertical="center"/>
    </xf>
    <xf numFmtId="10" fontId="23" fillId="0" borderId="0" xfId="0" applyNumberFormat="1" applyFont="1" applyAlignment="1">
      <alignment vertical="center"/>
    </xf>
    <xf numFmtId="3" fontId="27" fillId="0" borderId="0" xfId="1" applyNumberFormat="1" applyFont="1" applyFill="1" applyAlignment="1">
      <alignment vertical="center"/>
    </xf>
    <xf numFmtId="10" fontId="27" fillId="0" borderId="0" xfId="1" applyNumberFormat="1" applyFont="1" applyFill="1" applyAlignment="1">
      <alignment vertical="center"/>
    </xf>
    <xf numFmtId="3" fontId="27" fillId="0" borderId="0" xfId="1" applyNumberFormat="1" applyFont="1" applyFill="1" applyAlignment="1">
      <alignment horizontal="right" vertical="center"/>
    </xf>
    <xf numFmtId="0" fontId="28" fillId="0" borderId="0" xfId="1" applyFont="1" applyFill="1" applyAlignment="1">
      <alignment horizontal="center" vertical="center"/>
    </xf>
    <xf numFmtId="0" fontId="23" fillId="0" borderId="0" xfId="0" applyFont="1" applyAlignment="1">
      <alignment horizontal="center" vertical="center"/>
    </xf>
    <xf numFmtId="1" fontId="28" fillId="0" borderId="0" xfId="1" applyNumberFormat="1" applyFont="1" applyFill="1" applyAlignment="1">
      <alignment horizontal="center" vertical="center"/>
    </xf>
    <xf numFmtId="0" fontId="12" fillId="0" borderId="0" xfId="0" applyFont="1" applyAlignment="1">
      <alignment horizontal="center" vertical="center"/>
    </xf>
    <xf numFmtId="3" fontId="23" fillId="0" borderId="0" xfId="0" applyNumberFormat="1" applyFont="1" applyAlignment="1">
      <alignment horizontal="center" vertical="center"/>
    </xf>
    <xf numFmtId="10" fontId="23" fillId="0" borderId="0" xfId="0" applyNumberFormat="1" applyFont="1" applyAlignment="1">
      <alignment horizontal="center" vertical="center"/>
    </xf>
    <xf numFmtId="3" fontId="28" fillId="0" borderId="0" xfId="1" applyNumberFormat="1" applyFont="1" applyFill="1" applyAlignment="1">
      <alignment vertical="center"/>
    </xf>
    <xf numFmtId="3" fontId="28" fillId="0" borderId="0" xfId="1" applyNumberFormat="1" applyFont="1" applyFill="1" applyAlignment="1">
      <alignment horizontal="right" vertical="center"/>
    </xf>
    <xf numFmtId="3" fontId="10" fillId="0" borderId="2" xfId="1" applyNumberFormat="1" applyFont="1" applyBorder="1" applyAlignment="1">
      <alignment horizontal="center" vertical="center"/>
    </xf>
    <xf numFmtId="10" fontId="10" fillId="0" borderId="2" xfId="1" applyNumberFormat="1" applyFont="1" applyBorder="1" applyAlignment="1">
      <alignment horizontal="center" vertical="center"/>
    </xf>
    <xf numFmtId="3" fontId="19" fillId="0" borderId="2" xfId="1" applyNumberFormat="1" applyFont="1" applyBorder="1" applyAlignment="1">
      <alignment horizontal="center" vertical="center"/>
    </xf>
    <xf numFmtId="10" fontId="19" fillId="0" borderId="2" xfId="1" applyNumberFormat="1" applyFont="1" applyBorder="1" applyAlignment="1">
      <alignment horizontal="center" vertical="center"/>
    </xf>
    <xf numFmtId="0" fontId="28" fillId="0" borderId="2" xfId="1" applyFont="1" applyFill="1" applyBorder="1" applyAlignment="1">
      <alignment horizontal="center" vertical="center"/>
    </xf>
    <xf numFmtId="0" fontId="28" fillId="0" borderId="0" xfId="1" applyFont="1" applyFill="1" applyBorder="1" applyAlignment="1">
      <alignment horizontal="center" vertical="center"/>
    </xf>
    <xf numFmtId="3" fontId="27" fillId="0" borderId="2" xfId="1" applyNumberFormat="1" applyFont="1" applyFill="1" applyBorder="1" applyAlignment="1">
      <alignment vertical="center"/>
    </xf>
    <xf numFmtId="10" fontId="27" fillId="0" borderId="2" xfId="1" applyNumberFormat="1" applyFont="1" applyFill="1" applyBorder="1" applyAlignment="1">
      <alignment vertical="center"/>
    </xf>
    <xf numFmtId="3" fontId="28" fillId="0" borderId="2" xfId="1" applyNumberFormat="1" applyFont="1" applyFill="1" applyBorder="1" applyAlignment="1">
      <alignment horizontal="right" vertical="center"/>
    </xf>
    <xf numFmtId="3" fontId="28" fillId="0" borderId="2" xfId="1" applyNumberFormat="1" applyFont="1" applyFill="1" applyBorder="1" applyAlignment="1">
      <alignment vertical="center"/>
    </xf>
    <xf numFmtId="0" fontId="23" fillId="0" borderId="0" xfId="0" applyFont="1" applyFill="1" applyAlignment="1">
      <alignment vertical="center" wrapText="1"/>
    </xf>
    <xf numFmtId="0" fontId="23" fillId="0" borderId="2" xfId="0" applyFont="1" applyFill="1" applyBorder="1" applyAlignment="1">
      <alignment vertical="center" wrapText="1"/>
    </xf>
    <xf numFmtId="0" fontId="45" fillId="0" borderId="2" xfId="0" applyFont="1" applyFill="1" applyBorder="1" applyAlignment="1">
      <alignment vertical="center" wrapText="1"/>
    </xf>
    <xf numFmtId="0" fontId="46" fillId="0" borderId="2" xfId="0" applyFont="1" applyFill="1" applyBorder="1" applyAlignment="1">
      <alignment horizontal="center" vertical="center" wrapText="1"/>
    </xf>
    <xf numFmtId="1" fontId="27" fillId="0" borderId="0" xfId="1" applyNumberFormat="1" applyFont="1" applyFill="1" applyAlignment="1">
      <alignment vertical="center"/>
    </xf>
    <xf numFmtId="180" fontId="27" fillId="0" borderId="0" xfId="1" applyNumberFormat="1" applyFont="1" applyFill="1" applyAlignment="1">
      <alignment vertical="center"/>
    </xf>
    <xf numFmtId="3" fontId="33" fillId="0" borderId="2" xfId="0" applyNumberFormat="1" applyFont="1" applyFill="1" applyBorder="1" applyAlignment="1">
      <alignment horizontal="center"/>
    </xf>
    <xf numFmtId="3" fontId="10" fillId="0" borderId="0" xfId="0" applyNumberFormat="1" applyFont="1" applyFill="1"/>
    <xf numFmtId="10" fontId="10" fillId="0" borderId="0" xfId="0" applyNumberFormat="1" applyFont="1" applyAlignment="1"/>
    <xf numFmtId="10" fontId="33" fillId="0" borderId="2" xfId="0" applyNumberFormat="1" applyFont="1" applyBorder="1" applyAlignment="1">
      <alignment horizontal="center"/>
    </xf>
    <xf numFmtId="10" fontId="12" fillId="0" borderId="2" xfId="0" applyNumberFormat="1" applyFont="1" applyFill="1" applyBorder="1" applyAlignment="1"/>
    <xf numFmtId="10" fontId="12" fillId="0" borderId="2" xfId="0" applyNumberFormat="1" applyFont="1" applyFill="1" applyBorder="1" applyAlignment="1">
      <alignment vertical="center"/>
    </xf>
    <xf numFmtId="10" fontId="12" fillId="0" borderId="0" xfId="0" applyNumberFormat="1" applyFont="1" applyAlignment="1"/>
    <xf numFmtId="10"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xf>
    <xf numFmtId="10" fontId="10" fillId="0" borderId="2" xfId="0" applyNumberFormat="1" applyFont="1" applyFill="1" applyBorder="1" applyAlignment="1"/>
    <xf numFmtId="10" fontId="10" fillId="6" borderId="2" xfId="0" applyNumberFormat="1" applyFont="1" applyFill="1" applyBorder="1" applyAlignment="1"/>
    <xf numFmtId="0" fontId="10" fillId="0" borderId="2" xfId="0" applyFont="1" applyFill="1" applyBorder="1" applyAlignment="1">
      <alignment horizontal="center"/>
    </xf>
    <xf numFmtId="0" fontId="10" fillId="0" borderId="2" xfId="0" applyFont="1" applyBorder="1" applyAlignment="1">
      <alignment horizontal="center" vertical="center"/>
    </xf>
    <xf numFmtId="10" fontId="10" fillId="6" borderId="2" xfId="0" applyNumberFormat="1" applyFont="1" applyFill="1" applyBorder="1" applyAlignment="1">
      <alignment vertical="center"/>
    </xf>
    <xf numFmtId="10" fontId="10" fillId="6" borderId="2" xfId="0" applyNumberFormat="1" applyFont="1" applyFill="1" applyBorder="1" applyAlignment="1">
      <alignment horizontal="right"/>
    </xf>
    <xf numFmtId="0" fontId="10" fillId="0" borderId="1" xfId="0" applyFont="1" applyBorder="1" applyAlignment="1">
      <alignment horizontal="center" wrapText="1"/>
    </xf>
    <xf numFmtId="0" fontId="10" fillId="0" borderId="9" xfId="0" applyFont="1" applyBorder="1" applyAlignment="1">
      <alignment horizontal="center" wrapText="1"/>
    </xf>
    <xf numFmtId="0" fontId="10" fillId="0" borderId="0" xfId="0" applyFont="1" applyAlignment="1">
      <alignment horizontal="right"/>
    </xf>
    <xf numFmtId="0" fontId="0" fillId="0" borderId="0" xfId="0" applyAlignment="1"/>
    <xf numFmtId="0" fontId="15" fillId="0" borderId="0" xfId="0" applyFont="1" applyBorder="1" applyAlignment="1">
      <alignment horizontal="center"/>
    </xf>
    <xf numFmtId="0" fontId="14" fillId="0" borderId="0" xfId="0" applyFont="1" applyAlignment="1"/>
    <xf numFmtId="0" fontId="15" fillId="0" borderId="0" xfId="0" applyFont="1" applyAlignment="1">
      <alignment horizontal="center"/>
    </xf>
    <xf numFmtId="0" fontId="1" fillId="0" borderId="0" xfId="0" applyFont="1" applyAlignment="1">
      <alignment horizontal="center"/>
    </xf>
    <xf numFmtId="3" fontId="10" fillId="0" borderId="1"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1" xfId="0" applyFont="1" applyBorder="1" applyAlignment="1">
      <alignment horizontal="center" vertical="center" wrapText="1"/>
    </xf>
    <xf numFmtId="0" fontId="0" fillId="0" borderId="8" xfId="0" applyBorder="1" applyAlignment="1">
      <alignment wrapText="1"/>
    </xf>
    <xf numFmtId="0" fontId="0" fillId="0" borderId="8" xfId="0" applyBorder="1" applyAlignment="1"/>
    <xf numFmtId="0" fontId="0" fillId="0" borderId="9" xfId="0" applyBorder="1" applyAlignment="1"/>
    <xf numFmtId="3" fontId="10" fillId="0" borderId="1" xfId="0" applyNumberFormat="1" applyFont="1" applyBorder="1" applyAlignment="1">
      <alignment horizontal="center" wrapText="1"/>
    </xf>
    <xf numFmtId="0" fontId="0" fillId="0" borderId="9" xfId="0" applyBorder="1" applyAlignment="1">
      <alignment horizontal="center" wrapText="1"/>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0" fillId="0" borderId="5" xfId="0" applyBorder="1" applyAlignment="1">
      <alignment horizontal="center" vertical="center"/>
    </xf>
    <xf numFmtId="3" fontId="10" fillId="0" borderId="2" xfId="0" applyNumberFormat="1" applyFont="1" applyBorder="1" applyAlignment="1">
      <alignment horizontal="center" wrapText="1"/>
    </xf>
    <xf numFmtId="0" fontId="0" fillId="0" borderId="2" xfId="0" applyBorder="1" applyAlignment="1">
      <alignment horizont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xf numFmtId="0" fontId="10" fillId="0" borderId="6" xfId="0" applyFont="1" applyBorder="1" applyAlignment="1">
      <alignment horizontal="center" vertical="center" wrapText="1"/>
    </xf>
    <xf numFmtId="0" fontId="0" fillId="0" borderId="5" xfId="0" applyBorder="1" applyAlignment="1">
      <alignment horizontal="center" vertical="center" wrapText="1"/>
    </xf>
    <xf numFmtId="3" fontId="10" fillId="0" borderId="1" xfId="1"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0" fillId="0" borderId="2" xfId="1" applyNumberFormat="1" applyFont="1" applyBorder="1" applyAlignment="1">
      <alignment horizontal="center" vertical="center" wrapText="1"/>
    </xf>
    <xf numFmtId="0" fontId="0" fillId="0" borderId="2" xfId="0" applyBorder="1" applyAlignment="1">
      <alignment horizontal="center" vertical="center" wrapText="1"/>
    </xf>
    <xf numFmtId="180" fontId="16" fillId="0" borderId="0" xfId="1" applyNumberFormat="1" applyFont="1" applyFill="1" applyBorder="1" applyAlignment="1">
      <alignment horizontal="center" vertical="center"/>
    </xf>
    <xf numFmtId="0" fontId="14" fillId="0" borderId="0" xfId="1" applyFont="1" applyBorder="1" applyAlignment="1"/>
    <xf numFmtId="0" fontId="17" fillId="0" borderId="0" xfId="0" applyFont="1" applyBorder="1" applyAlignment="1"/>
    <xf numFmtId="180" fontId="8" fillId="0" borderId="6" xfId="1" applyNumberFormat="1" applyFont="1" applyFill="1" applyBorder="1" applyAlignment="1">
      <alignment horizontal="center" vertical="center" wrapText="1"/>
    </xf>
    <xf numFmtId="0" fontId="12" fillId="0" borderId="10" xfId="0" applyFont="1" applyBorder="1" applyAlignment="1">
      <alignment horizontal="center" vertical="center" wrapText="1"/>
    </xf>
    <xf numFmtId="0" fontId="8" fillId="0" borderId="6" xfId="1" applyFont="1" applyFill="1" applyBorder="1" applyAlignment="1">
      <alignment horizontal="center" vertical="center"/>
    </xf>
    <xf numFmtId="0" fontId="12" fillId="0" borderId="10" xfId="0" applyFont="1" applyBorder="1" applyAlignment="1">
      <alignment horizontal="center"/>
    </xf>
    <xf numFmtId="0" fontId="0" fillId="0" borderId="5" xfId="0" applyBorder="1" applyAlignment="1">
      <alignment horizontal="center"/>
    </xf>
    <xf numFmtId="0" fontId="8" fillId="0" borderId="6" xfId="1" applyFont="1" applyFill="1" applyBorder="1" applyAlignment="1">
      <alignment horizontal="center" vertical="center" wrapText="1"/>
    </xf>
    <xf numFmtId="0" fontId="12" fillId="0" borderId="10" xfId="0" applyFont="1" applyBorder="1" applyAlignment="1">
      <alignment horizontal="center" wrapText="1"/>
    </xf>
    <xf numFmtId="0" fontId="0" fillId="0" borderId="5" xfId="0" applyBorder="1" applyAlignment="1">
      <alignment horizontal="center" wrapText="1"/>
    </xf>
    <xf numFmtId="0" fontId="10" fillId="0" borderId="1" xfId="1" applyFont="1" applyBorder="1" applyAlignment="1">
      <alignment horizontal="center" vertical="center" wrapText="1"/>
    </xf>
    <xf numFmtId="0" fontId="1" fillId="0" borderId="8" xfId="0" applyFont="1" applyBorder="1" applyAlignment="1"/>
    <xf numFmtId="0" fontId="1" fillId="0" borderId="9" xfId="0" applyFont="1" applyBorder="1" applyAlignment="1"/>
    <xf numFmtId="0" fontId="10" fillId="0" borderId="9" xfId="0" applyFont="1" applyBorder="1" applyAlignment="1">
      <alignment horizontal="center" vertical="center" wrapText="1"/>
    </xf>
    <xf numFmtId="0" fontId="10"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8" xfId="0" applyFont="1" applyBorder="1" applyAlignment="1">
      <alignment horizontal="center" vertical="center" wrapText="1"/>
    </xf>
    <xf numFmtId="0" fontId="16" fillId="0" borderId="0" xfId="1" applyFont="1" applyFill="1" applyAlignment="1">
      <alignment horizontal="center"/>
    </xf>
    <xf numFmtId="0" fontId="17" fillId="0" borderId="0" xfId="0" applyFont="1" applyAlignment="1">
      <alignment horizontal="center"/>
    </xf>
    <xf numFmtId="0" fontId="17" fillId="0" borderId="0" xfId="0" applyFont="1" applyAlignment="1"/>
    <xf numFmtId="0" fontId="0" fillId="0" borderId="8" xfId="0" applyBorder="1" applyAlignment="1">
      <alignment horizontal="center" wrapText="1"/>
    </xf>
    <xf numFmtId="0" fontId="10" fillId="0" borderId="2" xfId="1"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180" fontId="16" fillId="4" borderId="1" xfId="1" applyNumberFormat="1" applyFont="1" applyFill="1" applyBorder="1" applyAlignment="1">
      <alignment horizontal="center"/>
    </xf>
    <xf numFmtId="0" fontId="38" fillId="0" borderId="9" xfId="0" applyFont="1" applyBorder="1" applyAlignment="1">
      <alignment horizontal="center"/>
    </xf>
    <xf numFmtId="180" fontId="8" fillId="0" borderId="11" xfId="1"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0" xfId="0" applyFont="1" applyFill="1" applyAlignment="1">
      <alignment horizontal="right"/>
    </xf>
    <xf numFmtId="0" fontId="36" fillId="0" borderId="0" xfId="0" applyFont="1" applyAlignment="1">
      <alignment horizontal="center"/>
    </xf>
    <xf numFmtId="180" fontId="28" fillId="5" borderId="2" xfId="1" quotePrefix="1" applyNumberFormat="1" applyFont="1" applyFill="1" applyBorder="1" applyAlignment="1">
      <alignment horizontal="left" vertical="center"/>
    </xf>
    <xf numFmtId="0" fontId="19" fillId="5" borderId="2" xfId="0" applyFont="1" applyFill="1" applyBorder="1" applyAlignment="1">
      <alignment horizontal="left" vertical="center"/>
    </xf>
    <xf numFmtId="180" fontId="28" fillId="0" borderId="11" xfId="1" quotePrefix="1" applyNumberFormat="1" applyFont="1" applyFill="1" applyBorder="1" applyAlignment="1">
      <alignment horizontal="left" vertical="center"/>
    </xf>
    <xf numFmtId="0" fontId="23" fillId="0" borderId="15" xfId="0" applyFont="1" applyFill="1" applyBorder="1" applyAlignment="1">
      <alignment horizontal="left" vertical="center"/>
    </xf>
    <xf numFmtId="0" fontId="26" fillId="0" borderId="15" xfId="0" applyFont="1" applyBorder="1" applyAlignment="1">
      <alignment vertical="center"/>
    </xf>
    <xf numFmtId="0" fontId="0" fillId="0" borderId="15" xfId="0" applyBorder="1" applyAlignment="1">
      <alignment vertical="center"/>
    </xf>
    <xf numFmtId="0" fontId="0" fillId="0" borderId="2" xfId="0" applyFont="1" applyBorder="1" applyAlignment="1">
      <alignment horizontal="center" vertical="center" wrapText="1"/>
    </xf>
    <xf numFmtId="180" fontId="28" fillId="0" borderId="12" xfId="1" quotePrefix="1" applyNumberFormat="1" applyFont="1" applyFill="1" applyBorder="1" applyAlignment="1">
      <alignment horizontal="left" vertical="center"/>
    </xf>
    <xf numFmtId="0" fontId="23" fillId="0" borderId="0" xfId="0" applyFont="1" applyFill="1" applyBorder="1" applyAlignment="1">
      <alignment horizontal="left" vertical="center"/>
    </xf>
    <xf numFmtId="0" fontId="26" fillId="0" borderId="0" xfId="0" applyFont="1" applyBorder="1" applyAlignment="1">
      <alignment vertical="center"/>
    </xf>
    <xf numFmtId="0" fontId="0" fillId="0" borderId="0" xfId="0" applyBorder="1" applyAlignment="1">
      <alignment vertical="center"/>
    </xf>
    <xf numFmtId="0" fontId="19" fillId="0" borderId="2" xfId="1" applyFont="1" applyFill="1" applyBorder="1" applyAlignment="1">
      <alignment horizontal="center" vertical="center"/>
    </xf>
    <xf numFmtId="0" fontId="23" fillId="0" borderId="2" xfId="0" applyFont="1" applyBorder="1" applyAlignment="1">
      <alignment horizontal="center" vertical="center"/>
    </xf>
    <xf numFmtId="180" fontId="28" fillId="0" borderId="1" xfId="1" quotePrefix="1" applyNumberFormat="1" applyFont="1" applyFill="1" applyBorder="1" applyAlignment="1">
      <alignment horizontal="left" vertical="center"/>
    </xf>
    <xf numFmtId="0" fontId="19" fillId="0" borderId="8" xfId="0" applyFont="1" applyBorder="1" applyAlignment="1">
      <alignment horizontal="left" vertical="center"/>
    </xf>
    <xf numFmtId="0" fontId="26"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3" fillId="5" borderId="2" xfId="0" applyFont="1" applyFill="1" applyBorder="1" applyAlignment="1">
      <alignment horizontal="left" vertical="center"/>
    </xf>
    <xf numFmtId="0" fontId="29" fillId="0" borderId="15" xfId="0" applyFont="1" applyBorder="1" applyAlignment="1">
      <alignment horizontal="left" vertical="center"/>
    </xf>
    <xf numFmtId="0" fontId="29" fillId="5" borderId="2" xfId="0" applyFont="1" applyFill="1" applyBorder="1" applyAlignment="1">
      <alignment horizontal="left" vertical="center"/>
    </xf>
    <xf numFmtId="180" fontId="16" fillId="5" borderId="2" xfId="1" applyNumberFormat="1" applyFont="1" applyFill="1" applyBorder="1" applyAlignment="1">
      <alignment horizontal="center" vertical="center"/>
    </xf>
    <xf numFmtId="0" fontId="14" fillId="5" borderId="2" xfId="0" applyFont="1" applyFill="1" applyBorder="1" applyAlignment="1">
      <alignment horizontal="center" vertical="center"/>
    </xf>
    <xf numFmtId="0" fontId="19" fillId="0" borderId="15" xfId="0" applyFont="1" applyBorder="1" applyAlignment="1">
      <alignment horizontal="left" vertical="center"/>
    </xf>
    <xf numFmtId="1" fontId="8" fillId="0" borderId="6" xfId="1" applyNumberFormat="1" applyFont="1" applyFill="1" applyBorder="1" applyAlignment="1">
      <alignment horizontal="center" vertical="center" wrapText="1"/>
    </xf>
    <xf numFmtId="1" fontId="12" fillId="0" borderId="10" xfId="0"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12" fillId="0" borderId="2" xfId="0" applyFont="1" applyBorder="1" applyAlignment="1">
      <alignment horizontal="center" vertical="center" wrapText="1"/>
    </xf>
    <xf numFmtId="0" fontId="19" fillId="0" borderId="0" xfId="0" applyFont="1" applyAlignment="1">
      <alignment horizontal="right" vertical="center"/>
    </xf>
    <xf numFmtId="0" fontId="23" fillId="0" borderId="0" xfId="0" applyFont="1" applyAlignment="1">
      <alignment vertical="center"/>
    </xf>
    <xf numFmtId="0" fontId="0" fillId="0" borderId="0" xfId="0" applyAlignment="1">
      <alignment vertical="center"/>
    </xf>
    <xf numFmtId="0" fontId="19" fillId="0" borderId="0" xfId="0" applyFont="1" applyBorder="1" applyAlignment="1">
      <alignment horizontal="center" vertical="center"/>
    </xf>
    <xf numFmtId="0" fontId="28" fillId="0" borderId="0" xfId="1" applyFont="1" applyFill="1" applyAlignment="1">
      <alignment horizontal="center" vertical="center"/>
    </xf>
    <xf numFmtId="0" fontId="23" fillId="0" borderId="0" xfId="0" applyFont="1" applyAlignment="1">
      <alignment horizontal="center" vertical="center"/>
    </xf>
    <xf numFmtId="180" fontId="28" fillId="0" borderId="3" xfId="1" quotePrefix="1" applyNumberFormat="1" applyFont="1" applyFill="1" applyBorder="1" applyAlignment="1">
      <alignment horizontal="left" vertical="center"/>
    </xf>
    <xf numFmtId="0" fontId="29" fillId="0" borderId="4" xfId="0" applyFont="1" applyBorder="1" applyAlignment="1">
      <alignment horizontal="left" vertical="center"/>
    </xf>
    <xf numFmtId="0" fontId="26" fillId="0" borderId="4" xfId="0" applyFont="1" applyBorder="1" applyAlignment="1"/>
    <xf numFmtId="0" fontId="26" fillId="0" borderId="14" xfId="0" applyFont="1" applyBorder="1" applyAlignment="1"/>
    <xf numFmtId="180" fontId="28" fillId="5" borderId="1" xfId="1" quotePrefix="1" applyNumberFormat="1" applyFont="1" applyFill="1" applyBorder="1" applyAlignment="1">
      <alignment horizontal="left" vertical="center"/>
    </xf>
    <xf numFmtId="0" fontId="29" fillId="5" borderId="9" xfId="0" applyFont="1" applyFill="1" applyBorder="1" applyAlignment="1">
      <alignment horizontal="left" vertical="center"/>
    </xf>
    <xf numFmtId="180" fontId="28" fillId="5" borderId="1" xfId="1" quotePrefix="1" applyNumberFormat="1" applyFont="1" applyFill="1" applyBorder="1" applyAlignment="1">
      <alignment horizontal="center" vertical="center"/>
    </xf>
    <xf numFmtId="0" fontId="29" fillId="5" borderId="8" xfId="0" applyFont="1" applyFill="1" applyBorder="1" applyAlignment="1">
      <alignment vertical="center"/>
    </xf>
    <xf numFmtId="0" fontId="29" fillId="5" borderId="9" xfId="0" applyFont="1" applyFill="1" applyBorder="1" applyAlignment="1">
      <alignment vertical="center"/>
    </xf>
    <xf numFmtId="0" fontId="19" fillId="0" borderId="2" xfId="1" applyFont="1" applyBorder="1" applyAlignment="1">
      <alignment horizontal="center" vertical="center" wrapText="1"/>
    </xf>
    <xf numFmtId="0" fontId="10" fillId="0" borderId="2" xfId="1" applyFont="1" applyBorder="1" applyAlignment="1">
      <alignment horizontal="center" vertical="center" wrapText="1"/>
    </xf>
    <xf numFmtId="180" fontId="28" fillId="0" borderId="6" xfId="1" applyNumberFormat="1" applyFont="1" applyFill="1" applyBorder="1" applyAlignment="1">
      <alignment horizontal="center" vertical="center" wrapText="1"/>
    </xf>
    <xf numFmtId="180" fontId="28" fillId="0" borderId="10" xfId="1" applyNumberFormat="1" applyFont="1" applyFill="1" applyBorder="1" applyAlignment="1">
      <alignment horizontal="center" vertical="center" wrapText="1"/>
    </xf>
    <xf numFmtId="0" fontId="26" fillId="0" borderId="5" xfId="0" applyFont="1" applyFill="1" applyBorder="1" applyAlignment="1">
      <alignment horizontal="center" vertical="center" wrapText="1"/>
    </xf>
    <xf numFmtId="0" fontId="28" fillId="0" borderId="2" xfId="1" applyFont="1" applyFill="1" applyBorder="1" applyAlignment="1">
      <alignment horizontal="center" vertical="center" wrapText="1"/>
    </xf>
    <xf numFmtId="0" fontId="26" fillId="0" borderId="2" xfId="0" applyFont="1" applyBorder="1" applyAlignment="1">
      <alignment horizontal="center" vertical="center" wrapText="1"/>
    </xf>
    <xf numFmtId="3" fontId="19" fillId="0" borderId="1" xfId="1" applyNumberFormat="1" applyFont="1" applyBorder="1" applyAlignment="1">
      <alignment horizontal="center" vertical="center" wrapText="1"/>
    </xf>
    <xf numFmtId="0" fontId="19" fillId="0" borderId="0" xfId="0" applyFont="1" applyAlignment="1">
      <alignment horizontal="right"/>
    </xf>
    <xf numFmtId="0" fontId="26" fillId="0" borderId="0" xfId="0" applyFont="1" applyAlignment="1"/>
    <xf numFmtId="0" fontId="19" fillId="0" borderId="0" xfId="0" applyFont="1" applyBorder="1" applyAlignment="1">
      <alignment horizontal="center"/>
    </xf>
    <xf numFmtId="0" fontId="28" fillId="0" borderId="0" xfId="1" applyFont="1" applyFill="1" applyAlignment="1">
      <alignment horizontal="center"/>
    </xf>
    <xf numFmtId="0" fontId="26" fillId="0" borderId="0" xfId="0" applyFont="1" applyAlignment="1">
      <alignment horizontal="center"/>
    </xf>
    <xf numFmtId="0" fontId="19" fillId="0" borderId="2" xfId="1" applyFont="1" applyFill="1" applyBorder="1" applyAlignment="1">
      <alignment horizontal="center"/>
    </xf>
    <xf numFmtId="0" fontId="26" fillId="0" borderId="2" xfId="0" applyFont="1" applyBorder="1" applyAlignment="1">
      <alignment horizontal="center"/>
    </xf>
    <xf numFmtId="180" fontId="28" fillId="3" borderId="1" xfId="1" quotePrefix="1" applyNumberFormat="1" applyFont="1" applyFill="1" applyBorder="1" applyAlignment="1">
      <alignment horizontal="left" vertical="center"/>
    </xf>
    <xf numFmtId="0" fontId="29" fillId="3" borderId="9" xfId="0" applyFont="1" applyFill="1" applyBorder="1" applyAlignment="1">
      <alignment horizontal="left" vertical="center"/>
    </xf>
    <xf numFmtId="180" fontId="28" fillId="0" borderId="2" xfId="1" quotePrefix="1" applyNumberFormat="1" applyFont="1" applyFill="1" applyBorder="1" applyAlignment="1">
      <alignment horizontal="left" vertical="center"/>
    </xf>
    <xf numFmtId="0" fontId="29" fillId="0" borderId="2" xfId="0" applyFont="1" applyBorder="1" applyAlignment="1">
      <alignment horizontal="left" vertical="center"/>
    </xf>
    <xf numFmtId="0" fontId="26" fillId="0" borderId="2" xfId="0" applyFont="1" applyBorder="1" applyAlignment="1"/>
    <xf numFmtId="180" fontId="28" fillId="3" borderId="2" xfId="1" quotePrefix="1" applyNumberFormat="1" applyFont="1" applyFill="1" applyBorder="1" applyAlignment="1">
      <alignment horizontal="left" vertical="center"/>
    </xf>
    <xf numFmtId="0" fontId="29" fillId="3" borderId="2" xfId="0" applyFont="1" applyFill="1" applyBorder="1" applyAlignment="1">
      <alignment horizontal="left" vertical="center"/>
    </xf>
    <xf numFmtId="0" fontId="19" fillId="0" borderId="1" xfId="1" applyFont="1" applyBorder="1" applyAlignment="1">
      <alignment horizontal="center" vertical="center" wrapText="1"/>
    </xf>
    <xf numFmtId="180" fontId="16" fillId="5" borderId="1" xfId="1" applyNumberFormat="1" applyFont="1" applyFill="1" applyBorder="1" applyAlignment="1">
      <alignment horizontal="center" vertical="center"/>
    </xf>
    <xf numFmtId="0" fontId="38" fillId="5" borderId="9" xfId="0" applyFont="1" applyFill="1" applyBorder="1" applyAlignment="1">
      <alignment horizontal="center" vertical="center"/>
    </xf>
    <xf numFmtId="180" fontId="8" fillId="0" borderId="0" xfId="1" applyNumberFormat="1" applyFont="1" applyFill="1" applyBorder="1" applyAlignment="1">
      <alignment horizontal="center" vertical="center"/>
    </xf>
    <xf numFmtId="0" fontId="12" fillId="0" borderId="0" xfId="1" applyFont="1" applyBorder="1" applyAlignment="1"/>
    <xf numFmtId="0" fontId="12" fillId="0" borderId="3" xfId="1" applyFont="1" applyBorder="1" applyAlignment="1"/>
    <xf numFmtId="0" fontId="12" fillId="0" borderId="4" xfId="1" applyFont="1" applyBorder="1" applyAlignment="1"/>
    <xf numFmtId="0" fontId="20" fillId="0" borderId="6" xfId="0" applyFont="1" applyBorder="1" applyAlignment="1">
      <alignment horizontal="center" vertical="center"/>
    </xf>
    <xf numFmtId="0" fontId="0" fillId="0" borderId="5" xfId="0" applyBorder="1" applyAlignment="1">
      <alignment vertical="center"/>
    </xf>
    <xf numFmtId="0" fontId="0" fillId="0" borderId="0" xfId="0" applyAlignment="1">
      <alignment horizontal="center"/>
    </xf>
    <xf numFmtId="0" fontId="19" fillId="5" borderId="2" xfId="0" applyFont="1" applyFill="1" applyBorder="1" applyAlignment="1">
      <alignment horizontal="center"/>
    </xf>
    <xf numFmtId="0" fontId="19" fillId="0" borderId="6" xfId="0" applyFont="1" applyBorder="1" applyAlignment="1">
      <alignment horizontal="center" vertical="center"/>
    </xf>
    <xf numFmtId="0" fontId="0" fillId="0" borderId="10" xfId="0" applyBorder="1" applyAlignment="1">
      <alignment horizontal="center" vertical="center"/>
    </xf>
    <xf numFmtId="0" fontId="19" fillId="0" borderId="2" xfId="0" applyFont="1" applyBorder="1" applyAlignment="1">
      <alignment horizontal="center"/>
    </xf>
    <xf numFmtId="0" fontId="0" fillId="0" borderId="2" xfId="0" applyBorder="1" applyAlignment="1">
      <alignment horizontal="center"/>
    </xf>
    <xf numFmtId="0" fontId="22" fillId="0" borderId="0" xfId="0" applyFont="1" applyAlignment="1">
      <alignment horizontal="center"/>
    </xf>
    <xf numFmtId="0" fontId="22" fillId="0" borderId="0" xfId="0" applyFont="1" applyAlignment="1"/>
    <xf numFmtId="0" fontId="19" fillId="0" borderId="0" xfId="0" applyFont="1" applyAlignment="1">
      <alignment horizontal="center"/>
    </xf>
    <xf numFmtId="0" fontId="19" fillId="0" borderId="1" xfId="0" applyFont="1" applyBorder="1" applyAlignment="1">
      <alignment horizontal="center"/>
    </xf>
    <xf numFmtId="0" fontId="19" fillId="0" borderId="8"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9" fillId="0" borderId="1" xfId="0" applyFont="1" applyFill="1" applyBorder="1" applyAlignment="1">
      <alignment horizontal="center"/>
    </xf>
    <xf numFmtId="0" fontId="19" fillId="0" borderId="8" xfId="0" applyFont="1" applyFill="1" applyBorder="1" applyAlignment="1">
      <alignment horizontal="center"/>
    </xf>
    <xf numFmtId="0" fontId="19" fillId="0" borderId="6" xfId="0" applyFont="1" applyBorder="1" applyAlignment="1">
      <alignment horizontal="center" vertical="center" wrapText="1"/>
    </xf>
    <xf numFmtId="0" fontId="0" fillId="0" borderId="10" xfId="0" applyBorder="1" applyAlignment="1">
      <alignment horizontal="center" vertical="center" wrapText="1"/>
    </xf>
    <xf numFmtId="0" fontId="23" fillId="0" borderId="5" xfId="0" applyFont="1" applyBorder="1" applyAlignment="1">
      <alignment horizontal="center" vertical="center"/>
    </xf>
    <xf numFmtId="3" fontId="19" fillId="0" borderId="6" xfId="0" applyNumberFormat="1" applyFont="1" applyBorder="1" applyAlignment="1">
      <alignment horizontal="center" vertical="center"/>
    </xf>
    <xf numFmtId="3" fontId="33" fillId="0" borderId="11" xfId="0" applyNumberFormat="1" applyFont="1" applyBorder="1" applyAlignment="1">
      <alignment horizontal="center" vertical="center" wrapText="1"/>
    </xf>
    <xf numFmtId="0" fontId="0" fillId="0" borderId="7" xfId="0" applyBorder="1" applyAlignment="1">
      <alignment vertical="center"/>
    </xf>
    <xf numFmtId="3" fontId="33" fillId="0" borderId="3" xfId="0" applyNumberFormat="1" applyFont="1"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0" fillId="0" borderId="15" xfId="0" applyBorder="1" applyAlignment="1">
      <alignment horizontal="center" vertical="center" wrapText="1"/>
    </xf>
    <xf numFmtId="0" fontId="33" fillId="0" borderId="3" xfId="0" applyFont="1" applyBorder="1" applyAlignment="1">
      <alignment horizontal="center" vertical="center" wrapText="1"/>
    </xf>
    <xf numFmtId="0" fontId="0" fillId="0" borderId="4" xfId="0" applyBorder="1" applyAlignment="1">
      <alignment horizontal="center" vertical="center" wrapText="1"/>
    </xf>
    <xf numFmtId="0" fontId="33" fillId="0" borderId="11"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4" xfId="0" applyFont="1" applyBorder="1" applyAlignment="1">
      <alignment horizontal="center" vertical="center" wrapText="1"/>
    </xf>
    <xf numFmtId="3" fontId="33" fillId="0" borderId="11" xfId="0" applyNumberFormat="1" applyFont="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33" fillId="0" borderId="3"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35" fillId="0" borderId="1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0" fillId="0" borderId="15" xfId="0" applyBorder="1" applyAlignment="1">
      <alignment vertical="center" wrapText="1"/>
    </xf>
    <xf numFmtId="0" fontId="0" fillId="0" borderId="7" xfId="0" applyBorder="1" applyAlignment="1">
      <alignment vertical="center" wrapText="1"/>
    </xf>
    <xf numFmtId="3" fontId="33" fillId="0" borderId="3" xfId="0" applyNumberFormat="1" applyFont="1" applyBorder="1" applyAlignment="1">
      <alignment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15" xfId="0" applyBorder="1" applyAlignment="1"/>
    <xf numFmtId="0" fontId="0" fillId="0" borderId="7" xfId="0" applyBorder="1" applyAlignment="1"/>
    <xf numFmtId="3" fontId="33" fillId="0" borderId="3" xfId="0" applyNumberFormat="1" applyFont="1" applyBorder="1" applyAlignment="1">
      <alignment horizontal="center" vertical="center" wrapText="1"/>
    </xf>
    <xf numFmtId="0" fontId="0" fillId="0" borderId="4" xfId="0" applyBorder="1" applyAlignment="1"/>
    <xf numFmtId="0" fontId="0" fillId="0" borderId="14" xfId="0" applyBorder="1" applyAlignment="1"/>
    <xf numFmtId="0" fontId="33" fillId="0" borderId="3" xfId="0" applyFont="1" applyBorder="1" applyAlignment="1">
      <alignment vertical="center" wrapText="1"/>
    </xf>
    <xf numFmtId="49" fontId="10" fillId="0" borderId="0" xfId="0" applyNumberFormat="1" applyFont="1" applyAlignment="1">
      <alignment horizontal="right"/>
    </xf>
    <xf numFmtId="0" fontId="12" fillId="0" borderId="0" xfId="0" applyFont="1" applyAlignment="1"/>
    <xf numFmtId="0" fontId="10" fillId="0" borderId="0" xfId="0" applyFont="1" applyAlignment="1">
      <alignment horizontal="center"/>
    </xf>
    <xf numFmtId="3" fontId="33" fillId="0" borderId="1" xfId="0" applyNumberFormat="1" applyFont="1" applyBorder="1" applyAlignment="1">
      <alignment horizontal="center" vertical="center" wrapText="1"/>
    </xf>
    <xf numFmtId="0" fontId="33" fillId="0" borderId="6"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xf>
    <xf numFmtId="0" fontId="33" fillId="0" borderId="10" xfId="0" applyFont="1" applyBorder="1" applyAlignment="1">
      <alignment horizontal="center" vertical="center"/>
    </xf>
    <xf numFmtId="0" fontId="10" fillId="0" borderId="0" xfId="0" applyFont="1" applyBorder="1" applyAlignment="1">
      <alignment horizontal="left"/>
    </xf>
    <xf numFmtId="0" fontId="10" fillId="0" borderId="0" xfId="0" applyFont="1" applyAlignment="1">
      <alignment horizontal="left"/>
    </xf>
    <xf numFmtId="0" fontId="37" fillId="0" borderId="0" xfId="0" applyFont="1" applyAlignment="1">
      <alignment horizontal="center"/>
    </xf>
    <xf numFmtId="0" fontId="23" fillId="0" borderId="0" xfId="0" applyFont="1" applyAlignment="1"/>
    <xf numFmtId="0" fontId="23" fillId="2" borderId="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6" xfId="0" applyFont="1" applyFill="1" applyBorder="1" applyAlignment="1">
      <alignment horizontal="center" vertical="top" wrapText="1"/>
    </xf>
    <xf numFmtId="0" fontId="0" fillId="0" borderId="5" xfId="0" applyBorder="1" applyAlignment="1">
      <alignment horizontal="center" vertical="top" wrapText="1"/>
    </xf>
    <xf numFmtId="0" fontId="23" fillId="0" borderId="0" xfId="0" applyFont="1" applyAlignment="1">
      <alignment horizontal="center"/>
    </xf>
    <xf numFmtId="3" fontId="19" fillId="0" borderId="2" xfId="0" applyNumberFormat="1" applyFont="1" applyBorder="1" applyAlignment="1">
      <alignment horizontal="center" wrapText="1"/>
    </xf>
  </cellXfs>
  <cellStyles count="14">
    <cellStyle name="Normál" xfId="0" builtinId="0"/>
    <cellStyle name="Normál 2" xfId="1"/>
    <cellStyle name="Normál 2 2" xfId="2"/>
    <cellStyle name="Normál 3" xfId="3"/>
    <cellStyle name="Normál 3 2" xfId="4"/>
    <cellStyle name="Normál 3 2 2" xfId="5"/>
    <cellStyle name="Normál 4" xfId="6"/>
    <cellStyle name="Normál 4 2" xfId="7"/>
    <cellStyle name="Normál 4 3" xfId="8"/>
    <cellStyle name="Normál 5" xfId="9"/>
    <cellStyle name="Normál 6" xfId="10"/>
    <cellStyle name="Normál_12dmelléklet" xfId="11"/>
    <cellStyle name="Normál_12dmelléklet 2" xfId="12"/>
    <cellStyle name="Normal_KTRSZJ"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D111"/>
  <sheetViews>
    <sheetView zoomScaleNormal="100" zoomScaleSheetLayoutView="100" workbookViewId="0">
      <pane ySplit="1" topLeftCell="A2" activePane="bottomLeft" state="frozen"/>
      <selection activeCell="O23" activeCellId="2" sqref="A1:J1 D25 O23"/>
      <selection pane="bottomLeft" activeCell="E12" sqref="E12"/>
    </sheetView>
  </sheetViews>
  <sheetFormatPr defaultRowHeight="15" customHeight="1" x14ac:dyDescent="0.2"/>
  <cols>
    <col min="1" max="1" width="7.5703125" style="56" customWidth="1"/>
    <col min="2" max="2" width="51.85546875" style="54" customWidth="1"/>
    <col min="3" max="3" width="12.85546875" style="58" bestFit="1" customWidth="1"/>
    <col min="4" max="5" width="12.28515625" style="54" bestFit="1" customWidth="1"/>
    <col min="6" max="6" width="8.5703125" style="420" bestFit="1" customWidth="1"/>
    <col min="7" max="9" width="10.85546875" style="54" bestFit="1" customWidth="1"/>
    <col min="10" max="10" width="8.5703125" style="420" bestFit="1" customWidth="1"/>
    <col min="11" max="11" width="10.85546875" style="54" bestFit="1" customWidth="1"/>
    <col min="12" max="12" width="10.85546875" style="58" bestFit="1" customWidth="1"/>
    <col min="13" max="13" width="9.85546875" style="58" bestFit="1" customWidth="1"/>
    <col min="14" max="14" width="8.5703125" style="420" bestFit="1" customWidth="1"/>
    <col min="15" max="15" width="10.85546875" style="59" bestFit="1" customWidth="1"/>
    <col min="16" max="16" width="10.85546875" style="54" bestFit="1" customWidth="1"/>
    <col min="17" max="17" width="10.85546875" style="54" customWidth="1"/>
    <col min="18" max="18" width="8.5703125" style="420" bestFit="1" customWidth="1"/>
    <col min="19" max="20" width="10.85546875" style="54" bestFit="1" customWidth="1"/>
    <col min="21" max="21" width="10.85546875" style="54" customWidth="1"/>
    <col min="22" max="22" width="8.5703125" style="420" bestFit="1" customWidth="1"/>
    <col min="23" max="24" width="9.85546875" style="54" bestFit="1" customWidth="1"/>
    <col min="25" max="25" width="9.85546875" style="54" customWidth="1"/>
    <col min="26" max="26" width="8.5703125" style="420" bestFit="1" customWidth="1"/>
    <col min="27" max="28" width="12.28515625" style="54" bestFit="1" customWidth="1"/>
    <col min="29" max="29" width="12.28515625" style="59" bestFit="1" customWidth="1"/>
    <col min="30" max="30" width="8.5703125" style="436" bestFit="1" customWidth="1"/>
    <col min="31" max="16384" width="9.140625" style="54"/>
  </cols>
  <sheetData>
    <row r="1" spans="1:30" ht="14.1" customHeight="1" x14ac:dyDescent="0.2">
      <c r="A1" s="600" t="s">
        <v>1712</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row>
    <row r="2" spans="1:30" s="89" customFormat="1" ht="15.75" x14ac:dyDescent="0.25">
      <c r="A2" s="602" t="s">
        <v>567</v>
      </c>
      <c r="B2" s="603"/>
      <c r="C2" s="603"/>
      <c r="D2" s="603"/>
      <c r="E2" s="603"/>
      <c r="F2" s="603"/>
      <c r="G2" s="603"/>
      <c r="H2" s="603"/>
      <c r="I2" s="603"/>
      <c r="J2" s="603"/>
      <c r="K2" s="603"/>
      <c r="L2" s="603"/>
      <c r="M2" s="603"/>
      <c r="N2" s="603"/>
      <c r="O2" s="603"/>
      <c r="P2" s="601"/>
      <c r="Q2" s="601"/>
      <c r="R2" s="601"/>
      <c r="S2" s="601"/>
      <c r="T2" s="601"/>
      <c r="U2" s="601"/>
      <c r="V2" s="601"/>
      <c r="W2" s="601"/>
      <c r="X2" s="601"/>
      <c r="Y2" s="601"/>
      <c r="Z2" s="601"/>
      <c r="AA2" s="601"/>
      <c r="AB2" s="601"/>
      <c r="AC2" s="601"/>
      <c r="AD2" s="601"/>
    </row>
    <row r="3" spans="1:30" s="110" customFormat="1" ht="14.1" customHeight="1" x14ac:dyDescent="0.25">
      <c r="A3" s="604" t="s">
        <v>631</v>
      </c>
      <c r="B3" s="605"/>
      <c r="C3" s="605"/>
      <c r="D3" s="605"/>
      <c r="E3" s="605"/>
      <c r="F3" s="605"/>
      <c r="G3" s="605"/>
      <c r="H3" s="605"/>
      <c r="I3" s="605"/>
      <c r="J3" s="605"/>
      <c r="K3" s="605"/>
      <c r="L3" s="605"/>
      <c r="M3" s="605"/>
      <c r="N3" s="605"/>
      <c r="O3" s="605"/>
      <c r="P3" s="601"/>
      <c r="Q3" s="601"/>
      <c r="R3" s="601"/>
      <c r="S3" s="601"/>
      <c r="T3" s="601"/>
      <c r="U3" s="601"/>
      <c r="V3" s="601"/>
      <c r="W3" s="601"/>
      <c r="X3" s="601"/>
      <c r="Y3" s="601"/>
      <c r="Z3" s="601"/>
      <c r="AA3" s="601"/>
      <c r="AB3" s="601"/>
      <c r="AC3" s="601"/>
      <c r="AD3" s="601"/>
    </row>
    <row r="4" spans="1:30" ht="14.1" customHeight="1" x14ac:dyDescent="0.2">
      <c r="A4" s="55"/>
      <c r="B4" s="56"/>
      <c r="C4" s="57"/>
    </row>
    <row r="5" spans="1:30" s="59" customFormat="1" ht="14.1" customHeight="1" x14ac:dyDescent="0.2">
      <c r="A5" s="55"/>
      <c r="B5" s="56"/>
      <c r="C5" s="57"/>
      <c r="D5" s="57"/>
      <c r="E5" s="57"/>
      <c r="F5" s="421"/>
      <c r="G5" s="54"/>
      <c r="H5" s="54"/>
      <c r="I5" s="54"/>
      <c r="J5" s="420"/>
      <c r="K5" s="54"/>
      <c r="L5" s="54"/>
      <c r="M5" s="54"/>
      <c r="N5" s="420"/>
      <c r="O5" s="54"/>
      <c r="P5" s="54"/>
      <c r="Q5" s="54"/>
      <c r="R5" s="420"/>
      <c r="S5" s="54"/>
      <c r="T5" s="54"/>
      <c r="U5" s="54"/>
      <c r="V5" s="420"/>
      <c r="W5" s="58"/>
      <c r="X5" s="58"/>
      <c r="Y5" s="58"/>
      <c r="Z5" s="420"/>
      <c r="AB5" s="54"/>
      <c r="AD5" s="436"/>
    </row>
    <row r="6" spans="1:30" s="59" customFormat="1" ht="14.1" customHeight="1" x14ac:dyDescent="0.2">
      <c r="A6" s="615" t="s">
        <v>568</v>
      </c>
      <c r="B6" s="60" t="s">
        <v>536</v>
      </c>
      <c r="C6" s="61" t="s">
        <v>537</v>
      </c>
      <c r="D6" s="61" t="s">
        <v>538</v>
      </c>
      <c r="E6" s="61" t="s">
        <v>539</v>
      </c>
      <c r="F6" s="422" t="s">
        <v>540</v>
      </c>
      <c r="G6" s="61" t="s">
        <v>541</v>
      </c>
      <c r="H6" s="61" t="s">
        <v>542</v>
      </c>
      <c r="I6" s="61" t="s">
        <v>543</v>
      </c>
      <c r="J6" s="422" t="s">
        <v>544</v>
      </c>
      <c r="K6" s="61" t="s">
        <v>545</v>
      </c>
      <c r="L6" s="61" t="s">
        <v>546</v>
      </c>
      <c r="M6" s="61" t="s">
        <v>547</v>
      </c>
      <c r="N6" s="422" t="s">
        <v>548</v>
      </c>
      <c r="O6" s="61" t="s">
        <v>549</v>
      </c>
      <c r="P6" s="61" t="s">
        <v>550</v>
      </c>
      <c r="Q6" s="61" t="s">
        <v>551</v>
      </c>
      <c r="R6" s="422" t="s">
        <v>552</v>
      </c>
      <c r="S6" s="61" t="s">
        <v>553</v>
      </c>
      <c r="T6" s="61" t="s">
        <v>554</v>
      </c>
      <c r="U6" s="61" t="s">
        <v>555</v>
      </c>
      <c r="V6" s="422" t="s">
        <v>556</v>
      </c>
      <c r="W6" s="61" t="s">
        <v>557</v>
      </c>
      <c r="X6" s="61" t="s">
        <v>558</v>
      </c>
      <c r="Y6" s="61" t="s">
        <v>559</v>
      </c>
      <c r="Z6" s="422" t="s">
        <v>560</v>
      </c>
      <c r="AA6" s="60" t="s">
        <v>561</v>
      </c>
      <c r="AB6" s="60" t="s">
        <v>562</v>
      </c>
      <c r="AC6" s="60" t="s">
        <v>563</v>
      </c>
      <c r="AD6" s="422" t="s">
        <v>937</v>
      </c>
    </row>
    <row r="7" spans="1:30" ht="14.1" customHeight="1" x14ac:dyDescent="0.2">
      <c r="A7" s="616"/>
      <c r="B7" s="177" t="s">
        <v>253</v>
      </c>
      <c r="C7" s="606" t="s">
        <v>528</v>
      </c>
      <c r="D7" s="607"/>
      <c r="E7" s="607"/>
      <c r="F7" s="608"/>
      <c r="G7" s="609" t="s">
        <v>566</v>
      </c>
      <c r="H7" s="607"/>
      <c r="I7" s="607"/>
      <c r="J7" s="608"/>
      <c r="K7" s="609" t="s">
        <v>523</v>
      </c>
      <c r="L7" s="607"/>
      <c r="M7" s="607"/>
      <c r="N7" s="608"/>
      <c r="O7" s="609" t="s">
        <v>524</v>
      </c>
      <c r="P7" s="607"/>
      <c r="Q7" s="607"/>
      <c r="R7" s="608"/>
      <c r="S7" s="609" t="s">
        <v>525</v>
      </c>
      <c r="T7" s="607"/>
      <c r="U7" s="607"/>
      <c r="V7" s="608"/>
      <c r="W7" s="606" t="s">
        <v>526</v>
      </c>
      <c r="X7" s="607"/>
      <c r="Y7" s="607"/>
      <c r="Z7" s="608"/>
      <c r="AA7" s="609" t="s">
        <v>795</v>
      </c>
      <c r="AB7" s="610"/>
      <c r="AC7" s="611"/>
      <c r="AD7" s="612"/>
    </row>
    <row r="8" spans="1:30" s="73" customFormat="1" ht="14.1" customHeight="1" x14ac:dyDescent="0.2">
      <c r="A8" s="616"/>
      <c r="B8" s="615" t="s">
        <v>570</v>
      </c>
      <c r="C8" s="613" t="s">
        <v>249</v>
      </c>
      <c r="D8" s="614"/>
      <c r="E8" s="598" t="s">
        <v>1027</v>
      </c>
      <c r="F8" s="599"/>
      <c r="G8" s="613" t="s">
        <v>249</v>
      </c>
      <c r="H8" s="614"/>
      <c r="I8" s="598" t="s">
        <v>1027</v>
      </c>
      <c r="J8" s="599"/>
      <c r="K8" s="613" t="s">
        <v>249</v>
      </c>
      <c r="L8" s="614"/>
      <c r="M8" s="598" t="s">
        <v>1027</v>
      </c>
      <c r="N8" s="599"/>
      <c r="O8" s="613" t="s">
        <v>249</v>
      </c>
      <c r="P8" s="614"/>
      <c r="Q8" s="598" t="s">
        <v>1027</v>
      </c>
      <c r="R8" s="599"/>
      <c r="S8" s="613" t="s">
        <v>249</v>
      </c>
      <c r="T8" s="614"/>
      <c r="U8" s="598" t="s">
        <v>1027</v>
      </c>
      <c r="V8" s="599"/>
      <c r="W8" s="613" t="s">
        <v>249</v>
      </c>
      <c r="X8" s="614"/>
      <c r="Y8" s="598" t="s">
        <v>1027</v>
      </c>
      <c r="Z8" s="599"/>
      <c r="AA8" s="618" t="s">
        <v>249</v>
      </c>
      <c r="AB8" s="619"/>
      <c r="AC8" s="598" t="s">
        <v>1027</v>
      </c>
      <c r="AD8" s="599"/>
    </row>
    <row r="9" spans="1:30" s="73" customFormat="1" ht="14.1" customHeight="1" x14ac:dyDescent="0.2">
      <c r="A9" s="617"/>
      <c r="B9" s="617"/>
      <c r="C9" s="194" t="s">
        <v>925</v>
      </c>
      <c r="D9" s="194" t="s">
        <v>926</v>
      </c>
      <c r="E9" s="194" t="s">
        <v>1028</v>
      </c>
      <c r="F9" s="423" t="s">
        <v>1029</v>
      </c>
      <c r="G9" s="194" t="s">
        <v>925</v>
      </c>
      <c r="H9" s="194" t="s">
        <v>926</v>
      </c>
      <c r="I9" s="194" t="s">
        <v>1028</v>
      </c>
      <c r="J9" s="423" t="s">
        <v>1029</v>
      </c>
      <c r="K9" s="194" t="s">
        <v>925</v>
      </c>
      <c r="L9" s="194" t="s">
        <v>926</v>
      </c>
      <c r="M9" s="194" t="s">
        <v>1028</v>
      </c>
      <c r="N9" s="423" t="s">
        <v>1029</v>
      </c>
      <c r="O9" s="194" t="s">
        <v>925</v>
      </c>
      <c r="P9" s="194" t="s">
        <v>926</v>
      </c>
      <c r="Q9" s="194" t="s">
        <v>1028</v>
      </c>
      <c r="R9" s="423" t="s">
        <v>1029</v>
      </c>
      <c r="S9" s="194" t="s">
        <v>925</v>
      </c>
      <c r="T9" s="194" t="s">
        <v>926</v>
      </c>
      <c r="U9" s="194" t="s">
        <v>1028</v>
      </c>
      <c r="V9" s="423" t="s">
        <v>1029</v>
      </c>
      <c r="W9" s="194" t="s">
        <v>925</v>
      </c>
      <c r="X9" s="194" t="s">
        <v>926</v>
      </c>
      <c r="Y9" s="194" t="s">
        <v>1028</v>
      </c>
      <c r="Z9" s="423" t="s">
        <v>1029</v>
      </c>
      <c r="AA9" s="194" t="s">
        <v>925</v>
      </c>
      <c r="AB9" s="194" t="s">
        <v>926</v>
      </c>
      <c r="AC9" s="194" t="s">
        <v>1028</v>
      </c>
      <c r="AD9" s="423" t="s">
        <v>1029</v>
      </c>
    </row>
    <row r="10" spans="1:30" s="73" customFormat="1" ht="14.1" customHeight="1" x14ac:dyDescent="0.2">
      <c r="A10" s="63" t="s">
        <v>248</v>
      </c>
      <c r="B10" s="64" t="s">
        <v>571</v>
      </c>
      <c r="C10" s="65"/>
      <c r="D10" s="65"/>
      <c r="E10" s="65"/>
      <c r="F10" s="424"/>
      <c r="G10" s="66"/>
      <c r="H10" s="66"/>
      <c r="I10" s="66"/>
      <c r="J10" s="427"/>
      <c r="K10" s="66"/>
      <c r="L10" s="66"/>
      <c r="M10" s="66"/>
      <c r="N10" s="427"/>
      <c r="O10" s="66"/>
      <c r="P10" s="66"/>
      <c r="Q10" s="66"/>
      <c r="R10" s="427"/>
      <c r="S10" s="66"/>
      <c r="T10" s="66"/>
      <c r="U10" s="66"/>
      <c r="V10" s="427"/>
      <c r="W10" s="67"/>
      <c r="X10" s="67"/>
      <c r="Y10" s="67"/>
      <c r="Z10" s="427"/>
      <c r="AA10" s="68"/>
      <c r="AB10" s="68"/>
      <c r="AC10" s="376"/>
      <c r="AD10" s="426"/>
    </row>
    <row r="11" spans="1:30" s="73" customFormat="1" ht="14.1" customHeight="1" x14ac:dyDescent="0.2">
      <c r="A11" s="69" t="s">
        <v>247</v>
      </c>
      <c r="B11" s="70" t="s">
        <v>790</v>
      </c>
      <c r="C11" s="71">
        <v>124464466</v>
      </c>
      <c r="D11" s="71">
        <v>152308654</v>
      </c>
      <c r="E11" s="71">
        <v>161680190</v>
      </c>
      <c r="F11" s="425">
        <f>E11/D11</f>
        <v>1.0615298983602075</v>
      </c>
      <c r="G11" s="71">
        <v>3175000</v>
      </c>
      <c r="H11" s="71">
        <v>3175000</v>
      </c>
      <c r="I11" s="71">
        <v>1462979</v>
      </c>
      <c r="J11" s="425">
        <f>I11/H11</f>
        <v>0.4607807874015748</v>
      </c>
      <c r="K11" s="71">
        <v>1651000</v>
      </c>
      <c r="L11" s="71">
        <v>1651000</v>
      </c>
      <c r="M11" s="71">
        <v>1482587</v>
      </c>
      <c r="N11" s="425">
        <f>M11/L11</f>
        <v>0.89799333737129017</v>
      </c>
      <c r="O11" s="71">
        <v>2032000</v>
      </c>
      <c r="P11" s="71">
        <v>2032000</v>
      </c>
      <c r="Q11" s="71">
        <v>1931650</v>
      </c>
      <c r="R11" s="425">
        <f>Q11/P11</f>
        <v>0.950615157480315</v>
      </c>
      <c r="S11" s="71">
        <v>2667000</v>
      </c>
      <c r="T11" s="71">
        <v>2667000</v>
      </c>
      <c r="U11" s="71">
        <v>3829381</v>
      </c>
      <c r="V11" s="425">
        <f>U11/T11</f>
        <v>1.4358383952006</v>
      </c>
      <c r="W11" s="71">
        <v>18161000</v>
      </c>
      <c r="X11" s="71">
        <v>18161000</v>
      </c>
      <c r="Y11" s="71">
        <v>7265452</v>
      </c>
      <c r="Z11" s="425">
        <f>Y11/X11</f>
        <v>0.40005792632564285</v>
      </c>
      <c r="AA11" s="72">
        <f t="shared" ref="AA11:AA25" si="0">C11+G11+W11+K11+O11+S11</f>
        <v>152150466</v>
      </c>
      <c r="AB11" s="72">
        <f t="shared" ref="AB11:AB25" si="1">D11+H11+X11+L11+P11+T11</f>
        <v>179994654</v>
      </c>
      <c r="AC11" s="72">
        <f>E11+I11+M11+Q11+U11+Y11</f>
        <v>177652239</v>
      </c>
      <c r="AD11" s="426">
        <f>AC11/AB11</f>
        <v>0.98698619682337896</v>
      </c>
    </row>
    <row r="12" spans="1:30" s="73" customFormat="1" ht="14.1" customHeight="1" x14ac:dyDescent="0.2">
      <c r="A12" s="69" t="s">
        <v>246</v>
      </c>
      <c r="B12" s="74" t="s">
        <v>573</v>
      </c>
      <c r="C12" s="71">
        <v>280497535</v>
      </c>
      <c r="D12" s="71">
        <v>304660963</v>
      </c>
      <c r="E12" s="71">
        <v>304660963</v>
      </c>
      <c r="F12" s="425">
        <f t="shared" ref="F12:F34" si="2">E12/D12</f>
        <v>1</v>
      </c>
      <c r="G12" s="71"/>
      <c r="H12" s="71"/>
      <c r="I12" s="71"/>
      <c r="J12" s="425"/>
      <c r="K12" s="71"/>
      <c r="L12" s="71"/>
      <c r="M12" s="71"/>
      <c r="N12" s="425"/>
      <c r="O12" s="71"/>
      <c r="P12" s="71"/>
      <c r="Q12" s="71"/>
      <c r="R12" s="425"/>
      <c r="S12" s="71"/>
      <c r="T12" s="71"/>
      <c r="U12" s="71"/>
      <c r="V12" s="425"/>
      <c r="W12" s="71"/>
      <c r="X12" s="71"/>
      <c r="Y12" s="71"/>
      <c r="Z12" s="425"/>
      <c r="AA12" s="72">
        <f t="shared" si="0"/>
        <v>280497535</v>
      </c>
      <c r="AB12" s="72">
        <f t="shared" si="1"/>
        <v>304660963</v>
      </c>
      <c r="AC12" s="72">
        <f t="shared" ref="AC12:AC34" si="3">E12+I12+M12+Q12+U12+Y12</f>
        <v>304660963</v>
      </c>
      <c r="AD12" s="426">
        <f t="shared" ref="AD12:AD34" si="4">AC12/AB12</f>
        <v>1</v>
      </c>
    </row>
    <row r="13" spans="1:30" ht="14.1" customHeight="1" x14ac:dyDescent="0.2">
      <c r="A13" s="69" t="s">
        <v>245</v>
      </c>
      <c r="B13" s="70" t="s">
        <v>575</v>
      </c>
      <c r="C13" s="71">
        <v>192336950</v>
      </c>
      <c r="D13" s="71">
        <v>206898846</v>
      </c>
      <c r="E13" s="71">
        <v>217929481</v>
      </c>
      <c r="F13" s="425">
        <f t="shared" si="2"/>
        <v>1.0533141446327836</v>
      </c>
      <c r="G13" s="71"/>
      <c r="H13" s="71"/>
      <c r="I13" s="71"/>
      <c r="J13" s="425"/>
      <c r="K13" s="71"/>
      <c r="L13" s="71"/>
      <c r="M13" s="71"/>
      <c r="N13" s="425"/>
      <c r="O13" s="71"/>
      <c r="P13" s="71"/>
      <c r="Q13" s="71"/>
      <c r="R13" s="425"/>
      <c r="S13" s="71"/>
      <c r="T13" s="71"/>
      <c r="U13" s="71"/>
      <c r="V13" s="425"/>
      <c r="W13" s="71"/>
      <c r="X13" s="71">
        <v>1200000</v>
      </c>
      <c r="Y13" s="71">
        <v>1200000</v>
      </c>
      <c r="Z13" s="425">
        <f>Y13/X13</f>
        <v>1</v>
      </c>
      <c r="AA13" s="72">
        <f t="shared" si="0"/>
        <v>192336950</v>
      </c>
      <c r="AB13" s="72">
        <f t="shared" si="1"/>
        <v>208098846</v>
      </c>
      <c r="AC13" s="72">
        <f t="shared" si="3"/>
        <v>219129481</v>
      </c>
      <c r="AD13" s="426">
        <f t="shared" si="4"/>
        <v>1.0530067091289876</v>
      </c>
    </row>
    <row r="14" spans="1:30" ht="14.1" customHeight="1" x14ac:dyDescent="0.2">
      <c r="A14" s="69" t="s">
        <v>572</v>
      </c>
      <c r="B14" s="70" t="s">
        <v>577</v>
      </c>
      <c r="C14" s="71"/>
      <c r="D14" s="71"/>
      <c r="E14" s="71">
        <v>1853985</v>
      </c>
      <c r="F14" s="425"/>
      <c r="G14" s="72"/>
      <c r="H14" s="72"/>
      <c r="I14" s="72"/>
      <c r="J14" s="425"/>
      <c r="K14" s="72"/>
      <c r="L14" s="72"/>
      <c r="M14" s="72"/>
      <c r="N14" s="425"/>
      <c r="O14" s="72"/>
      <c r="P14" s="72"/>
      <c r="Q14" s="72"/>
      <c r="R14" s="425"/>
      <c r="S14" s="72"/>
      <c r="T14" s="72"/>
      <c r="U14" s="72"/>
      <c r="V14" s="425"/>
      <c r="W14" s="72"/>
      <c r="X14" s="72"/>
      <c r="Y14" s="72"/>
      <c r="Z14" s="425"/>
      <c r="AA14" s="72">
        <f t="shared" si="0"/>
        <v>0</v>
      </c>
      <c r="AB14" s="72">
        <f t="shared" si="1"/>
        <v>0</v>
      </c>
      <c r="AC14" s="72">
        <f t="shared" si="3"/>
        <v>1853985</v>
      </c>
      <c r="AD14" s="426"/>
    </row>
    <row r="15" spans="1:30" ht="14.1" customHeight="1" x14ac:dyDescent="0.2">
      <c r="A15" s="69" t="s">
        <v>574</v>
      </c>
      <c r="B15" s="70" t="s">
        <v>579</v>
      </c>
      <c r="C15" s="71">
        <v>1658040000</v>
      </c>
      <c r="D15" s="71">
        <v>1632040000</v>
      </c>
      <c r="E15" s="71">
        <v>1198014440</v>
      </c>
      <c r="F15" s="425">
        <f t="shared" si="2"/>
        <v>0.73405948383618047</v>
      </c>
      <c r="G15" s="71"/>
      <c r="H15" s="71"/>
      <c r="I15" s="71"/>
      <c r="J15" s="425"/>
      <c r="K15" s="71"/>
      <c r="L15" s="71"/>
      <c r="M15" s="71"/>
      <c r="N15" s="425"/>
      <c r="O15" s="71"/>
      <c r="P15" s="71"/>
      <c r="Q15" s="71"/>
      <c r="R15" s="425"/>
      <c r="S15" s="71"/>
      <c r="T15" s="71"/>
      <c r="U15" s="71"/>
      <c r="V15" s="425"/>
      <c r="W15" s="71"/>
      <c r="X15" s="71"/>
      <c r="Y15" s="71"/>
      <c r="Z15" s="425"/>
      <c r="AA15" s="72">
        <f t="shared" si="0"/>
        <v>1658040000</v>
      </c>
      <c r="AB15" s="72">
        <f t="shared" si="1"/>
        <v>1632040000</v>
      </c>
      <c r="AC15" s="72">
        <f t="shared" si="3"/>
        <v>1198014440</v>
      </c>
      <c r="AD15" s="426">
        <f t="shared" si="4"/>
        <v>0.73405948383618047</v>
      </c>
    </row>
    <row r="16" spans="1:30" ht="14.1" customHeight="1" x14ac:dyDescent="0.2">
      <c r="A16" s="69" t="s">
        <v>576</v>
      </c>
      <c r="B16" s="278" t="s">
        <v>581</v>
      </c>
      <c r="C16" s="72">
        <f>SUM(C11:C15)</f>
        <v>2255338951</v>
      </c>
      <c r="D16" s="72">
        <f>SUM(D11:D15)</f>
        <v>2295908463</v>
      </c>
      <c r="E16" s="72">
        <f t="shared" ref="E16:L16" si="5">SUM(E11:E15)</f>
        <v>1884139059</v>
      </c>
      <c r="F16" s="426">
        <f t="shared" si="2"/>
        <v>0.820650774786573</v>
      </c>
      <c r="G16" s="72">
        <f t="shared" si="5"/>
        <v>3175000</v>
      </c>
      <c r="H16" s="72">
        <f t="shared" si="5"/>
        <v>3175000</v>
      </c>
      <c r="I16" s="72">
        <f t="shared" si="5"/>
        <v>1462979</v>
      </c>
      <c r="J16" s="426">
        <f>I16/H16</f>
        <v>0.4607807874015748</v>
      </c>
      <c r="K16" s="72">
        <f t="shared" si="5"/>
        <v>1651000</v>
      </c>
      <c r="L16" s="72">
        <f t="shared" si="5"/>
        <v>1651000</v>
      </c>
      <c r="M16" s="72">
        <f t="shared" ref="M16:AB16" si="6">SUM(M11:M15)</f>
        <v>1482587</v>
      </c>
      <c r="N16" s="426">
        <f>M16/L16</f>
        <v>0.89799333737129017</v>
      </c>
      <c r="O16" s="72">
        <f t="shared" si="6"/>
        <v>2032000</v>
      </c>
      <c r="P16" s="72">
        <f t="shared" si="6"/>
        <v>2032000</v>
      </c>
      <c r="Q16" s="72">
        <f t="shared" si="6"/>
        <v>1931650</v>
      </c>
      <c r="R16" s="426">
        <f>Q16/P16</f>
        <v>0.950615157480315</v>
      </c>
      <c r="S16" s="72">
        <f t="shared" si="6"/>
        <v>2667000</v>
      </c>
      <c r="T16" s="72">
        <f t="shared" si="6"/>
        <v>2667000</v>
      </c>
      <c r="U16" s="72">
        <f t="shared" si="6"/>
        <v>3829381</v>
      </c>
      <c r="V16" s="426">
        <f>U16/T16</f>
        <v>1.4358383952006</v>
      </c>
      <c r="W16" s="72">
        <f t="shared" si="6"/>
        <v>18161000</v>
      </c>
      <c r="X16" s="72">
        <f t="shared" si="6"/>
        <v>19361000</v>
      </c>
      <c r="Y16" s="72">
        <f t="shared" si="6"/>
        <v>8465452</v>
      </c>
      <c r="Z16" s="426">
        <f>Y16/X16</f>
        <v>0.43724249780486546</v>
      </c>
      <c r="AA16" s="72">
        <f t="shared" si="6"/>
        <v>2283024951</v>
      </c>
      <c r="AB16" s="72">
        <f t="shared" si="6"/>
        <v>2324794463</v>
      </c>
      <c r="AC16" s="72">
        <f t="shared" si="3"/>
        <v>1901311108</v>
      </c>
      <c r="AD16" s="426">
        <f t="shared" si="4"/>
        <v>0.81784051805873559</v>
      </c>
    </row>
    <row r="17" spans="1:30" ht="14.1" customHeight="1" x14ac:dyDescent="0.2">
      <c r="A17" s="69" t="s">
        <v>578</v>
      </c>
      <c r="B17" s="75" t="s">
        <v>583</v>
      </c>
      <c r="C17" s="67"/>
      <c r="D17" s="67"/>
      <c r="E17" s="67"/>
      <c r="F17" s="425"/>
      <c r="G17" s="76"/>
      <c r="H17" s="76"/>
      <c r="I17" s="76"/>
      <c r="J17" s="425"/>
      <c r="K17" s="76"/>
      <c r="L17" s="76"/>
      <c r="M17" s="76"/>
      <c r="N17" s="425"/>
      <c r="O17" s="76"/>
      <c r="P17" s="76"/>
      <c r="Q17" s="76"/>
      <c r="R17" s="425"/>
      <c r="S17" s="76"/>
      <c r="T17" s="76"/>
      <c r="U17" s="76"/>
      <c r="V17" s="425"/>
      <c r="W17" s="76"/>
      <c r="X17" s="76"/>
      <c r="Y17" s="76"/>
      <c r="Z17" s="425"/>
      <c r="AA17" s="76">
        <f t="shared" si="0"/>
        <v>0</v>
      </c>
      <c r="AB17" s="76">
        <f t="shared" si="1"/>
        <v>0</v>
      </c>
      <c r="AC17" s="72">
        <f t="shared" si="3"/>
        <v>0</v>
      </c>
      <c r="AD17" s="426"/>
    </row>
    <row r="18" spans="1:30" ht="14.1" customHeight="1" x14ac:dyDescent="0.2">
      <c r="A18" s="69" t="s">
        <v>580</v>
      </c>
      <c r="B18" s="75" t="s">
        <v>585</v>
      </c>
      <c r="C18" s="67"/>
      <c r="D18" s="67"/>
      <c r="E18" s="67"/>
      <c r="F18" s="425"/>
      <c r="G18" s="67"/>
      <c r="H18" s="67"/>
      <c r="I18" s="67"/>
      <c r="J18" s="425"/>
      <c r="K18" s="67"/>
      <c r="L18" s="67"/>
      <c r="M18" s="67"/>
      <c r="N18" s="425"/>
      <c r="O18" s="67"/>
      <c r="P18" s="67"/>
      <c r="Q18" s="67"/>
      <c r="R18" s="425"/>
      <c r="S18" s="67"/>
      <c r="T18" s="67"/>
      <c r="U18" s="67"/>
      <c r="V18" s="425"/>
      <c r="W18" s="67"/>
      <c r="X18" s="67"/>
      <c r="Y18" s="67"/>
      <c r="Z18" s="425"/>
      <c r="AA18" s="76">
        <f t="shared" si="0"/>
        <v>0</v>
      </c>
      <c r="AB18" s="76">
        <f t="shared" si="1"/>
        <v>0</v>
      </c>
      <c r="AC18" s="72">
        <f t="shared" si="3"/>
        <v>0</v>
      </c>
      <c r="AD18" s="426"/>
    </row>
    <row r="19" spans="1:30" s="73" customFormat="1" ht="14.1" customHeight="1" x14ac:dyDescent="0.2">
      <c r="A19" s="69" t="s">
        <v>582</v>
      </c>
      <c r="B19" s="77" t="s">
        <v>587</v>
      </c>
      <c r="C19" s="76"/>
      <c r="D19" s="76"/>
      <c r="E19" s="76"/>
      <c r="F19" s="425"/>
      <c r="G19" s="76"/>
      <c r="H19" s="76"/>
      <c r="I19" s="76"/>
      <c r="J19" s="425"/>
      <c r="K19" s="76"/>
      <c r="L19" s="76"/>
      <c r="M19" s="76"/>
      <c r="N19" s="425"/>
      <c r="O19" s="76"/>
      <c r="P19" s="76"/>
      <c r="Q19" s="76"/>
      <c r="R19" s="425"/>
      <c r="S19" s="76"/>
      <c r="T19" s="76"/>
      <c r="U19" s="76"/>
      <c r="V19" s="425"/>
      <c r="W19" s="76"/>
      <c r="X19" s="76"/>
      <c r="Y19" s="76"/>
      <c r="Z19" s="425"/>
      <c r="AA19" s="76">
        <f t="shared" si="0"/>
        <v>0</v>
      </c>
      <c r="AB19" s="76">
        <f t="shared" si="1"/>
        <v>0</v>
      </c>
      <c r="AC19" s="72">
        <f t="shared" si="3"/>
        <v>0</v>
      </c>
      <c r="AD19" s="426"/>
    </row>
    <row r="20" spans="1:30" ht="27.75" customHeight="1" x14ac:dyDescent="0.2">
      <c r="A20" s="69" t="s">
        <v>584</v>
      </c>
      <c r="B20" s="243" t="s">
        <v>581</v>
      </c>
      <c r="C20" s="244">
        <f>C16+C19+C17</f>
        <v>2255338951</v>
      </c>
      <c r="D20" s="244">
        <f>D16+D19+D17</f>
        <v>2295908463</v>
      </c>
      <c r="E20" s="244">
        <f>E16+E19+E17</f>
        <v>1884139059</v>
      </c>
      <c r="F20" s="428">
        <f t="shared" si="2"/>
        <v>0.820650774786573</v>
      </c>
      <c r="G20" s="244">
        <f>G16+G19+G17</f>
        <v>3175000</v>
      </c>
      <c r="H20" s="244">
        <f>H16+H19+H17</f>
        <v>3175000</v>
      </c>
      <c r="I20" s="244">
        <f>I16+I19+I17</f>
        <v>1462979</v>
      </c>
      <c r="J20" s="428">
        <f>I20/H20</f>
        <v>0.4607807874015748</v>
      </c>
      <c r="K20" s="244">
        <f t="shared" ref="K20:AB20" si="7">K16+K19</f>
        <v>1651000</v>
      </c>
      <c r="L20" s="244">
        <f t="shared" si="7"/>
        <v>1651000</v>
      </c>
      <c r="M20" s="244">
        <f t="shared" si="7"/>
        <v>1482587</v>
      </c>
      <c r="N20" s="428">
        <f>M20/L20</f>
        <v>0.89799333737129017</v>
      </c>
      <c r="O20" s="244">
        <f t="shared" si="7"/>
        <v>2032000</v>
      </c>
      <c r="P20" s="244">
        <f t="shared" si="7"/>
        <v>2032000</v>
      </c>
      <c r="Q20" s="244">
        <f t="shared" si="7"/>
        <v>1931650</v>
      </c>
      <c r="R20" s="428">
        <f>Q20/P20</f>
        <v>0.950615157480315</v>
      </c>
      <c r="S20" s="244">
        <f t="shared" si="7"/>
        <v>2667000</v>
      </c>
      <c r="T20" s="244">
        <f t="shared" si="7"/>
        <v>2667000</v>
      </c>
      <c r="U20" s="244">
        <f t="shared" si="7"/>
        <v>3829381</v>
      </c>
      <c r="V20" s="428">
        <f>U20/T20</f>
        <v>1.4358383952006</v>
      </c>
      <c r="W20" s="244">
        <f t="shared" si="7"/>
        <v>18161000</v>
      </c>
      <c r="X20" s="244">
        <f t="shared" si="7"/>
        <v>19361000</v>
      </c>
      <c r="Y20" s="244">
        <f t="shared" si="7"/>
        <v>8465452</v>
      </c>
      <c r="Z20" s="428">
        <f>Y20/X20</f>
        <v>0.43724249780486546</v>
      </c>
      <c r="AA20" s="244">
        <f t="shared" si="7"/>
        <v>2283024951</v>
      </c>
      <c r="AB20" s="244">
        <f t="shared" si="7"/>
        <v>2324794463</v>
      </c>
      <c r="AC20" s="244">
        <f t="shared" si="3"/>
        <v>1901311108</v>
      </c>
      <c r="AD20" s="428">
        <f t="shared" si="4"/>
        <v>0.81784051805873559</v>
      </c>
    </row>
    <row r="21" spans="1:30" ht="14.1" customHeight="1" x14ac:dyDescent="0.2">
      <c r="A21" s="69" t="s">
        <v>586</v>
      </c>
      <c r="B21" s="78" t="s">
        <v>590</v>
      </c>
      <c r="C21" s="65"/>
      <c r="D21" s="65"/>
      <c r="E21" s="65"/>
      <c r="F21" s="425"/>
      <c r="G21" s="67"/>
      <c r="H21" s="67"/>
      <c r="I21" s="67"/>
      <c r="J21" s="425"/>
      <c r="K21" s="67"/>
      <c r="L21" s="67"/>
      <c r="M21" s="67"/>
      <c r="N21" s="425"/>
      <c r="O21" s="67"/>
      <c r="P21" s="67"/>
      <c r="Q21" s="67"/>
      <c r="R21" s="425"/>
      <c r="S21" s="67"/>
      <c r="T21" s="67"/>
      <c r="U21" s="67"/>
      <c r="V21" s="425"/>
      <c r="W21" s="67"/>
      <c r="X21" s="67"/>
      <c r="Y21" s="67"/>
      <c r="Z21" s="425"/>
      <c r="AA21" s="76">
        <f t="shared" si="0"/>
        <v>0</v>
      </c>
      <c r="AB21" s="76">
        <f t="shared" si="1"/>
        <v>0</v>
      </c>
      <c r="AC21" s="72">
        <f t="shared" si="3"/>
        <v>0</v>
      </c>
      <c r="AD21" s="426"/>
    </row>
    <row r="22" spans="1:30" ht="14.1" customHeight="1" x14ac:dyDescent="0.2">
      <c r="A22" s="69" t="s">
        <v>588</v>
      </c>
      <c r="B22" s="70" t="s">
        <v>592</v>
      </c>
      <c r="C22" s="71">
        <v>43852294</v>
      </c>
      <c r="D22" s="71">
        <v>724239417</v>
      </c>
      <c r="E22" s="71">
        <v>754287580</v>
      </c>
      <c r="F22" s="425">
        <f t="shared" si="2"/>
        <v>1.0414892676298506</v>
      </c>
      <c r="G22" s="71"/>
      <c r="H22" s="71"/>
      <c r="I22" s="71"/>
      <c r="J22" s="425"/>
      <c r="K22" s="71"/>
      <c r="L22" s="71"/>
      <c r="M22" s="71"/>
      <c r="N22" s="425"/>
      <c r="O22" s="71"/>
      <c r="P22" s="71"/>
      <c r="Q22" s="71"/>
      <c r="R22" s="425"/>
      <c r="S22" s="71"/>
      <c r="T22" s="71"/>
      <c r="U22" s="71">
        <v>56693</v>
      </c>
      <c r="V22" s="425"/>
      <c r="W22" s="71"/>
      <c r="X22" s="71"/>
      <c r="Y22" s="71"/>
      <c r="Z22" s="425"/>
      <c r="AA22" s="72">
        <f t="shared" si="0"/>
        <v>43852294</v>
      </c>
      <c r="AB22" s="72">
        <f t="shared" si="1"/>
        <v>724239417</v>
      </c>
      <c r="AC22" s="72">
        <f t="shared" si="3"/>
        <v>754344273</v>
      </c>
      <c r="AD22" s="426">
        <f t="shared" si="4"/>
        <v>1.0415675469925438</v>
      </c>
    </row>
    <row r="23" spans="1:30" ht="25.5" x14ac:dyDescent="0.2">
      <c r="A23" s="69" t="s">
        <v>589</v>
      </c>
      <c r="B23" s="79" t="s">
        <v>594</v>
      </c>
      <c r="C23" s="67"/>
      <c r="D23" s="67"/>
      <c r="E23" s="67"/>
      <c r="F23" s="425"/>
      <c r="G23" s="67"/>
      <c r="H23" s="67"/>
      <c r="I23" s="67"/>
      <c r="J23" s="425"/>
      <c r="K23" s="67"/>
      <c r="L23" s="67"/>
      <c r="M23" s="67"/>
      <c r="N23" s="425"/>
      <c r="O23" s="67"/>
      <c r="P23" s="67"/>
      <c r="Q23" s="67"/>
      <c r="R23" s="425"/>
      <c r="S23" s="67"/>
      <c r="T23" s="67"/>
      <c r="U23" s="67"/>
      <c r="V23" s="425"/>
      <c r="W23" s="67"/>
      <c r="X23" s="67"/>
      <c r="Y23" s="67"/>
      <c r="Z23" s="425"/>
      <c r="AA23" s="76">
        <f t="shared" si="0"/>
        <v>0</v>
      </c>
      <c r="AB23" s="76">
        <f t="shared" si="1"/>
        <v>0</v>
      </c>
      <c r="AC23" s="72">
        <f t="shared" si="3"/>
        <v>0</v>
      </c>
      <c r="AD23" s="426"/>
    </row>
    <row r="24" spans="1:30" s="59" customFormat="1" ht="14.1" customHeight="1" x14ac:dyDescent="0.2">
      <c r="A24" s="69" t="s">
        <v>591</v>
      </c>
      <c r="B24" s="75" t="s">
        <v>596</v>
      </c>
      <c r="C24" s="67">
        <v>19644566</v>
      </c>
      <c r="D24" s="67">
        <v>15070170</v>
      </c>
      <c r="E24" s="67">
        <v>25622510</v>
      </c>
      <c r="F24" s="425">
        <f t="shared" si="2"/>
        <v>1.700213733488076</v>
      </c>
      <c r="G24" s="76"/>
      <c r="H24" s="76"/>
      <c r="I24" s="76"/>
      <c r="J24" s="425"/>
      <c r="K24" s="76"/>
      <c r="L24" s="76"/>
      <c r="M24" s="76"/>
      <c r="N24" s="425"/>
      <c r="O24" s="76"/>
      <c r="P24" s="76"/>
      <c r="Q24" s="76"/>
      <c r="R24" s="425"/>
      <c r="S24" s="76"/>
      <c r="T24" s="76"/>
      <c r="U24" s="76"/>
      <c r="V24" s="425"/>
      <c r="W24" s="76"/>
      <c r="X24" s="76"/>
      <c r="Y24" s="76"/>
      <c r="Z24" s="425"/>
      <c r="AA24" s="76">
        <f t="shared" si="0"/>
        <v>19644566</v>
      </c>
      <c r="AB24" s="76">
        <f t="shared" si="1"/>
        <v>15070170</v>
      </c>
      <c r="AC24" s="72">
        <f t="shared" si="3"/>
        <v>25622510</v>
      </c>
      <c r="AD24" s="426">
        <f t="shared" si="4"/>
        <v>1.700213733488076</v>
      </c>
    </row>
    <row r="25" spans="1:30" s="80" customFormat="1" ht="14.1" customHeight="1" x14ac:dyDescent="0.2">
      <c r="A25" s="69" t="s">
        <v>593</v>
      </c>
      <c r="B25" s="75" t="s">
        <v>598</v>
      </c>
      <c r="C25" s="67">
        <v>150000000</v>
      </c>
      <c r="D25" s="67">
        <v>150000000</v>
      </c>
      <c r="E25" s="67">
        <v>151198699</v>
      </c>
      <c r="F25" s="425">
        <f t="shared" si="2"/>
        <v>1.0079913266666667</v>
      </c>
      <c r="G25" s="67"/>
      <c r="H25" s="67"/>
      <c r="I25" s="67"/>
      <c r="J25" s="425"/>
      <c r="K25" s="67"/>
      <c r="L25" s="67"/>
      <c r="M25" s="67"/>
      <c r="N25" s="425"/>
      <c r="O25" s="67"/>
      <c r="P25" s="67"/>
      <c r="Q25" s="67"/>
      <c r="R25" s="425"/>
      <c r="S25" s="67"/>
      <c r="T25" s="67"/>
      <c r="U25" s="67"/>
      <c r="V25" s="425"/>
      <c r="W25" s="67"/>
      <c r="X25" s="67"/>
      <c r="Y25" s="67"/>
      <c r="Z25" s="425"/>
      <c r="AA25" s="76">
        <f t="shared" si="0"/>
        <v>150000000</v>
      </c>
      <c r="AB25" s="76">
        <f t="shared" si="1"/>
        <v>150000000</v>
      </c>
      <c r="AC25" s="72">
        <f t="shared" si="3"/>
        <v>151198699</v>
      </c>
      <c r="AD25" s="426">
        <f t="shared" si="4"/>
        <v>1.0079913266666667</v>
      </c>
    </row>
    <row r="26" spans="1:30" s="73" customFormat="1" ht="14.1" customHeight="1" x14ac:dyDescent="0.2">
      <c r="A26" s="69" t="s">
        <v>595</v>
      </c>
      <c r="B26" s="243" t="s">
        <v>600</v>
      </c>
      <c r="C26" s="244">
        <f>SUM(C22:C25)</f>
        <v>213496860</v>
      </c>
      <c r="D26" s="244">
        <f>SUM(D22:D25)</f>
        <v>889309587</v>
      </c>
      <c r="E26" s="244">
        <f>SUM(E22:E25)</f>
        <v>931108789</v>
      </c>
      <c r="F26" s="428">
        <f t="shared" si="2"/>
        <v>1.0470018569585038</v>
      </c>
      <c r="G26" s="244">
        <f>SUM(G22:G25)</f>
        <v>0</v>
      </c>
      <c r="H26" s="244">
        <f>SUM(H22:H25)</f>
        <v>0</v>
      </c>
      <c r="I26" s="244">
        <f>SUM(I22:I25)</f>
        <v>0</v>
      </c>
      <c r="J26" s="432"/>
      <c r="K26" s="244">
        <f t="shared" ref="K26:AD26" si="8">SUM(K22:K25)</f>
        <v>0</v>
      </c>
      <c r="L26" s="244">
        <f t="shared" si="8"/>
        <v>0</v>
      </c>
      <c r="M26" s="244">
        <f t="shared" si="8"/>
        <v>0</v>
      </c>
      <c r="N26" s="428">
        <f t="shared" si="8"/>
        <v>0</v>
      </c>
      <c r="O26" s="244">
        <f t="shared" si="8"/>
        <v>0</v>
      </c>
      <c r="P26" s="244">
        <f t="shared" si="8"/>
        <v>0</v>
      </c>
      <c r="Q26" s="244">
        <f t="shared" si="8"/>
        <v>0</v>
      </c>
      <c r="R26" s="428">
        <f t="shared" si="8"/>
        <v>0</v>
      </c>
      <c r="S26" s="244">
        <f t="shared" si="8"/>
        <v>0</v>
      </c>
      <c r="T26" s="244">
        <f t="shared" si="8"/>
        <v>0</v>
      </c>
      <c r="U26" s="244">
        <f t="shared" si="8"/>
        <v>56693</v>
      </c>
      <c r="V26" s="432"/>
      <c r="W26" s="244">
        <f t="shared" si="8"/>
        <v>0</v>
      </c>
      <c r="X26" s="244">
        <f t="shared" si="8"/>
        <v>0</v>
      </c>
      <c r="Y26" s="244">
        <f t="shared" si="8"/>
        <v>0</v>
      </c>
      <c r="Z26" s="432"/>
      <c r="AA26" s="244">
        <f t="shared" si="8"/>
        <v>213496860</v>
      </c>
      <c r="AB26" s="244">
        <f t="shared" si="8"/>
        <v>889309587</v>
      </c>
      <c r="AC26" s="244">
        <f t="shared" si="8"/>
        <v>931165482</v>
      </c>
      <c r="AD26" s="428">
        <f t="shared" si="8"/>
        <v>3.7497726071472863</v>
      </c>
    </row>
    <row r="27" spans="1:30" s="73" customFormat="1" ht="14.1" customHeight="1" x14ac:dyDescent="0.2">
      <c r="A27" s="69" t="s">
        <v>597</v>
      </c>
      <c r="B27" s="241" t="s">
        <v>927</v>
      </c>
      <c r="C27" s="242">
        <f>C20+C26</f>
        <v>2468835811</v>
      </c>
      <c r="D27" s="242">
        <f>D20+D26</f>
        <v>3185218050</v>
      </c>
      <c r="E27" s="242">
        <f>E20+E26</f>
        <v>2815247848</v>
      </c>
      <c r="F27" s="429">
        <f t="shared" si="2"/>
        <v>0.88384776294985523</v>
      </c>
      <c r="G27" s="242">
        <f>G20+G26</f>
        <v>3175000</v>
      </c>
      <c r="H27" s="242">
        <f>H20+H26</f>
        <v>3175000</v>
      </c>
      <c r="I27" s="242">
        <f>I20+I26</f>
        <v>1462979</v>
      </c>
      <c r="J27" s="429">
        <f>I27/H27</f>
        <v>0.4607807874015748</v>
      </c>
      <c r="K27" s="242">
        <f>K20+K26</f>
        <v>1651000</v>
      </c>
      <c r="L27" s="242">
        <f t="shared" ref="L27:U27" si="9">L20+L26</f>
        <v>1651000</v>
      </c>
      <c r="M27" s="242">
        <f t="shared" si="9"/>
        <v>1482587</v>
      </c>
      <c r="N27" s="429">
        <f t="shared" si="9"/>
        <v>0.89799333737129017</v>
      </c>
      <c r="O27" s="242">
        <f t="shared" si="9"/>
        <v>2032000</v>
      </c>
      <c r="P27" s="242">
        <f t="shared" si="9"/>
        <v>2032000</v>
      </c>
      <c r="Q27" s="242">
        <f t="shared" si="9"/>
        <v>1931650</v>
      </c>
      <c r="R27" s="429">
        <f t="shared" si="9"/>
        <v>0.950615157480315</v>
      </c>
      <c r="S27" s="242">
        <f t="shared" si="9"/>
        <v>2667000</v>
      </c>
      <c r="T27" s="242">
        <f t="shared" si="9"/>
        <v>2667000</v>
      </c>
      <c r="U27" s="242">
        <f t="shared" si="9"/>
        <v>3886074</v>
      </c>
      <c r="V27" s="429">
        <f>U27/T27</f>
        <v>1.457095613048369</v>
      </c>
      <c r="W27" s="242">
        <f t="shared" ref="W27:AD27" si="10">W20+W26</f>
        <v>18161000</v>
      </c>
      <c r="X27" s="242">
        <f t="shared" si="10"/>
        <v>19361000</v>
      </c>
      <c r="Y27" s="242">
        <f t="shared" si="10"/>
        <v>8465452</v>
      </c>
      <c r="Z27" s="429">
        <f>Y27/X27</f>
        <v>0.43724249780486546</v>
      </c>
      <c r="AA27" s="242">
        <f t="shared" si="10"/>
        <v>2496521811</v>
      </c>
      <c r="AB27" s="242">
        <f t="shared" si="10"/>
        <v>3214104050</v>
      </c>
      <c r="AC27" s="242">
        <f t="shared" si="10"/>
        <v>2832476590</v>
      </c>
      <c r="AD27" s="429">
        <f t="shared" si="10"/>
        <v>4.5676131252060221</v>
      </c>
    </row>
    <row r="28" spans="1:30" s="73" customFormat="1" ht="14.1" customHeight="1" x14ac:dyDescent="0.2">
      <c r="A28" s="69" t="s">
        <v>599</v>
      </c>
      <c r="B28" s="70" t="s">
        <v>603</v>
      </c>
      <c r="C28" s="71">
        <v>2149588146</v>
      </c>
      <c r="D28" s="71">
        <v>2229726968</v>
      </c>
      <c r="E28" s="71">
        <v>300000000</v>
      </c>
      <c r="F28" s="425">
        <f t="shared" si="2"/>
        <v>0.13454562119284552</v>
      </c>
      <c r="G28" s="72"/>
      <c r="H28" s="72"/>
      <c r="I28" s="72"/>
      <c r="J28" s="425"/>
      <c r="K28" s="72"/>
      <c r="L28" s="72"/>
      <c r="M28" s="72"/>
      <c r="N28" s="425"/>
      <c r="O28" s="72"/>
      <c r="P28" s="72"/>
      <c r="Q28" s="72"/>
      <c r="R28" s="425"/>
      <c r="S28" s="72"/>
      <c r="T28" s="72"/>
      <c r="U28" s="72"/>
      <c r="V28" s="425"/>
      <c r="W28" s="72"/>
      <c r="X28" s="72"/>
      <c r="Y28" s="72"/>
      <c r="Z28" s="425"/>
      <c r="AA28" s="72">
        <f>C28+G28+K28+O28+S28+W28</f>
        <v>2149588146</v>
      </c>
      <c r="AB28" s="72">
        <f>D28+H28+L28+P28+T28+X28</f>
        <v>2229726968</v>
      </c>
      <c r="AC28" s="72">
        <f t="shared" si="3"/>
        <v>300000000</v>
      </c>
      <c r="AD28" s="426">
        <f t="shared" si="4"/>
        <v>0.13454562119284552</v>
      </c>
    </row>
    <row r="29" spans="1:30" s="59" customFormat="1" ht="14.1" customHeight="1" x14ac:dyDescent="0.2">
      <c r="A29" s="69" t="s">
        <v>601</v>
      </c>
      <c r="B29" s="70" t="s">
        <v>605</v>
      </c>
      <c r="C29" s="71">
        <v>397659805</v>
      </c>
      <c r="D29" s="71">
        <v>554580354</v>
      </c>
      <c r="E29" s="71">
        <v>554580354</v>
      </c>
      <c r="F29" s="425">
        <f t="shared" si="2"/>
        <v>1</v>
      </c>
      <c r="G29" s="71">
        <v>305516</v>
      </c>
      <c r="H29" s="71">
        <v>1396059</v>
      </c>
      <c r="I29" s="71">
        <v>1396059</v>
      </c>
      <c r="J29" s="425">
        <f>I29/H29</f>
        <v>1</v>
      </c>
      <c r="K29" s="71">
        <v>891101</v>
      </c>
      <c r="L29" s="71">
        <v>665212</v>
      </c>
      <c r="M29" s="71">
        <v>665212</v>
      </c>
      <c r="N29" s="425">
        <f>M29/L29</f>
        <v>1</v>
      </c>
      <c r="O29" s="71">
        <v>1342244</v>
      </c>
      <c r="P29" s="71">
        <v>1339702</v>
      </c>
      <c r="Q29" s="71">
        <v>1339702</v>
      </c>
      <c r="R29" s="425">
        <f>Q29/P29</f>
        <v>1</v>
      </c>
      <c r="S29" s="71">
        <v>96192</v>
      </c>
      <c r="T29" s="71">
        <v>634062</v>
      </c>
      <c r="U29" s="71">
        <v>634062</v>
      </c>
      <c r="V29" s="425">
        <f>U29/T29</f>
        <v>1</v>
      </c>
      <c r="W29" s="71">
        <v>1566605</v>
      </c>
      <c r="X29" s="71">
        <v>1723741</v>
      </c>
      <c r="Y29" s="71">
        <v>1723741</v>
      </c>
      <c r="Z29" s="425">
        <f>Y29/X29</f>
        <v>1</v>
      </c>
      <c r="AA29" s="72">
        <f>C29+G29+K29+O29+S29+W29</f>
        <v>401861463</v>
      </c>
      <c r="AB29" s="72">
        <f>D29+H29+L29+P29+T29+X29</f>
        <v>560339130</v>
      </c>
      <c r="AC29" s="72">
        <f t="shared" si="3"/>
        <v>560339130</v>
      </c>
      <c r="AD29" s="426">
        <f t="shared" si="4"/>
        <v>1</v>
      </c>
    </row>
    <row r="30" spans="1:30" s="73" customFormat="1" ht="14.1" customHeight="1" x14ac:dyDescent="0.2">
      <c r="A30" s="69" t="s">
        <v>602</v>
      </c>
      <c r="B30" s="70" t="s">
        <v>928</v>
      </c>
      <c r="C30" s="71"/>
      <c r="D30" s="71">
        <v>90000000</v>
      </c>
      <c r="E30" s="71">
        <v>91236025</v>
      </c>
      <c r="F30" s="425">
        <f t="shared" si="2"/>
        <v>1.013733611111111</v>
      </c>
      <c r="G30" s="71"/>
      <c r="H30" s="71"/>
      <c r="I30" s="71"/>
      <c r="J30" s="425"/>
      <c r="K30" s="71"/>
      <c r="L30" s="71"/>
      <c r="M30" s="71"/>
      <c r="N30" s="425"/>
      <c r="O30" s="71"/>
      <c r="P30" s="71"/>
      <c r="Q30" s="71"/>
      <c r="R30" s="425"/>
      <c r="S30" s="71"/>
      <c r="T30" s="71"/>
      <c r="U30" s="71"/>
      <c r="V30" s="425"/>
      <c r="W30" s="71"/>
      <c r="X30" s="71"/>
      <c r="Y30" s="71"/>
      <c r="Z30" s="425"/>
      <c r="AA30" s="72"/>
      <c r="AB30" s="72">
        <f>D30+H30+L30+P30+T30+X30</f>
        <v>90000000</v>
      </c>
      <c r="AC30" s="72">
        <f t="shared" si="3"/>
        <v>91236025</v>
      </c>
      <c r="AD30" s="426">
        <f t="shared" si="4"/>
        <v>1.013733611111111</v>
      </c>
    </row>
    <row r="31" spans="1:30" ht="14.1" customHeight="1" x14ac:dyDescent="0.2">
      <c r="A31" s="69" t="s">
        <v>604</v>
      </c>
      <c r="B31" s="70" t="s">
        <v>491</v>
      </c>
      <c r="C31" s="71"/>
      <c r="D31" s="71"/>
      <c r="E31" s="71"/>
      <c r="F31" s="425"/>
      <c r="G31" s="71">
        <v>240114984</v>
      </c>
      <c r="H31" s="71">
        <v>241358060</v>
      </c>
      <c r="I31" s="71">
        <v>227500684</v>
      </c>
      <c r="J31" s="425">
        <f>I31/H31</f>
        <v>0.94258581627644833</v>
      </c>
      <c r="K31" s="71">
        <v>109534099</v>
      </c>
      <c r="L31" s="71">
        <v>109534099</v>
      </c>
      <c r="M31" s="71">
        <v>97617972</v>
      </c>
      <c r="N31" s="425">
        <f>M31/L31</f>
        <v>0.89121080002675701</v>
      </c>
      <c r="O31" s="71">
        <v>130991356</v>
      </c>
      <c r="P31" s="71">
        <v>130991356</v>
      </c>
      <c r="Q31" s="71">
        <v>110910059</v>
      </c>
      <c r="R31" s="425">
        <f>Q31/P31</f>
        <v>0.84669754086674243</v>
      </c>
      <c r="S31" s="71">
        <v>205763718</v>
      </c>
      <c r="T31" s="71">
        <v>205763718</v>
      </c>
      <c r="U31" s="71">
        <v>186077080</v>
      </c>
      <c r="V31" s="425">
        <f>U31/T31</f>
        <v>0.90432405580851727</v>
      </c>
      <c r="W31" s="71">
        <v>63919445</v>
      </c>
      <c r="X31" s="71">
        <v>63919445</v>
      </c>
      <c r="Y31" s="71">
        <v>58787235</v>
      </c>
      <c r="Z31" s="425">
        <f>Y31/X31</f>
        <v>0.91970815766626257</v>
      </c>
      <c r="AA31" s="72">
        <f>C31+G31+K31+O31+S31+W31</f>
        <v>750323602</v>
      </c>
      <c r="AB31" s="72">
        <f>D31+H31+L31+P31+T31+X31</f>
        <v>751566678</v>
      </c>
      <c r="AC31" s="72">
        <f t="shared" si="3"/>
        <v>680893030</v>
      </c>
      <c r="AD31" s="426">
        <f t="shared" si="4"/>
        <v>0.90596489963063531</v>
      </c>
    </row>
    <row r="32" spans="1:30" ht="14.1" customHeight="1" x14ac:dyDescent="0.2">
      <c r="A32" s="69" t="s">
        <v>606</v>
      </c>
      <c r="B32" s="70" t="s">
        <v>1680</v>
      </c>
      <c r="C32" s="71"/>
      <c r="D32" s="71"/>
      <c r="E32" s="71">
        <v>6537922</v>
      </c>
      <c r="F32" s="425"/>
      <c r="G32" s="71"/>
      <c r="H32" s="71"/>
      <c r="I32" s="71"/>
      <c r="J32" s="425"/>
      <c r="K32" s="71"/>
      <c r="L32" s="71"/>
      <c r="M32" s="71"/>
      <c r="N32" s="425"/>
      <c r="O32" s="71"/>
      <c r="P32" s="71"/>
      <c r="Q32" s="71"/>
      <c r="R32" s="425"/>
      <c r="S32" s="71"/>
      <c r="T32" s="71"/>
      <c r="U32" s="71"/>
      <c r="V32" s="425"/>
      <c r="W32" s="71"/>
      <c r="X32" s="71"/>
      <c r="Y32" s="71"/>
      <c r="Z32" s="425"/>
      <c r="AA32" s="72"/>
      <c r="AB32" s="72"/>
      <c r="AC32" s="72">
        <f t="shared" si="3"/>
        <v>6537922</v>
      </c>
      <c r="AD32" s="426"/>
    </row>
    <row r="33" spans="1:30" ht="14.1" customHeight="1" x14ac:dyDescent="0.2">
      <c r="A33" s="69" t="s">
        <v>607</v>
      </c>
      <c r="B33" s="241" t="s">
        <v>929</v>
      </c>
      <c r="C33" s="242">
        <f>C28+C29+C31</f>
        <v>2547247951</v>
      </c>
      <c r="D33" s="242">
        <f>D28+D29+D31+D30</f>
        <v>2874307322</v>
      </c>
      <c r="E33" s="242">
        <f>E28+E29+E31+E30+E32</f>
        <v>952354301</v>
      </c>
      <c r="F33" s="429">
        <f t="shared" si="2"/>
        <v>0.33133349858265432</v>
      </c>
      <c r="G33" s="242">
        <f>G28+G29+G31+G30</f>
        <v>240420500</v>
      </c>
      <c r="H33" s="242">
        <f>H28+H29+H31+H30</f>
        <v>242754119</v>
      </c>
      <c r="I33" s="242">
        <f>I28+I29+I31+I30</f>
        <v>228896743</v>
      </c>
      <c r="J33" s="429">
        <f>I33/H33</f>
        <v>0.94291600053138547</v>
      </c>
      <c r="K33" s="242">
        <f>K28+K29+K31</f>
        <v>110425200</v>
      </c>
      <c r="L33" s="242">
        <f>L28+L29+L31</f>
        <v>110199311</v>
      </c>
      <c r="M33" s="242">
        <f t="shared" ref="M33:AA33" si="11">M28+M29+M31</f>
        <v>98283184</v>
      </c>
      <c r="N33" s="429">
        <f>M33/L33</f>
        <v>0.89186749997012227</v>
      </c>
      <c r="O33" s="242">
        <f t="shared" si="11"/>
        <v>132333600</v>
      </c>
      <c r="P33" s="242">
        <f t="shared" si="11"/>
        <v>132331058</v>
      </c>
      <c r="Q33" s="242">
        <f t="shared" si="11"/>
        <v>112249761</v>
      </c>
      <c r="R33" s="429">
        <f>Q33/P33</f>
        <v>0.84824955453768081</v>
      </c>
      <c r="S33" s="242">
        <f t="shared" si="11"/>
        <v>205859910</v>
      </c>
      <c r="T33" s="242">
        <f t="shared" si="11"/>
        <v>206397780</v>
      </c>
      <c r="U33" s="242">
        <f t="shared" si="11"/>
        <v>186711142</v>
      </c>
      <c r="V33" s="429">
        <f>U33/T33</f>
        <v>0.90461797602668015</v>
      </c>
      <c r="W33" s="242">
        <f t="shared" si="11"/>
        <v>65486050</v>
      </c>
      <c r="X33" s="242">
        <f t="shared" si="11"/>
        <v>65643186</v>
      </c>
      <c r="Y33" s="242">
        <f t="shared" si="11"/>
        <v>60510976</v>
      </c>
      <c r="Z33" s="429">
        <f>Y33/X33</f>
        <v>0.92181656143259105</v>
      </c>
      <c r="AA33" s="242">
        <f t="shared" si="11"/>
        <v>3301773211</v>
      </c>
      <c r="AB33" s="242">
        <f>AB28+AB29+AB31+AB30</f>
        <v>3631632776</v>
      </c>
      <c r="AC33" s="242">
        <f t="shared" si="3"/>
        <v>1639006107</v>
      </c>
      <c r="AD33" s="429">
        <f t="shared" si="4"/>
        <v>0.45131383267370312</v>
      </c>
    </row>
    <row r="34" spans="1:30" ht="14.1" customHeight="1" x14ac:dyDescent="0.2">
      <c r="A34" s="69" t="s">
        <v>838</v>
      </c>
      <c r="B34" s="247" t="s">
        <v>608</v>
      </c>
      <c r="C34" s="248">
        <f>C27+C33</f>
        <v>5016083762</v>
      </c>
      <c r="D34" s="248">
        <f>D27+D33</f>
        <v>6059525372</v>
      </c>
      <c r="E34" s="248">
        <f>E27+E33</f>
        <v>3767602149</v>
      </c>
      <c r="F34" s="430">
        <f t="shared" si="2"/>
        <v>0.6217652237928446</v>
      </c>
      <c r="G34" s="248">
        <f>G27+G33</f>
        <v>243595500</v>
      </c>
      <c r="H34" s="248">
        <f>H27+H33</f>
        <v>245929119</v>
      </c>
      <c r="I34" s="248">
        <f>I27+I33</f>
        <v>230359722</v>
      </c>
      <c r="J34" s="430">
        <f>I34/H34</f>
        <v>0.93669152695984736</v>
      </c>
      <c r="K34" s="248">
        <f>K27+K33</f>
        <v>112076200</v>
      </c>
      <c r="L34" s="248">
        <f>L27+L33</f>
        <v>111850311</v>
      </c>
      <c r="M34" s="248">
        <f t="shared" ref="M34:AB34" si="12">M27+M33</f>
        <v>99765771</v>
      </c>
      <c r="N34" s="430">
        <f>M34/L34</f>
        <v>0.89195792222696635</v>
      </c>
      <c r="O34" s="248">
        <f t="shared" si="12"/>
        <v>134365600</v>
      </c>
      <c r="P34" s="248">
        <f t="shared" si="12"/>
        <v>134363058</v>
      </c>
      <c r="Q34" s="248">
        <f t="shared" si="12"/>
        <v>114181411</v>
      </c>
      <c r="R34" s="430">
        <f>Q34/P34</f>
        <v>0.84979765048217348</v>
      </c>
      <c r="S34" s="248">
        <f t="shared" si="12"/>
        <v>208526910</v>
      </c>
      <c r="T34" s="248">
        <f t="shared" si="12"/>
        <v>209064780</v>
      </c>
      <c r="U34" s="248">
        <f t="shared" si="12"/>
        <v>190597216</v>
      </c>
      <c r="V34" s="430">
        <f>U34/T34</f>
        <v>0.91166582912722072</v>
      </c>
      <c r="W34" s="248">
        <f t="shared" si="12"/>
        <v>83647050</v>
      </c>
      <c r="X34" s="248">
        <f t="shared" si="12"/>
        <v>85004186</v>
      </c>
      <c r="Y34" s="248">
        <f t="shared" si="12"/>
        <v>68976428</v>
      </c>
      <c r="Z34" s="430">
        <f>Y34/X34</f>
        <v>0.81144742683613247</v>
      </c>
      <c r="AA34" s="248">
        <f t="shared" si="12"/>
        <v>5798295022</v>
      </c>
      <c r="AB34" s="248">
        <f t="shared" si="12"/>
        <v>6845736826</v>
      </c>
      <c r="AC34" s="248">
        <f t="shared" si="3"/>
        <v>4471482697</v>
      </c>
      <c r="AD34" s="430">
        <f t="shared" si="4"/>
        <v>0.6531777090841967</v>
      </c>
    </row>
    <row r="35" spans="1:30" s="193" customFormat="1" ht="26.25" customHeight="1" x14ac:dyDescent="0.2">
      <c r="A35" s="81"/>
      <c r="B35" s="82"/>
      <c r="C35" s="83"/>
      <c r="D35" s="83"/>
      <c r="E35" s="83"/>
      <c r="F35" s="431"/>
      <c r="G35" s="83"/>
      <c r="H35" s="83"/>
      <c r="I35" s="83"/>
      <c r="J35" s="431"/>
      <c r="K35" s="83"/>
      <c r="L35" s="83"/>
      <c r="M35" s="83"/>
      <c r="N35" s="431"/>
      <c r="O35" s="83"/>
      <c r="P35" s="83"/>
      <c r="Q35" s="83"/>
      <c r="R35" s="431"/>
      <c r="S35" s="83"/>
      <c r="T35" s="83"/>
      <c r="U35" s="83"/>
      <c r="V35" s="431"/>
      <c r="W35" s="83"/>
      <c r="X35" s="83"/>
      <c r="Y35" s="83"/>
      <c r="Z35" s="431"/>
      <c r="AA35" s="83"/>
      <c r="AB35" s="54"/>
      <c r="AC35" s="192"/>
      <c r="AD35" s="461"/>
    </row>
    <row r="36" spans="1:30" s="193" customFormat="1" ht="12.75" x14ac:dyDescent="0.2">
      <c r="A36" s="55"/>
      <c r="B36" s="82"/>
      <c r="C36" s="83"/>
      <c r="D36" s="83"/>
      <c r="E36" s="83"/>
      <c r="F36" s="431"/>
      <c r="G36" s="83"/>
      <c r="H36" s="83"/>
      <c r="I36" s="83"/>
      <c r="J36" s="431"/>
      <c r="K36" s="83"/>
      <c r="L36" s="83"/>
      <c r="M36" s="83"/>
      <c r="N36" s="431"/>
      <c r="O36" s="83"/>
      <c r="P36" s="83"/>
      <c r="Q36" s="83"/>
      <c r="R36" s="431"/>
      <c r="S36" s="83"/>
      <c r="T36" s="83"/>
      <c r="U36" s="83"/>
      <c r="V36" s="431"/>
      <c r="W36" s="84"/>
      <c r="X36" s="84"/>
      <c r="Y36" s="84"/>
      <c r="Z36" s="433"/>
      <c r="AA36" s="85"/>
      <c r="AB36" s="54"/>
      <c r="AC36" s="192"/>
      <c r="AD36" s="461"/>
    </row>
    <row r="37" spans="1:30" s="193" customFormat="1" ht="17.25" customHeight="1" x14ac:dyDescent="0.2">
      <c r="A37" s="615" t="s">
        <v>568</v>
      </c>
      <c r="B37" s="60" t="s">
        <v>536</v>
      </c>
      <c r="C37" s="61" t="s">
        <v>537</v>
      </c>
      <c r="D37" s="61" t="s">
        <v>538</v>
      </c>
      <c r="E37" s="61" t="s">
        <v>539</v>
      </c>
      <c r="F37" s="422" t="s">
        <v>540</v>
      </c>
      <c r="G37" s="61" t="s">
        <v>541</v>
      </c>
      <c r="H37" s="61" t="s">
        <v>542</v>
      </c>
      <c r="I37" s="61" t="s">
        <v>543</v>
      </c>
      <c r="J37" s="422" t="s">
        <v>544</v>
      </c>
      <c r="K37" s="61" t="s">
        <v>545</v>
      </c>
      <c r="L37" s="61" t="s">
        <v>546</v>
      </c>
      <c r="M37" s="61" t="s">
        <v>547</v>
      </c>
      <c r="N37" s="422" t="s">
        <v>548</v>
      </c>
      <c r="O37" s="61" t="s">
        <v>549</v>
      </c>
      <c r="P37" s="61" t="s">
        <v>550</v>
      </c>
      <c r="Q37" s="61" t="s">
        <v>551</v>
      </c>
      <c r="R37" s="422" t="s">
        <v>552</v>
      </c>
      <c r="S37" s="61" t="s">
        <v>553</v>
      </c>
      <c r="T37" s="61" t="s">
        <v>554</v>
      </c>
      <c r="U37" s="61" t="s">
        <v>555</v>
      </c>
      <c r="V37" s="422" t="s">
        <v>556</v>
      </c>
      <c r="W37" s="61" t="s">
        <v>557</v>
      </c>
      <c r="X37" s="61" t="s">
        <v>558</v>
      </c>
      <c r="Y37" s="61" t="s">
        <v>559</v>
      </c>
      <c r="Z37" s="422" t="s">
        <v>560</v>
      </c>
      <c r="AA37" s="60" t="s">
        <v>561</v>
      </c>
      <c r="AB37" s="60" t="s">
        <v>562</v>
      </c>
      <c r="AC37" s="60" t="s">
        <v>563</v>
      </c>
      <c r="AD37" s="422" t="s">
        <v>937</v>
      </c>
    </row>
    <row r="38" spans="1:30" ht="14.1" customHeight="1" x14ac:dyDescent="0.2">
      <c r="A38" s="616"/>
      <c r="B38" s="177" t="s">
        <v>253</v>
      </c>
      <c r="C38" s="606" t="s">
        <v>528</v>
      </c>
      <c r="D38" s="607"/>
      <c r="E38" s="607"/>
      <c r="F38" s="608"/>
      <c r="G38" s="609" t="s">
        <v>566</v>
      </c>
      <c r="H38" s="607"/>
      <c r="I38" s="607"/>
      <c r="J38" s="608"/>
      <c r="K38" s="609" t="s">
        <v>523</v>
      </c>
      <c r="L38" s="607"/>
      <c r="M38" s="607"/>
      <c r="N38" s="608"/>
      <c r="O38" s="609" t="s">
        <v>524</v>
      </c>
      <c r="P38" s="607"/>
      <c r="Q38" s="607"/>
      <c r="R38" s="608"/>
      <c r="S38" s="609" t="s">
        <v>525</v>
      </c>
      <c r="T38" s="607"/>
      <c r="U38" s="607"/>
      <c r="V38" s="608"/>
      <c r="W38" s="606" t="s">
        <v>526</v>
      </c>
      <c r="X38" s="607"/>
      <c r="Y38" s="607"/>
      <c r="Z38" s="608"/>
      <c r="AA38" s="609" t="s">
        <v>795</v>
      </c>
      <c r="AB38" s="610"/>
      <c r="AC38" s="611"/>
      <c r="AD38" s="612"/>
    </row>
    <row r="39" spans="1:30" ht="14.1" customHeight="1" x14ac:dyDescent="0.2">
      <c r="A39" s="616"/>
      <c r="B39" s="623" t="s">
        <v>609</v>
      </c>
      <c r="C39" s="613" t="s">
        <v>249</v>
      </c>
      <c r="D39" s="614"/>
      <c r="E39" s="598" t="s">
        <v>1027</v>
      </c>
      <c r="F39" s="599"/>
      <c r="G39" s="613" t="s">
        <v>249</v>
      </c>
      <c r="H39" s="614"/>
      <c r="I39" s="598" t="s">
        <v>1027</v>
      </c>
      <c r="J39" s="599"/>
      <c r="K39" s="613" t="s">
        <v>249</v>
      </c>
      <c r="L39" s="614"/>
      <c r="M39" s="598" t="s">
        <v>1027</v>
      </c>
      <c r="N39" s="599"/>
      <c r="O39" s="613" t="s">
        <v>249</v>
      </c>
      <c r="P39" s="614"/>
      <c r="Q39" s="598" t="s">
        <v>1027</v>
      </c>
      <c r="R39" s="599"/>
      <c r="S39" s="613" t="s">
        <v>249</v>
      </c>
      <c r="T39" s="614"/>
      <c r="U39" s="598" t="s">
        <v>1027</v>
      </c>
      <c r="V39" s="599"/>
      <c r="W39" s="613" t="s">
        <v>249</v>
      </c>
      <c r="X39" s="614"/>
      <c r="Y39" s="598" t="s">
        <v>1027</v>
      </c>
      <c r="Z39" s="599"/>
      <c r="AA39" s="618" t="s">
        <v>249</v>
      </c>
      <c r="AB39" s="619"/>
      <c r="AC39" s="598" t="s">
        <v>1027</v>
      </c>
      <c r="AD39" s="599"/>
    </row>
    <row r="40" spans="1:30" s="73" customFormat="1" ht="14.1" customHeight="1" x14ac:dyDescent="0.2">
      <c r="A40" s="617"/>
      <c r="B40" s="624"/>
      <c r="C40" s="194" t="s">
        <v>925</v>
      </c>
      <c r="D40" s="194" t="s">
        <v>926</v>
      </c>
      <c r="E40" s="194" t="s">
        <v>1028</v>
      </c>
      <c r="F40" s="423" t="s">
        <v>1029</v>
      </c>
      <c r="G40" s="194" t="s">
        <v>925</v>
      </c>
      <c r="H40" s="194" t="s">
        <v>926</v>
      </c>
      <c r="I40" s="194" t="s">
        <v>1028</v>
      </c>
      <c r="J40" s="423" t="s">
        <v>1029</v>
      </c>
      <c r="K40" s="194" t="s">
        <v>925</v>
      </c>
      <c r="L40" s="194" t="s">
        <v>926</v>
      </c>
      <c r="M40" s="194" t="s">
        <v>1028</v>
      </c>
      <c r="N40" s="423" t="s">
        <v>1029</v>
      </c>
      <c r="O40" s="194" t="s">
        <v>925</v>
      </c>
      <c r="P40" s="194" t="s">
        <v>926</v>
      </c>
      <c r="Q40" s="194" t="s">
        <v>1028</v>
      </c>
      <c r="R40" s="423" t="s">
        <v>1029</v>
      </c>
      <c r="S40" s="194" t="s">
        <v>925</v>
      </c>
      <c r="T40" s="194" t="s">
        <v>926</v>
      </c>
      <c r="U40" s="194" t="s">
        <v>1028</v>
      </c>
      <c r="V40" s="423" t="s">
        <v>1029</v>
      </c>
      <c r="W40" s="194" t="s">
        <v>925</v>
      </c>
      <c r="X40" s="194" t="s">
        <v>926</v>
      </c>
      <c r="Y40" s="194" t="s">
        <v>1028</v>
      </c>
      <c r="Z40" s="423" t="s">
        <v>1029</v>
      </c>
      <c r="AA40" s="194" t="s">
        <v>925</v>
      </c>
      <c r="AB40" s="194" t="s">
        <v>926</v>
      </c>
      <c r="AC40" s="194" t="s">
        <v>1028</v>
      </c>
      <c r="AD40" s="423" t="s">
        <v>1029</v>
      </c>
    </row>
    <row r="41" spans="1:30" s="73" customFormat="1" ht="14.1" customHeight="1" x14ac:dyDescent="0.2">
      <c r="A41" s="47" t="s">
        <v>248</v>
      </c>
      <c r="B41" s="241" t="s">
        <v>930</v>
      </c>
      <c r="C41" s="242">
        <f>C42+C47</f>
        <v>890473873</v>
      </c>
      <c r="D41" s="242">
        <f>D42+D47</f>
        <v>1215835510</v>
      </c>
      <c r="E41" s="242">
        <f>E42+E47</f>
        <v>1026494140</v>
      </c>
      <c r="F41" s="429">
        <f>E41/D41</f>
        <v>0.84427057077811452</v>
      </c>
      <c r="G41" s="242">
        <f>G42+G47</f>
        <v>238960000</v>
      </c>
      <c r="H41" s="242">
        <f>H42+H47</f>
        <v>240846579</v>
      </c>
      <c r="I41" s="242">
        <f>I42+I47</f>
        <v>225228666</v>
      </c>
      <c r="J41" s="429">
        <f>I41/G48</f>
        <v>1.2949981370959396</v>
      </c>
      <c r="K41" s="242">
        <f t="shared" ref="K41:AC41" si="13">K42+K47</f>
        <v>102856000</v>
      </c>
      <c r="L41" s="242">
        <f t="shared" si="13"/>
        <v>102630111</v>
      </c>
      <c r="M41" s="242">
        <f t="shared" si="13"/>
        <v>91512335</v>
      </c>
      <c r="N41" s="429">
        <f t="shared" si="13"/>
        <v>0.89167140236260678</v>
      </c>
      <c r="O41" s="242">
        <f t="shared" si="13"/>
        <v>118935100</v>
      </c>
      <c r="P41" s="242">
        <f t="shared" si="13"/>
        <v>118932558</v>
      </c>
      <c r="Q41" s="242">
        <f t="shared" si="13"/>
        <v>105296723</v>
      </c>
      <c r="R41" s="429">
        <f t="shared" si="13"/>
        <v>0.88534817354218509</v>
      </c>
      <c r="S41" s="242">
        <f t="shared" si="13"/>
        <v>189371500</v>
      </c>
      <c r="T41" s="242">
        <f t="shared" si="13"/>
        <v>189909370</v>
      </c>
      <c r="U41" s="242">
        <f t="shared" si="13"/>
        <v>174874888</v>
      </c>
      <c r="V41" s="429">
        <f t="shared" si="13"/>
        <v>0.92083338489301503</v>
      </c>
      <c r="W41" s="242">
        <f t="shared" si="13"/>
        <v>81977000</v>
      </c>
      <c r="X41" s="242">
        <f t="shared" si="13"/>
        <v>83334136</v>
      </c>
      <c r="Y41" s="242">
        <f>Y42+Y47</f>
        <v>67943271</v>
      </c>
      <c r="Z41" s="429">
        <f t="shared" si="13"/>
        <v>0.81527140330584336</v>
      </c>
      <c r="AA41" s="242">
        <f t="shared" si="13"/>
        <v>1622573473</v>
      </c>
      <c r="AB41" s="242">
        <f t="shared" si="13"/>
        <v>1951488264</v>
      </c>
      <c r="AC41" s="242">
        <f t="shared" si="13"/>
        <v>1691350023</v>
      </c>
      <c r="AD41" s="429">
        <f>AC41/AB41</f>
        <v>0.8666975119456829</v>
      </c>
    </row>
    <row r="42" spans="1:30" s="73" customFormat="1" ht="14.1" customHeight="1" x14ac:dyDescent="0.2">
      <c r="A42" s="47" t="s">
        <v>247</v>
      </c>
      <c r="B42" s="246" t="s">
        <v>798</v>
      </c>
      <c r="C42" s="245"/>
      <c r="D42" s="245"/>
      <c r="E42" s="245"/>
      <c r="F42" s="428"/>
      <c r="G42" s="245"/>
      <c r="H42" s="245"/>
      <c r="I42" s="245"/>
      <c r="J42" s="426"/>
      <c r="K42" s="245">
        <f t="shared" ref="K42:AB42" si="14">K43+K44+K45</f>
        <v>102856000</v>
      </c>
      <c r="L42" s="245">
        <f t="shared" si="14"/>
        <v>102630111</v>
      </c>
      <c r="M42" s="245">
        <f t="shared" si="14"/>
        <v>91512335</v>
      </c>
      <c r="N42" s="432">
        <f>M42/L42</f>
        <v>0.89167140236260678</v>
      </c>
      <c r="O42" s="245">
        <f t="shared" si="14"/>
        <v>118935100</v>
      </c>
      <c r="P42" s="245">
        <f t="shared" si="14"/>
        <v>118932558</v>
      </c>
      <c r="Q42" s="245">
        <f t="shared" si="14"/>
        <v>105296723</v>
      </c>
      <c r="R42" s="432">
        <f>Q42/P42</f>
        <v>0.88534817354218509</v>
      </c>
      <c r="S42" s="245">
        <f t="shared" si="14"/>
        <v>189371500</v>
      </c>
      <c r="T42" s="245">
        <f t="shared" si="14"/>
        <v>189909370</v>
      </c>
      <c r="U42" s="245">
        <f t="shared" si="14"/>
        <v>174874888</v>
      </c>
      <c r="V42" s="432">
        <f>U42/T42</f>
        <v>0.92083338489301503</v>
      </c>
      <c r="W42" s="245">
        <f t="shared" si="14"/>
        <v>81977000</v>
      </c>
      <c r="X42" s="245">
        <f t="shared" si="14"/>
        <v>83334136</v>
      </c>
      <c r="Y42" s="245">
        <f>Y43+Y44+Y45+Y46</f>
        <v>67939938</v>
      </c>
      <c r="Z42" s="432">
        <f>Y42/X42</f>
        <v>0.81527140330584336</v>
      </c>
      <c r="AA42" s="245">
        <f t="shared" si="14"/>
        <v>493139600</v>
      </c>
      <c r="AB42" s="245">
        <f t="shared" si="14"/>
        <v>494806175</v>
      </c>
      <c r="AC42" s="244">
        <f t="shared" ref="AC42:AC68" si="15">E42+I42+M42+Q42+U42+Y42</f>
        <v>439623884</v>
      </c>
      <c r="AD42" s="428">
        <f t="shared" ref="AD42:AD69" si="16">AC42/AB42</f>
        <v>0.88847695564834051</v>
      </c>
    </row>
    <row r="43" spans="1:30" ht="14.1" customHeight="1" x14ac:dyDescent="0.2">
      <c r="A43" s="86" t="s">
        <v>246</v>
      </c>
      <c r="B43" s="70" t="s">
        <v>611</v>
      </c>
      <c r="C43" s="71"/>
      <c r="D43" s="71"/>
      <c r="E43" s="71"/>
      <c r="F43" s="426"/>
      <c r="G43" s="71"/>
      <c r="H43" s="71"/>
      <c r="I43" s="71"/>
      <c r="J43" s="426"/>
      <c r="K43" s="71">
        <v>69870000</v>
      </c>
      <c r="L43" s="71">
        <v>69870000</v>
      </c>
      <c r="M43" s="71">
        <v>63813834</v>
      </c>
      <c r="N43" s="425">
        <f>M43/L43</f>
        <v>0.91332237011592954</v>
      </c>
      <c r="O43" s="71">
        <v>79612000</v>
      </c>
      <c r="P43" s="71">
        <v>79612000</v>
      </c>
      <c r="Q43" s="71">
        <v>73790571</v>
      </c>
      <c r="R43" s="425">
        <f>Q43/P43</f>
        <v>0.92687749334271219</v>
      </c>
      <c r="S43" s="71">
        <v>122408000</v>
      </c>
      <c r="T43" s="71">
        <v>122408000</v>
      </c>
      <c r="U43" s="71">
        <v>118530823</v>
      </c>
      <c r="V43" s="425">
        <f>U43/T43</f>
        <v>0.9683257875302268</v>
      </c>
      <c r="W43" s="71">
        <v>38372000</v>
      </c>
      <c r="X43" s="71">
        <v>38372000</v>
      </c>
      <c r="Y43" s="71">
        <v>35507285</v>
      </c>
      <c r="Z43" s="425">
        <f>Y43/X43</f>
        <v>0.92534360992390285</v>
      </c>
      <c r="AA43" s="72">
        <f t="shared" ref="AA43:AA52" si="17">C43+G43+W43+K43+O43+S43</f>
        <v>310262000</v>
      </c>
      <c r="AB43" s="72">
        <f t="shared" ref="AB43:AB52" si="18">D43+H43+X43+L43+P43+T43</f>
        <v>310262000</v>
      </c>
      <c r="AC43" s="72">
        <f t="shared" si="15"/>
        <v>291642513</v>
      </c>
      <c r="AD43" s="426">
        <f t="shared" si="16"/>
        <v>0.9399878586484971</v>
      </c>
    </row>
    <row r="44" spans="1:30" s="73" customFormat="1" ht="14.1" customHeight="1" x14ac:dyDescent="0.2">
      <c r="A44" s="69" t="s">
        <v>245</v>
      </c>
      <c r="B44" s="70" t="s">
        <v>612</v>
      </c>
      <c r="C44" s="71"/>
      <c r="D44" s="71"/>
      <c r="E44" s="71"/>
      <c r="F44" s="426"/>
      <c r="G44" s="71"/>
      <c r="H44" s="71"/>
      <c r="I44" s="71"/>
      <c r="J44" s="426"/>
      <c r="K44" s="71">
        <v>13835000</v>
      </c>
      <c r="L44" s="71">
        <v>13835000</v>
      </c>
      <c r="M44" s="71">
        <v>11577784</v>
      </c>
      <c r="N44" s="425">
        <f>M44/L44</f>
        <v>0.83684741597397905</v>
      </c>
      <c r="O44" s="71">
        <v>14746100</v>
      </c>
      <c r="P44" s="71">
        <v>14746100</v>
      </c>
      <c r="Q44" s="71">
        <v>12734163</v>
      </c>
      <c r="R44" s="425">
        <f>Q44/P44</f>
        <v>0.86356141623886995</v>
      </c>
      <c r="S44" s="71">
        <v>25273500</v>
      </c>
      <c r="T44" s="71">
        <v>25273500</v>
      </c>
      <c r="U44" s="71">
        <v>22643068</v>
      </c>
      <c r="V44" s="425">
        <f>U44/T44</f>
        <v>0.89592134053455197</v>
      </c>
      <c r="W44" s="71">
        <v>7200000</v>
      </c>
      <c r="X44" s="71">
        <v>7200000</v>
      </c>
      <c r="Y44" s="71">
        <v>5949002</v>
      </c>
      <c r="Z44" s="425">
        <f>Y44/X44</f>
        <v>0.82625027777777782</v>
      </c>
      <c r="AA44" s="72">
        <f t="shared" si="17"/>
        <v>61054600</v>
      </c>
      <c r="AB44" s="72">
        <f t="shared" si="18"/>
        <v>61054600</v>
      </c>
      <c r="AC44" s="72">
        <f t="shared" si="15"/>
        <v>52904017</v>
      </c>
      <c r="AD44" s="426">
        <f t="shared" si="16"/>
        <v>0.86650337566702595</v>
      </c>
    </row>
    <row r="45" spans="1:30" s="73" customFormat="1" ht="14.1" customHeight="1" x14ac:dyDescent="0.2">
      <c r="A45" s="86" t="s">
        <v>572</v>
      </c>
      <c r="B45" s="70" t="s">
        <v>1017</v>
      </c>
      <c r="C45" s="71"/>
      <c r="D45" s="71"/>
      <c r="E45" s="71"/>
      <c r="F45" s="426"/>
      <c r="G45" s="71"/>
      <c r="H45" s="71"/>
      <c r="I45" s="71"/>
      <c r="J45" s="426"/>
      <c r="K45" s="71">
        <v>19151000</v>
      </c>
      <c r="L45" s="71">
        <v>18925111</v>
      </c>
      <c r="M45" s="71">
        <v>16120717</v>
      </c>
      <c r="N45" s="425">
        <f>M45/L45</f>
        <v>0.85181624562202041</v>
      </c>
      <c r="O45" s="71">
        <v>24577000</v>
      </c>
      <c r="P45" s="71">
        <v>24574458</v>
      </c>
      <c r="Q45" s="71">
        <v>18771989</v>
      </c>
      <c r="R45" s="425">
        <f>Q45/P45</f>
        <v>0.76388211695248787</v>
      </c>
      <c r="S45" s="71">
        <v>41690000</v>
      </c>
      <c r="T45" s="71">
        <v>42227870</v>
      </c>
      <c r="U45" s="71">
        <v>33700997</v>
      </c>
      <c r="V45" s="425">
        <f>U45/T45</f>
        <v>0.79807475489528601</v>
      </c>
      <c r="W45" s="71">
        <v>36405000</v>
      </c>
      <c r="X45" s="71">
        <v>37762136</v>
      </c>
      <c r="Y45" s="71">
        <v>26483650</v>
      </c>
      <c r="Z45" s="425">
        <f>Y45/X45</f>
        <v>0.70132817698659844</v>
      </c>
      <c r="AA45" s="72">
        <f t="shared" si="17"/>
        <v>121823000</v>
      </c>
      <c r="AB45" s="72">
        <f t="shared" si="18"/>
        <v>123489575</v>
      </c>
      <c r="AC45" s="72">
        <f t="shared" si="15"/>
        <v>95077353</v>
      </c>
      <c r="AD45" s="426">
        <f t="shared" si="16"/>
        <v>0.76992210071174028</v>
      </c>
    </row>
    <row r="46" spans="1:30" s="73" customFormat="1" ht="14.1" customHeight="1" x14ac:dyDescent="0.2">
      <c r="A46" s="69" t="s">
        <v>574</v>
      </c>
      <c r="B46" s="70" t="s">
        <v>1689</v>
      </c>
      <c r="C46" s="71"/>
      <c r="D46" s="71"/>
      <c r="E46" s="71"/>
      <c r="F46" s="426"/>
      <c r="G46" s="71"/>
      <c r="H46" s="71"/>
      <c r="I46" s="71"/>
      <c r="J46" s="426"/>
      <c r="K46" s="71"/>
      <c r="L46" s="71"/>
      <c r="M46" s="71"/>
      <c r="N46" s="425"/>
      <c r="O46" s="71"/>
      <c r="P46" s="71"/>
      <c r="Q46" s="71"/>
      <c r="R46" s="425"/>
      <c r="S46" s="71"/>
      <c r="T46" s="71"/>
      <c r="U46" s="71"/>
      <c r="V46" s="426"/>
      <c r="W46" s="71"/>
      <c r="X46" s="71"/>
      <c r="Y46" s="71">
        <v>1</v>
      </c>
      <c r="Z46" s="426"/>
      <c r="AA46" s="72"/>
      <c r="AB46" s="72"/>
      <c r="AC46" s="72">
        <f t="shared" si="15"/>
        <v>1</v>
      </c>
      <c r="AD46" s="426"/>
    </row>
    <row r="47" spans="1:30" s="73" customFormat="1" ht="14.1" customHeight="1" x14ac:dyDescent="0.2">
      <c r="A47" s="86" t="s">
        <v>576</v>
      </c>
      <c r="B47" s="246" t="s">
        <v>651</v>
      </c>
      <c r="C47" s="245">
        <f>C48+C49+C50+C51+C52+C54+C55+C57</f>
        <v>890473873</v>
      </c>
      <c r="D47" s="245">
        <f>D48+D49+D50+D51+D52+D54+D55+D57+D56+D53</f>
        <v>1215835510</v>
      </c>
      <c r="E47" s="245">
        <f>E48+E49+E50+E51+E52+E54+E55+E57+E56+E53</f>
        <v>1026494140</v>
      </c>
      <c r="F47" s="432">
        <f t="shared" ref="F47:F69" si="19">E47/D47</f>
        <v>0.84427057077811452</v>
      </c>
      <c r="G47" s="245">
        <f t="shared" ref="G47:AB47" si="20">G48+G49+G50+G51+G52+G54+G55+G57+G56+G53</f>
        <v>238960000</v>
      </c>
      <c r="H47" s="245">
        <f t="shared" si="20"/>
        <v>240846579</v>
      </c>
      <c r="I47" s="245">
        <f t="shared" si="20"/>
        <v>225228666</v>
      </c>
      <c r="J47" s="432">
        <f>I47/H47</f>
        <v>0.93515410073563887</v>
      </c>
      <c r="K47" s="245">
        <f t="shared" si="20"/>
        <v>0</v>
      </c>
      <c r="L47" s="245">
        <f t="shared" si="20"/>
        <v>0</v>
      </c>
      <c r="M47" s="245">
        <f t="shared" si="20"/>
        <v>0</v>
      </c>
      <c r="N47" s="432">
        <f t="shared" si="20"/>
        <v>0</v>
      </c>
      <c r="O47" s="245">
        <f t="shared" si="20"/>
        <v>0</v>
      </c>
      <c r="P47" s="245">
        <f t="shared" si="20"/>
        <v>0</v>
      </c>
      <c r="Q47" s="245">
        <f t="shared" si="20"/>
        <v>0</v>
      </c>
      <c r="R47" s="432">
        <f t="shared" si="20"/>
        <v>0</v>
      </c>
      <c r="S47" s="245">
        <f t="shared" si="20"/>
        <v>0</v>
      </c>
      <c r="T47" s="245">
        <f t="shared" si="20"/>
        <v>0</v>
      </c>
      <c r="U47" s="245">
        <f t="shared" si="20"/>
        <v>0</v>
      </c>
      <c r="V47" s="432">
        <f t="shared" si="20"/>
        <v>0</v>
      </c>
      <c r="W47" s="245">
        <f t="shared" si="20"/>
        <v>0</v>
      </c>
      <c r="X47" s="245">
        <f t="shared" si="20"/>
        <v>0</v>
      </c>
      <c r="Y47" s="245">
        <f t="shared" si="20"/>
        <v>3333</v>
      </c>
      <c r="Z47" s="432">
        <f t="shared" si="20"/>
        <v>0</v>
      </c>
      <c r="AA47" s="245">
        <f t="shared" si="20"/>
        <v>1129433873</v>
      </c>
      <c r="AB47" s="245">
        <f t="shared" si="20"/>
        <v>1456682089</v>
      </c>
      <c r="AC47" s="245">
        <f>AC48+AC49+AC50+AC51+AC52+AC54+AC55+AC57+AC56+AC53</f>
        <v>1251726139</v>
      </c>
      <c r="AD47" s="428">
        <f t="shared" si="16"/>
        <v>0.85929946448322125</v>
      </c>
    </row>
    <row r="48" spans="1:30" s="73" customFormat="1" ht="14.1" customHeight="1" x14ac:dyDescent="0.2">
      <c r="A48" s="69" t="s">
        <v>578</v>
      </c>
      <c r="B48" s="70" t="s">
        <v>611</v>
      </c>
      <c r="C48" s="71">
        <v>113897144</v>
      </c>
      <c r="D48" s="71">
        <v>130097144</v>
      </c>
      <c r="E48" s="71">
        <v>126458023</v>
      </c>
      <c r="F48" s="425">
        <f t="shared" si="19"/>
        <v>0.97202766418915387</v>
      </c>
      <c r="G48" s="71">
        <v>173922000</v>
      </c>
      <c r="H48" s="71">
        <v>173922000</v>
      </c>
      <c r="I48" s="71">
        <v>170204489</v>
      </c>
      <c r="J48" s="425">
        <f>I48/H48</f>
        <v>0.97862541254125412</v>
      </c>
      <c r="K48" s="71"/>
      <c r="L48" s="71"/>
      <c r="M48" s="71"/>
      <c r="N48" s="426"/>
      <c r="O48" s="71"/>
      <c r="P48" s="71"/>
      <c r="Q48" s="71"/>
      <c r="R48" s="425"/>
      <c r="S48" s="71"/>
      <c r="T48" s="71"/>
      <c r="U48" s="71"/>
      <c r="V48" s="426"/>
      <c r="W48" s="71"/>
      <c r="X48" s="71"/>
      <c r="Y48" s="71"/>
      <c r="Z48" s="426"/>
      <c r="AA48" s="72">
        <f t="shared" si="17"/>
        <v>287819144</v>
      </c>
      <c r="AB48" s="72">
        <f t="shared" si="18"/>
        <v>304019144</v>
      </c>
      <c r="AC48" s="72">
        <f t="shared" si="15"/>
        <v>296662512</v>
      </c>
      <c r="AD48" s="426">
        <f t="shared" si="16"/>
        <v>0.97580207646397421</v>
      </c>
    </row>
    <row r="49" spans="1:30" s="73" customFormat="1" ht="14.1" customHeight="1" x14ac:dyDescent="0.2">
      <c r="A49" s="86" t="s">
        <v>580</v>
      </c>
      <c r="B49" s="70" t="s">
        <v>612</v>
      </c>
      <c r="C49" s="71">
        <v>26556843</v>
      </c>
      <c r="D49" s="71">
        <v>29109343</v>
      </c>
      <c r="E49" s="71">
        <v>23692125</v>
      </c>
      <c r="F49" s="425">
        <f t="shared" si="19"/>
        <v>0.81390105575381755</v>
      </c>
      <c r="G49" s="71">
        <v>33915000</v>
      </c>
      <c r="H49" s="71">
        <v>33915000</v>
      </c>
      <c r="I49" s="71">
        <v>31896945</v>
      </c>
      <c r="J49" s="425">
        <f>I49/H49</f>
        <v>0.94049668288367982</v>
      </c>
      <c r="K49" s="71"/>
      <c r="L49" s="71"/>
      <c r="M49" s="71"/>
      <c r="N49" s="426"/>
      <c r="O49" s="71"/>
      <c r="P49" s="71"/>
      <c r="Q49" s="71"/>
      <c r="R49" s="425"/>
      <c r="S49" s="71"/>
      <c r="T49" s="71"/>
      <c r="U49" s="71"/>
      <c r="V49" s="426"/>
      <c r="W49" s="71"/>
      <c r="X49" s="71"/>
      <c r="Y49" s="71"/>
      <c r="Z49" s="426"/>
      <c r="AA49" s="72">
        <f t="shared" si="17"/>
        <v>60471843</v>
      </c>
      <c r="AB49" s="72">
        <f t="shared" si="18"/>
        <v>63024343</v>
      </c>
      <c r="AC49" s="72">
        <f t="shared" si="15"/>
        <v>55589070</v>
      </c>
      <c r="AD49" s="426">
        <f t="shared" si="16"/>
        <v>0.88202537866995301</v>
      </c>
    </row>
    <row r="50" spans="1:30" s="73" customFormat="1" ht="12.75" x14ac:dyDescent="0.2">
      <c r="A50" s="69" t="s">
        <v>582</v>
      </c>
      <c r="B50" s="70" t="s">
        <v>613</v>
      </c>
      <c r="C50" s="71">
        <v>604111782</v>
      </c>
      <c r="D50" s="71">
        <v>729428222</v>
      </c>
      <c r="E50" s="71">
        <v>573846389</v>
      </c>
      <c r="F50" s="425">
        <f t="shared" si="19"/>
        <v>0.78670713812880133</v>
      </c>
      <c r="G50" s="71">
        <v>31123000</v>
      </c>
      <c r="H50" s="71">
        <v>33009579</v>
      </c>
      <c r="I50" s="71">
        <v>23127232</v>
      </c>
      <c r="J50" s="425">
        <f>I50/H50</f>
        <v>0.7006218407087228</v>
      </c>
      <c r="K50" s="71"/>
      <c r="L50" s="71"/>
      <c r="M50" s="71"/>
      <c r="N50" s="426"/>
      <c r="O50" s="71"/>
      <c r="P50" s="71"/>
      <c r="Q50" s="71"/>
      <c r="R50" s="425"/>
      <c r="S50" s="71"/>
      <c r="T50" s="71"/>
      <c r="U50" s="71"/>
      <c r="V50" s="426"/>
      <c r="W50" s="71"/>
      <c r="X50" s="71"/>
      <c r="Y50" s="71"/>
      <c r="Z50" s="426"/>
      <c r="AA50" s="72">
        <f t="shared" si="17"/>
        <v>635234782</v>
      </c>
      <c r="AB50" s="72">
        <f t="shared" si="18"/>
        <v>762437801</v>
      </c>
      <c r="AC50" s="72">
        <f t="shared" si="15"/>
        <v>596973621</v>
      </c>
      <c r="AD50" s="426">
        <f t="shared" si="16"/>
        <v>0.78298009387391332</v>
      </c>
    </row>
    <row r="51" spans="1:30" s="73" customFormat="1" ht="14.1" customHeight="1" x14ac:dyDescent="0.2">
      <c r="A51" s="86" t="s">
        <v>584</v>
      </c>
      <c r="B51" s="70" t="s">
        <v>614</v>
      </c>
      <c r="C51" s="71">
        <v>35436000</v>
      </c>
      <c r="D51" s="71">
        <v>36336000</v>
      </c>
      <c r="E51" s="71">
        <v>31850911</v>
      </c>
      <c r="F51" s="425">
        <f t="shared" si="19"/>
        <v>0.87656624284456186</v>
      </c>
      <c r="G51" s="71"/>
      <c r="H51" s="71"/>
      <c r="I51" s="71"/>
      <c r="J51" s="426"/>
      <c r="K51" s="71"/>
      <c r="L51" s="71"/>
      <c r="M51" s="71"/>
      <c r="N51" s="426"/>
      <c r="O51" s="71"/>
      <c r="P51" s="71"/>
      <c r="Q51" s="71"/>
      <c r="R51" s="425"/>
      <c r="S51" s="71"/>
      <c r="T51" s="71"/>
      <c r="U51" s="71"/>
      <c r="V51" s="426"/>
      <c r="W51" s="71"/>
      <c r="X51" s="71"/>
      <c r="Y51" s="71">
        <v>3333</v>
      </c>
      <c r="Z51" s="426"/>
      <c r="AA51" s="72">
        <f t="shared" si="17"/>
        <v>35436000</v>
      </c>
      <c r="AB51" s="72">
        <f t="shared" si="18"/>
        <v>36336000</v>
      </c>
      <c r="AC51" s="72">
        <f t="shared" si="15"/>
        <v>31854244</v>
      </c>
      <c r="AD51" s="426">
        <f t="shared" si="16"/>
        <v>0.87665797005724355</v>
      </c>
    </row>
    <row r="52" spans="1:30" s="73" customFormat="1" ht="14.1" customHeight="1" x14ac:dyDescent="0.2">
      <c r="A52" s="69" t="s">
        <v>586</v>
      </c>
      <c r="B52" s="70" t="s">
        <v>796</v>
      </c>
      <c r="C52" s="71">
        <v>9993281</v>
      </c>
      <c r="D52" s="71">
        <v>9993281</v>
      </c>
      <c r="E52" s="71">
        <v>7610661</v>
      </c>
      <c r="F52" s="425">
        <f t="shared" si="19"/>
        <v>0.76157780412659271</v>
      </c>
      <c r="G52" s="71"/>
      <c r="H52" s="71"/>
      <c r="I52" s="71"/>
      <c r="J52" s="426"/>
      <c r="K52" s="71"/>
      <c r="L52" s="71"/>
      <c r="M52" s="71"/>
      <c r="N52" s="426"/>
      <c r="O52" s="71"/>
      <c r="P52" s="71"/>
      <c r="Q52" s="71"/>
      <c r="R52" s="425"/>
      <c r="S52" s="71"/>
      <c r="T52" s="71"/>
      <c r="U52" s="71"/>
      <c r="V52" s="426"/>
      <c r="W52" s="71"/>
      <c r="X52" s="71"/>
      <c r="Y52" s="71"/>
      <c r="Z52" s="426"/>
      <c r="AA52" s="72">
        <f t="shared" si="17"/>
        <v>9993281</v>
      </c>
      <c r="AB52" s="72">
        <f t="shared" si="18"/>
        <v>9993281</v>
      </c>
      <c r="AC52" s="72">
        <f t="shared" si="15"/>
        <v>7610661</v>
      </c>
      <c r="AD52" s="426">
        <f t="shared" si="16"/>
        <v>0.76157780412659271</v>
      </c>
    </row>
    <row r="53" spans="1:30" s="73" customFormat="1" ht="25.5" x14ac:dyDescent="0.2">
      <c r="A53" s="86" t="s">
        <v>588</v>
      </c>
      <c r="B53" s="74" t="s">
        <v>995</v>
      </c>
      <c r="C53" s="71"/>
      <c r="D53" s="71">
        <v>2003100</v>
      </c>
      <c r="E53" s="71">
        <v>2003100</v>
      </c>
      <c r="F53" s="425">
        <f t="shared" si="19"/>
        <v>1</v>
      </c>
      <c r="G53" s="71"/>
      <c r="H53" s="71"/>
      <c r="I53" s="71"/>
      <c r="J53" s="426"/>
      <c r="K53" s="71"/>
      <c r="L53" s="71"/>
      <c r="M53" s="71"/>
      <c r="N53" s="426"/>
      <c r="O53" s="71"/>
      <c r="P53" s="71"/>
      <c r="Q53" s="71"/>
      <c r="R53" s="425"/>
      <c r="S53" s="71"/>
      <c r="T53" s="71"/>
      <c r="U53" s="71"/>
      <c r="V53" s="426"/>
      <c r="W53" s="71"/>
      <c r="X53" s="71"/>
      <c r="Y53" s="71"/>
      <c r="Z53" s="426"/>
      <c r="AA53" s="72"/>
      <c r="AB53" s="72">
        <f t="shared" ref="AB53:AB58" si="21">D53+H53+X53+L53+P53+T53</f>
        <v>2003100</v>
      </c>
      <c r="AC53" s="72">
        <f t="shared" si="15"/>
        <v>2003100</v>
      </c>
      <c r="AD53" s="426">
        <f t="shared" si="16"/>
        <v>1</v>
      </c>
    </row>
    <row r="54" spans="1:30" s="73" customFormat="1" ht="14.1" customHeight="1" x14ac:dyDescent="0.2">
      <c r="A54" s="69" t="s">
        <v>589</v>
      </c>
      <c r="B54" s="70" t="s">
        <v>615</v>
      </c>
      <c r="C54" s="71">
        <v>13420000</v>
      </c>
      <c r="D54" s="71">
        <v>13420000</v>
      </c>
      <c r="E54" s="71">
        <v>11740750</v>
      </c>
      <c r="F54" s="425">
        <f t="shared" si="19"/>
        <v>0.87486959761549921</v>
      </c>
      <c r="G54" s="71"/>
      <c r="H54" s="71"/>
      <c r="I54" s="71"/>
      <c r="J54" s="426"/>
      <c r="K54" s="71"/>
      <c r="L54" s="71"/>
      <c r="M54" s="71"/>
      <c r="N54" s="426"/>
      <c r="O54" s="71"/>
      <c r="P54" s="71"/>
      <c r="Q54" s="71"/>
      <c r="R54" s="425"/>
      <c r="S54" s="71"/>
      <c r="T54" s="71"/>
      <c r="U54" s="71"/>
      <c r="V54" s="426"/>
      <c r="W54" s="71"/>
      <c r="X54" s="71"/>
      <c r="Y54" s="71"/>
      <c r="Z54" s="426"/>
      <c r="AA54" s="72">
        <f>C54+G54+W54+K54+O54+S54</f>
        <v>13420000</v>
      </c>
      <c r="AB54" s="72">
        <f t="shared" si="21"/>
        <v>13420000</v>
      </c>
      <c r="AC54" s="72">
        <f t="shared" si="15"/>
        <v>11740750</v>
      </c>
      <c r="AD54" s="426">
        <f t="shared" si="16"/>
        <v>0.87486959761549921</v>
      </c>
    </row>
    <row r="55" spans="1:30" s="73" customFormat="1" ht="14.1" customHeight="1" x14ac:dyDescent="0.2">
      <c r="A55" s="86" t="s">
        <v>591</v>
      </c>
      <c r="B55" s="70" t="s">
        <v>616</v>
      </c>
      <c r="C55" s="71">
        <v>1700000</v>
      </c>
      <c r="D55" s="71">
        <v>1700000</v>
      </c>
      <c r="E55" s="71">
        <v>1675000</v>
      </c>
      <c r="F55" s="425">
        <f t="shared" si="19"/>
        <v>0.98529411764705888</v>
      </c>
      <c r="G55" s="71"/>
      <c r="H55" s="71"/>
      <c r="I55" s="71"/>
      <c r="J55" s="426"/>
      <c r="K55" s="71"/>
      <c r="L55" s="71"/>
      <c r="M55" s="71"/>
      <c r="N55" s="426"/>
      <c r="O55" s="71"/>
      <c r="P55" s="71"/>
      <c r="Q55" s="71"/>
      <c r="R55" s="425"/>
      <c r="S55" s="71"/>
      <c r="T55" s="71"/>
      <c r="U55" s="71"/>
      <c r="V55" s="426"/>
      <c r="W55" s="71"/>
      <c r="X55" s="71"/>
      <c r="Y55" s="71"/>
      <c r="Z55" s="426"/>
      <c r="AA55" s="72">
        <f>C55+G55+W55+K55+O55+S55</f>
        <v>1700000</v>
      </c>
      <c r="AB55" s="72">
        <f t="shared" si="21"/>
        <v>1700000</v>
      </c>
      <c r="AC55" s="72">
        <f t="shared" si="15"/>
        <v>1675000</v>
      </c>
      <c r="AD55" s="426">
        <f t="shared" si="16"/>
        <v>0.98529411764705888</v>
      </c>
    </row>
    <row r="56" spans="1:30" ht="25.5" x14ac:dyDescent="0.2">
      <c r="A56" s="69" t="s">
        <v>593</v>
      </c>
      <c r="B56" s="74" t="s">
        <v>931</v>
      </c>
      <c r="C56" s="71"/>
      <c r="D56" s="71">
        <v>382237</v>
      </c>
      <c r="E56" s="71">
        <v>382237</v>
      </c>
      <c r="F56" s="425">
        <f t="shared" si="19"/>
        <v>1</v>
      </c>
      <c r="G56" s="71"/>
      <c r="H56" s="71"/>
      <c r="I56" s="71"/>
      <c r="J56" s="426"/>
      <c r="K56" s="71"/>
      <c r="L56" s="71"/>
      <c r="M56" s="71"/>
      <c r="N56" s="426"/>
      <c r="O56" s="71"/>
      <c r="P56" s="71"/>
      <c r="Q56" s="71"/>
      <c r="R56" s="425"/>
      <c r="S56" s="71"/>
      <c r="T56" s="71"/>
      <c r="U56" s="71"/>
      <c r="V56" s="426"/>
      <c r="W56" s="71"/>
      <c r="X56" s="71"/>
      <c r="Y56" s="71"/>
      <c r="Z56" s="426"/>
      <c r="AA56" s="72"/>
      <c r="AB56" s="72">
        <f t="shared" si="21"/>
        <v>382237</v>
      </c>
      <c r="AC56" s="72">
        <f t="shared" si="15"/>
        <v>382237</v>
      </c>
      <c r="AD56" s="426">
        <f t="shared" si="16"/>
        <v>1</v>
      </c>
    </row>
    <row r="57" spans="1:30" s="73" customFormat="1" ht="14.1" customHeight="1" x14ac:dyDescent="0.2">
      <c r="A57" s="86" t="s">
        <v>595</v>
      </c>
      <c r="B57" s="70" t="s">
        <v>804</v>
      </c>
      <c r="C57" s="71">
        <v>85358823</v>
      </c>
      <c r="D57" s="71">
        <v>263366183</v>
      </c>
      <c r="E57" s="71">
        <v>247234944</v>
      </c>
      <c r="F57" s="425">
        <f t="shared" si="19"/>
        <v>0.93874977107444357</v>
      </c>
      <c r="G57" s="71"/>
      <c r="H57" s="71"/>
      <c r="I57" s="71"/>
      <c r="J57" s="426"/>
      <c r="K57" s="71"/>
      <c r="L57" s="71"/>
      <c r="M57" s="71"/>
      <c r="N57" s="426"/>
      <c r="O57" s="71"/>
      <c r="P57" s="71"/>
      <c r="Q57" s="71"/>
      <c r="R57" s="425"/>
      <c r="S57" s="71"/>
      <c r="T57" s="71"/>
      <c r="U57" s="71"/>
      <c r="V57" s="426"/>
      <c r="W57" s="71"/>
      <c r="X57" s="71"/>
      <c r="Y57" s="71"/>
      <c r="Z57" s="426"/>
      <c r="AA57" s="72">
        <f>C57+G57+W57+K57+O57+S57</f>
        <v>85358823</v>
      </c>
      <c r="AB57" s="72">
        <f t="shared" si="21"/>
        <v>263366183</v>
      </c>
      <c r="AC57" s="72">
        <f>E57+I57+M57+Q57+U57+Y57</f>
        <v>247234944</v>
      </c>
      <c r="AD57" s="426">
        <f t="shared" si="16"/>
        <v>0.93874977107444357</v>
      </c>
    </row>
    <row r="58" spans="1:30" s="73" customFormat="1" ht="14.1" customHeight="1" x14ac:dyDescent="0.2">
      <c r="A58" s="69" t="s">
        <v>597</v>
      </c>
      <c r="B58" s="278" t="s">
        <v>51</v>
      </c>
      <c r="C58" s="72">
        <v>1309510186</v>
      </c>
      <c r="D58" s="72">
        <v>1131519463</v>
      </c>
      <c r="E58" s="72">
        <v>0</v>
      </c>
      <c r="F58" s="425">
        <f t="shared" si="19"/>
        <v>0</v>
      </c>
      <c r="G58" s="71"/>
      <c r="H58" s="71"/>
      <c r="I58" s="71"/>
      <c r="J58" s="426"/>
      <c r="K58" s="71"/>
      <c r="L58" s="71"/>
      <c r="M58" s="71"/>
      <c r="N58" s="426"/>
      <c r="O58" s="71"/>
      <c r="P58" s="71"/>
      <c r="Q58" s="71"/>
      <c r="R58" s="425"/>
      <c r="S58" s="71"/>
      <c r="T58" s="71"/>
      <c r="U58" s="71"/>
      <c r="V58" s="426"/>
      <c r="W58" s="71"/>
      <c r="X58" s="71"/>
      <c r="Y58" s="71"/>
      <c r="Z58" s="426"/>
      <c r="AA58" s="72">
        <f>C58+G58+W58+K58+O58+S58</f>
        <v>1309510186</v>
      </c>
      <c r="AB58" s="72">
        <f t="shared" si="21"/>
        <v>1131519463</v>
      </c>
      <c r="AC58" s="72">
        <f t="shared" si="15"/>
        <v>0</v>
      </c>
      <c r="AD58" s="426">
        <f t="shared" si="16"/>
        <v>0</v>
      </c>
    </row>
    <row r="59" spans="1:30" s="73" customFormat="1" ht="14.1" customHeight="1" x14ac:dyDescent="0.2">
      <c r="A59" s="86" t="s">
        <v>599</v>
      </c>
      <c r="B59" s="241" t="s">
        <v>932</v>
      </c>
      <c r="C59" s="242">
        <f>C60+C61+C62+C63</f>
        <v>2065776101</v>
      </c>
      <c r="D59" s="242">
        <f>D60+D61+D62+D63</f>
        <v>2320603721</v>
      </c>
      <c r="E59" s="242">
        <f>E60+E61+E62+E63</f>
        <v>871164523</v>
      </c>
      <c r="F59" s="429">
        <f t="shared" si="19"/>
        <v>0.37540426015717832</v>
      </c>
      <c r="G59" s="242">
        <f t="shared" ref="G59:AB59" si="22">G60+G61+G62+G63</f>
        <v>4635500</v>
      </c>
      <c r="H59" s="242">
        <f t="shared" si="22"/>
        <v>5082540</v>
      </c>
      <c r="I59" s="242">
        <f t="shared" si="22"/>
        <v>3392922</v>
      </c>
      <c r="J59" s="429">
        <f>I59/H59</f>
        <v>0.66756424937137726</v>
      </c>
      <c r="K59" s="242">
        <f t="shared" si="22"/>
        <v>9220200</v>
      </c>
      <c r="L59" s="242">
        <f t="shared" si="22"/>
        <v>9220200</v>
      </c>
      <c r="M59" s="242">
        <f t="shared" si="22"/>
        <v>6384188</v>
      </c>
      <c r="N59" s="429">
        <f t="shared" si="22"/>
        <v>0.69241317975748895</v>
      </c>
      <c r="O59" s="242">
        <f t="shared" si="22"/>
        <v>15430500</v>
      </c>
      <c r="P59" s="242">
        <f t="shared" si="22"/>
        <v>15430500</v>
      </c>
      <c r="Q59" s="242">
        <f t="shared" si="22"/>
        <v>6303408</v>
      </c>
      <c r="R59" s="429">
        <f t="shared" si="22"/>
        <v>0.4085031593273063</v>
      </c>
      <c r="S59" s="242">
        <f t="shared" si="22"/>
        <v>19155410</v>
      </c>
      <c r="T59" s="242">
        <f t="shared" si="22"/>
        <v>19155410</v>
      </c>
      <c r="U59" s="242">
        <f t="shared" si="22"/>
        <v>13772773</v>
      </c>
      <c r="V59" s="429">
        <f t="shared" si="22"/>
        <v>0.71900173371386988</v>
      </c>
      <c r="W59" s="242">
        <f t="shared" si="22"/>
        <v>1670050</v>
      </c>
      <c r="X59" s="242">
        <f t="shared" si="22"/>
        <v>1670050</v>
      </c>
      <c r="Y59" s="242">
        <f t="shared" si="22"/>
        <v>439452</v>
      </c>
      <c r="Z59" s="429">
        <f t="shared" si="22"/>
        <v>0.26313703182539444</v>
      </c>
      <c r="AA59" s="242">
        <f t="shared" si="22"/>
        <v>2115887761</v>
      </c>
      <c r="AB59" s="242">
        <f t="shared" si="22"/>
        <v>2371162421</v>
      </c>
      <c r="AC59" s="242">
        <f>AC60+AC61+AC62+AC63</f>
        <v>901457266</v>
      </c>
      <c r="AD59" s="429">
        <f t="shared" si="16"/>
        <v>0.38017524991806539</v>
      </c>
    </row>
    <row r="60" spans="1:30" s="73" customFormat="1" ht="14.1" customHeight="1" x14ac:dyDescent="0.2">
      <c r="A60" s="69" t="s">
        <v>601</v>
      </c>
      <c r="B60" s="70" t="s">
        <v>618</v>
      </c>
      <c r="C60" s="71">
        <v>1982770079</v>
      </c>
      <c r="D60" s="71">
        <v>2243343418</v>
      </c>
      <c r="E60" s="71">
        <v>805154338</v>
      </c>
      <c r="F60" s="425">
        <f t="shared" si="19"/>
        <v>0.35890819548164249</v>
      </c>
      <c r="G60" s="71">
        <v>4635500</v>
      </c>
      <c r="H60" s="71">
        <v>5082540</v>
      </c>
      <c r="I60" s="71">
        <v>3392922</v>
      </c>
      <c r="J60" s="425">
        <f>I60/H60</f>
        <v>0.66756424937137726</v>
      </c>
      <c r="K60" s="71">
        <v>9220200</v>
      </c>
      <c r="L60" s="71">
        <v>9220200</v>
      </c>
      <c r="M60" s="71">
        <v>6384188</v>
      </c>
      <c r="N60" s="425">
        <f>M60/L60</f>
        <v>0.69241317975748895</v>
      </c>
      <c r="O60" s="71">
        <v>15430500</v>
      </c>
      <c r="P60" s="71">
        <v>15430500</v>
      </c>
      <c r="Q60" s="71">
        <v>6303408</v>
      </c>
      <c r="R60" s="425">
        <f>Q60/P60</f>
        <v>0.4085031593273063</v>
      </c>
      <c r="S60" s="71">
        <v>19155410</v>
      </c>
      <c r="T60" s="71">
        <v>19155410</v>
      </c>
      <c r="U60" s="71">
        <v>13772773</v>
      </c>
      <c r="V60" s="425">
        <f>U60/T60</f>
        <v>0.71900173371386988</v>
      </c>
      <c r="W60" s="71">
        <v>1670050</v>
      </c>
      <c r="X60" s="71">
        <v>1670050</v>
      </c>
      <c r="Y60" s="71">
        <v>439452</v>
      </c>
      <c r="Z60" s="426">
        <f>Y60/X60</f>
        <v>0.26313703182539444</v>
      </c>
      <c r="AA60" s="72">
        <f t="shared" ref="AA60:AB64" si="23">C60+G60+W60+K60+O60+S60</f>
        <v>2032881739</v>
      </c>
      <c r="AB60" s="72">
        <f t="shared" si="23"/>
        <v>2293902118</v>
      </c>
      <c r="AC60" s="72">
        <f>E60+I60+M60+Q60+U60+Y60</f>
        <v>835447081</v>
      </c>
      <c r="AD60" s="426">
        <f t="shared" si="16"/>
        <v>0.36420345682770761</v>
      </c>
    </row>
    <row r="61" spans="1:30" ht="14.1" customHeight="1" x14ac:dyDescent="0.2">
      <c r="A61" s="86" t="s">
        <v>602</v>
      </c>
      <c r="B61" s="70" t="s">
        <v>619</v>
      </c>
      <c r="C61" s="71">
        <v>76006022</v>
      </c>
      <c r="D61" s="71">
        <v>53027807</v>
      </c>
      <c r="E61" s="71">
        <v>41777689</v>
      </c>
      <c r="F61" s="425">
        <f t="shared" si="19"/>
        <v>0.78784493199954508</v>
      </c>
      <c r="G61" s="71"/>
      <c r="H61" s="71"/>
      <c r="I61" s="71"/>
      <c r="J61" s="426"/>
      <c r="K61" s="71"/>
      <c r="L61" s="71"/>
      <c r="M61" s="71"/>
      <c r="N61" s="426"/>
      <c r="O61" s="71"/>
      <c r="P61" s="71"/>
      <c r="Q61" s="71"/>
      <c r="R61" s="425"/>
      <c r="S61" s="71"/>
      <c r="T61" s="71"/>
      <c r="U61" s="71"/>
      <c r="V61" s="426"/>
      <c r="W61" s="71"/>
      <c r="X61" s="71"/>
      <c r="Y61" s="71"/>
      <c r="Z61" s="426"/>
      <c r="AA61" s="72">
        <f t="shared" si="23"/>
        <v>76006022</v>
      </c>
      <c r="AB61" s="72">
        <f t="shared" si="23"/>
        <v>53027807</v>
      </c>
      <c r="AC61" s="72">
        <f t="shared" si="15"/>
        <v>41777689</v>
      </c>
      <c r="AD61" s="426">
        <f t="shared" si="16"/>
        <v>0.78784493199954508</v>
      </c>
    </row>
    <row r="62" spans="1:30" s="73" customFormat="1" ht="14.1" customHeight="1" x14ac:dyDescent="0.2">
      <c r="A62" s="69" t="s">
        <v>604</v>
      </c>
      <c r="B62" s="70" t="s">
        <v>797</v>
      </c>
      <c r="C62" s="71">
        <v>7000000</v>
      </c>
      <c r="D62" s="71">
        <v>5000000</v>
      </c>
      <c r="E62" s="71">
        <v>5000000</v>
      </c>
      <c r="F62" s="425">
        <f t="shared" si="19"/>
        <v>1</v>
      </c>
      <c r="G62" s="71"/>
      <c r="H62" s="71"/>
      <c r="I62" s="71"/>
      <c r="J62" s="426"/>
      <c r="K62" s="71"/>
      <c r="L62" s="71"/>
      <c r="M62" s="71"/>
      <c r="N62" s="426"/>
      <c r="O62" s="71"/>
      <c r="P62" s="71"/>
      <c r="Q62" s="71"/>
      <c r="R62" s="425"/>
      <c r="S62" s="71"/>
      <c r="T62" s="71"/>
      <c r="U62" s="71"/>
      <c r="V62" s="426"/>
      <c r="W62" s="71"/>
      <c r="X62" s="71"/>
      <c r="Y62" s="71"/>
      <c r="Z62" s="426"/>
      <c r="AA62" s="72">
        <f t="shared" si="23"/>
        <v>7000000</v>
      </c>
      <c r="AB62" s="72">
        <f t="shared" si="23"/>
        <v>5000000</v>
      </c>
      <c r="AC62" s="72">
        <f t="shared" si="15"/>
        <v>5000000</v>
      </c>
      <c r="AD62" s="426">
        <f t="shared" si="16"/>
        <v>1</v>
      </c>
    </row>
    <row r="63" spans="1:30" s="73" customFormat="1" ht="14.1" customHeight="1" x14ac:dyDescent="0.2">
      <c r="A63" s="86" t="s">
        <v>606</v>
      </c>
      <c r="B63" s="70" t="s">
        <v>620</v>
      </c>
      <c r="C63" s="71"/>
      <c r="D63" s="71">
        <v>19232496</v>
      </c>
      <c r="E63" s="71">
        <v>19232496</v>
      </c>
      <c r="F63" s="425">
        <f t="shared" si="19"/>
        <v>1</v>
      </c>
      <c r="G63" s="71"/>
      <c r="H63" s="71"/>
      <c r="I63" s="71"/>
      <c r="J63" s="426"/>
      <c r="K63" s="71"/>
      <c r="L63" s="71"/>
      <c r="M63" s="71"/>
      <c r="N63" s="426"/>
      <c r="O63" s="71"/>
      <c r="P63" s="71"/>
      <c r="Q63" s="71"/>
      <c r="R63" s="425"/>
      <c r="S63" s="71"/>
      <c r="T63" s="71"/>
      <c r="U63" s="71"/>
      <c r="V63" s="426"/>
      <c r="W63" s="71"/>
      <c r="X63" s="71"/>
      <c r="Y63" s="71"/>
      <c r="Z63" s="426"/>
      <c r="AA63" s="72">
        <f t="shared" si="23"/>
        <v>0</v>
      </c>
      <c r="AB63" s="72">
        <f t="shared" si="23"/>
        <v>19232496</v>
      </c>
      <c r="AC63" s="72">
        <f t="shared" si="15"/>
        <v>19232496</v>
      </c>
      <c r="AD63" s="426">
        <f t="shared" si="16"/>
        <v>1</v>
      </c>
    </row>
    <row r="64" spans="1:30" s="73" customFormat="1" ht="14.1" customHeight="1" x14ac:dyDescent="0.2">
      <c r="A64" s="69" t="s">
        <v>607</v>
      </c>
      <c r="B64" s="241" t="s">
        <v>933</v>
      </c>
      <c r="C64" s="242">
        <f>C67</f>
        <v>750323602</v>
      </c>
      <c r="D64" s="242">
        <f>D67+D66+D65</f>
        <v>1391566678</v>
      </c>
      <c r="E64" s="242">
        <f>E67+E66+E65+E68</f>
        <v>1313059231</v>
      </c>
      <c r="F64" s="429">
        <f t="shared" si="19"/>
        <v>0.94358340980625288</v>
      </c>
      <c r="G64" s="242"/>
      <c r="H64" s="242"/>
      <c r="I64" s="242"/>
      <c r="J64" s="429"/>
      <c r="K64" s="242"/>
      <c r="L64" s="242"/>
      <c r="M64" s="242"/>
      <c r="N64" s="429"/>
      <c r="O64" s="242"/>
      <c r="P64" s="242"/>
      <c r="Q64" s="242"/>
      <c r="R64" s="437"/>
      <c r="S64" s="242"/>
      <c r="T64" s="242"/>
      <c r="U64" s="242"/>
      <c r="V64" s="429"/>
      <c r="W64" s="242"/>
      <c r="X64" s="242"/>
      <c r="Y64" s="242"/>
      <c r="Z64" s="429"/>
      <c r="AA64" s="242">
        <f t="shared" si="23"/>
        <v>750323602</v>
      </c>
      <c r="AB64" s="242">
        <f t="shared" si="23"/>
        <v>1391566678</v>
      </c>
      <c r="AC64" s="242">
        <f>E64+I64+M64+Q64+U64+Y64</f>
        <v>1313059231</v>
      </c>
      <c r="AD64" s="429">
        <f t="shared" si="16"/>
        <v>0.94358340980625288</v>
      </c>
    </row>
    <row r="65" spans="1:30" s="73" customFormat="1" ht="14.1" customHeight="1" x14ac:dyDescent="0.2">
      <c r="A65" s="86" t="s">
        <v>838</v>
      </c>
      <c r="B65" s="70" t="s">
        <v>621</v>
      </c>
      <c r="C65" s="71"/>
      <c r="D65" s="71">
        <v>550000000</v>
      </c>
      <c r="E65" s="71">
        <v>550000000</v>
      </c>
      <c r="F65" s="425">
        <f t="shared" si="19"/>
        <v>1</v>
      </c>
      <c r="G65" s="71"/>
      <c r="H65" s="71"/>
      <c r="I65" s="71"/>
      <c r="J65" s="426"/>
      <c r="K65" s="71"/>
      <c r="L65" s="71"/>
      <c r="M65" s="71"/>
      <c r="N65" s="426"/>
      <c r="O65" s="71"/>
      <c r="P65" s="71"/>
      <c r="Q65" s="71"/>
      <c r="R65" s="425"/>
      <c r="S65" s="71"/>
      <c r="T65" s="71"/>
      <c r="U65" s="71"/>
      <c r="V65" s="426"/>
      <c r="W65" s="71"/>
      <c r="X65" s="71"/>
      <c r="Y65" s="71"/>
      <c r="Z65" s="426"/>
      <c r="AA65" s="71"/>
      <c r="AB65" s="72">
        <f>D65+H65+X65+L65+P65+T65</f>
        <v>550000000</v>
      </c>
      <c r="AC65" s="72">
        <f t="shared" si="15"/>
        <v>550000000</v>
      </c>
      <c r="AD65" s="426">
        <f t="shared" si="16"/>
        <v>1</v>
      </c>
    </row>
    <row r="66" spans="1:30" ht="14.1" customHeight="1" x14ac:dyDescent="0.2">
      <c r="A66" s="69" t="s">
        <v>839</v>
      </c>
      <c r="B66" s="70" t="s">
        <v>934</v>
      </c>
      <c r="C66" s="71"/>
      <c r="D66" s="71">
        <v>90000000</v>
      </c>
      <c r="E66" s="71">
        <v>82162649</v>
      </c>
      <c r="F66" s="425">
        <f t="shared" si="19"/>
        <v>0.91291832222222224</v>
      </c>
      <c r="G66" s="71"/>
      <c r="H66" s="71"/>
      <c r="I66" s="71"/>
      <c r="J66" s="426"/>
      <c r="K66" s="71"/>
      <c r="L66" s="71"/>
      <c r="M66" s="71"/>
      <c r="N66" s="426"/>
      <c r="O66" s="71"/>
      <c r="P66" s="71"/>
      <c r="Q66" s="71"/>
      <c r="R66" s="425"/>
      <c r="S66" s="71"/>
      <c r="T66" s="71"/>
      <c r="U66" s="71"/>
      <c r="V66" s="426"/>
      <c r="W66" s="71"/>
      <c r="X66" s="71"/>
      <c r="Y66" s="71"/>
      <c r="Z66" s="426"/>
      <c r="AA66" s="71"/>
      <c r="AB66" s="72">
        <f>D66+H66+X66+L66+P66+T66</f>
        <v>90000000</v>
      </c>
      <c r="AC66" s="72">
        <f t="shared" si="15"/>
        <v>82162649</v>
      </c>
      <c r="AD66" s="426">
        <f t="shared" si="16"/>
        <v>0.91291832222222224</v>
      </c>
    </row>
    <row r="67" spans="1:30" ht="14.1" customHeight="1" x14ac:dyDescent="0.2">
      <c r="A67" s="86" t="s">
        <v>840</v>
      </c>
      <c r="B67" s="70" t="s">
        <v>433</v>
      </c>
      <c r="C67" s="71">
        <v>750323602</v>
      </c>
      <c r="D67" s="71">
        <v>751566678</v>
      </c>
      <c r="E67" s="71">
        <v>680893030</v>
      </c>
      <c r="F67" s="425">
        <f t="shared" si="19"/>
        <v>0.90596489963063531</v>
      </c>
      <c r="G67" s="71"/>
      <c r="H67" s="71"/>
      <c r="I67" s="71"/>
      <c r="J67" s="426"/>
      <c r="K67" s="71"/>
      <c r="L67" s="71"/>
      <c r="M67" s="71"/>
      <c r="N67" s="426"/>
      <c r="O67" s="71"/>
      <c r="P67" s="71"/>
      <c r="Q67" s="71"/>
      <c r="R67" s="425"/>
      <c r="S67" s="71"/>
      <c r="T67" s="71"/>
      <c r="U67" s="71"/>
      <c r="V67" s="426"/>
      <c r="W67" s="71"/>
      <c r="X67" s="71"/>
      <c r="Y67" s="71"/>
      <c r="Z67" s="426"/>
      <c r="AA67" s="72">
        <f>C67+G67+W67+K67+O67+S67</f>
        <v>750323602</v>
      </c>
      <c r="AB67" s="72">
        <f>D67+H67+X67+L67+P67+T67</f>
        <v>751566678</v>
      </c>
      <c r="AC67" s="72">
        <f t="shared" si="15"/>
        <v>680893030</v>
      </c>
      <c r="AD67" s="426">
        <f t="shared" si="16"/>
        <v>0.90596489963063531</v>
      </c>
    </row>
    <row r="68" spans="1:30" ht="14.1" customHeight="1" x14ac:dyDescent="0.2">
      <c r="A68" s="69" t="s">
        <v>841</v>
      </c>
      <c r="B68" s="70" t="s">
        <v>1679</v>
      </c>
      <c r="C68" s="71"/>
      <c r="D68" s="71"/>
      <c r="E68" s="71">
        <v>3552</v>
      </c>
      <c r="F68" s="426"/>
      <c r="G68" s="71"/>
      <c r="H68" s="71"/>
      <c r="I68" s="71"/>
      <c r="J68" s="426"/>
      <c r="K68" s="71"/>
      <c r="L68" s="71"/>
      <c r="M68" s="71"/>
      <c r="N68" s="426"/>
      <c r="O68" s="71"/>
      <c r="P68" s="71"/>
      <c r="Q68" s="71"/>
      <c r="R68" s="425"/>
      <c r="S68" s="71"/>
      <c r="T68" s="71"/>
      <c r="U68" s="71"/>
      <c r="V68" s="426"/>
      <c r="W68" s="71"/>
      <c r="X68" s="71"/>
      <c r="Y68" s="71"/>
      <c r="Z68" s="426"/>
      <c r="AA68" s="72"/>
      <c r="AB68" s="72"/>
      <c r="AC68" s="72">
        <f t="shared" si="15"/>
        <v>3552</v>
      </c>
      <c r="AD68" s="426"/>
    </row>
    <row r="69" spans="1:30" ht="14.1" customHeight="1" x14ac:dyDescent="0.2">
      <c r="A69" s="86" t="s">
        <v>842</v>
      </c>
      <c r="B69" s="247" t="s">
        <v>622</v>
      </c>
      <c r="C69" s="248">
        <f>C41+C59+C64+C58</f>
        <v>5016083762</v>
      </c>
      <c r="D69" s="248">
        <f>D41+D59+D64+D58</f>
        <v>6059525372</v>
      </c>
      <c r="E69" s="248">
        <f>E41+E59+E64+E58</f>
        <v>3210717894</v>
      </c>
      <c r="F69" s="430">
        <f t="shared" si="19"/>
        <v>0.52986293428791675</v>
      </c>
      <c r="G69" s="248">
        <f>G41+G59+G64+G58</f>
        <v>243595500</v>
      </c>
      <c r="H69" s="248">
        <f>H41+H59+H64+H58</f>
        <v>245929119</v>
      </c>
      <c r="I69" s="248">
        <f>I41+I59+I64+I58</f>
        <v>228621588</v>
      </c>
      <c r="J69" s="430">
        <f>I69/H69</f>
        <v>0.92962390517082283</v>
      </c>
      <c r="K69" s="248">
        <f t="shared" ref="K69:AC69" si="24">K41+K59+K64+K58</f>
        <v>112076200</v>
      </c>
      <c r="L69" s="248">
        <f t="shared" si="24"/>
        <v>111850311</v>
      </c>
      <c r="M69" s="248">
        <f t="shared" si="24"/>
        <v>97896523</v>
      </c>
      <c r="N69" s="430">
        <f t="shared" si="24"/>
        <v>1.5840845821200957</v>
      </c>
      <c r="O69" s="248">
        <f t="shared" si="24"/>
        <v>134365600</v>
      </c>
      <c r="P69" s="248">
        <f t="shared" si="24"/>
        <v>134363058</v>
      </c>
      <c r="Q69" s="248">
        <f t="shared" si="24"/>
        <v>111600131</v>
      </c>
      <c r="R69" s="430">
        <f t="shared" si="24"/>
        <v>1.2938513328694914</v>
      </c>
      <c r="S69" s="248">
        <f t="shared" si="24"/>
        <v>208526910</v>
      </c>
      <c r="T69" s="248">
        <f t="shared" si="24"/>
        <v>209064780</v>
      </c>
      <c r="U69" s="248">
        <f t="shared" si="24"/>
        <v>188647661</v>
      </c>
      <c r="V69" s="430">
        <f t="shared" si="24"/>
        <v>1.6398351186068849</v>
      </c>
      <c r="W69" s="248">
        <f t="shared" si="24"/>
        <v>83647050</v>
      </c>
      <c r="X69" s="248">
        <f t="shared" si="24"/>
        <v>85004186</v>
      </c>
      <c r="Y69" s="248">
        <f t="shared" si="24"/>
        <v>68382723</v>
      </c>
      <c r="Z69" s="430">
        <f t="shared" si="24"/>
        <v>1.0784084351312377</v>
      </c>
      <c r="AA69" s="248">
        <f t="shared" si="24"/>
        <v>5798295022</v>
      </c>
      <c r="AB69" s="248">
        <f t="shared" si="24"/>
        <v>6845736826</v>
      </c>
      <c r="AC69" s="248">
        <f t="shared" si="24"/>
        <v>3905866520</v>
      </c>
      <c r="AD69" s="430">
        <f t="shared" si="16"/>
        <v>0.57055458298741213</v>
      </c>
    </row>
    <row r="70" spans="1:30" ht="14.1" customHeight="1" x14ac:dyDescent="0.2">
      <c r="A70" s="55"/>
      <c r="B70" s="87"/>
      <c r="C70" s="84"/>
      <c r="D70" s="84"/>
      <c r="E70" s="84"/>
      <c r="F70" s="433"/>
      <c r="L70" s="54"/>
      <c r="M70" s="54"/>
      <c r="O70" s="54"/>
      <c r="W70" s="58"/>
      <c r="X70" s="58"/>
      <c r="Y70" s="58"/>
      <c r="AA70" s="59"/>
    </row>
    <row r="71" spans="1:30" ht="14.1" customHeight="1" x14ac:dyDescent="0.2">
      <c r="D71" s="58"/>
      <c r="E71" s="58"/>
      <c r="L71" s="54"/>
      <c r="M71" s="54"/>
      <c r="O71" s="54"/>
      <c r="W71" s="58"/>
      <c r="X71" s="58"/>
      <c r="Y71" s="58"/>
      <c r="AA71" s="59"/>
    </row>
    <row r="72" spans="1:30" ht="14.1" customHeight="1" x14ac:dyDescent="0.25">
      <c r="A72" s="620" t="s">
        <v>568</v>
      </c>
      <c r="B72" s="60" t="s">
        <v>536</v>
      </c>
      <c r="C72" s="61" t="s">
        <v>537</v>
      </c>
      <c r="D72" s="338"/>
      <c r="E72" s="338"/>
      <c r="F72" s="434"/>
      <c r="K72" s="361"/>
      <c r="L72" s="54"/>
      <c r="M72" s="54"/>
      <c r="O72" s="54"/>
      <c r="W72" s="58"/>
      <c r="X72" s="58"/>
      <c r="Y72" s="58"/>
      <c r="AA72" s="59"/>
    </row>
    <row r="73" spans="1:30" ht="14.1" customHeight="1" x14ac:dyDescent="0.2">
      <c r="A73" s="621"/>
      <c r="B73" s="60" t="s">
        <v>253</v>
      </c>
      <c r="C73" s="61" t="s">
        <v>249</v>
      </c>
      <c r="D73" s="338"/>
      <c r="E73" s="338"/>
      <c r="F73" s="434"/>
      <c r="L73" s="54"/>
      <c r="M73" s="54"/>
      <c r="O73" s="54"/>
      <c r="W73" s="58"/>
      <c r="X73" s="58"/>
      <c r="Y73" s="58"/>
      <c r="AA73" s="59"/>
    </row>
    <row r="74" spans="1:30" ht="14.1" customHeight="1" x14ac:dyDescent="0.2">
      <c r="A74" s="47" t="s">
        <v>248</v>
      </c>
      <c r="B74" s="622" t="s">
        <v>623</v>
      </c>
      <c r="C74" s="622"/>
      <c r="D74" s="339"/>
      <c r="E74" s="339"/>
      <c r="F74" s="435"/>
      <c r="L74" s="54"/>
      <c r="M74" s="54"/>
      <c r="O74" s="54"/>
      <c r="W74" s="58"/>
      <c r="X74" s="58"/>
      <c r="Y74" s="58"/>
      <c r="AA74" s="59"/>
    </row>
    <row r="75" spans="1:30" ht="14.1" customHeight="1" x14ac:dyDescent="0.2">
      <c r="A75" s="47" t="s">
        <v>247</v>
      </c>
      <c r="B75" s="88" t="s">
        <v>935</v>
      </c>
      <c r="C75" s="67">
        <f>AB27</f>
        <v>3214104050</v>
      </c>
      <c r="D75" s="84"/>
      <c r="E75" s="84"/>
      <c r="F75" s="433"/>
      <c r="L75" s="54"/>
      <c r="M75" s="54"/>
      <c r="O75" s="54"/>
      <c r="W75" s="58"/>
      <c r="X75" s="58"/>
      <c r="Y75" s="58"/>
      <c r="AA75" s="59"/>
    </row>
    <row r="76" spans="1:30" ht="14.1" customHeight="1" x14ac:dyDescent="0.2">
      <c r="A76" s="47" t="s">
        <v>246</v>
      </c>
      <c r="B76" s="66" t="s">
        <v>622</v>
      </c>
      <c r="C76" s="67">
        <f>AB69</f>
        <v>6845736826</v>
      </c>
      <c r="D76" s="84"/>
      <c r="E76" s="84"/>
      <c r="F76" s="433"/>
      <c r="L76" s="54"/>
      <c r="M76" s="54"/>
      <c r="O76" s="54"/>
      <c r="W76" s="58"/>
      <c r="X76" s="58"/>
      <c r="Y76" s="58"/>
      <c r="AA76" s="59"/>
    </row>
    <row r="77" spans="1:30" ht="14.1" customHeight="1" x14ac:dyDescent="0.2">
      <c r="A77" s="47" t="s">
        <v>245</v>
      </c>
      <c r="B77" s="68" t="s">
        <v>936</v>
      </c>
      <c r="C77" s="76">
        <f>C75-C76</f>
        <v>-3631632776</v>
      </c>
      <c r="D77" s="83"/>
      <c r="E77" s="83"/>
      <c r="F77" s="431"/>
      <c r="L77" s="54"/>
      <c r="M77" s="54"/>
      <c r="O77" s="54"/>
      <c r="W77" s="58"/>
      <c r="X77" s="58"/>
      <c r="Y77" s="58"/>
      <c r="AA77" s="59"/>
    </row>
    <row r="78" spans="1:30" ht="14.1" customHeight="1" x14ac:dyDescent="0.2">
      <c r="A78" s="55"/>
      <c r="B78" s="85"/>
      <c r="C78" s="83"/>
      <c r="D78" s="83"/>
      <c r="E78" s="83"/>
      <c r="F78" s="431"/>
      <c r="L78" s="54"/>
      <c r="M78" s="54"/>
      <c r="O78" s="54"/>
      <c r="W78" s="58"/>
      <c r="X78" s="58"/>
      <c r="Y78" s="58"/>
      <c r="AA78" s="59"/>
    </row>
    <row r="79" spans="1:30" ht="14.1" customHeight="1" x14ac:dyDescent="0.2">
      <c r="A79" s="55"/>
      <c r="B79" s="340"/>
      <c r="C79" s="83"/>
      <c r="D79" s="83"/>
      <c r="E79" s="83"/>
      <c r="F79" s="431"/>
      <c r="L79" s="54"/>
      <c r="M79" s="54"/>
      <c r="O79" s="54"/>
      <c r="W79" s="58"/>
      <c r="X79" s="58"/>
      <c r="Y79" s="58"/>
      <c r="AA79" s="59"/>
    </row>
    <row r="80" spans="1:30" ht="14.1" customHeight="1" x14ac:dyDescent="0.2">
      <c r="B80" s="340"/>
    </row>
    <row r="81" spans="2:2" ht="14.1" customHeight="1" x14ac:dyDescent="0.2">
      <c r="B81" s="340"/>
    </row>
    <row r="82" spans="2:2" ht="14.1" customHeight="1" x14ac:dyDescent="0.2">
      <c r="B82" s="340"/>
    </row>
    <row r="83" spans="2:2" ht="14.1" customHeight="1" x14ac:dyDescent="0.2"/>
    <row r="84" spans="2:2" ht="14.1" customHeight="1" x14ac:dyDescent="0.2"/>
    <row r="85" spans="2:2" ht="14.1" customHeight="1" x14ac:dyDescent="0.2"/>
    <row r="86" spans="2:2" ht="14.1" customHeight="1" x14ac:dyDescent="0.2"/>
    <row r="87" spans="2:2" ht="14.1" customHeight="1" x14ac:dyDescent="0.2"/>
    <row r="88" spans="2:2" ht="14.1" customHeight="1" x14ac:dyDescent="0.2"/>
    <row r="89" spans="2:2" ht="14.1" customHeight="1" x14ac:dyDescent="0.2"/>
    <row r="90" spans="2:2" ht="14.1" customHeight="1" x14ac:dyDescent="0.2"/>
    <row r="91" spans="2:2" ht="14.1" customHeight="1" x14ac:dyDescent="0.2"/>
    <row r="92" spans="2:2" ht="14.1" customHeight="1" x14ac:dyDescent="0.2"/>
    <row r="93" spans="2:2" ht="14.1" customHeight="1" x14ac:dyDescent="0.2"/>
    <row r="94" spans="2:2" ht="14.1" customHeight="1" x14ac:dyDescent="0.2"/>
    <row r="95" spans="2:2" ht="14.1" customHeight="1" x14ac:dyDescent="0.2"/>
    <row r="96" spans="2:2"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sheetData>
  <mergeCells count="51">
    <mergeCell ref="B74:C74"/>
    <mergeCell ref="B39:B40"/>
    <mergeCell ref="C39:D39"/>
    <mergeCell ref="G39:H39"/>
    <mergeCell ref="K39:L39"/>
    <mergeCell ref="O39:P39"/>
    <mergeCell ref="W39:X39"/>
    <mergeCell ref="AA39:AB39"/>
    <mergeCell ref="A37:A40"/>
    <mergeCell ref="W38:Z38"/>
    <mergeCell ref="AA38:AD38"/>
    <mergeCell ref="A72:A73"/>
    <mergeCell ref="S39:T39"/>
    <mergeCell ref="C38:F38"/>
    <mergeCell ref="G38:J38"/>
    <mergeCell ref="K38:N38"/>
    <mergeCell ref="AA8:AB8"/>
    <mergeCell ref="O38:R38"/>
    <mergeCell ref="S38:V38"/>
    <mergeCell ref="B8:B9"/>
    <mergeCell ref="C8:D8"/>
    <mergeCell ref="G8:H8"/>
    <mergeCell ref="K8:L8"/>
    <mergeCell ref="O8:P8"/>
    <mergeCell ref="A6:A9"/>
    <mergeCell ref="C7:F7"/>
    <mergeCell ref="G7:J7"/>
    <mergeCell ref="K7:N7"/>
    <mergeCell ref="O7:R7"/>
    <mergeCell ref="S7:V7"/>
    <mergeCell ref="S8:T8"/>
    <mergeCell ref="W7:Z7"/>
    <mergeCell ref="AA7:AD7"/>
    <mergeCell ref="E8:F8"/>
    <mergeCell ref="I8:J8"/>
    <mergeCell ref="M8:N8"/>
    <mergeCell ref="Q8:R8"/>
    <mergeCell ref="U8:V8"/>
    <mergeCell ref="Y8:Z8"/>
    <mergeCell ref="AC8:AD8"/>
    <mergeCell ref="W8:X8"/>
    <mergeCell ref="AC39:AD39"/>
    <mergeCell ref="A1:AD1"/>
    <mergeCell ref="A2:AD2"/>
    <mergeCell ref="A3:AD3"/>
    <mergeCell ref="E39:F39"/>
    <mergeCell ref="I39:J39"/>
    <mergeCell ref="M39:N39"/>
    <mergeCell ref="Q39:R39"/>
    <mergeCell ref="U39:V39"/>
    <mergeCell ref="Y39:Z39"/>
  </mergeCells>
  <printOptions horizontalCentered="1"/>
  <pageMargins left="0.19685039370078741" right="0.19685039370078741" top="0.59055118110236227" bottom="0.59055118110236227" header="0.51181102362204722" footer="0.51181102362204722"/>
  <pageSetup paperSize="8" scale="5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U38"/>
  <sheetViews>
    <sheetView workbookViewId="0">
      <selection activeCell="L22" sqref="L22"/>
    </sheetView>
  </sheetViews>
  <sheetFormatPr defaultRowHeight="15" x14ac:dyDescent="0.25"/>
  <cols>
    <col min="1" max="1" width="5" style="211" bestFit="1" customWidth="1"/>
    <col min="2" max="2" width="5" style="211" customWidth="1"/>
    <col min="3" max="3" width="67.42578125" style="196" customWidth="1"/>
    <col min="4" max="4" width="11.28515625" style="196" bestFit="1" customWidth="1"/>
    <col min="5" max="5" width="11.42578125" style="196" bestFit="1" customWidth="1"/>
    <col min="6" max="6" width="11.28515625" style="196" bestFit="1" customWidth="1"/>
    <col min="7" max="7" width="9.5703125" style="445" customWidth="1"/>
    <col min="8" max="8" width="8" style="196" bestFit="1" customWidth="1"/>
    <col min="9" max="9" width="11.42578125" style="196" bestFit="1" customWidth="1"/>
    <col min="10" max="10" width="8" style="196" bestFit="1" customWidth="1"/>
    <col min="11" max="11" width="11.42578125" style="196" bestFit="1" customWidth="1"/>
    <col min="12" max="12" width="8" style="197" bestFit="1" customWidth="1"/>
    <col min="13" max="13" width="11.42578125" style="196" bestFit="1" customWidth="1"/>
    <col min="14" max="14" width="8" style="196" bestFit="1" customWidth="1"/>
    <col min="15" max="15" width="11.42578125" style="196" bestFit="1" customWidth="1"/>
    <col min="16" max="16" width="8" style="196" bestFit="1" customWidth="1"/>
    <col min="17" max="17" width="11.28515625" style="196" customWidth="1"/>
    <col min="18" max="19" width="11.28515625" style="196" bestFit="1" customWidth="1"/>
    <col min="20" max="20" width="11.7109375" style="200" customWidth="1"/>
    <col min="21" max="21" width="9.42578125" style="451" bestFit="1" customWidth="1"/>
    <col min="22" max="16384" width="9.140625" style="196"/>
  </cols>
  <sheetData>
    <row r="1" spans="1:21" x14ac:dyDescent="0.25">
      <c r="A1" s="720" t="s">
        <v>1721</v>
      </c>
      <c r="B1" s="720"/>
      <c r="C1" s="721"/>
      <c r="D1" s="721"/>
      <c r="E1" s="721"/>
      <c r="F1" s="721"/>
      <c r="G1" s="721"/>
      <c r="H1" s="721"/>
      <c r="I1" s="721"/>
      <c r="J1" s="721"/>
      <c r="K1" s="721"/>
      <c r="L1" s="721"/>
      <c r="M1" s="601"/>
      <c r="N1" s="601"/>
      <c r="O1" s="601"/>
      <c r="P1" s="601"/>
      <c r="Q1" s="601"/>
      <c r="R1" s="601"/>
      <c r="S1" s="601"/>
      <c r="T1" s="601"/>
      <c r="U1" s="601"/>
    </row>
    <row r="2" spans="1:21" x14ac:dyDescent="0.25">
      <c r="A2" s="130"/>
      <c r="B2" s="130"/>
      <c r="C2" s="195"/>
      <c r="D2" s="195"/>
      <c r="E2" s="195"/>
      <c r="F2" s="195"/>
      <c r="G2" s="505"/>
      <c r="H2" s="195"/>
      <c r="I2" s="195"/>
      <c r="J2" s="195"/>
    </row>
    <row r="3" spans="1:21" x14ac:dyDescent="0.25">
      <c r="A3" s="722" t="s">
        <v>567</v>
      </c>
      <c r="B3" s="722"/>
      <c r="C3" s="721"/>
      <c r="D3" s="721"/>
      <c r="E3" s="721"/>
      <c r="F3" s="721"/>
      <c r="G3" s="721"/>
      <c r="H3" s="721"/>
      <c r="I3" s="721"/>
      <c r="J3" s="721"/>
      <c r="K3" s="721"/>
      <c r="L3" s="721"/>
      <c r="M3" s="601"/>
      <c r="N3" s="601"/>
      <c r="O3" s="601"/>
      <c r="P3" s="601"/>
      <c r="Q3" s="601"/>
      <c r="R3" s="601"/>
      <c r="S3" s="601"/>
      <c r="T3" s="601"/>
      <c r="U3" s="601"/>
    </row>
    <row r="4" spans="1:21" s="200" customFormat="1" ht="14.25" x14ac:dyDescent="0.2">
      <c r="A4" s="723" t="s">
        <v>632</v>
      </c>
      <c r="B4" s="723"/>
      <c r="C4" s="724"/>
      <c r="D4" s="724"/>
      <c r="E4" s="724"/>
      <c r="F4" s="724"/>
      <c r="G4" s="724"/>
      <c r="H4" s="724"/>
      <c r="I4" s="724"/>
      <c r="J4" s="724"/>
      <c r="K4" s="721"/>
      <c r="L4" s="721"/>
      <c r="M4" s="601"/>
      <c r="N4" s="601"/>
      <c r="O4" s="601"/>
      <c r="P4" s="601"/>
      <c r="Q4" s="601"/>
      <c r="R4" s="601"/>
      <c r="S4" s="601"/>
      <c r="T4" s="601"/>
      <c r="U4" s="601"/>
    </row>
    <row r="5" spans="1:21" s="200" customFormat="1" ht="15" customHeight="1" x14ac:dyDescent="0.2">
      <c r="A5" s="198"/>
      <c r="B5" s="198"/>
      <c r="C5" s="199"/>
      <c r="D5" s="199"/>
      <c r="E5" s="199"/>
      <c r="F5" s="199"/>
      <c r="G5" s="506"/>
      <c r="H5" s="199"/>
      <c r="I5" s="199"/>
      <c r="J5" s="199"/>
      <c r="L5" s="197"/>
      <c r="U5" s="451"/>
    </row>
    <row r="6" spans="1:21" s="201" customFormat="1" ht="15" customHeight="1" x14ac:dyDescent="0.2">
      <c r="A6" s="367" t="s">
        <v>536</v>
      </c>
      <c r="B6" s="725" t="s">
        <v>537</v>
      </c>
      <c r="C6" s="726"/>
      <c r="D6" s="368" t="s">
        <v>538</v>
      </c>
      <c r="E6" s="368" t="s">
        <v>539</v>
      </c>
      <c r="F6" s="368" t="s">
        <v>540</v>
      </c>
      <c r="G6" s="446" t="s">
        <v>541</v>
      </c>
      <c r="H6" s="368" t="s">
        <v>542</v>
      </c>
      <c r="I6" s="368" t="s">
        <v>543</v>
      </c>
      <c r="J6" s="368" t="s">
        <v>544</v>
      </c>
      <c r="K6" s="368" t="s">
        <v>545</v>
      </c>
      <c r="L6" s="368" t="s">
        <v>546</v>
      </c>
      <c r="M6" s="368" t="s">
        <v>547</v>
      </c>
      <c r="N6" s="368" t="s">
        <v>548</v>
      </c>
      <c r="O6" s="368" t="s">
        <v>549</v>
      </c>
      <c r="P6" s="368" t="s">
        <v>550</v>
      </c>
      <c r="Q6" s="369" t="s">
        <v>551</v>
      </c>
      <c r="R6" s="368" t="s">
        <v>552</v>
      </c>
      <c r="S6" s="369" t="s">
        <v>553</v>
      </c>
      <c r="T6" s="369" t="s">
        <v>554</v>
      </c>
      <c r="U6" s="452" t="s">
        <v>555</v>
      </c>
    </row>
    <row r="7" spans="1:21" s="203" customFormat="1" ht="66.75" customHeight="1" x14ac:dyDescent="0.2">
      <c r="A7" s="714" t="s">
        <v>252</v>
      </c>
      <c r="B7" s="717" t="s">
        <v>251</v>
      </c>
      <c r="C7" s="718"/>
      <c r="D7" s="734" t="s">
        <v>565</v>
      </c>
      <c r="E7" s="607"/>
      <c r="F7" s="607"/>
      <c r="G7" s="608"/>
      <c r="H7" s="712" t="s">
        <v>566</v>
      </c>
      <c r="I7" s="629"/>
      <c r="J7" s="712" t="s">
        <v>523</v>
      </c>
      <c r="K7" s="629"/>
      <c r="L7" s="712" t="s">
        <v>524</v>
      </c>
      <c r="M7" s="629"/>
      <c r="N7" s="712" t="s">
        <v>525</v>
      </c>
      <c r="O7" s="629"/>
      <c r="P7" s="712" t="s">
        <v>526</v>
      </c>
      <c r="Q7" s="629"/>
      <c r="R7" s="719" t="s">
        <v>527</v>
      </c>
      <c r="S7" s="651"/>
      <c r="T7" s="651"/>
      <c r="U7" s="614"/>
    </row>
    <row r="8" spans="1:21" s="8" customFormat="1" ht="12.75" x14ac:dyDescent="0.2">
      <c r="A8" s="715"/>
      <c r="B8" s="717"/>
      <c r="C8" s="718"/>
      <c r="D8" s="40" t="s">
        <v>925</v>
      </c>
      <c r="E8" s="40" t="s">
        <v>926</v>
      </c>
      <c r="F8" s="652" t="s">
        <v>1027</v>
      </c>
      <c r="G8" s="653"/>
      <c r="H8" s="40" t="s">
        <v>925</v>
      </c>
      <c r="I8" s="40" t="s">
        <v>926</v>
      </c>
      <c r="J8" s="40" t="s">
        <v>925</v>
      </c>
      <c r="K8" s="40" t="s">
        <v>926</v>
      </c>
      <c r="L8" s="40" t="s">
        <v>925</v>
      </c>
      <c r="M8" s="40" t="s">
        <v>926</v>
      </c>
      <c r="N8" s="40" t="s">
        <v>925</v>
      </c>
      <c r="O8" s="40" t="s">
        <v>926</v>
      </c>
      <c r="P8" s="40" t="s">
        <v>925</v>
      </c>
      <c r="Q8" s="40" t="s">
        <v>926</v>
      </c>
      <c r="R8" s="40" t="s">
        <v>925</v>
      </c>
      <c r="S8" s="40" t="s">
        <v>926</v>
      </c>
      <c r="T8" s="652" t="s">
        <v>1027</v>
      </c>
      <c r="U8" s="658"/>
    </row>
    <row r="9" spans="1:21" s="9" customFormat="1" ht="12.75" x14ac:dyDescent="0.2">
      <c r="A9" s="716"/>
      <c r="B9" s="718"/>
      <c r="C9" s="718"/>
      <c r="D9" s="713" t="s">
        <v>249</v>
      </c>
      <c r="E9" s="653"/>
      <c r="F9" s="177" t="s">
        <v>1028</v>
      </c>
      <c r="G9" s="397" t="s">
        <v>1029</v>
      </c>
      <c r="H9" s="713" t="s">
        <v>249</v>
      </c>
      <c r="I9" s="653"/>
      <c r="J9" s="713" t="s">
        <v>249</v>
      </c>
      <c r="K9" s="653"/>
      <c r="L9" s="713" t="s">
        <v>249</v>
      </c>
      <c r="M9" s="653"/>
      <c r="N9" s="713" t="s">
        <v>249</v>
      </c>
      <c r="O9" s="653"/>
      <c r="P9" s="713" t="s">
        <v>249</v>
      </c>
      <c r="Q9" s="653"/>
      <c r="R9" s="713" t="s">
        <v>249</v>
      </c>
      <c r="S9" s="653"/>
      <c r="T9" s="177" t="s">
        <v>1028</v>
      </c>
      <c r="U9" s="397" t="s">
        <v>1029</v>
      </c>
    </row>
    <row r="10" spans="1:21" ht="30.75" customHeight="1" x14ac:dyDescent="0.25">
      <c r="A10" s="204">
        <v>1</v>
      </c>
      <c r="B10" s="729" t="s">
        <v>734</v>
      </c>
      <c r="C10" s="730"/>
      <c r="D10" s="731"/>
      <c r="E10" s="731"/>
      <c r="F10" s="731"/>
      <c r="G10" s="731"/>
      <c r="H10" s="731"/>
      <c r="I10" s="731"/>
      <c r="J10" s="731"/>
      <c r="K10" s="731"/>
      <c r="L10" s="731"/>
      <c r="M10" s="731"/>
      <c r="N10" s="731"/>
      <c r="O10" s="731"/>
      <c r="P10" s="731"/>
      <c r="Q10" s="731"/>
      <c r="R10" s="731"/>
      <c r="S10" s="206"/>
      <c r="T10" s="381"/>
      <c r="U10" s="448"/>
    </row>
    <row r="11" spans="1:21" ht="15" customHeight="1" x14ac:dyDescent="0.25">
      <c r="A11" s="204">
        <v>2</v>
      </c>
      <c r="B11" s="208"/>
      <c r="C11" s="306" t="s">
        <v>736</v>
      </c>
      <c r="D11" s="307">
        <v>1820039</v>
      </c>
      <c r="E11" s="307">
        <v>1820039</v>
      </c>
      <c r="F11" s="307">
        <v>1820039</v>
      </c>
      <c r="G11" s="441">
        <f>F11/E11</f>
        <v>1</v>
      </c>
      <c r="H11" s="206"/>
      <c r="I11" s="206"/>
      <c r="J11" s="206"/>
      <c r="K11" s="206"/>
      <c r="L11" s="206"/>
      <c r="M11" s="206"/>
      <c r="N11" s="206"/>
      <c r="O11" s="206"/>
      <c r="P11" s="206"/>
      <c r="Q11" s="206"/>
      <c r="R11" s="207">
        <f t="shared" ref="R11:S14" si="0">D11+H11+J11+L11+N11+P11</f>
        <v>1820039</v>
      </c>
      <c r="S11" s="207">
        <f t="shared" si="0"/>
        <v>1820039</v>
      </c>
      <c r="T11" s="207">
        <f>F11</f>
        <v>1820039</v>
      </c>
      <c r="U11" s="448">
        <v>1</v>
      </c>
    </row>
    <row r="12" spans="1:21" ht="15" customHeight="1" x14ac:dyDescent="0.25">
      <c r="A12" s="204">
        <v>3</v>
      </c>
      <c r="B12" s="208"/>
      <c r="C12" s="306" t="s">
        <v>737</v>
      </c>
      <c r="D12" s="307">
        <v>368077</v>
      </c>
      <c r="E12" s="307">
        <v>368077</v>
      </c>
      <c r="F12" s="307">
        <v>368077</v>
      </c>
      <c r="G12" s="441">
        <f>F12/E12</f>
        <v>1</v>
      </c>
      <c r="H12" s="206"/>
      <c r="I12" s="206"/>
      <c r="J12" s="206"/>
      <c r="K12" s="206"/>
      <c r="L12" s="206"/>
      <c r="M12" s="206"/>
      <c r="N12" s="206"/>
      <c r="O12" s="206"/>
      <c r="P12" s="206"/>
      <c r="Q12" s="206"/>
      <c r="R12" s="207">
        <f t="shared" si="0"/>
        <v>368077</v>
      </c>
      <c r="S12" s="207">
        <f t="shared" si="0"/>
        <v>368077</v>
      </c>
      <c r="T12" s="207">
        <f>F12</f>
        <v>368077</v>
      </c>
      <c r="U12" s="448">
        <v>1</v>
      </c>
    </row>
    <row r="13" spans="1:21" ht="30" x14ac:dyDescent="0.25">
      <c r="A13" s="204">
        <v>4</v>
      </c>
      <c r="B13" s="208"/>
      <c r="C13" s="309" t="s">
        <v>1007</v>
      </c>
      <c r="D13" s="307">
        <v>5093083</v>
      </c>
      <c r="E13" s="307"/>
      <c r="F13" s="307"/>
      <c r="G13" s="441"/>
      <c r="H13" s="206"/>
      <c r="I13" s="206"/>
      <c r="J13" s="206"/>
      <c r="K13" s="206"/>
      <c r="L13" s="206"/>
      <c r="M13" s="206"/>
      <c r="N13" s="206"/>
      <c r="O13" s="206"/>
      <c r="P13" s="206"/>
      <c r="Q13" s="206"/>
      <c r="R13" s="207">
        <f t="shared" si="0"/>
        <v>5093083</v>
      </c>
      <c r="S13" s="207"/>
      <c r="T13" s="207"/>
      <c r="U13" s="448"/>
    </row>
    <row r="14" spans="1:21" s="200" customFormat="1" ht="15" customHeight="1" x14ac:dyDescent="0.2">
      <c r="A14" s="204">
        <v>5</v>
      </c>
      <c r="B14" s="732" t="s">
        <v>768</v>
      </c>
      <c r="C14" s="733"/>
      <c r="D14" s="359">
        <f>SUM(D11:D13)</f>
        <v>7281199</v>
      </c>
      <c r="E14" s="359">
        <f>SUM(E11:E13)</f>
        <v>2188116</v>
      </c>
      <c r="F14" s="359">
        <f>SUM(F11:F13)</f>
        <v>2188116</v>
      </c>
      <c r="G14" s="507">
        <f>F14/E14</f>
        <v>1</v>
      </c>
      <c r="H14" s="359">
        <f>SUM(H11:H12)</f>
        <v>0</v>
      </c>
      <c r="I14" s="359">
        <v>0</v>
      </c>
      <c r="J14" s="359">
        <f>SUM(J11:J12)</f>
        <v>0</v>
      </c>
      <c r="K14" s="359">
        <v>0</v>
      </c>
      <c r="L14" s="359">
        <f>SUM(L11:L12)</f>
        <v>0</v>
      </c>
      <c r="M14" s="359">
        <v>0</v>
      </c>
      <c r="N14" s="359">
        <f>SUM(N11:N12)</f>
        <v>0</v>
      </c>
      <c r="O14" s="359">
        <v>0</v>
      </c>
      <c r="P14" s="359">
        <f>SUM(P11:P12)</f>
        <v>0</v>
      </c>
      <c r="Q14" s="359">
        <v>0</v>
      </c>
      <c r="R14" s="299">
        <f t="shared" si="0"/>
        <v>7281199</v>
      </c>
      <c r="S14" s="299">
        <f t="shared" si="0"/>
        <v>2188116</v>
      </c>
      <c r="T14" s="299">
        <f>F14</f>
        <v>2188116</v>
      </c>
      <c r="U14" s="511">
        <v>1</v>
      </c>
    </row>
    <row r="15" spans="1:21" ht="30.75" customHeight="1" x14ac:dyDescent="0.25">
      <c r="A15" s="204">
        <v>6</v>
      </c>
      <c r="B15" s="703" t="s">
        <v>735</v>
      </c>
      <c r="C15" s="704"/>
      <c r="D15" s="705"/>
      <c r="E15" s="705"/>
      <c r="F15" s="705"/>
      <c r="G15" s="705"/>
      <c r="H15" s="705"/>
      <c r="I15" s="705"/>
      <c r="J15" s="705"/>
      <c r="K15" s="705"/>
      <c r="L15" s="705"/>
      <c r="M15" s="705"/>
      <c r="N15" s="705"/>
      <c r="O15" s="705"/>
      <c r="P15" s="705"/>
      <c r="Q15" s="705"/>
      <c r="R15" s="706"/>
    </row>
    <row r="16" spans="1:21" ht="15" customHeight="1" x14ac:dyDescent="0.25">
      <c r="A16" s="204">
        <v>7</v>
      </c>
      <c r="B16" s="208"/>
      <c r="C16" s="209" t="s">
        <v>748</v>
      </c>
      <c r="D16" s="205">
        <v>3543000</v>
      </c>
      <c r="E16" s="205">
        <v>3543000</v>
      </c>
      <c r="F16" s="205">
        <v>3542500</v>
      </c>
      <c r="G16" s="508">
        <f>F16/E16</f>
        <v>0.99985887665819928</v>
      </c>
      <c r="H16" s="206"/>
      <c r="I16" s="206"/>
      <c r="J16" s="206"/>
      <c r="K16" s="206"/>
      <c r="L16" s="206"/>
      <c r="M16" s="206"/>
      <c r="N16" s="206"/>
      <c r="O16" s="206"/>
      <c r="P16" s="206"/>
      <c r="Q16" s="206"/>
      <c r="R16" s="207">
        <f t="shared" ref="R16:R30" si="1">D16+H16+J16+L16+N16+P16</f>
        <v>3543000</v>
      </c>
      <c r="S16" s="207">
        <f t="shared" ref="S16:S30" si="2">E16+I16+K16+M16+O16+Q16</f>
        <v>3543000</v>
      </c>
      <c r="T16" s="207">
        <f>F16</f>
        <v>3542500</v>
      </c>
      <c r="U16" s="448">
        <f>T16/S16</f>
        <v>0.99985887665819928</v>
      </c>
    </row>
    <row r="17" spans="1:21" ht="15" customHeight="1" x14ac:dyDescent="0.25">
      <c r="A17" s="204">
        <v>8</v>
      </c>
      <c r="B17" s="208"/>
      <c r="C17" s="210" t="s">
        <v>756</v>
      </c>
      <c r="D17" s="205">
        <v>15000000</v>
      </c>
      <c r="E17" s="205">
        <v>15000000</v>
      </c>
      <c r="F17" s="205">
        <v>12956818</v>
      </c>
      <c r="G17" s="508">
        <f t="shared" ref="G17:G30" si="3">F17/E17</f>
        <v>0.86378786666666663</v>
      </c>
      <c r="H17" s="206"/>
      <c r="I17" s="206"/>
      <c r="J17" s="206"/>
      <c r="K17" s="206"/>
      <c r="L17" s="206"/>
      <c r="M17" s="206"/>
      <c r="N17" s="206"/>
      <c r="O17" s="206"/>
      <c r="P17" s="206"/>
      <c r="Q17" s="206"/>
      <c r="R17" s="207">
        <f t="shared" si="1"/>
        <v>15000000</v>
      </c>
      <c r="S17" s="207">
        <f t="shared" si="2"/>
        <v>15000000</v>
      </c>
      <c r="T17" s="207">
        <f t="shared" ref="T17:T30" si="4">F17</f>
        <v>12956818</v>
      </c>
      <c r="U17" s="448">
        <f t="shared" ref="U17:U30" si="5">T17/S17</f>
        <v>0.86378786666666663</v>
      </c>
    </row>
    <row r="18" spans="1:21" ht="15" customHeight="1" x14ac:dyDescent="0.25">
      <c r="A18" s="204">
        <v>9</v>
      </c>
      <c r="B18" s="208"/>
      <c r="C18" s="210" t="s">
        <v>759</v>
      </c>
      <c r="D18" s="205">
        <v>11500000</v>
      </c>
      <c r="E18" s="205">
        <v>11500000</v>
      </c>
      <c r="F18" s="205">
        <v>5194773</v>
      </c>
      <c r="G18" s="508">
        <f t="shared" si="3"/>
        <v>0.45171939130434785</v>
      </c>
      <c r="H18" s="206"/>
      <c r="I18" s="206"/>
      <c r="J18" s="206"/>
      <c r="K18" s="206"/>
      <c r="L18" s="206"/>
      <c r="M18" s="206"/>
      <c r="N18" s="206"/>
      <c r="O18" s="206"/>
      <c r="P18" s="206"/>
      <c r="Q18" s="206"/>
      <c r="R18" s="207">
        <f t="shared" si="1"/>
        <v>11500000</v>
      </c>
      <c r="S18" s="207">
        <f t="shared" si="2"/>
        <v>11500000</v>
      </c>
      <c r="T18" s="207">
        <f t="shared" si="4"/>
        <v>5194773</v>
      </c>
      <c r="U18" s="448">
        <f t="shared" si="5"/>
        <v>0.45171939130434785</v>
      </c>
    </row>
    <row r="19" spans="1:21" ht="15" customHeight="1" x14ac:dyDescent="0.25">
      <c r="A19" s="204">
        <v>10</v>
      </c>
      <c r="B19" s="208"/>
      <c r="C19" s="210" t="s">
        <v>766</v>
      </c>
      <c r="D19" s="205">
        <v>1600000</v>
      </c>
      <c r="E19" s="205">
        <v>1600000</v>
      </c>
      <c r="F19" s="205">
        <v>1495841</v>
      </c>
      <c r="G19" s="508">
        <f t="shared" si="3"/>
        <v>0.93490062500000004</v>
      </c>
      <c r="H19" s="206"/>
      <c r="I19" s="206"/>
      <c r="J19" s="206"/>
      <c r="K19" s="206"/>
      <c r="L19" s="206"/>
      <c r="M19" s="206"/>
      <c r="N19" s="206"/>
      <c r="O19" s="206"/>
      <c r="P19" s="206"/>
      <c r="Q19" s="206"/>
      <c r="R19" s="207">
        <f t="shared" si="1"/>
        <v>1600000</v>
      </c>
      <c r="S19" s="207">
        <f t="shared" si="2"/>
        <v>1600000</v>
      </c>
      <c r="T19" s="207">
        <f t="shared" si="4"/>
        <v>1495841</v>
      </c>
      <c r="U19" s="448">
        <f t="shared" si="5"/>
        <v>0.93490062500000004</v>
      </c>
    </row>
    <row r="20" spans="1:21" ht="15" customHeight="1" x14ac:dyDescent="0.25">
      <c r="A20" s="204">
        <v>11</v>
      </c>
      <c r="B20" s="208"/>
      <c r="C20" s="210" t="s">
        <v>767</v>
      </c>
      <c r="D20" s="205">
        <v>1300000</v>
      </c>
      <c r="E20" s="205">
        <v>1300000</v>
      </c>
      <c r="F20" s="205">
        <v>1356200</v>
      </c>
      <c r="G20" s="508">
        <f t="shared" si="3"/>
        <v>1.0432307692307692</v>
      </c>
      <c r="H20" s="206"/>
      <c r="I20" s="206"/>
      <c r="J20" s="206"/>
      <c r="K20" s="206"/>
      <c r="L20" s="206"/>
      <c r="M20" s="206"/>
      <c r="N20" s="206"/>
      <c r="O20" s="206"/>
      <c r="P20" s="206"/>
      <c r="Q20" s="206"/>
      <c r="R20" s="207">
        <f t="shared" si="1"/>
        <v>1300000</v>
      </c>
      <c r="S20" s="207">
        <f t="shared" si="2"/>
        <v>1300000</v>
      </c>
      <c r="T20" s="207">
        <f t="shared" si="4"/>
        <v>1356200</v>
      </c>
      <c r="U20" s="448">
        <f t="shared" si="5"/>
        <v>1.0432307692307692</v>
      </c>
    </row>
    <row r="21" spans="1:21" ht="15" customHeight="1" x14ac:dyDescent="0.25">
      <c r="A21" s="204">
        <v>12</v>
      </c>
      <c r="B21" s="208"/>
      <c r="C21" s="210" t="s">
        <v>772</v>
      </c>
      <c r="D21" s="205">
        <v>700000</v>
      </c>
      <c r="E21" s="205">
        <v>700000</v>
      </c>
      <c r="F21" s="205">
        <v>229515</v>
      </c>
      <c r="G21" s="508">
        <f t="shared" si="3"/>
        <v>0.32787857142857141</v>
      </c>
      <c r="H21" s="206"/>
      <c r="I21" s="206"/>
      <c r="J21" s="206"/>
      <c r="K21" s="206"/>
      <c r="L21" s="206"/>
      <c r="M21" s="206"/>
      <c r="N21" s="206"/>
      <c r="O21" s="206"/>
      <c r="P21" s="206"/>
      <c r="Q21" s="206"/>
      <c r="R21" s="207">
        <f t="shared" si="1"/>
        <v>700000</v>
      </c>
      <c r="S21" s="207">
        <f t="shared" si="2"/>
        <v>700000</v>
      </c>
      <c r="T21" s="207">
        <f t="shared" si="4"/>
        <v>229515</v>
      </c>
      <c r="U21" s="448">
        <f t="shared" si="5"/>
        <v>0.32787857142857141</v>
      </c>
    </row>
    <row r="22" spans="1:21" ht="45" x14ac:dyDescent="0.25">
      <c r="A22" s="204">
        <v>13</v>
      </c>
      <c r="B22" s="208"/>
      <c r="C22" s="210" t="s">
        <v>1692</v>
      </c>
      <c r="D22" s="205">
        <v>2000000</v>
      </c>
      <c r="E22" s="205">
        <v>2000000</v>
      </c>
      <c r="F22" s="205">
        <v>1234000</v>
      </c>
      <c r="G22" s="508">
        <f t="shared" si="3"/>
        <v>0.61699999999999999</v>
      </c>
      <c r="H22" s="206"/>
      <c r="I22" s="206"/>
      <c r="J22" s="206"/>
      <c r="K22" s="206"/>
      <c r="L22" s="206"/>
      <c r="M22" s="206"/>
      <c r="N22" s="206"/>
      <c r="O22" s="206"/>
      <c r="P22" s="206"/>
      <c r="Q22" s="206"/>
      <c r="R22" s="207">
        <f t="shared" si="1"/>
        <v>2000000</v>
      </c>
      <c r="S22" s="207">
        <f t="shared" si="2"/>
        <v>2000000</v>
      </c>
      <c r="T22" s="207">
        <f t="shared" si="4"/>
        <v>1234000</v>
      </c>
      <c r="U22" s="448">
        <f t="shared" si="5"/>
        <v>0.61699999999999999</v>
      </c>
    </row>
    <row r="23" spans="1:21" x14ac:dyDescent="0.25">
      <c r="A23" s="204">
        <v>14</v>
      </c>
      <c r="B23" s="208"/>
      <c r="C23" s="210" t="s">
        <v>887</v>
      </c>
      <c r="D23" s="205">
        <v>10000000</v>
      </c>
      <c r="E23" s="205"/>
      <c r="F23" s="205"/>
      <c r="G23" s="508"/>
      <c r="H23" s="223"/>
      <c r="I23" s="223"/>
      <c r="J23" s="223"/>
      <c r="K23" s="223"/>
      <c r="L23" s="223"/>
      <c r="M23" s="223"/>
      <c r="N23" s="223"/>
      <c r="O23" s="223"/>
      <c r="P23" s="223"/>
      <c r="Q23" s="223"/>
      <c r="R23" s="207">
        <f t="shared" si="1"/>
        <v>10000000</v>
      </c>
      <c r="S23" s="207"/>
      <c r="T23" s="207"/>
      <c r="U23" s="448"/>
    </row>
    <row r="24" spans="1:21" ht="30" x14ac:dyDescent="0.25">
      <c r="A24" s="204">
        <v>15</v>
      </c>
      <c r="B24" s="208"/>
      <c r="C24" s="210" t="s">
        <v>793</v>
      </c>
      <c r="D24" s="205">
        <v>2310000</v>
      </c>
      <c r="E24" s="205">
        <v>2310000</v>
      </c>
      <c r="F24" s="205">
        <v>2224759</v>
      </c>
      <c r="G24" s="508">
        <f t="shared" si="3"/>
        <v>0.96309913419913418</v>
      </c>
      <c r="H24" s="223"/>
      <c r="I24" s="223"/>
      <c r="J24" s="223"/>
      <c r="K24" s="223"/>
      <c r="L24" s="223"/>
      <c r="M24" s="223"/>
      <c r="N24" s="223"/>
      <c r="O24" s="223"/>
      <c r="P24" s="223"/>
      <c r="Q24" s="223"/>
      <c r="R24" s="207">
        <f t="shared" si="1"/>
        <v>2310000</v>
      </c>
      <c r="S24" s="207">
        <f t="shared" si="2"/>
        <v>2310000</v>
      </c>
      <c r="T24" s="207">
        <f t="shared" si="4"/>
        <v>2224759</v>
      </c>
      <c r="U24" s="448">
        <f t="shared" si="5"/>
        <v>0.96309913419913418</v>
      </c>
    </row>
    <row r="25" spans="1:21" x14ac:dyDescent="0.25">
      <c r="A25" s="204">
        <v>16</v>
      </c>
      <c r="B25" s="208"/>
      <c r="C25" s="210" t="s">
        <v>1691</v>
      </c>
      <c r="D25" s="205"/>
      <c r="E25" s="205"/>
      <c r="F25" s="205">
        <v>4825000</v>
      </c>
      <c r="G25" s="508"/>
      <c r="H25" s="223"/>
      <c r="I25" s="223"/>
      <c r="J25" s="223"/>
      <c r="K25" s="223"/>
      <c r="L25" s="223"/>
      <c r="M25" s="223"/>
      <c r="N25" s="223"/>
      <c r="O25" s="223"/>
      <c r="P25" s="223"/>
      <c r="Q25" s="223"/>
      <c r="R25" s="207"/>
      <c r="S25" s="207"/>
      <c r="T25" s="207">
        <f t="shared" si="4"/>
        <v>4825000</v>
      </c>
      <c r="U25" s="448"/>
    </row>
    <row r="26" spans="1:21" x14ac:dyDescent="0.25">
      <c r="A26" s="204">
        <v>17</v>
      </c>
      <c r="B26" s="208"/>
      <c r="C26" s="210" t="s">
        <v>1693</v>
      </c>
      <c r="D26" s="205">
        <v>5000000</v>
      </c>
      <c r="E26" s="205">
        <v>2000000</v>
      </c>
      <c r="F26" s="205"/>
      <c r="G26" s="508"/>
      <c r="H26" s="223"/>
      <c r="I26" s="223"/>
      <c r="J26" s="223"/>
      <c r="K26" s="223"/>
      <c r="L26" s="223"/>
      <c r="M26" s="223"/>
      <c r="N26" s="223"/>
      <c r="O26" s="223"/>
      <c r="P26" s="223"/>
      <c r="Q26" s="223"/>
      <c r="R26" s="207">
        <f t="shared" si="1"/>
        <v>5000000</v>
      </c>
      <c r="S26" s="207">
        <f t="shared" si="2"/>
        <v>2000000</v>
      </c>
      <c r="T26" s="207"/>
      <c r="U26" s="448"/>
    </row>
    <row r="27" spans="1:21" s="200" customFormat="1" ht="15" customHeight="1" x14ac:dyDescent="0.2">
      <c r="A27" s="204">
        <v>18</v>
      </c>
      <c r="B27" s="727" t="s">
        <v>775</v>
      </c>
      <c r="C27" s="728"/>
      <c r="D27" s="300">
        <f>SUM(D16:D26)</f>
        <v>52953000</v>
      </c>
      <c r="E27" s="300">
        <f>SUM(E16:E26)</f>
        <v>39953000</v>
      </c>
      <c r="F27" s="300">
        <f>SUM(F16:F26)</f>
        <v>33059406</v>
      </c>
      <c r="G27" s="510">
        <f t="shared" si="3"/>
        <v>0.82745741245964011</v>
      </c>
      <c r="H27" s="300">
        <f>SUM(H16:H22)</f>
        <v>0</v>
      </c>
      <c r="I27" s="300">
        <v>0</v>
      </c>
      <c r="J27" s="300">
        <f>SUM(J16:J22)</f>
        <v>0</v>
      </c>
      <c r="K27" s="300">
        <v>0</v>
      </c>
      <c r="L27" s="300">
        <f>SUM(L16:L22)</f>
        <v>0</v>
      </c>
      <c r="M27" s="300">
        <v>0</v>
      </c>
      <c r="N27" s="300">
        <f>SUM(N16:N22)</f>
        <v>0</v>
      </c>
      <c r="O27" s="300">
        <v>0</v>
      </c>
      <c r="P27" s="300">
        <f>SUM(P16:P22)</f>
        <v>0</v>
      </c>
      <c r="Q27" s="300">
        <v>0</v>
      </c>
      <c r="R27" s="299">
        <f t="shared" si="1"/>
        <v>52953000</v>
      </c>
      <c r="S27" s="299">
        <f t="shared" si="2"/>
        <v>39953000</v>
      </c>
      <c r="T27" s="299">
        <f t="shared" si="4"/>
        <v>33059406</v>
      </c>
      <c r="U27" s="511">
        <f t="shared" si="5"/>
        <v>0.82745741245964011</v>
      </c>
    </row>
    <row r="28" spans="1:21" s="462" customFormat="1" ht="32.25" customHeight="1" x14ac:dyDescent="0.2">
      <c r="A28" s="204">
        <v>19</v>
      </c>
      <c r="B28" s="707" t="s">
        <v>773</v>
      </c>
      <c r="C28" s="708"/>
      <c r="D28" s="213">
        <f t="shared" ref="D28:P28" si="6">D14+D27</f>
        <v>60234199</v>
      </c>
      <c r="E28" s="213">
        <f>E14+E27</f>
        <v>42141116</v>
      </c>
      <c r="F28" s="213">
        <f>F14+F27</f>
        <v>35247522</v>
      </c>
      <c r="G28" s="509">
        <f t="shared" si="3"/>
        <v>0.8364164347237506</v>
      </c>
      <c r="H28" s="213">
        <f t="shared" si="6"/>
        <v>0</v>
      </c>
      <c r="I28" s="213">
        <v>0</v>
      </c>
      <c r="J28" s="213">
        <f t="shared" si="6"/>
        <v>0</v>
      </c>
      <c r="K28" s="213">
        <v>0</v>
      </c>
      <c r="L28" s="213">
        <f t="shared" si="6"/>
        <v>0</v>
      </c>
      <c r="M28" s="213">
        <v>0</v>
      </c>
      <c r="N28" s="213">
        <f t="shared" si="6"/>
        <v>0</v>
      </c>
      <c r="O28" s="213">
        <v>0</v>
      </c>
      <c r="P28" s="213">
        <f t="shared" si="6"/>
        <v>0</v>
      </c>
      <c r="Q28" s="213">
        <v>0</v>
      </c>
      <c r="R28" s="256">
        <f t="shared" si="1"/>
        <v>60234199</v>
      </c>
      <c r="S28" s="256">
        <f t="shared" si="2"/>
        <v>42141116</v>
      </c>
      <c r="T28" s="256">
        <f t="shared" si="4"/>
        <v>35247522</v>
      </c>
      <c r="U28" s="450">
        <f t="shared" si="5"/>
        <v>0.8364164347237506</v>
      </c>
    </row>
    <row r="29" spans="1:21" s="462" customFormat="1" ht="15" customHeight="1" x14ac:dyDescent="0.2">
      <c r="A29" s="204">
        <v>20</v>
      </c>
      <c r="B29" s="301" t="s">
        <v>774</v>
      </c>
      <c r="C29" s="512"/>
      <c r="D29" s="298">
        <v>15771823</v>
      </c>
      <c r="E29" s="298">
        <v>10886691</v>
      </c>
      <c r="F29" s="298">
        <v>6530167</v>
      </c>
      <c r="G29" s="510">
        <f t="shared" si="3"/>
        <v>0.59983028819317086</v>
      </c>
      <c r="H29" s="513">
        <v>0</v>
      </c>
      <c r="I29" s="513">
        <v>0</v>
      </c>
      <c r="J29" s="513">
        <v>0</v>
      </c>
      <c r="K29" s="513">
        <v>0</v>
      </c>
      <c r="L29" s="513">
        <v>0</v>
      </c>
      <c r="M29" s="513">
        <v>0</v>
      </c>
      <c r="N29" s="513">
        <v>0</v>
      </c>
      <c r="O29" s="513">
        <v>0</v>
      </c>
      <c r="P29" s="513">
        <v>0</v>
      </c>
      <c r="Q29" s="513">
        <v>0</v>
      </c>
      <c r="R29" s="514">
        <f t="shared" si="1"/>
        <v>15771823</v>
      </c>
      <c r="S29" s="514">
        <f t="shared" si="2"/>
        <v>10886691</v>
      </c>
      <c r="T29" s="514">
        <f t="shared" si="4"/>
        <v>6530167</v>
      </c>
      <c r="U29" s="515">
        <f t="shared" si="5"/>
        <v>0.59983028819317086</v>
      </c>
    </row>
    <row r="30" spans="1:21" s="462" customFormat="1" ht="29.25" customHeight="1" x14ac:dyDescent="0.2">
      <c r="A30" s="709" t="s">
        <v>634</v>
      </c>
      <c r="B30" s="710"/>
      <c r="C30" s="711"/>
      <c r="D30" s="213">
        <f t="shared" ref="D30:P30" si="7">SUM(D28:D29)</f>
        <v>76006022</v>
      </c>
      <c r="E30" s="213">
        <f>SUM(E28:E29)</f>
        <v>53027807</v>
      </c>
      <c r="F30" s="213">
        <f>SUM(F28:F29)</f>
        <v>41777689</v>
      </c>
      <c r="G30" s="509">
        <f t="shared" si="3"/>
        <v>0.78784493199954508</v>
      </c>
      <c r="H30" s="213">
        <f t="shared" si="7"/>
        <v>0</v>
      </c>
      <c r="I30" s="213">
        <v>0</v>
      </c>
      <c r="J30" s="213">
        <f t="shared" si="7"/>
        <v>0</v>
      </c>
      <c r="K30" s="213">
        <v>0</v>
      </c>
      <c r="L30" s="213">
        <f t="shared" si="7"/>
        <v>0</v>
      </c>
      <c r="M30" s="213">
        <v>0</v>
      </c>
      <c r="N30" s="213">
        <f t="shared" si="7"/>
        <v>0</v>
      </c>
      <c r="O30" s="213">
        <v>0</v>
      </c>
      <c r="P30" s="213">
        <f t="shared" si="7"/>
        <v>0</v>
      </c>
      <c r="Q30" s="213">
        <v>0</v>
      </c>
      <c r="R30" s="256">
        <f t="shared" si="1"/>
        <v>76006022</v>
      </c>
      <c r="S30" s="256">
        <f t="shared" si="2"/>
        <v>53027807</v>
      </c>
      <c r="T30" s="256">
        <f t="shared" si="4"/>
        <v>41777689</v>
      </c>
      <c r="U30" s="450">
        <f t="shared" si="5"/>
        <v>0.78784493199954508</v>
      </c>
    </row>
    <row r="31" spans="1:21" ht="15" customHeight="1" x14ac:dyDescent="0.25">
      <c r="C31" s="212"/>
    </row>
    <row r="32" spans="1:21" ht="15" customHeight="1" x14ac:dyDescent="0.25">
      <c r="C32" s="196" t="s">
        <v>733</v>
      </c>
    </row>
    <row r="33" spans="3:3" ht="15" customHeight="1" x14ac:dyDescent="0.25">
      <c r="C33" s="212"/>
    </row>
    <row r="34" spans="3:3" ht="15" customHeight="1" x14ac:dyDescent="0.25">
      <c r="C34" s="212"/>
    </row>
    <row r="35" spans="3:3" ht="15" customHeight="1" x14ac:dyDescent="0.25">
      <c r="C35" s="340"/>
    </row>
    <row r="36" spans="3:3" ht="15" customHeight="1" x14ac:dyDescent="0.25">
      <c r="C36" s="340"/>
    </row>
    <row r="37" spans="3:3" ht="15" customHeight="1" x14ac:dyDescent="0.25"/>
    <row r="38" spans="3:3" ht="15" customHeight="1" x14ac:dyDescent="0.25"/>
  </sheetData>
  <mergeCells count="28">
    <mergeCell ref="A1:U1"/>
    <mergeCell ref="A3:U3"/>
    <mergeCell ref="A4:U4"/>
    <mergeCell ref="B6:C6"/>
    <mergeCell ref="B27:C27"/>
    <mergeCell ref="J9:K9"/>
    <mergeCell ref="L9:M9"/>
    <mergeCell ref="B10:R10"/>
    <mergeCell ref="B14:C14"/>
    <mergeCell ref="D7:G7"/>
    <mergeCell ref="A7:A9"/>
    <mergeCell ref="B7:C9"/>
    <mergeCell ref="H7:I7"/>
    <mergeCell ref="J7:K7"/>
    <mergeCell ref="L7:M7"/>
    <mergeCell ref="R7:U7"/>
    <mergeCell ref="F8:G8"/>
    <mergeCell ref="T8:U8"/>
    <mergeCell ref="B15:R15"/>
    <mergeCell ref="B28:C28"/>
    <mergeCell ref="A30:C30"/>
    <mergeCell ref="N7:O7"/>
    <mergeCell ref="P7:Q7"/>
    <mergeCell ref="D9:E9"/>
    <mergeCell ref="H9:I9"/>
    <mergeCell ref="N9:O9"/>
    <mergeCell ref="P9:Q9"/>
    <mergeCell ref="R9:S9"/>
  </mergeCells>
  <pageMargins left="0.70866141732283472" right="0.70866141732283472" top="0.74803149606299213" bottom="0.74803149606299213" header="0.31496062992125984" footer="0.31496062992125984"/>
  <pageSetup paperSize="9" scale="5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T21"/>
  <sheetViews>
    <sheetView workbookViewId="0">
      <selection sqref="A1:T1"/>
    </sheetView>
  </sheetViews>
  <sheetFormatPr defaultRowHeight="12.75" x14ac:dyDescent="0.2"/>
  <cols>
    <col min="1" max="1" width="5" style="35" bestFit="1" customWidth="1"/>
    <col min="2" max="2" width="67.42578125" style="9" customWidth="1"/>
    <col min="3" max="3" width="10.140625" style="9" bestFit="1" customWidth="1"/>
    <col min="4" max="5" width="11.28515625" style="9" bestFit="1" customWidth="1"/>
    <col min="6" max="6" width="10.7109375" style="399" customWidth="1"/>
    <col min="7" max="7" width="6.7109375" style="9" bestFit="1" customWidth="1"/>
    <col min="8" max="8" width="9.28515625" style="9" bestFit="1" customWidth="1"/>
    <col min="9" max="9" width="6.7109375" style="9" bestFit="1" customWidth="1"/>
    <col min="10" max="10" width="9.28515625" style="9" bestFit="1" customWidth="1"/>
    <col min="11" max="11" width="6.7109375" style="9" bestFit="1" customWidth="1"/>
    <col min="12" max="12" width="9.28515625" style="9" bestFit="1" customWidth="1"/>
    <col min="13" max="13" width="6.7109375" style="9" bestFit="1" customWidth="1"/>
    <col min="14" max="16" width="9.28515625" style="9" bestFit="1" customWidth="1"/>
    <col min="17" max="17" width="10.140625" style="9" bestFit="1" customWidth="1"/>
    <col min="18" max="18" width="11.28515625" style="9" bestFit="1" customWidth="1"/>
    <col min="19" max="19" width="11.28515625" style="173" bestFit="1" customWidth="1"/>
    <col min="20" max="20" width="9.5703125" style="399" bestFit="1" customWidth="1"/>
    <col min="21" max="16384" width="9.140625" style="9"/>
  </cols>
  <sheetData>
    <row r="1" spans="1:20" x14ac:dyDescent="0.2">
      <c r="A1" s="600" t="s">
        <v>1722</v>
      </c>
      <c r="B1" s="601"/>
      <c r="C1" s="601"/>
      <c r="D1" s="601"/>
      <c r="E1" s="601"/>
      <c r="F1" s="601"/>
      <c r="G1" s="601"/>
      <c r="H1" s="601"/>
      <c r="I1" s="601"/>
      <c r="J1" s="601"/>
      <c r="K1" s="601"/>
      <c r="L1" s="601"/>
      <c r="M1" s="601"/>
      <c r="N1" s="601"/>
      <c r="O1" s="601"/>
      <c r="P1" s="601"/>
      <c r="Q1" s="601"/>
      <c r="R1" s="601"/>
      <c r="S1" s="601"/>
      <c r="T1" s="601"/>
    </row>
    <row r="2" spans="1:20" x14ac:dyDescent="0.2">
      <c r="A2" s="53"/>
      <c r="B2" s="52"/>
      <c r="C2" s="52"/>
      <c r="D2" s="52"/>
      <c r="E2" s="52"/>
      <c r="F2" s="394"/>
      <c r="G2" s="52"/>
      <c r="H2" s="52"/>
      <c r="I2" s="52"/>
    </row>
    <row r="3" spans="1:20" ht="15.75" x14ac:dyDescent="0.25">
      <c r="A3" s="602" t="s">
        <v>567</v>
      </c>
      <c r="B3" s="601"/>
      <c r="C3" s="601"/>
      <c r="D3" s="601"/>
      <c r="E3" s="601"/>
      <c r="F3" s="601"/>
      <c r="G3" s="601"/>
      <c r="H3" s="601"/>
      <c r="I3" s="601"/>
      <c r="J3" s="601"/>
      <c r="K3" s="601"/>
      <c r="L3" s="601"/>
      <c r="M3" s="601"/>
      <c r="N3" s="601"/>
      <c r="O3" s="601"/>
      <c r="P3" s="601"/>
      <c r="Q3" s="601"/>
      <c r="R3" s="601"/>
      <c r="S3" s="601"/>
      <c r="T3" s="601"/>
    </row>
    <row r="4" spans="1:20" s="109" customFormat="1" ht="15.75" x14ac:dyDescent="0.25">
      <c r="A4" s="648" t="s">
        <v>636</v>
      </c>
      <c r="B4" s="649"/>
      <c r="C4" s="649"/>
      <c r="D4" s="649"/>
      <c r="E4" s="649"/>
      <c r="F4" s="649"/>
      <c r="G4" s="649"/>
      <c r="H4" s="649"/>
      <c r="I4" s="649"/>
      <c r="J4" s="601"/>
      <c r="K4" s="601"/>
      <c r="L4" s="601"/>
      <c r="M4" s="601"/>
      <c r="N4" s="601"/>
      <c r="O4" s="601"/>
      <c r="P4" s="601"/>
      <c r="Q4" s="601"/>
      <c r="R4" s="601"/>
      <c r="S4" s="601"/>
      <c r="T4" s="601"/>
    </row>
    <row r="5" spans="1:20" s="3" customFormat="1" ht="15" customHeight="1" x14ac:dyDescent="0.2">
      <c r="A5" s="1"/>
      <c r="B5" s="2"/>
      <c r="C5" s="2"/>
      <c r="D5" s="2"/>
      <c r="E5" s="2"/>
      <c r="F5" s="395"/>
      <c r="G5" s="2"/>
      <c r="H5" s="2"/>
      <c r="I5" s="2"/>
      <c r="S5" s="174"/>
      <c r="T5" s="402"/>
    </row>
    <row r="6" spans="1:20" s="39" customFormat="1" ht="15" customHeight="1" x14ac:dyDescent="0.2">
      <c r="A6" s="37" t="s">
        <v>536</v>
      </c>
      <c r="B6" s="38" t="s">
        <v>537</v>
      </c>
      <c r="C6" s="51" t="s">
        <v>538</v>
      </c>
      <c r="D6" s="51" t="s">
        <v>539</v>
      </c>
      <c r="E6" s="51" t="s">
        <v>540</v>
      </c>
      <c r="F6" s="407" t="s">
        <v>541</v>
      </c>
      <c r="G6" s="51" t="s">
        <v>542</v>
      </c>
      <c r="H6" s="51" t="s">
        <v>543</v>
      </c>
      <c r="I6" s="51" t="s">
        <v>544</v>
      </c>
      <c r="J6" s="51" t="s">
        <v>545</v>
      </c>
      <c r="K6" s="51" t="s">
        <v>546</v>
      </c>
      <c r="L6" s="51" t="s">
        <v>547</v>
      </c>
      <c r="M6" s="51" t="s">
        <v>548</v>
      </c>
      <c r="N6" s="51" t="s">
        <v>549</v>
      </c>
      <c r="O6" s="51" t="s">
        <v>550</v>
      </c>
      <c r="P6" s="51" t="s">
        <v>551</v>
      </c>
      <c r="Q6" s="51" t="s">
        <v>552</v>
      </c>
      <c r="R6" s="51" t="s">
        <v>553</v>
      </c>
      <c r="S6" s="476" t="s">
        <v>554</v>
      </c>
      <c r="T6" s="400" t="s">
        <v>555</v>
      </c>
    </row>
    <row r="7" spans="1:20" s="8" customFormat="1" ht="39" customHeight="1" x14ac:dyDescent="0.2">
      <c r="A7" s="661" t="s">
        <v>252</v>
      </c>
      <c r="B7" s="664"/>
      <c r="C7" s="641" t="s">
        <v>565</v>
      </c>
      <c r="D7" s="607"/>
      <c r="E7" s="607"/>
      <c r="F7" s="608"/>
      <c r="G7" s="641" t="s">
        <v>566</v>
      </c>
      <c r="H7" s="608"/>
      <c r="I7" s="641" t="s">
        <v>523</v>
      </c>
      <c r="J7" s="608"/>
      <c r="K7" s="641" t="s">
        <v>524</v>
      </c>
      <c r="L7" s="608"/>
      <c r="M7" s="641" t="s">
        <v>525</v>
      </c>
      <c r="N7" s="608"/>
      <c r="O7" s="641" t="s">
        <v>526</v>
      </c>
      <c r="P7" s="608"/>
      <c r="Q7" s="641" t="s">
        <v>527</v>
      </c>
      <c r="R7" s="607"/>
      <c r="S7" s="651"/>
      <c r="T7" s="614"/>
    </row>
    <row r="8" spans="1:20" x14ac:dyDescent="0.2">
      <c r="A8" s="662"/>
      <c r="B8" s="665"/>
      <c r="C8" s="40" t="s">
        <v>925</v>
      </c>
      <c r="D8" s="40" t="s">
        <v>926</v>
      </c>
      <c r="E8" s="652" t="s">
        <v>1027</v>
      </c>
      <c r="F8" s="653"/>
      <c r="G8" s="40" t="s">
        <v>925</v>
      </c>
      <c r="H8" s="40" t="s">
        <v>926</v>
      </c>
      <c r="I8" s="40" t="s">
        <v>925</v>
      </c>
      <c r="J8" s="40" t="s">
        <v>926</v>
      </c>
      <c r="K8" s="40" t="s">
        <v>925</v>
      </c>
      <c r="L8" s="40" t="s">
        <v>926</v>
      </c>
      <c r="M8" s="40" t="s">
        <v>925</v>
      </c>
      <c r="N8" s="40" t="s">
        <v>926</v>
      </c>
      <c r="O8" s="40" t="s">
        <v>925</v>
      </c>
      <c r="P8" s="40" t="s">
        <v>926</v>
      </c>
      <c r="Q8" s="40" t="s">
        <v>925</v>
      </c>
      <c r="R8" s="40" t="s">
        <v>926</v>
      </c>
      <c r="S8" s="652" t="s">
        <v>1027</v>
      </c>
      <c r="T8" s="653"/>
    </row>
    <row r="9" spans="1:20" x14ac:dyDescent="0.2">
      <c r="A9" s="663"/>
      <c r="B9" s="666"/>
      <c r="C9" s="641" t="s">
        <v>249</v>
      </c>
      <c r="D9" s="608"/>
      <c r="E9" s="177" t="s">
        <v>1028</v>
      </c>
      <c r="F9" s="397" t="s">
        <v>1029</v>
      </c>
      <c r="G9" s="641" t="s">
        <v>249</v>
      </c>
      <c r="H9" s="608"/>
      <c r="I9" s="641" t="s">
        <v>249</v>
      </c>
      <c r="J9" s="608"/>
      <c r="K9" s="641" t="s">
        <v>249</v>
      </c>
      <c r="L9" s="608"/>
      <c r="M9" s="641" t="s">
        <v>249</v>
      </c>
      <c r="N9" s="608"/>
      <c r="O9" s="641" t="s">
        <v>249</v>
      </c>
      <c r="P9" s="608"/>
      <c r="Q9" s="641" t="s">
        <v>249</v>
      </c>
      <c r="R9" s="608"/>
      <c r="S9" s="478" t="s">
        <v>1028</v>
      </c>
      <c r="T9" s="397" t="s">
        <v>1029</v>
      </c>
    </row>
    <row r="10" spans="1:20" ht="25.5" x14ac:dyDescent="0.2">
      <c r="A10" s="370">
        <v>1</v>
      </c>
      <c r="B10" s="167" t="s">
        <v>732</v>
      </c>
      <c r="C10" s="13">
        <v>7000000</v>
      </c>
      <c r="D10" s="13">
        <v>7000000</v>
      </c>
      <c r="E10" s="13">
        <v>7000000</v>
      </c>
      <c r="F10" s="491">
        <f>E10/D10</f>
        <v>1</v>
      </c>
      <c r="G10" s="14"/>
      <c r="H10" s="14"/>
      <c r="I10" s="14"/>
      <c r="J10" s="14"/>
      <c r="K10" s="14"/>
      <c r="L10" s="14"/>
      <c r="M10" s="14"/>
      <c r="N10" s="14"/>
      <c r="O10" s="14"/>
      <c r="P10" s="14"/>
      <c r="Q10" s="170">
        <f>C10+G10+I10+K10+M10+O10</f>
        <v>7000000</v>
      </c>
      <c r="R10" s="170">
        <f>D10+H10+J10+L10+N10+P10</f>
        <v>7000000</v>
      </c>
      <c r="S10" s="168">
        <v>7000000</v>
      </c>
      <c r="T10" s="464">
        <f>S10/R10</f>
        <v>1</v>
      </c>
    </row>
    <row r="11" spans="1:20" s="3" customFormat="1" x14ac:dyDescent="0.2">
      <c r="A11" s="371">
        <v>2</v>
      </c>
      <c r="B11" s="372" t="s">
        <v>1015</v>
      </c>
      <c r="C11" s="373">
        <f>SUM(C10)</f>
        <v>7000000</v>
      </c>
      <c r="D11" s="373">
        <f t="shared" ref="D11:S11" si="0">SUM(D10)</f>
        <v>7000000</v>
      </c>
      <c r="E11" s="373">
        <f t="shared" si="0"/>
        <v>7000000</v>
      </c>
      <c r="F11" s="492">
        <f t="shared" ref="F11:F16" si="1">E11/D11</f>
        <v>1</v>
      </c>
      <c r="G11" s="373">
        <f t="shared" si="0"/>
        <v>0</v>
      </c>
      <c r="H11" s="373">
        <f t="shared" si="0"/>
        <v>0</v>
      </c>
      <c r="I11" s="373">
        <f t="shared" si="0"/>
        <v>0</v>
      </c>
      <c r="J11" s="373">
        <f t="shared" si="0"/>
        <v>0</v>
      </c>
      <c r="K11" s="373">
        <f t="shared" si="0"/>
        <v>0</v>
      </c>
      <c r="L11" s="373">
        <f t="shared" si="0"/>
        <v>0</v>
      </c>
      <c r="M11" s="190">
        <f t="shared" si="0"/>
        <v>0</v>
      </c>
      <c r="N11" s="190">
        <f t="shared" si="0"/>
        <v>0</v>
      </c>
      <c r="O11" s="190">
        <f t="shared" si="0"/>
        <v>0</v>
      </c>
      <c r="P11" s="190">
        <f t="shared" si="0"/>
        <v>0</v>
      </c>
      <c r="Q11" s="190">
        <f t="shared" si="0"/>
        <v>7000000</v>
      </c>
      <c r="R11" s="190">
        <f t="shared" si="0"/>
        <v>7000000</v>
      </c>
      <c r="S11" s="190">
        <f t="shared" si="0"/>
        <v>7000000</v>
      </c>
      <c r="T11" s="460">
        <f t="shared" ref="T11:T16" si="2">S11/R11</f>
        <v>1</v>
      </c>
    </row>
    <row r="12" spans="1:20" x14ac:dyDescent="0.2">
      <c r="A12" s="370">
        <v>3</v>
      </c>
      <c r="B12" s="294" t="s">
        <v>1001</v>
      </c>
      <c r="C12" s="13"/>
      <c r="D12" s="13">
        <v>2000000</v>
      </c>
      <c r="E12" s="13">
        <v>2000000</v>
      </c>
      <c r="F12" s="491">
        <f t="shared" si="1"/>
        <v>1</v>
      </c>
      <c r="G12" s="14"/>
      <c r="H12" s="14"/>
      <c r="I12" s="14"/>
      <c r="J12" s="14"/>
      <c r="K12" s="14"/>
      <c r="L12" s="14"/>
      <c r="M12" s="14"/>
      <c r="N12" s="14"/>
      <c r="O12" s="14"/>
      <c r="P12" s="14"/>
      <c r="Q12" s="170"/>
      <c r="R12" s="170">
        <f>D12+H12+J12+L12+N12+P12</f>
        <v>2000000</v>
      </c>
      <c r="S12" s="168">
        <v>2000000</v>
      </c>
      <c r="T12" s="464">
        <f t="shared" si="2"/>
        <v>1</v>
      </c>
    </row>
    <row r="13" spans="1:20" ht="25.5" x14ac:dyDescent="0.2">
      <c r="A13" s="370">
        <v>4</v>
      </c>
      <c r="B13" s="294" t="s">
        <v>988</v>
      </c>
      <c r="C13" s="13"/>
      <c r="D13" s="13">
        <v>10232496</v>
      </c>
      <c r="E13" s="13">
        <v>10232496</v>
      </c>
      <c r="F13" s="491">
        <f t="shared" si="1"/>
        <v>1</v>
      </c>
      <c r="G13" s="14"/>
      <c r="H13" s="14"/>
      <c r="I13" s="14"/>
      <c r="J13" s="14"/>
      <c r="K13" s="14"/>
      <c r="L13" s="14"/>
      <c r="M13" s="14"/>
      <c r="N13" s="14"/>
      <c r="O13" s="14"/>
      <c r="P13" s="14"/>
      <c r="Q13" s="170"/>
      <c r="R13" s="170">
        <f>D13+H13+J13+L13+N13+P13</f>
        <v>10232496</v>
      </c>
      <c r="S13" s="168">
        <v>10232496</v>
      </c>
      <c r="T13" s="464">
        <f t="shared" si="2"/>
        <v>1</v>
      </c>
    </row>
    <row r="14" spans="1:20" ht="25.5" x14ac:dyDescent="0.2">
      <c r="A14" s="370">
        <v>5</v>
      </c>
      <c r="B14" s="294" t="s">
        <v>1002</v>
      </c>
      <c r="C14" s="13"/>
      <c r="D14" s="13">
        <v>5000000</v>
      </c>
      <c r="E14" s="13">
        <v>5000000</v>
      </c>
      <c r="F14" s="491">
        <f t="shared" si="1"/>
        <v>1</v>
      </c>
      <c r="G14" s="14"/>
      <c r="H14" s="14"/>
      <c r="I14" s="14"/>
      <c r="J14" s="14"/>
      <c r="K14" s="14"/>
      <c r="L14" s="14"/>
      <c r="M14" s="14"/>
      <c r="N14" s="14"/>
      <c r="O14" s="14"/>
      <c r="P14" s="14"/>
      <c r="Q14" s="170"/>
      <c r="R14" s="170">
        <f>D14+H14+J14+L14+N14+P14</f>
        <v>5000000</v>
      </c>
      <c r="S14" s="168">
        <v>5000000</v>
      </c>
      <c r="T14" s="464">
        <f t="shared" si="2"/>
        <v>1</v>
      </c>
    </row>
    <row r="15" spans="1:20" s="3" customFormat="1" x14ac:dyDescent="0.2">
      <c r="A15" s="371">
        <v>6</v>
      </c>
      <c r="B15" s="372" t="s">
        <v>1016</v>
      </c>
      <c r="C15" s="373"/>
      <c r="D15" s="373">
        <f>SUM(D12:D14)</f>
        <v>17232496</v>
      </c>
      <c r="E15" s="373">
        <f>SUM(E12:E14)</f>
        <v>17232496</v>
      </c>
      <c r="F15" s="492">
        <f t="shared" si="1"/>
        <v>1</v>
      </c>
      <c r="G15" s="373">
        <f t="shared" ref="G15:S15" si="3">SUM(G12:G14)</f>
        <v>0</v>
      </c>
      <c r="H15" s="373">
        <f t="shared" si="3"/>
        <v>0</v>
      </c>
      <c r="I15" s="373">
        <f t="shared" si="3"/>
        <v>0</v>
      </c>
      <c r="J15" s="373">
        <f t="shared" si="3"/>
        <v>0</v>
      </c>
      <c r="K15" s="373">
        <f t="shared" si="3"/>
        <v>0</v>
      </c>
      <c r="L15" s="373">
        <f t="shared" si="3"/>
        <v>0</v>
      </c>
      <c r="M15" s="190">
        <f t="shared" si="3"/>
        <v>0</v>
      </c>
      <c r="N15" s="190">
        <f t="shared" si="3"/>
        <v>0</v>
      </c>
      <c r="O15" s="190">
        <f t="shared" si="3"/>
        <v>0</v>
      </c>
      <c r="P15" s="190">
        <f t="shared" si="3"/>
        <v>0</v>
      </c>
      <c r="Q15" s="190">
        <f t="shared" si="3"/>
        <v>0</v>
      </c>
      <c r="R15" s="190">
        <f t="shared" si="3"/>
        <v>17232496</v>
      </c>
      <c r="S15" s="190">
        <f t="shared" si="3"/>
        <v>17232496</v>
      </c>
      <c r="T15" s="460">
        <f t="shared" si="2"/>
        <v>1</v>
      </c>
    </row>
    <row r="16" spans="1:20" s="487" customFormat="1" ht="24" customHeight="1" x14ac:dyDescent="0.2">
      <c r="A16" s="735" t="s">
        <v>763</v>
      </c>
      <c r="B16" s="736"/>
      <c r="C16" s="494">
        <f>C11+C15</f>
        <v>7000000</v>
      </c>
      <c r="D16" s="494">
        <f t="shared" ref="D16:S16" si="4">D11+D15</f>
        <v>24232496</v>
      </c>
      <c r="E16" s="494">
        <f t="shared" si="4"/>
        <v>24232496</v>
      </c>
      <c r="F16" s="493">
        <f t="shared" si="1"/>
        <v>1</v>
      </c>
      <c r="G16" s="494">
        <f t="shared" si="4"/>
        <v>0</v>
      </c>
      <c r="H16" s="494">
        <f t="shared" si="4"/>
        <v>0</v>
      </c>
      <c r="I16" s="494">
        <f t="shared" si="4"/>
        <v>0</v>
      </c>
      <c r="J16" s="494">
        <f t="shared" si="4"/>
        <v>0</v>
      </c>
      <c r="K16" s="494">
        <f t="shared" si="4"/>
        <v>0</v>
      </c>
      <c r="L16" s="494">
        <f t="shared" si="4"/>
        <v>0</v>
      </c>
      <c r="M16" s="494">
        <f t="shared" si="4"/>
        <v>0</v>
      </c>
      <c r="N16" s="494">
        <f t="shared" si="4"/>
        <v>0</v>
      </c>
      <c r="O16" s="494">
        <f t="shared" si="4"/>
        <v>0</v>
      </c>
      <c r="P16" s="494">
        <f t="shared" si="4"/>
        <v>0</v>
      </c>
      <c r="Q16" s="494">
        <f t="shared" si="4"/>
        <v>7000000</v>
      </c>
      <c r="R16" s="494">
        <f t="shared" si="4"/>
        <v>24232496</v>
      </c>
      <c r="S16" s="494">
        <f t="shared" si="4"/>
        <v>24232496</v>
      </c>
      <c r="T16" s="486">
        <f t="shared" si="2"/>
        <v>1</v>
      </c>
    </row>
    <row r="19" spans="2:2" x14ac:dyDescent="0.2">
      <c r="B19" s="340"/>
    </row>
    <row r="20" spans="2:2" x14ac:dyDescent="0.2">
      <c r="B20" s="340"/>
    </row>
    <row r="21" spans="2:2" x14ac:dyDescent="0.2">
      <c r="B21" s="340"/>
    </row>
  </sheetData>
  <mergeCells count="22">
    <mergeCell ref="C9:D9"/>
    <mergeCell ref="G9:H9"/>
    <mergeCell ref="I9:J9"/>
    <mergeCell ref="A16:B16"/>
    <mergeCell ref="C7:F7"/>
    <mergeCell ref="E8:F8"/>
    <mergeCell ref="A1:T1"/>
    <mergeCell ref="A3:T3"/>
    <mergeCell ref="A4:T4"/>
    <mergeCell ref="O7:P7"/>
    <mergeCell ref="A7:A9"/>
    <mergeCell ref="Q9:R9"/>
    <mergeCell ref="I7:J7"/>
    <mergeCell ref="K7:L7"/>
    <mergeCell ref="B7:B9"/>
    <mergeCell ref="G7:H7"/>
    <mergeCell ref="M7:N7"/>
    <mergeCell ref="Q7:T7"/>
    <mergeCell ref="S8:T8"/>
    <mergeCell ref="K9:L9"/>
    <mergeCell ref="M9:N9"/>
    <mergeCell ref="O9:P9"/>
  </mergeCells>
  <pageMargins left="0.70866141732283472" right="0.70866141732283472" top="0.74803149606299213" bottom="0.74803149606299213" header="0.31496062992125984" footer="0.31496062992125984"/>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U46"/>
  <sheetViews>
    <sheetView zoomScaleNormal="100" workbookViewId="0">
      <selection sqref="A1:U1"/>
    </sheetView>
  </sheetViews>
  <sheetFormatPr defaultRowHeight="12.75" x14ac:dyDescent="0.2"/>
  <cols>
    <col min="1" max="1" width="5" style="9" bestFit="1" customWidth="1"/>
    <col min="2" max="2" width="65.85546875" style="9" bestFit="1" customWidth="1"/>
    <col min="3" max="3" width="5.85546875" style="9" bestFit="1" customWidth="1"/>
    <col min="4" max="4" width="10.85546875" style="9" bestFit="1" customWidth="1"/>
    <col min="5" max="6" width="12.28515625" style="9" bestFit="1" customWidth="1"/>
    <col min="7" max="7" width="7.5703125" style="399" bestFit="1" customWidth="1"/>
    <col min="8" max="8" width="6.5703125" style="9" bestFit="1" customWidth="1"/>
    <col min="9" max="9" width="9.140625" style="9" bestFit="1" customWidth="1"/>
    <col min="10" max="10" width="6.5703125" style="9" bestFit="1" customWidth="1"/>
    <col min="11" max="11" width="9.140625" style="9" bestFit="1" customWidth="1"/>
    <col min="12" max="12" width="6.5703125" style="3" bestFit="1" customWidth="1"/>
    <col min="13" max="13" width="9.140625" style="9"/>
    <col min="14" max="14" width="6.5703125" style="9" bestFit="1" customWidth="1"/>
    <col min="15" max="15" width="9.140625" style="9"/>
    <col min="16" max="16" width="6.5703125" style="9" bestFit="1" customWidth="1"/>
    <col min="17" max="17" width="9.140625" style="9"/>
    <col min="18" max="18" width="10.85546875" style="9" bestFit="1" customWidth="1"/>
    <col min="19" max="20" width="12.28515625" style="9" bestFit="1" customWidth="1"/>
    <col min="21" max="21" width="8.5703125" style="399" bestFit="1" customWidth="1"/>
    <col min="22" max="16384" width="9.140625" style="9"/>
  </cols>
  <sheetData>
    <row r="1" spans="1:21" x14ac:dyDescent="0.2">
      <c r="A1" s="600" t="s">
        <v>1723</v>
      </c>
      <c r="B1" s="601"/>
      <c r="C1" s="601"/>
      <c r="D1" s="601"/>
      <c r="E1" s="601"/>
      <c r="F1" s="601"/>
      <c r="G1" s="601"/>
      <c r="H1" s="601"/>
      <c r="I1" s="601"/>
      <c r="J1" s="601"/>
      <c r="K1" s="601"/>
      <c r="L1" s="601"/>
      <c r="M1" s="601"/>
      <c r="N1" s="601"/>
      <c r="O1" s="601"/>
      <c r="P1" s="601"/>
      <c r="Q1" s="601"/>
      <c r="R1" s="601"/>
      <c r="S1" s="601"/>
      <c r="T1" s="601"/>
      <c r="U1" s="601"/>
    </row>
    <row r="2" spans="1:21" x14ac:dyDescent="0.2">
      <c r="A2" s="53"/>
      <c r="B2" s="52"/>
      <c r="C2" s="52"/>
      <c r="D2" s="52"/>
      <c r="E2" s="52"/>
      <c r="F2" s="52"/>
      <c r="G2" s="394"/>
      <c r="H2" s="52"/>
      <c r="I2" s="52"/>
      <c r="J2" s="52"/>
      <c r="K2" s="52"/>
      <c r="L2" s="191"/>
    </row>
    <row r="3" spans="1:21" ht="15.75" x14ac:dyDescent="0.25">
      <c r="A3" s="602" t="s">
        <v>567</v>
      </c>
      <c r="B3" s="601"/>
      <c r="C3" s="601"/>
      <c r="D3" s="601"/>
      <c r="E3" s="601"/>
      <c r="F3" s="601"/>
      <c r="G3" s="601"/>
      <c r="H3" s="601"/>
      <c r="I3" s="601"/>
      <c r="J3" s="601"/>
      <c r="K3" s="601"/>
      <c r="L3" s="601"/>
      <c r="M3" s="601"/>
      <c r="N3" s="601"/>
      <c r="O3" s="601"/>
      <c r="P3" s="601"/>
      <c r="Q3" s="601"/>
      <c r="R3" s="601"/>
      <c r="S3" s="601"/>
      <c r="T3" s="601"/>
      <c r="U3" s="601"/>
    </row>
    <row r="4" spans="1:21" s="18" customFormat="1" x14ac:dyDescent="0.2">
      <c r="A4" s="737" t="s">
        <v>630</v>
      </c>
      <c r="B4" s="738"/>
      <c r="C4" s="738"/>
      <c r="D4" s="738"/>
      <c r="E4" s="601"/>
      <c r="F4" s="601"/>
      <c r="G4" s="601"/>
      <c r="H4" s="601"/>
      <c r="I4" s="601"/>
      <c r="J4" s="601"/>
      <c r="K4" s="601"/>
      <c r="L4" s="601"/>
      <c r="M4" s="601"/>
      <c r="N4" s="601"/>
      <c r="O4" s="601"/>
      <c r="P4" s="601"/>
      <c r="Q4" s="601"/>
      <c r="R4" s="601"/>
      <c r="S4" s="601"/>
      <c r="T4" s="601"/>
      <c r="U4" s="601"/>
    </row>
    <row r="5" spans="1:21" ht="19.5" customHeight="1" x14ac:dyDescent="0.2">
      <c r="A5" s="739"/>
      <c r="B5" s="740"/>
      <c r="C5" s="740"/>
      <c r="D5" s="740"/>
    </row>
    <row r="6" spans="1:21" s="1" customFormat="1" ht="19.5" customHeight="1" x14ac:dyDescent="0.2">
      <c r="A6" s="37" t="s">
        <v>536</v>
      </c>
      <c r="B6" s="51" t="s">
        <v>537</v>
      </c>
      <c r="C6" s="51" t="s">
        <v>538</v>
      </c>
      <c r="D6" s="51" t="s">
        <v>539</v>
      </c>
      <c r="E6" s="51" t="s">
        <v>540</v>
      </c>
      <c r="F6" s="51" t="s">
        <v>541</v>
      </c>
      <c r="G6" s="407" t="s">
        <v>542</v>
      </c>
      <c r="H6" s="51" t="s">
        <v>543</v>
      </c>
      <c r="I6" s="51" t="s">
        <v>544</v>
      </c>
      <c r="J6" s="51" t="s">
        <v>545</v>
      </c>
      <c r="K6" s="51" t="s">
        <v>546</v>
      </c>
      <c r="L6" s="51" t="s">
        <v>547</v>
      </c>
      <c r="M6" s="51" t="s">
        <v>548</v>
      </c>
      <c r="N6" s="51" t="s">
        <v>549</v>
      </c>
      <c r="O6" s="51" t="s">
        <v>550</v>
      </c>
      <c r="P6" s="51" t="s">
        <v>551</v>
      </c>
      <c r="Q6" s="6" t="s">
        <v>552</v>
      </c>
      <c r="R6" s="51" t="s">
        <v>553</v>
      </c>
      <c r="S6" s="6" t="s">
        <v>554</v>
      </c>
      <c r="T6" s="6" t="s">
        <v>555</v>
      </c>
      <c r="U6" s="400" t="s">
        <v>556</v>
      </c>
    </row>
    <row r="7" spans="1:21" ht="64.5" customHeight="1" x14ac:dyDescent="0.2">
      <c r="A7" s="633" t="s">
        <v>252</v>
      </c>
      <c r="B7" s="635" t="s">
        <v>253</v>
      </c>
      <c r="C7" s="638" t="s">
        <v>250</v>
      </c>
      <c r="D7" s="641" t="s">
        <v>565</v>
      </c>
      <c r="E7" s="607"/>
      <c r="F7" s="607"/>
      <c r="G7" s="608"/>
      <c r="H7" s="641" t="s">
        <v>566</v>
      </c>
      <c r="I7" s="608"/>
      <c r="J7" s="641" t="s">
        <v>523</v>
      </c>
      <c r="K7" s="608"/>
      <c r="L7" s="641" t="s">
        <v>524</v>
      </c>
      <c r="M7" s="608"/>
      <c r="N7" s="641" t="s">
        <v>525</v>
      </c>
      <c r="O7" s="608"/>
      <c r="P7" s="641" t="s">
        <v>526</v>
      </c>
      <c r="Q7" s="608"/>
      <c r="R7" s="641" t="s">
        <v>527</v>
      </c>
      <c r="S7" s="611"/>
      <c r="T7" s="611"/>
      <c r="U7" s="612"/>
    </row>
    <row r="8" spans="1:21" x14ac:dyDescent="0.2">
      <c r="A8" s="634"/>
      <c r="B8" s="636"/>
      <c r="C8" s="639"/>
      <c r="D8" s="40" t="s">
        <v>925</v>
      </c>
      <c r="E8" s="40" t="s">
        <v>926</v>
      </c>
      <c r="F8" s="652" t="s">
        <v>1027</v>
      </c>
      <c r="G8" s="653"/>
      <c r="H8" s="40" t="s">
        <v>925</v>
      </c>
      <c r="I8" s="40" t="s">
        <v>926</v>
      </c>
      <c r="J8" s="40" t="s">
        <v>925</v>
      </c>
      <c r="K8" s="40" t="s">
        <v>926</v>
      </c>
      <c r="L8" s="40" t="s">
        <v>925</v>
      </c>
      <c r="M8" s="40" t="s">
        <v>926</v>
      </c>
      <c r="N8" s="40" t="s">
        <v>925</v>
      </c>
      <c r="O8" s="40" t="s">
        <v>926</v>
      </c>
      <c r="P8" s="40" t="s">
        <v>925</v>
      </c>
      <c r="Q8" s="40" t="s">
        <v>926</v>
      </c>
      <c r="R8" s="40" t="s">
        <v>925</v>
      </c>
      <c r="S8" s="40" t="s">
        <v>926</v>
      </c>
      <c r="T8" s="652" t="s">
        <v>1027</v>
      </c>
      <c r="U8" s="653"/>
    </row>
    <row r="9" spans="1:21" x14ac:dyDescent="0.2">
      <c r="A9" s="624"/>
      <c r="B9" s="637"/>
      <c r="C9" s="640"/>
      <c r="D9" s="641" t="s">
        <v>249</v>
      </c>
      <c r="E9" s="608"/>
      <c r="F9" s="177" t="s">
        <v>1028</v>
      </c>
      <c r="G9" s="397" t="s">
        <v>1029</v>
      </c>
      <c r="H9" s="641" t="s">
        <v>249</v>
      </c>
      <c r="I9" s="608"/>
      <c r="J9" s="641" t="s">
        <v>249</v>
      </c>
      <c r="K9" s="608"/>
      <c r="L9" s="641" t="s">
        <v>249</v>
      </c>
      <c r="M9" s="608"/>
      <c r="N9" s="641" t="s">
        <v>249</v>
      </c>
      <c r="O9" s="608"/>
      <c r="P9" s="641" t="s">
        <v>249</v>
      </c>
      <c r="Q9" s="608"/>
      <c r="R9" s="641" t="s">
        <v>249</v>
      </c>
      <c r="S9" s="608"/>
      <c r="T9" s="177" t="s">
        <v>1028</v>
      </c>
      <c r="U9" s="397" t="s">
        <v>1029</v>
      </c>
    </row>
    <row r="10" spans="1:21" ht="12.95" customHeight="1" x14ac:dyDescent="0.2">
      <c r="A10" s="41" t="s">
        <v>244</v>
      </c>
      <c r="B10" s="46" t="s">
        <v>459</v>
      </c>
      <c r="C10" s="44" t="s">
        <v>458</v>
      </c>
      <c r="D10" s="280"/>
      <c r="E10" s="280"/>
      <c r="F10" s="280"/>
      <c r="G10" s="488"/>
      <c r="H10" s="279"/>
      <c r="I10" s="279"/>
      <c r="J10" s="279"/>
      <c r="K10" s="279"/>
      <c r="L10" s="279"/>
      <c r="M10" s="279"/>
      <c r="N10" s="279"/>
      <c r="O10" s="279"/>
      <c r="P10" s="279"/>
      <c r="Q10" s="279"/>
      <c r="R10" s="286">
        <f t="shared" ref="R10:R39" si="0">D10+H10+J10+L10+N10+P10</f>
        <v>0</v>
      </c>
      <c r="S10" s="286">
        <f t="shared" ref="S10:T39" si="1">E10+I10+K10+M10+O10+Q10</f>
        <v>0</v>
      </c>
      <c r="T10" s="14"/>
      <c r="U10" s="464"/>
    </row>
    <row r="11" spans="1:21" ht="12.95" customHeight="1" x14ac:dyDescent="0.2">
      <c r="A11" s="41" t="s">
        <v>241</v>
      </c>
      <c r="B11" s="46" t="s">
        <v>457</v>
      </c>
      <c r="C11" s="44" t="s">
        <v>456</v>
      </c>
      <c r="D11" s="181"/>
      <c r="E11" s="181"/>
      <c r="F11" s="181"/>
      <c r="G11" s="409"/>
      <c r="H11" s="279"/>
      <c r="I11" s="279"/>
      <c r="J11" s="279"/>
      <c r="K11" s="279"/>
      <c r="L11" s="279"/>
      <c r="M11" s="279"/>
      <c r="N11" s="279"/>
      <c r="O11" s="279"/>
      <c r="P11" s="279"/>
      <c r="Q11" s="279"/>
      <c r="R11" s="286">
        <f t="shared" si="0"/>
        <v>0</v>
      </c>
      <c r="S11" s="286">
        <f t="shared" si="1"/>
        <v>0</v>
      </c>
      <c r="T11" s="14"/>
      <c r="U11" s="464"/>
    </row>
    <row r="12" spans="1:21" ht="12.95" customHeight="1" x14ac:dyDescent="0.2">
      <c r="A12" s="41" t="s">
        <v>238</v>
      </c>
      <c r="B12" s="46" t="s">
        <v>455</v>
      </c>
      <c r="C12" s="44" t="s">
        <v>454</v>
      </c>
      <c r="D12" s="181"/>
      <c r="E12" s="181"/>
      <c r="F12" s="181"/>
      <c r="G12" s="409"/>
      <c r="H12" s="279"/>
      <c r="I12" s="279"/>
      <c r="J12" s="279"/>
      <c r="K12" s="279"/>
      <c r="L12" s="279"/>
      <c r="M12" s="279"/>
      <c r="N12" s="279"/>
      <c r="O12" s="279"/>
      <c r="P12" s="279"/>
      <c r="Q12" s="279"/>
      <c r="R12" s="286">
        <f t="shared" si="0"/>
        <v>0</v>
      </c>
      <c r="S12" s="286">
        <f t="shared" si="1"/>
        <v>0</v>
      </c>
      <c r="T12" s="14"/>
      <c r="U12" s="464"/>
    </row>
    <row r="13" spans="1:21" ht="12.95" customHeight="1" x14ac:dyDescent="0.2">
      <c r="A13" s="99" t="s">
        <v>235</v>
      </c>
      <c r="B13" s="102" t="s">
        <v>453</v>
      </c>
      <c r="C13" s="100" t="s">
        <v>452</v>
      </c>
      <c r="D13" s="185"/>
      <c r="E13" s="185"/>
      <c r="F13" s="185"/>
      <c r="G13" s="411"/>
      <c r="H13" s="281"/>
      <c r="I13" s="281"/>
      <c r="J13" s="281"/>
      <c r="K13" s="281"/>
      <c r="L13" s="281"/>
      <c r="M13" s="281"/>
      <c r="N13" s="281"/>
      <c r="O13" s="281"/>
      <c r="P13" s="281"/>
      <c r="Q13" s="281"/>
      <c r="R13" s="287">
        <f t="shared" si="0"/>
        <v>0</v>
      </c>
      <c r="S13" s="287">
        <f t="shared" si="1"/>
        <v>0</v>
      </c>
      <c r="T13" s="268"/>
      <c r="U13" s="489"/>
    </row>
    <row r="14" spans="1:21" s="3" customFormat="1" ht="12.95" customHeight="1" x14ac:dyDescent="0.2">
      <c r="A14" s="41" t="s">
        <v>232</v>
      </c>
      <c r="B14" s="50" t="s">
        <v>451</v>
      </c>
      <c r="C14" s="44" t="s">
        <v>450</v>
      </c>
      <c r="D14" s="181"/>
      <c r="E14" s="181">
        <v>550000000</v>
      </c>
      <c r="F14" s="181">
        <v>550000000</v>
      </c>
      <c r="G14" s="409">
        <f>F14/E14</f>
        <v>1</v>
      </c>
      <c r="H14" s="279"/>
      <c r="I14" s="279"/>
      <c r="J14" s="279"/>
      <c r="K14" s="279"/>
      <c r="L14" s="279"/>
      <c r="M14" s="279"/>
      <c r="N14" s="279"/>
      <c r="O14" s="279"/>
      <c r="P14" s="279"/>
      <c r="Q14" s="279"/>
      <c r="R14" s="286">
        <f t="shared" si="0"/>
        <v>0</v>
      </c>
      <c r="S14" s="286">
        <f t="shared" si="1"/>
        <v>550000000</v>
      </c>
      <c r="T14" s="286">
        <f t="shared" si="1"/>
        <v>550000000</v>
      </c>
      <c r="U14" s="403">
        <f>T14/S14</f>
        <v>1</v>
      </c>
    </row>
    <row r="15" spans="1:21" ht="12.95" customHeight="1" x14ac:dyDescent="0.2">
      <c r="A15" s="41" t="s">
        <v>229</v>
      </c>
      <c r="B15" s="46" t="s">
        <v>449</v>
      </c>
      <c r="C15" s="44" t="s">
        <v>448</v>
      </c>
      <c r="D15" s="181"/>
      <c r="E15" s="181"/>
      <c r="F15" s="181"/>
      <c r="G15" s="409"/>
      <c r="H15" s="279"/>
      <c r="I15" s="279"/>
      <c r="J15" s="279"/>
      <c r="K15" s="279"/>
      <c r="L15" s="279"/>
      <c r="M15" s="279"/>
      <c r="N15" s="279"/>
      <c r="O15" s="279"/>
      <c r="P15" s="279"/>
      <c r="Q15" s="279"/>
      <c r="R15" s="286">
        <f t="shared" si="0"/>
        <v>0</v>
      </c>
      <c r="S15" s="286">
        <f t="shared" si="1"/>
        <v>0</v>
      </c>
      <c r="T15" s="14"/>
      <c r="U15" s="403"/>
    </row>
    <row r="16" spans="1:21" ht="12.95" customHeight="1" x14ac:dyDescent="0.2">
      <c r="A16" s="41" t="s">
        <v>226</v>
      </c>
      <c r="B16" s="46" t="s">
        <v>447</v>
      </c>
      <c r="C16" s="44" t="s">
        <v>446</v>
      </c>
      <c r="D16" s="181"/>
      <c r="E16" s="181"/>
      <c r="F16" s="181"/>
      <c r="G16" s="409"/>
      <c r="H16" s="279"/>
      <c r="I16" s="279"/>
      <c r="J16" s="279"/>
      <c r="K16" s="279"/>
      <c r="L16" s="279"/>
      <c r="M16" s="279"/>
      <c r="N16" s="279"/>
      <c r="O16" s="279"/>
      <c r="P16" s="279"/>
      <c r="Q16" s="279"/>
      <c r="R16" s="286">
        <f t="shared" si="0"/>
        <v>0</v>
      </c>
      <c r="S16" s="286">
        <f t="shared" si="1"/>
        <v>0</v>
      </c>
      <c r="T16" s="14"/>
      <c r="U16" s="403"/>
    </row>
    <row r="17" spans="1:21" ht="12.95" customHeight="1" x14ac:dyDescent="0.2">
      <c r="A17" s="41" t="s">
        <v>223</v>
      </c>
      <c r="B17" s="46" t="s">
        <v>445</v>
      </c>
      <c r="C17" s="44" t="s">
        <v>444</v>
      </c>
      <c r="D17" s="181"/>
      <c r="E17" s="181"/>
      <c r="F17" s="181"/>
      <c r="G17" s="409"/>
      <c r="H17" s="279"/>
      <c r="I17" s="279"/>
      <c r="J17" s="279"/>
      <c r="K17" s="279"/>
      <c r="L17" s="279"/>
      <c r="M17" s="279"/>
      <c r="N17" s="279"/>
      <c r="O17" s="279"/>
      <c r="P17" s="279"/>
      <c r="Q17" s="279"/>
      <c r="R17" s="286">
        <f t="shared" si="0"/>
        <v>0</v>
      </c>
      <c r="S17" s="286">
        <f t="shared" si="1"/>
        <v>0</v>
      </c>
      <c r="T17" s="14"/>
      <c r="U17" s="403"/>
    </row>
    <row r="18" spans="1:21" ht="12.95" customHeight="1" x14ac:dyDescent="0.2">
      <c r="A18" s="41" t="s">
        <v>220</v>
      </c>
      <c r="B18" s="46" t="s">
        <v>443</v>
      </c>
      <c r="C18" s="44" t="s">
        <v>442</v>
      </c>
      <c r="D18" s="181"/>
      <c r="E18" s="181"/>
      <c r="F18" s="181"/>
      <c r="G18" s="409"/>
      <c r="H18" s="279"/>
      <c r="I18" s="279"/>
      <c r="J18" s="279"/>
      <c r="K18" s="279"/>
      <c r="L18" s="279"/>
      <c r="M18" s="279"/>
      <c r="N18" s="279"/>
      <c r="O18" s="279"/>
      <c r="P18" s="279"/>
      <c r="Q18" s="279"/>
      <c r="R18" s="286">
        <f t="shared" si="0"/>
        <v>0</v>
      </c>
      <c r="S18" s="286">
        <f t="shared" si="1"/>
        <v>0</v>
      </c>
      <c r="T18" s="14"/>
      <c r="U18" s="403"/>
    </row>
    <row r="19" spans="1:21" ht="12.95" customHeight="1" x14ac:dyDescent="0.2">
      <c r="A19" s="41">
        <v>10</v>
      </c>
      <c r="B19" s="46" t="s">
        <v>441</v>
      </c>
      <c r="C19" s="44" t="s">
        <v>440</v>
      </c>
      <c r="D19" s="181"/>
      <c r="E19" s="181"/>
      <c r="F19" s="181"/>
      <c r="G19" s="409"/>
      <c r="H19" s="279"/>
      <c r="I19" s="279"/>
      <c r="J19" s="279"/>
      <c r="K19" s="279"/>
      <c r="L19" s="279"/>
      <c r="M19" s="279"/>
      <c r="N19" s="279"/>
      <c r="O19" s="279"/>
      <c r="P19" s="279"/>
      <c r="Q19" s="279"/>
      <c r="R19" s="286">
        <f t="shared" si="0"/>
        <v>0</v>
      </c>
      <c r="S19" s="286">
        <f t="shared" si="1"/>
        <v>0</v>
      </c>
      <c r="T19" s="14"/>
      <c r="U19" s="403"/>
    </row>
    <row r="20" spans="1:21" ht="12.95" customHeight="1" x14ac:dyDescent="0.2">
      <c r="A20" s="99">
        <v>11</v>
      </c>
      <c r="B20" s="282" t="s">
        <v>439</v>
      </c>
      <c r="C20" s="100" t="s">
        <v>438</v>
      </c>
      <c r="D20" s="185"/>
      <c r="E20" s="185">
        <f>SUM(E14:E19)</f>
        <v>550000000</v>
      </c>
      <c r="F20" s="185">
        <f>SUM(F14:F19)</f>
        <v>550000000</v>
      </c>
      <c r="G20" s="417">
        <f>F20/E20</f>
        <v>1</v>
      </c>
      <c r="H20" s="281"/>
      <c r="I20" s="281"/>
      <c r="J20" s="281"/>
      <c r="K20" s="281"/>
      <c r="L20" s="281"/>
      <c r="M20" s="281"/>
      <c r="N20" s="281"/>
      <c r="O20" s="281"/>
      <c r="P20" s="281"/>
      <c r="Q20" s="281"/>
      <c r="R20" s="287">
        <f t="shared" si="0"/>
        <v>0</v>
      </c>
      <c r="S20" s="287">
        <f t="shared" si="1"/>
        <v>550000000</v>
      </c>
      <c r="T20" s="287">
        <f t="shared" si="1"/>
        <v>550000000</v>
      </c>
      <c r="U20" s="460">
        <f>T20/S20</f>
        <v>1</v>
      </c>
    </row>
    <row r="21" spans="1:21" ht="12.95" customHeight="1" x14ac:dyDescent="0.2">
      <c r="A21" s="41">
        <v>12</v>
      </c>
      <c r="B21" s="50" t="s">
        <v>437</v>
      </c>
      <c r="C21" s="44" t="s">
        <v>436</v>
      </c>
      <c r="D21" s="181"/>
      <c r="E21" s="181">
        <v>90000000</v>
      </c>
      <c r="F21" s="181">
        <v>82162649</v>
      </c>
      <c r="G21" s="409">
        <f>F21/E21</f>
        <v>0.91291832222222224</v>
      </c>
      <c r="H21" s="279"/>
      <c r="I21" s="279"/>
      <c r="J21" s="279"/>
      <c r="K21" s="279"/>
      <c r="L21" s="279"/>
      <c r="M21" s="279"/>
      <c r="N21" s="279"/>
      <c r="O21" s="279"/>
      <c r="P21" s="279"/>
      <c r="Q21" s="279"/>
      <c r="R21" s="286">
        <f t="shared" si="0"/>
        <v>0</v>
      </c>
      <c r="S21" s="286">
        <f t="shared" si="1"/>
        <v>90000000</v>
      </c>
      <c r="T21" s="286">
        <f t="shared" si="1"/>
        <v>82162649</v>
      </c>
      <c r="U21" s="403">
        <f>T21/S21</f>
        <v>0.91291832222222224</v>
      </c>
    </row>
    <row r="22" spans="1:21" ht="12.95" customHeight="1" x14ac:dyDescent="0.2">
      <c r="A22" s="41">
        <v>13</v>
      </c>
      <c r="B22" s="50" t="s">
        <v>435</v>
      </c>
      <c r="C22" s="44" t="s">
        <v>434</v>
      </c>
      <c r="D22" s="181"/>
      <c r="E22" s="181"/>
      <c r="F22" s="181"/>
      <c r="G22" s="409"/>
      <c r="H22" s="279"/>
      <c r="I22" s="279"/>
      <c r="J22" s="279"/>
      <c r="K22" s="279"/>
      <c r="L22" s="279"/>
      <c r="M22" s="279"/>
      <c r="N22" s="279"/>
      <c r="O22" s="279"/>
      <c r="P22" s="279"/>
      <c r="Q22" s="279"/>
      <c r="R22" s="286">
        <f t="shared" si="0"/>
        <v>0</v>
      </c>
      <c r="S22" s="286">
        <f t="shared" si="1"/>
        <v>0</v>
      </c>
      <c r="T22" s="14"/>
      <c r="U22" s="403"/>
    </row>
    <row r="23" spans="1:21" ht="12.95" customHeight="1" x14ac:dyDescent="0.2">
      <c r="A23" s="41">
        <v>14</v>
      </c>
      <c r="B23" s="50" t="s">
        <v>433</v>
      </c>
      <c r="C23" s="44" t="s">
        <v>432</v>
      </c>
      <c r="D23" s="181">
        <v>750323602</v>
      </c>
      <c r="E23" s="181">
        <v>751566678</v>
      </c>
      <c r="F23" s="181">
        <v>680893030</v>
      </c>
      <c r="G23" s="409">
        <f>F23/E23</f>
        <v>0.90596489963063531</v>
      </c>
      <c r="H23" s="279"/>
      <c r="I23" s="279"/>
      <c r="J23" s="279"/>
      <c r="K23" s="279"/>
      <c r="L23" s="279"/>
      <c r="M23" s="279"/>
      <c r="N23" s="279"/>
      <c r="O23" s="279"/>
      <c r="P23" s="279"/>
      <c r="Q23" s="279"/>
      <c r="R23" s="286">
        <f t="shared" si="0"/>
        <v>750323602</v>
      </c>
      <c r="S23" s="286">
        <f t="shared" si="1"/>
        <v>751566678</v>
      </c>
      <c r="T23" s="286">
        <f>F23+J23+L23+N23+P23</f>
        <v>680893030</v>
      </c>
      <c r="U23" s="403">
        <f>T23/S23</f>
        <v>0.90596489963063531</v>
      </c>
    </row>
    <row r="24" spans="1:21" ht="12.95" customHeight="1" x14ac:dyDescent="0.2">
      <c r="A24" s="41">
        <v>15</v>
      </c>
      <c r="B24" s="50" t="s">
        <v>431</v>
      </c>
      <c r="C24" s="44" t="s">
        <v>430</v>
      </c>
      <c r="D24" s="181"/>
      <c r="E24" s="181"/>
      <c r="F24" s="181">
        <v>3552</v>
      </c>
      <c r="G24" s="409"/>
      <c r="H24" s="279"/>
      <c r="I24" s="279"/>
      <c r="J24" s="279"/>
      <c r="K24" s="279"/>
      <c r="L24" s="279"/>
      <c r="M24" s="279"/>
      <c r="N24" s="279"/>
      <c r="O24" s="279"/>
      <c r="P24" s="279"/>
      <c r="Q24" s="279"/>
      <c r="R24" s="286">
        <f t="shared" si="0"/>
        <v>0</v>
      </c>
      <c r="S24" s="286">
        <f t="shared" si="1"/>
        <v>0</v>
      </c>
      <c r="T24" s="286">
        <f>F24+J24+L24+N24+P24</f>
        <v>3552</v>
      </c>
      <c r="U24" s="403"/>
    </row>
    <row r="25" spans="1:21" ht="12.95" customHeight="1" x14ac:dyDescent="0.2">
      <c r="A25" s="41">
        <v>16</v>
      </c>
      <c r="B25" s="50" t="s">
        <v>429</v>
      </c>
      <c r="C25" s="44" t="s">
        <v>428</v>
      </c>
      <c r="D25" s="181"/>
      <c r="E25" s="181"/>
      <c r="F25" s="181"/>
      <c r="G25" s="409"/>
      <c r="H25" s="279"/>
      <c r="I25" s="279"/>
      <c r="J25" s="279"/>
      <c r="K25" s="279"/>
      <c r="L25" s="279"/>
      <c r="M25" s="279"/>
      <c r="N25" s="279"/>
      <c r="O25" s="279"/>
      <c r="P25" s="279"/>
      <c r="Q25" s="279"/>
      <c r="R25" s="286">
        <f t="shared" si="0"/>
        <v>0</v>
      </c>
      <c r="S25" s="286">
        <f t="shared" si="1"/>
        <v>0</v>
      </c>
      <c r="T25" s="14"/>
      <c r="U25" s="403"/>
    </row>
    <row r="26" spans="1:21" ht="12.95" customHeight="1" x14ac:dyDescent="0.2">
      <c r="A26" s="41">
        <v>17</v>
      </c>
      <c r="B26" s="50" t="s">
        <v>427</v>
      </c>
      <c r="C26" s="44" t="s">
        <v>426</v>
      </c>
      <c r="D26" s="181"/>
      <c r="E26" s="181"/>
      <c r="F26" s="181"/>
      <c r="G26" s="409"/>
      <c r="H26" s="279"/>
      <c r="I26" s="279"/>
      <c r="J26" s="279"/>
      <c r="K26" s="279"/>
      <c r="L26" s="279"/>
      <c r="M26" s="279"/>
      <c r="N26" s="279"/>
      <c r="O26" s="279"/>
      <c r="P26" s="279"/>
      <c r="Q26" s="279"/>
      <c r="R26" s="286">
        <f t="shared" si="0"/>
        <v>0</v>
      </c>
      <c r="S26" s="286">
        <f t="shared" si="1"/>
        <v>0</v>
      </c>
      <c r="T26" s="14"/>
      <c r="U26" s="403"/>
    </row>
    <row r="27" spans="1:21" ht="12.95" customHeight="1" x14ac:dyDescent="0.2">
      <c r="A27" s="41">
        <v>18</v>
      </c>
      <c r="B27" s="50" t="s">
        <v>425</v>
      </c>
      <c r="C27" s="44" t="s">
        <v>424</v>
      </c>
      <c r="D27" s="181"/>
      <c r="E27" s="181"/>
      <c r="F27" s="181"/>
      <c r="G27" s="409"/>
      <c r="H27" s="279"/>
      <c r="I27" s="279"/>
      <c r="J27" s="279"/>
      <c r="K27" s="279"/>
      <c r="L27" s="279"/>
      <c r="M27" s="279"/>
      <c r="N27" s="279"/>
      <c r="O27" s="279"/>
      <c r="P27" s="279"/>
      <c r="Q27" s="279"/>
      <c r="R27" s="286">
        <f t="shared" si="0"/>
        <v>0</v>
      </c>
      <c r="S27" s="286">
        <f t="shared" si="1"/>
        <v>0</v>
      </c>
      <c r="T27" s="14"/>
      <c r="U27" s="403"/>
    </row>
    <row r="28" spans="1:21" ht="12.95" customHeight="1" x14ac:dyDescent="0.2">
      <c r="A28" s="41">
        <v>19</v>
      </c>
      <c r="B28" s="50" t="s">
        <v>423</v>
      </c>
      <c r="C28" s="44" t="s">
        <v>422</v>
      </c>
      <c r="D28" s="181"/>
      <c r="E28" s="181"/>
      <c r="F28" s="181"/>
      <c r="G28" s="409"/>
      <c r="H28" s="279"/>
      <c r="I28" s="279"/>
      <c r="J28" s="279"/>
      <c r="K28" s="279"/>
      <c r="L28" s="279"/>
      <c r="M28" s="279"/>
      <c r="N28" s="279"/>
      <c r="O28" s="279"/>
      <c r="P28" s="279"/>
      <c r="Q28" s="279"/>
      <c r="R28" s="286">
        <f t="shared" si="0"/>
        <v>0</v>
      </c>
      <c r="S28" s="286">
        <f t="shared" si="1"/>
        <v>0</v>
      </c>
      <c r="T28" s="14"/>
      <c r="U28" s="403"/>
    </row>
    <row r="29" spans="1:21" ht="12.95" customHeight="1" x14ac:dyDescent="0.2">
      <c r="A29" s="99">
        <v>20</v>
      </c>
      <c r="B29" s="282" t="s">
        <v>421</v>
      </c>
      <c r="C29" s="100" t="s">
        <v>420</v>
      </c>
      <c r="D29" s="185"/>
      <c r="E29" s="185"/>
      <c r="F29" s="185"/>
      <c r="G29" s="417"/>
      <c r="H29" s="281"/>
      <c r="I29" s="281"/>
      <c r="J29" s="281"/>
      <c r="K29" s="281"/>
      <c r="L29" s="281"/>
      <c r="M29" s="281"/>
      <c r="N29" s="281"/>
      <c r="O29" s="281"/>
      <c r="P29" s="281"/>
      <c r="Q29" s="281"/>
      <c r="R29" s="287">
        <f t="shared" si="0"/>
        <v>0</v>
      </c>
      <c r="S29" s="287">
        <f t="shared" si="1"/>
        <v>0</v>
      </c>
      <c r="T29" s="268"/>
      <c r="U29" s="460"/>
    </row>
    <row r="30" spans="1:21" ht="12.95" customHeight="1" x14ac:dyDescent="0.2">
      <c r="A30" s="99">
        <v>21</v>
      </c>
      <c r="B30" s="282" t="s">
        <v>419</v>
      </c>
      <c r="C30" s="100" t="s">
        <v>418</v>
      </c>
      <c r="D30" s="185">
        <f>D13+D20+D21+D22+D23+D24+D25+D26+D29</f>
        <v>750323602</v>
      </c>
      <c r="E30" s="185">
        <f>E13+E20+E21+E22+E23+E24+E25+E26+E29</f>
        <v>1391566678</v>
      </c>
      <c r="F30" s="185">
        <f>F13+F20+F21+F22+F23+F24+F25+F26+F29</f>
        <v>1313059231</v>
      </c>
      <c r="G30" s="417">
        <f>F30/E30</f>
        <v>0.94358340980625288</v>
      </c>
      <c r="H30" s="281"/>
      <c r="I30" s="281"/>
      <c r="J30" s="281"/>
      <c r="K30" s="281"/>
      <c r="L30" s="281"/>
      <c r="M30" s="281"/>
      <c r="N30" s="281"/>
      <c r="O30" s="281"/>
      <c r="P30" s="281"/>
      <c r="Q30" s="281"/>
      <c r="R30" s="287">
        <f t="shared" si="0"/>
        <v>750323602</v>
      </c>
      <c r="S30" s="287">
        <f t="shared" si="1"/>
        <v>1391566678</v>
      </c>
      <c r="T30" s="287">
        <f>T20+T21+T23+T24</f>
        <v>1313059231</v>
      </c>
      <c r="U30" s="460">
        <f>T30/S30</f>
        <v>0.94358340980625288</v>
      </c>
    </row>
    <row r="31" spans="1:21" ht="12.95" customHeight="1" x14ac:dyDescent="0.2">
      <c r="A31" s="41">
        <v>22</v>
      </c>
      <c r="B31" s="50" t="s">
        <v>417</v>
      </c>
      <c r="C31" s="44" t="s">
        <v>416</v>
      </c>
      <c r="D31" s="181"/>
      <c r="E31" s="181"/>
      <c r="F31" s="181"/>
      <c r="G31" s="409"/>
      <c r="H31" s="279"/>
      <c r="I31" s="279"/>
      <c r="J31" s="279"/>
      <c r="K31" s="279"/>
      <c r="L31" s="279"/>
      <c r="M31" s="279"/>
      <c r="N31" s="279"/>
      <c r="O31" s="279"/>
      <c r="P31" s="279"/>
      <c r="Q31" s="279"/>
      <c r="R31" s="286">
        <f t="shared" si="0"/>
        <v>0</v>
      </c>
      <c r="S31" s="286">
        <f t="shared" si="1"/>
        <v>0</v>
      </c>
      <c r="T31" s="14"/>
      <c r="U31" s="403"/>
    </row>
    <row r="32" spans="1:21" ht="12.95" customHeight="1" x14ac:dyDescent="0.2">
      <c r="A32" s="41">
        <v>23</v>
      </c>
      <c r="B32" s="46" t="s">
        <v>415</v>
      </c>
      <c r="C32" s="44" t="s">
        <v>414</v>
      </c>
      <c r="D32" s="181"/>
      <c r="E32" s="181"/>
      <c r="F32" s="181"/>
      <c r="G32" s="409"/>
      <c r="H32" s="279"/>
      <c r="I32" s="279"/>
      <c r="J32" s="279"/>
      <c r="K32" s="279"/>
      <c r="L32" s="279"/>
      <c r="M32" s="279"/>
      <c r="N32" s="279"/>
      <c r="O32" s="279"/>
      <c r="P32" s="279"/>
      <c r="Q32" s="279"/>
      <c r="R32" s="286">
        <f t="shared" si="0"/>
        <v>0</v>
      </c>
      <c r="S32" s="286">
        <f t="shared" si="1"/>
        <v>0</v>
      </c>
      <c r="T32" s="14"/>
      <c r="U32" s="403"/>
    </row>
    <row r="33" spans="1:21" ht="12.95" customHeight="1" x14ac:dyDescent="0.2">
      <c r="A33" s="41">
        <v>24</v>
      </c>
      <c r="B33" s="50" t="s">
        <v>413</v>
      </c>
      <c r="C33" s="44" t="s">
        <v>412</v>
      </c>
      <c r="D33" s="181"/>
      <c r="E33" s="181"/>
      <c r="F33" s="181"/>
      <c r="G33" s="409"/>
      <c r="H33" s="279"/>
      <c r="I33" s="279"/>
      <c r="J33" s="279"/>
      <c r="K33" s="279"/>
      <c r="L33" s="279"/>
      <c r="M33" s="279"/>
      <c r="N33" s="279"/>
      <c r="O33" s="279"/>
      <c r="P33" s="279"/>
      <c r="Q33" s="279"/>
      <c r="R33" s="286">
        <f t="shared" si="0"/>
        <v>0</v>
      </c>
      <c r="S33" s="286">
        <f t="shared" si="1"/>
        <v>0</v>
      </c>
      <c r="T33" s="14"/>
      <c r="U33" s="403"/>
    </row>
    <row r="34" spans="1:21" ht="12.75" customHeight="1" x14ac:dyDescent="0.2">
      <c r="A34" s="41">
        <v>25</v>
      </c>
      <c r="B34" s="50" t="s">
        <v>411</v>
      </c>
      <c r="C34" s="44" t="s">
        <v>410</v>
      </c>
      <c r="D34" s="181"/>
      <c r="E34" s="181"/>
      <c r="F34" s="181"/>
      <c r="G34" s="409"/>
      <c r="H34" s="279"/>
      <c r="I34" s="279"/>
      <c r="J34" s="279"/>
      <c r="K34" s="279"/>
      <c r="L34" s="279"/>
      <c r="M34" s="279"/>
      <c r="N34" s="279"/>
      <c r="O34" s="279"/>
      <c r="P34" s="279"/>
      <c r="Q34" s="279"/>
      <c r="R34" s="286">
        <f t="shared" si="0"/>
        <v>0</v>
      </c>
      <c r="S34" s="286">
        <f t="shared" si="1"/>
        <v>0</v>
      </c>
      <c r="T34" s="14"/>
      <c r="U34" s="403"/>
    </row>
    <row r="35" spans="1:21" ht="12.95" customHeight="1" x14ac:dyDescent="0.2">
      <c r="A35" s="41">
        <v>26</v>
      </c>
      <c r="B35" s="50" t="s">
        <v>409</v>
      </c>
      <c r="C35" s="44" t="s">
        <v>408</v>
      </c>
      <c r="D35" s="181"/>
      <c r="E35" s="181"/>
      <c r="F35" s="181"/>
      <c r="G35" s="409"/>
      <c r="H35" s="279"/>
      <c r="I35" s="279"/>
      <c r="J35" s="279"/>
      <c r="K35" s="279"/>
      <c r="L35" s="279"/>
      <c r="M35" s="279"/>
      <c r="N35" s="279"/>
      <c r="O35" s="279"/>
      <c r="P35" s="279"/>
      <c r="Q35" s="279"/>
      <c r="R35" s="286">
        <f t="shared" si="0"/>
        <v>0</v>
      </c>
      <c r="S35" s="286">
        <f t="shared" si="1"/>
        <v>0</v>
      </c>
      <c r="T35" s="14"/>
      <c r="U35" s="403"/>
    </row>
    <row r="36" spans="1:21" ht="12.95" customHeight="1" x14ac:dyDescent="0.2">
      <c r="A36" s="99">
        <v>27</v>
      </c>
      <c r="B36" s="282" t="s">
        <v>407</v>
      </c>
      <c r="C36" s="100" t="s">
        <v>406</v>
      </c>
      <c r="D36" s="185"/>
      <c r="E36" s="185"/>
      <c r="F36" s="185"/>
      <c r="G36" s="417"/>
      <c r="H36" s="281"/>
      <c r="I36" s="281"/>
      <c r="J36" s="281"/>
      <c r="K36" s="281"/>
      <c r="L36" s="281"/>
      <c r="M36" s="281"/>
      <c r="N36" s="281"/>
      <c r="O36" s="281"/>
      <c r="P36" s="281"/>
      <c r="Q36" s="281"/>
      <c r="R36" s="287">
        <f t="shared" si="0"/>
        <v>0</v>
      </c>
      <c r="S36" s="287">
        <f t="shared" si="1"/>
        <v>0</v>
      </c>
      <c r="T36" s="268"/>
      <c r="U36" s="460"/>
    </row>
    <row r="37" spans="1:21" ht="12.95" customHeight="1" x14ac:dyDescent="0.2">
      <c r="A37" s="41">
        <v>28</v>
      </c>
      <c r="B37" s="46" t="s">
        <v>405</v>
      </c>
      <c r="C37" s="44" t="s">
        <v>404</v>
      </c>
      <c r="D37" s="181"/>
      <c r="E37" s="181"/>
      <c r="F37" s="181"/>
      <c r="G37" s="409"/>
      <c r="H37" s="279"/>
      <c r="I37" s="279"/>
      <c r="J37" s="279"/>
      <c r="K37" s="279"/>
      <c r="L37" s="279"/>
      <c r="M37" s="279"/>
      <c r="N37" s="279"/>
      <c r="O37" s="279"/>
      <c r="P37" s="279"/>
      <c r="Q37" s="279"/>
      <c r="R37" s="286">
        <f t="shared" si="0"/>
        <v>0</v>
      </c>
      <c r="S37" s="286">
        <f t="shared" si="1"/>
        <v>0</v>
      </c>
      <c r="T37" s="14"/>
      <c r="U37" s="403"/>
    </row>
    <row r="38" spans="1:21" ht="12.95" customHeight="1" x14ac:dyDescent="0.2">
      <c r="A38" s="41">
        <v>29</v>
      </c>
      <c r="B38" s="46" t="s">
        <v>403</v>
      </c>
      <c r="C38" s="44" t="s">
        <v>402</v>
      </c>
      <c r="D38" s="181"/>
      <c r="E38" s="181"/>
      <c r="F38" s="181"/>
      <c r="G38" s="409"/>
      <c r="H38" s="279"/>
      <c r="I38" s="279"/>
      <c r="J38" s="279"/>
      <c r="K38" s="279"/>
      <c r="L38" s="279"/>
      <c r="M38" s="279"/>
      <c r="N38" s="279"/>
      <c r="O38" s="279"/>
      <c r="P38" s="279"/>
      <c r="Q38" s="279"/>
      <c r="R38" s="286">
        <f t="shared" si="0"/>
        <v>0</v>
      </c>
      <c r="S38" s="286">
        <f t="shared" si="1"/>
        <v>0</v>
      </c>
      <c r="T38" s="14"/>
      <c r="U38" s="403"/>
    </row>
    <row r="39" spans="1:21" s="3" customFormat="1" ht="12.95" customHeight="1" x14ac:dyDescent="0.2">
      <c r="A39" s="283">
        <v>30</v>
      </c>
      <c r="B39" s="284" t="s">
        <v>401</v>
      </c>
      <c r="C39" s="285" t="s">
        <v>400</v>
      </c>
      <c r="D39" s="288">
        <f t="shared" ref="D39:P39" si="2">D30+D36+D37+D38</f>
        <v>750323602</v>
      </c>
      <c r="E39" s="288">
        <f t="shared" si="2"/>
        <v>1391566678</v>
      </c>
      <c r="F39" s="288">
        <f t="shared" si="2"/>
        <v>1313059231</v>
      </c>
      <c r="G39" s="490">
        <f>F39/E39</f>
        <v>0.94358340980625288</v>
      </c>
      <c r="H39" s="288">
        <f t="shared" si="2"/>
        <v>0</v>
      </c>
      <c r="I39" s="288">
        <v>0</v>
      </c>
      <c r="J39" s="288">
        <f t="shared" si="2"/>
        <v>0</v>
      </c>
      <c r="K39" s="288">
        <v>0</v>
      </c>
      <c r="L39" s="288">
        <f t="shared" si="2"/>
        <v>0</v>
      </c>
      <c r="M39" s="288">
        <v>0</v>
      </c>
      <c r="N39" s="288">
        <f t="shared" si="2"/>
        <v>0</v>
      </c>
      <c r="O39" s="288">
        <v>0</v>
      </c>
      <c r="P39" s="288">
        <f t="shared" si="2"/>
        <v>0</v>
      </c>
      <c r="Q39" s="288">
        <v>0</v>
      </c>
      <c r="R39" s="287">
        <f t="shared" si="0"/>
        <v>750323602</v>
      </c>
      <c r="S39" s="287">
        <f t="shared" si="1"/>
        <v>1391566678</v>
      </c>
      <c r="T39" s="287">
        <f>F39+J39+L39+N39+P39</f>
        <v>1313059231</v>
      </c>
      <c r="U39" s="460">
        <f>T39/S39</f>
        <v>0.94358340980625288</v>
      </c>
    </row>
    <row r="44" spans="1:21" x14ac:dyDescent="0.2">
      <c r="B44" s="340"/>
    </row>
    <row r="45" spans="1:21" x14ac:dyDescent="0.2">
      <c r="B45" s="340"/>
    </row>
    <row r="46" spans="1:21" x14ac:dyDescent="0.2">
      <c r="B46" s="340"/>
    </row>
  </sheetData>
  <mergeCells count="23">
    <mergeCell ref="N9:O9"/>
    <mergeCell ref="R7:U7"/>
    <mergeCell ref="T8:U8"/>
    <mergeCell ref="R9:S9"/>
    <mergeCell ref="P9:Q9"/>
    <mergeCell ref="P7:Q7"/>
    <mergeCell ref="N7:O7"/>
    <mergeCell ref="A1:U1"/>
    <mergeCell ref="A3:U3"/>
    <mergeCell ref="A4:U4"/>
    <mergeCell ref="J7:K7"/>
    <mergeCell ref="J9:K9"/>
    <mergeCell ref="D9:E9"/>
    <mergeCell ref="A5:D5"/>
    <mergeCell ref="C7:C9"/>
    <mergeCell ref="D7:G7"/>
    <mergeCell ref="F8:G8"/>
    <mergeCell ref="A7:A9"/>
    <mergeCell ref="B7:B9"/>
    <mergeCell ref="H9:I9"/>
    <mergeCell ref="H7:I7"/>
    <mergeCell ref="L9:M9"/>
    <mergeCell ref="L7:M7"/>
  </mergeCells>
  <pageMargins left="0.70866141732283472" right="0.70866141732283472" top="0.74803149606299213" bottom="0.74803149606299213" header="0.31496062992125984" footer="0.31496062992125984"/>
  <pageSetup paperSize="9"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29"/>
  <sheetViews>
    <sheetView workbookViewId="0">
      <selection activeCell="D18" sqref="D18"/>
    </sheetView>
  </sheetViews>
  <sheetFormatPr defaultRowHeight="12.75" x14ac:dyDescent="0.2"/>
  <cols>
    <col min="1" max="1" width="9.140625" style="56"/>
    <col min="2" max="2" width="52.7109375" style="54" customWidth="1"/>
    <col min="3" max="3" width="22.140625" style="54" bestFit="1" customWidth="1"/>
    <col min="4" max="4" width="22" style="54" bestFit="1" customWidth="1"/>
    <col min="5" max="5" width="20.140625" style="54" bestFit="1" customWidth="1"/>
    <col min="6" max="6" width="38.42578125" style="54" customWidth="1"/>
    <col min="7" max="16384" width="9.140625" style="54"/>
  </cols>
  <sheetData>
    <row r="1" spans="1:10" x14ac:dyDescent="0.2">
      <c r="A1" s="600" t="s">
        <v>1724</v>
      </c>
      <c r="B1" s="601"/>
      <c r="C1" s="601"/>
      <c r="D1" s="601"/>
      <c r="E1" s="601"/>
      <c r="F1" s="601"/>
      <c r="G1" s="111"/>
      <c r="H1" s="111"/>
      <c r="I1" s="111"/>
      <c r="J1" s="111"/>
    </row>
    <row r="2" spans="1:10" x14ac:dyDescent="0.2">
      <c r="B2" s="53"/>
      <c r="C2" s="111"/>
      <c r="D2" s="111"/>
      <c r="E2" s="111"/>
      <c r="F2" s="111"/>
      <c r="G2" s="111"/>
      <c r="H2" s="111"/>
      <c r="I2" s="9"/>
      <c r="J2" s="9"/>
    </row>
    <row r="3" spans="1:10" ht="15.75" x14ac:dyDescent="0.25">
      <c r="A3" s="602" t="s">
        <v>567</v>
      </c>
      <c r="B3" s="601"/>
      <c r="C3" s="601"/>
      <c r="D3" s="601"/>
      <c r="E3" s="601"/>
      <c r="F3" s="601"/>
      <c r="G3" s="111"/>
      <c r="H3" s="111"/>
      <c r="I3" s="111"/>
      <c r="J3" s="111"/>
    </row>
    <row r="4" spans="1:10" ht="15.75" x14ac:dyDescent="0.25">
      <c r="A4" s="648" t="s">
        <v>637</v>
      </c>
      <c r="B4" s="743"/>
      <c r="C4" s="743"/>
      <c r="D4" s="743"/>
      <c r="E4" s="743"/>
      <c r="F4" s="743"/>
      <c r="G4" s="129"/>
      <c r="H4" s="129"/>
      <c r="I4" s="111"/>
      <c r="J4" s="111"/>
    </row>
    <row r="6" spans="1:10" s="114" customFormat="1" ht="12.95" customHeight="1" x14ac:dyDescent="0.2">
      <c r="A6" s="741" t="s">
        <v>568</v>
      </c>
      <c r="B6" s="128" t="s">
        <v>536</v>
      </c>
      <c r="C6" s="113" t="s">
        <v>537</v>
      </c>
      <c r="D6" s="113" t="s">
        <v>538</v>
      </c>
      <c r="E6" s="113" t="s">
        <v>539</v>
      </c>
      <c r="F6" s="113" t="s">
        <v>540</v>
      </c>
    </row>
    <row r="7" spans="1:10" s="114" customFormat="1" ht="12.95" customHeight="1" x14ac:dyDescent="0.2">
      <c r="A7" s="742"/>
      <c r="B7" s="62" t="s">
        <v>253</v>
      </c>
      <c r="C7" s="116" t="s">
        <v>638</v>
      </c>
      <c r="D7" s="113" t="s">
        <v>639</v>
      </c>
      <c r="E7" s="113" t="s">
        <v>640</v>
      </c>
      <c r="F7" s="113" t="s">
        <v>527</v>
      </c>
    </row>
    <row r="8" spans="1:10" s="114" customFormat="1" ht="12.95" customHeight="1" x14ac:dyDescent="0.2">
      <c r="A8" s="117" t="s">
        <v>248</v>
      </c>
      <c r="B8" s="118" t="s">
        <v>641</v>
      </c>
      <c r="C8" s="119">
        <v>1</v>
      </c>
      <c r="D8" s="113"/>
      <c r="E8" s="120">
        <v>16</v>
      </c>
      <c r="F8" s="113">
        <f>C8+D8+E8</f>
        <v>17</v>
      </c>
    </row>
    <row r="9" spans="1:10" s="114" customFormat="1" ht="12.95" customHeight="1" x14ac:dyDescent="0.2">
      <c r="A9" s="117" t="s">
        <v>247</v>
      </c>
      <c r="B9" s="121" t="s">
        <v>642</v>
      </c>
      <c r="C9" s="120">
        <v>26</v>
      </c>
      <c r="D9" s="122"/>
      <c r="E9" s="123"/>
      <c r="F9" s="113">
        <f t="shared" ref="F9:F14" si="0">C9+D9+E9</f>
        <v>26</v>
      </c>
      <c r="G9" s="124"/>
    </row>
    <row r="10" spans="1:10" s="114" customFormat="1" ht="12.95" customHeight="1" x14ac:dyDescent="0.2">
      <c r="A10" s="117" t="s">
        <v>246</v>
      </c>
      <c r="B10" s="121" t="s">
        <v>643</v>
      </c>
      <c r="C10" s="120">
        <v>7</v>
      </c>
      <c r="D10" s="120">
        <v>3</v>
      </c>
      <c r="E10" s="113"/>
      <c r="F10" s="113">
        <f t="shared" si="0"/>
        <v>10</v>
      </c>
    </row>
    <row r="11" spans="1:10" s="114" customFormat="1" ht="12.95" customHeight="1" x14ac:dyDescent="0.2">
      <c r="A11" s="117" t="s">
        <v>245</v>
      </c>
      <c r="B11" s="121" t="s">
        <v>644</v>
      </c>
      <c r="C11" s="120">
        <v>5</v>
      </c>
      <c r="D11" s="120">
        <v>1</v>
      </c>
      <c r="E11" s="113"/>
      <c r="F11" s="113">
        <f t="shared" si="0"/>
        <v>6</v>
      </c>
    </row>
    <row r="12" spans="1:10" s="114" customFormat="1" ht="14.25" customHeight="1" x14ac:dyDescent="0.2">
      <c r="A12" s="117" t="s">
        <v>572</v>
      </c>
      <c r="B12" s="125" t="s">
        <v>645</v>
      </c>
      <c r="C12" s="120">
        <v>4</v>
      </c>
      <c r="D12" s="120">
        <v>3</v>
      </c>
      <c r="E12" s="113"/>
      <c r="F12" s="113">
        <f t="shared" si="0"/>
        <v>7</v>
      </c>
    </row>
    <row r="13" spans="1:10" s="114" customFormat="1" ht="12.95" customHeight="1" x14ac:dyDescent="0.2">
      <c r="A13" s="117" t="s">
        <v>574</v>
      </c>
      <c r="B13" s="125" t="s">
        <v>646</v>
      </c>
      <c r="C13" s="120">
        <v>11</v>
      </c>
      <c r="D13" s="120"/>
      <c r="E13" s="113"/>
      <c r="F13" s="113">
        <f t="shared" si="0"/>
        <v>11</v>
      </c>
    </row>
    <row r="14" spans="1:10" s="114" customFormat="1" ht="12.95" customHeight="1" x14ac:dyDescent="0.2">
      <c r="A14" s="250" t="s">
        <v>576</v>
      </c>
      <c r="B14" s="251" t="s">
        <v>647</v>
      </c>
      <c r="C14" s="252">
        <f>SUM(C8:C13)</f>
        <v>54</v>
      </c>
      <c r="D14" s="252">
        <f>SUM(D9:D13)</f>
        <v>7</v>
      </c>
      <c r="E14" s="252">
        <v>8</v>
      </c>
      <c r="F14" s="252">
        <f t="shared" si="0"/>
        <v>69</v>
      </c>
      <c r="G14" s="124"/>
    </row>
    <row r="15" spans="1:10" s="114" customFormat="1" ht="12.95" customHeight="1" x14ac:dyDescent="0.2">
      <c r="A15" s="126"/>
      <c r="B15" s="115"/>
      <c r="C15" s="115"/>
      <c r="D15" s="115"/>
      <c r="E15" s="115"/>
      <c r="F15" s="115"/>
      <c r="G15" s="115"/>
    </row>
    <row r="16" spans="1:10" s="114" customFormat="1" ht="12.95" customHeight="1" x14ac:dyDescent="0.2">
      <c r="A16" s="126"/>
      <c r="B16" s="115"/>
      <c r="C16" s="115"/>
      <c r="D16" s="115"/>
      <c r="E16" s="115"/>
      <c r="F16" s="115"/>
      <c r="G16" s="115"/>
    </row>
    <row r="17" spans="1:7" s="114" customFormat="1" ht="12.95" customHeight="1" x14ac:dyDescent="0.2">
      <c r="A17" s="741" t="s">
        <v>568</v>
      </c>
      <c r="B17" s="128" t="s">
        <v>536</v>
      </c>
      <c r="C17" s="113" t="s">
        <v>537</v>
      </c>
      <c r="D17" s="113" t="s">
        <v>538</v>
      </c>
      <c r="E17" s="113" t="s">
        <v>539</v>
      </c>
      <c r="F17" s="113" t="s">
        <v>540</v>
      </c>
    </row>
    <row r="18" spans="1:7" s="114" customFormat="1" ht="12.95" customHeight="1" x14ac:dyDescent="0.2">
      <c r="A18" s="742"/>
      <c r="B18" s="62" t="s">
        <v>253</v>
      </c>
      <c r="C18" s="116" t="s">
        <v>638</v>
      </c>
      <c r="D18" s="113" t="s">
        <v>639</v>
      </c>
      <c r="E18" s="113" t="s">
        <v>640</v>
      </c>
      <c r="F18" s="113" t="s">
        <v>527</v>
      </c>
      <c r="G18" s="115"/>
    </row>
    <row r="19" spans="1:7" s="114" customFormat="1" ht="12.95" customHeight="1" x14ac:dyDescent="0.2">
      <c r="A19" s="120" t="s">
        <v>248</v>
      </c>
      <c r="B19" s="121" t="s">
        <v>526</v>
      </c>
      <c r="C19" s="120">
        <v>5</v>
      </c>
      <c r="D19" s="120"/>
      <c r="E19" s="120"/>
      <c r="F19" s="113">
        <f>C19+D19+E19</f>
        <v>5</v>
      </c>
    </row>
    <row r="20" spans="1:7" s="114" customFormat="1" ht="12.95" customHeight="1" x14ac:dyDescent="0.2">
      <c r="A20" s="120" t="s">
        <v>247</v>
      </c>
      <c r="B20" s="121" t="s">
        <v>525</v>
      </c>
      <c r="C20" s="120">
        <v>32</v>
      </c>
      <c r="D20" s="120">
        <v>1</v>
      </c>
      <c r="E20" s="120"/>
      <c r="F20" s="113">
        <f>C20+D20+E20</f>
        <v>33</v>
      </c>
    </row>
    <row r="21" spans="1:7" s="114" customFormat="1" ht="12.95" customHeight="1" x14ac:dyDescent="0.2">
      <c r="A21" s="120" t="s">
        <v>246</v>
      </c>
      <c r="B21" s="121" t="s">
        <v>523</v>
      </c>
      <c r="C21" s="120">
        <v>17</v>
      </c>
      <c r="D21" s="120"/>
      <c r="E21" s="120"/>
      <c r="F21" s="113">
        <f>C21+D21+E21</f>
        <v>17</v>
      </c>
    </row>
    <row r="22" spans="1:7" s="114" customFormat="1" ht="12.95" customHeight="1" x14ac:dyDescent="0.2">
      <c r="A22" s="120" t="s">
        <v>245</v>
      </c>
      <c r="B22" s="121" t="s">
        <v>524</v>
      </c>
      <c r="C22" s="120">
        <v>18</v>
      </c>
      <c r="D22" s="120"/>
      <c r="E22" s="120"/>
      <c r="F22" s="113">
        <f>C22+D22+E22</f>
        <v>18</v>
      </c>
    </row>
    <row r="23" spans="1:7" s="114" customFormat="1" ht="24" x14ac:dyDescent="0.2">
      <c r="A23" s="252" t="s">
        <v>572</v>
      </c>
      <c r="B23" s="253" t="s">
        <v>648</v>
      </c>
      <c r="C23" s="252">
        <f>SUM(C19:C22)</f>
        <v>72</v>
      </c>
      <c r="D23" s="252">
        <f>SUM(D19:D22)</f>
        <v>1</v>
      </c>
      <c r="E23" s="252">
        <f>SUM(E19:E22)</f>
        <v>0</v>
      </c>
      <c r="F23" s="252">
        <f>C23+D23+E23</f>
        <v>73</v>
      </c>
      <c r="G23" s="124"/>
    </row>
    <row r="24" spans="1:7" s="114" customFormat="1" ht="12.95" customHeight="1" x14ac:dyDescent="0.2">
      <c r="A24" s="127"/>
    </row>
    <row r="25" spans="1:7" s="114" customFormat="1" ht="12.95" customHeight="1" x14ac:dyDescent="0.2">
      <c r="A25" s="127"/>
    </row>
    <row r="26" spans="1:7" s="114" customFormat="1" ht="12.95" customHeight="1" x14ac:dyDescent="0.2">
      <c r="A26" s="741" t="s">
        <v>568</v>
      </c>
      <c r="B26" s="128" t="s">
        <v>536</v>
      </c>
      <c r="C26" s="113" t="s">
        <v>537</v>
      </c>
      <c r="D26" s="113" t="s">
        <v>538</v>
      </c>
      <c r="E26" s="113" t="s">
        <v>539</v>
      </c>
      <c r="F26" s="113" t="s">
        <v>540</v>
      </c>
    </row>
    <row r="27" spans="1:7" s="114" customFormat="1" ht="12.95" customHeight="1" x14ac:dyDescent="0.2">
      <c r="A27" s="742"/>
      <c r="B27" s="62" t="s">
        <v>253</v>
      </c>
      <c r="C27" s="116" t="s">
        <v>638</v>
      </c>
      <c r="D27" s="113" t="s">
        <v>639</v>
      </c>
      <c r="E27" s="113" t="s">
        <v>640</v>
      </c>
      <c r="F27" s="113" t="s">
        <v>527</v>
      </c>
    </row>
    <row r="28" spans="1:7" s="124" customFormat="1" ht="12.95" customHeight="1" x14ac:dyDescent="0.2">
      <c r="A28" s="254" t="s">
        <v>248</v>
      </c>
      <c r="B28" s="254" t="s">
        <v>569</v>
      </c>
      <c r="C28" s="254">
        <f>C14+C23</f>
        <v>126</v>
      </c>
      <c r="D28" s="254">
        <f>D14+D23</f>
        <v>8</v>
      </c>
      <c r="E28" s="254">
        <f>E14+E23</f>
        <v>8</v>
      </c>
      <c r="F28" s="254">
        <f>F14+F23</f>
        <v>142</v>
      </c>
    </row>
    <row r="29" spans="1:7" s="114" customFormat="1" ht="12.95" customHeight="1" x14ac:dyDescent="0.2">
      <c r="A29" s="127"/>
    </row>
  </sheetData>
  <mergeCells count="6">
    <mergeCell ref="A26:A27"/>
    <mergeCell ref="A1:F1"/>
    <mergeCell ref="A3:F3"/>
    <mergeCell ref="A4:F4"/>
    <mergeCell ref="A6:A7"/>
    <mergeCell ref="A17:A18"/>
  </mergeCells>
  <pageMargins left="0.70866141732283472" right="0.70866141732283472"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M49"/>
  <sheetViews>
    <sheetView workbookViewId="0">
      <selection sqref="A1:L1"/>
    </sheetView>
  </sheetViews>
  <sheetFormatPr defaultRowHeight="15" x14ac:dyDescent="0.25"/>
  <cols>
    <col min="1" max="1" width="8.7109375" style="136" bestFit="1" customWidth="1"/>
    <col min="2" max="2" width="56" style="133" customWidth="1"/>
    <col min="3" max="3" width="14.28515625" style="133" bestFit="1" customWidth="1"/>
    <col min="4" max="4" width="14.28515625" style="136" bestFit="1" customWidth="1"/>
    <col min="5" max="5" width="14.28515625" style="136" customWidth="1"/>
    <col min="6" max="6" width="9.42578125" style="439" bestFit="1" customWidth="1"/>
    <col min="7" max="7" width="8.7109375" style="133" bestFit="1" customWidth="1"/>
    <col min="8" max="8" width="58.28515625" style="133" bestFit="1" customWidth="1"/>
    <col min="9" max="10" width="14.28515625" style="133" bestFit="1" customWidth="1"/>
    <col min="11" max="11" width="14.85546875" style="164" customWidth="1"/>
    <col min="12" max="12" width="9.42578125" style="503" bestFit="1" customWidth="1"/>
    <col min="13" max="16384" width="9.140625" style="133"/>
  </cols>
  <sheetData>
    <row r="1" spans="1:13" x14ac:dyDescent="0.25">
      <c r="A1" s="720" t="s">
        <v>1725</v>
      </c>
      <c r="B1" s="750"/>
      <c r="C1" s="750"/>
      <c r="D1" s="750"/>
      <c r="E1" s="750"/>
      <c r="F1" s="750"/>
      <c r="G1" s="750"/>
      <c r="H1" s="750"/>
      <c r="I1" s="601"/>
      <c r="J1" s="601"/>
      <c r="K1" s="601"/>
      <c r="L1" s="601"/>
      <c r="M1" s="132"/>
    </row>
    <row r="2" spans="1:13" x14ac:dyDescent="0.25">
      <c r="A2" s="130"/>
      <c r="B2" s="131"/>
      <c r="C2" s="131"/>
      <c r="D2" s="131"/>
      <c r="E2" s="131"/>
      <c r="F2" s="497"/>
      <c r="G2" s="131"/>
      <c r="H2" s="131"/>
      <c r="I2" s="131"/>
      <c r="J2" s="132"/>
      <c r="K2" s="214"/>
      <c r="L2" s="438"/>
      <c r="M2" s="132"/>
    </row>
    <row r="3" spans="1:13" ht="15.75" x14ac:dyDescent="0.25">
      <c r="A3" s="602" t="s">
        <v>567</v>
      </c>
      <c r="B3" s="601"/>
      <c r="C3" s="601"/>
      <c r="D3" s="601"/>
      <c r="E3" s="601"/>
      <c r="F3" s="601"/>
      <c r="G3" s="601"/>
      <c r="H3" s="601"/>
      <c r="I3" s="601"/>
      <c r="J3" s="601"/>
      <c r="K3" s="601"/>
      <c r="L3" s="601"/>
      <c r="M3" s="132"/>
    </row>
    <row r="4" spans="1:13" x14ac:dyDescent="0.25">
      <c r="A4" s="751" t="s">
        <v>676</v>
      </c>
      <c r="B4" s="749"/>
      <c r="C4" s="749"/>
      <c r="D4" s="749"/>
      <c r="E4" s="749"/>
      <c r="F4" s="749"/>
      <c r="G4" s="749"/>
      <c r="H4" s="749"/>
      <c r="I4" s="743"/>
      <c r="J4" s="743"/>
      <c r="K4" s="601"/>
      <c r="L4" s="601"/>
    </row>
    <row r="5" spans="1:13" x14ac:dyDescent="0.25">
      <c r="A5" s="722"/>
      <c r="B5" s="749"/>
      <c r="C5" s="749"/>
      <c r="D5" s="749"/>
      <c r="E5" s="749"/>
      <c r="F5" s="749"/>
      <c r="G5" s="749"/>
      <c r="H5" s="749"/>
      <c r="I5" s="135"/>
      <c r="J5" s="136"/>
    </row>
    <row r="6" spans="1:13" x14ac:dyDescent="0.25">
      <c r="A6" s="137"/>
      <c r="B6" s="136"/>
      <c r="C6" s="136"/>
      <c r="G6" s="136"/>
      <c r="H6" s="136"/>
      <c r="I6" s="136"/>
      <c r="J6" s="136"/>
    </row>
    <row r="7" spans="1:13" s="112" customFormat="1" ht="14.25" x14ac:dyDescent="0.2">
      <c r="A7" s="752" t="s">
        <v>649</v>
      </c>
      <c r="B7" s="753"/>
      <c r="C7" s="753"/>
      <c r="D7" s="754"/>
      <c r="E7" s="754"/>
      <c r="F7" s="755"/>
      <c r="G7" s="752" t="s">
        <v>610</v>
      </c>
      <c r="H7" s="753"/>
      <c r="I7" s="753"/>
      <c r="J7" s="611"/>
      <c r="K7" s="611"/>
      <c r="L7" s="612"/>
    </row>
    <row r="8" spans="1:13" s="112" customFormat="1" ht="14.25" x14ac:dyDescent="0.2">
      <c r="A8" s="745" t="s">
        <v>568</v>
      </c>
      <c r="B8" s="138" t="s">
        <v>536</v>
      </c>
      <c r="C8" s="138" t="s">
        <v>537</v>
      </c>
      <c r="D8" s="138" t="s">
        <v>538</v>
      </c>
      <c r="E8" s="383" t="s">
        <v>539</v>
      </c>
      <c r="F8" s="498" t="s">
        <v>540</v>
      </c>
      <c r="G8" s="745" t="s">
        <v>568</v>
      </c>
      <c r="H8" s="138" t="s">
        <v>536</v>
      </c>
      <c r="I8" s="138" t="s">
        <v>537</v>
      </c>
      <c r="J8" s="138" t="s">
        <v>538</v>
      </c>
      <c r="K8" s="495" t="s">
        <v>539</v>
      </c>
      <c r="L8" s="498" t="s">
        <v>540</v>
      </c>
    </row>
    <row r="9" spans="1:13" s="112" customFormat="1" ht="14.25" x14ac:dyDescent="0.2">
      <c r="A9" s="746"/>
      <c r="B9" s="745" t="s">
        <v>253</v>
      </c>
      <c r="C9" s="747" t="s">
        <v>249</v>
      </c>
      <c r="D9" s="748"/>
      <c r="E9" s="652" t="s">
        <v>1027</v>
      </c>
      <c r="F9" s="653"/>
      <c r="G9" s="746"/>
      <c r="H9" s="745" t="s">
        <v>253</v>
      </c>
      <c r="I9" s="747" t="s">
        <v>249</v>
      </c>
      <c r="J9" s="748"/>
      <c r="K9" s="652" t="s">
        <v>1027</v>
      </c>
      <c r="L9" s="653"/>
    </row>
    <row r="10" spans="1:13" s="112" customFormat="1" ht="14.25" x14ac:dyDescent="0.2">
      <c r="A10" s="617"/>
      <c r="B10" s="617"/>
      <c r="C10" s="138" t="s">
        <v>925</v>
      </c>
      <c r="D10" s="138" t="s">
        <v>926</v>
      </c>
      <c r="E10" s="177" t="s">
        <v>1028</v>
      </c>
      <c r="F10" s="397" t="s">
        <v>1029</v>
      </c>
      <c r="G10" s="617"/>
      <c r="H10" s="617"/>
      <c r="I10" s="138" t="s">
        <v>925</v>
      </c>
      <c r="J10" s="138" t="s">
        <v>926</v>
      </c>
      <c r="K10" s="478" t="s">
        <v>1028</v>
      </c>
      <c r="L10" s="397" t="s">
        <v>1029</v>
      </c>
    </row>
    <row r="11" spans="1:13" s="345" customFormat="1" ht="30" x14ac:dyDescent="0.25">
      <c r="A11" s="142" t="s">
        <v>248</v>
      </c>
      <c r="B11" s="145" t="s">
        <v>571</v>
      </c>
      <c r="C11" s="144">
        <v>152150466</v>
      </c>
      <c r="D11" s="144">
        <v>179994654</v>
      </c>
      <c r="E11" s="144">
        <v>177652239</v>
      </c>
      <c r="F11" s="499">
        <f>E11/D11</f>
        <v>0.98698619682337896</v>
      </c>
      <c r="G11" s="142" t="s">
        <v>248</v>
      </c>
      <c r="H11" s="143" t="s">
        <v>650</v>
      </c>
      <c r="I11" s="144">
        <v>493139600</v>
      </c>
      <c r="J11" s="144">
        <v>494806175</v>
      </c>
      <c r="K11" s="144">
        <v>439623883</v>
      </c>
      <c r="L11" s="499">
        <f>K11/J11</f>
        <v>0.88847695362734713</v>
      </c>
    </row>
    <row r="12" spans="1:13" s="345" customFormat="1" ht="18.75" customHeight="1" x14ac:dyDescent="0.25">
      <c r="A12" s="142" t="s">
        <v>247</v>
      </c>
      <c r="B12" s="145" t="s">
        <v>573</v>
      </c>
      <c r="C12" s="144">
        <v>280497535</v>
      </c>
      <c r="D12" s="144">
        <v>304660963</v>
      </c>
      <c r="E12" s="144">
        <v>304660963</v>
      </c>
      <c r="F12" s="499">
        <f t="shared" ref="F12:F24" si="0">E12/D12</f>
        <v>1</v>
      </c>
      <c r="G12" s="142" t="s">
        <v>247</v>
      </c>
      <c r="H12" s="143" t="s">
        <v>651</v>
      </c>
      <c r="I12" s="144">
        <v>1129433873</v>
      </c>
      <c r="J12" s="144">
        <v>1456682089</v>
      </c>
      <c r="K12" s="144">
        <v>1251726140</v>
      </c>
      <c r="L12" s="499">
        <f t="shared" ref="L12:L24" si="1">K12/J12</f>
        <v>0.85929946516971278</v>
      </c>
    </row>
    <row r="13" spans="1:13" s="345" customFormat="1" x14ac:dyDescent="0.25">
      <c r="A13" s="142" t="s">
        <v>246</v>
      </c>
      <c r="B13" s="346" t="s">
        <v>652</v>
      </c>
      <c r="C13" s="144"/>
      <c r="D13" s="144"/>
      <c r="E13" s="144">
        <v>1853985</v>
      </c>
      <c r="F13" s="499"/>
      <c r="G13" s="142" t="s">
        <v>246</v>
      </c>
      <c r="H13" s="145" t="s">
        <v>51</v>
      </c>
      <c r="I13" s="144">
        <v>1309510186</v>
      </c>
      <c r="J13" s="144">
        <v>1131519463</v>
      </c>
      <c r="K13" s="144"/>
      <c r="L13" s="499"/>
    </row>
    <row r="14" spans="1:13" s="345" customFormat="1" x14ac:dyDescent="0.25">
      <c r="A14" s="142" t="s">
        <v>245</v>
      </c>
      <c r="B14" s="347" t="s">
        <v>575</v>
      </c>
      <c r="C14" s="144">
        <v>192336950</v>
      </c>
      <c r="D14" s="144">
        <v>208098846</v>
      </c>
      <c r="E14" s="144">
        <v>219129481</v>
      </c>
      <c r="F14" s="499">
        <f t="shared" si="0"/>
        <v>1.0530067091289876</v>
      </c>
      <c r="G14" s="142" t="s">
        <v>245</v>
      </c>
      <c r="H14" s="145"/>
      <c r="I14" s="144"/>
      <c r="J14" s="144"/>
      <c r="K14" s="144"/>
      <c r="L14" s="499"/>
    </row>
    <row r="15" spans="1:13" s="345" customFormat="1" x14ac:dyDescent="0.25">
      <c r="A15" s="142" t="s">
        <v>572</v>
      </c>
      <c r="B15" s="145" t="s">
        <v>579</v>
      </c>
      <c r="C15" s="144">
        <v>1658040000</v>
      </c>
      <c r="D15" s="144">
        <v>1632040000</v>
      </c>
      <c r="E15" s="144">
        <v>1198014440</v>
      </c>
      <c r="F15" s="499">
        <f t="shared" si="0"/>
        <v>0.73405948383618047</v>
      </c>
      <c r="G15" s="142" t="s">
        <v>572</v>
      </c>
      <c r="H15" s="145"/>
      <c r="I15" s="144"/>
      <c r="J15" s="144"/>
      <c r="K15" s="144"/>
      <c r="L15" s="499"/>
    </row>
    <row r="16" spans="1:13" s="112" customFormat="1" ht="14.25" x14ac:dyDescent="0.2">
      <c r="A16" s="138" t="s">
        <v>574</v>
      </c>
      <c r="B16" s="325" t="s">
        <v>581</v>
      </c>
      <c r="C16" s="326">
        <f>SUM(C11:C15)</f>
        <v>2283024951</v>
      </c>
      <c r="D16" s="326">
        <f>SUM(D11:D15)</f>
        <v>2324794463</v>
      </c>
      <c r="E16" s="326">
        <f>SUM(E11:E15)</f>
        <v>1901311108</v>
      </c>
      <c r="F16" s="500">
        <f t="shared" si="0"/>
        <v>0.81784051805873559</v>
      </c>
      <c r="G16" s="147" t="s">
        <v>574</v>
      </c>
      <c r="H16" s="325" t="s">
        <v>653</v>
      </c>
      <c r="I16" s="326">
        <f>SUM(I11:I15)</f>
        <v>2932083659</v>
      </c>
      <c r="J16" s="326">
        <f>SUM(J11:J15)</f>
        <v>3083007727</v>
      </c>
      <c r="K16" s="326">
        <f>SUM(K11:K15)</f>
        <v>1691350023</v>
      </c>
      <c r="L16" s="500">
        <f t="shared" si="1"/>
        <v>0.54860388710274555</v>
      </c>
    </row>
    <row r="17" spans="1:12" s="345" customFormat="1" x14ac:dyDescent="0.25">
      <c r="A17" s="142" t="s">
        <v>576</v>
      </c>
      <c r="B17" s="145" t="s">
        <v>654</v>
      </c>
      <c r="C17" s="144"/>
      <c r="D17" s="144"/>
      <c r="E17" s="144"/>
      <c r="F17" s="499"/>
      <c r="G17" s="142" t="s">
        <v>576</v>
      </c>
      <c r="H17" s="145" t="s">
        <v>655</v>
      </c>
      <c r="I17" s="149"/>
      <c r="J17" s="144">
        <v>550000000</v>
      </c>
      <c r="K17" s="144">
        <v>550000000</v>
      </c>
      <c r="L17" s="499">
        <f t="shared" si="1"/>
        <v>1</v>
      </c>
    </row>
    <row r="18" spans="1:12" s="345" customFormat="1" x14ac:dyDescent="0.25">
      <c r="A18" s="142" t="s">
        <v>578</v>
      </c>
      <c r="B18" s="145" t="s">
        <v>605</v>
      </c>
      <c r="C18" s="144">
        <v>401861463</v>
      </c>
      <c r="D18" s="144">
        <v>324431169</v>
      </c>
      <c r="E18" s="144">
        <v>324431169</v>
      </c>
      <c r="F18" s="499">
        <f t="shared" si="0"/>
        <v>1</v>
      </c>
      <c r="G18" s="142" t="s">
        <v>578</v>
      </c>
      <c r="H18" s="145" t="s">
        <v>656</v>
      </c>
      <c r="I18" s="144">
        <v>732099600</v>
      </c>
      <c r="J18" s="144">
        <v>721273935</v>
      </c>
      <c r="K18" s="144">
        <v>650600287</v>
      </c>
      <c r="L18" s="499">
        <f t="shared" si="1"/>
        <v>0.90201552479502811</v>
      </c>
    </row>
    <row r="19" spans="1:12" s="345" customFormat="1" x14ac:dyDescent="0.25">
      <c r="A19" s="142" t="s">
        <v>580</v>
      </c>
      <c r="B19" s="145" t="s">
        <v>657</v>
      </c>
      <c r="C19" s="144">
        <v>732099600</v>
      </c>
      <c r="D19" s="144">
        <v>721273935</v>
      </c>
      <c r="E19" s="144">
        <v>650600287</v>
      </c>
      <c r="F19" s="499">
        <f t="shared" si="0"/>
        <v>0.90201552479502811</v>
      </c>
      <c r="G19" s="142" t="s">
        <v>580</v>
      </c>
      <c r="H19" s="145" t="s">
        <v>989</v>
      </c>
      <c r="I19" s="144"/>
      <c r="J19" s="144">
        <v>90000000</v>
      </c>
      <c r="K19" s="144">
        <v>82162649</v>
      </c>
      <c r="L19" s="499">
        <f t="shared" si="1"/>
        <v>0.91291832222222224</v>
      </c>
    </row>
    <row r="20" spans="1:12" s="345" customFormat="1" x14ac:dyDescent="0.25">
      <c r="A20" s="142" t="s">
        <v>582</v>
      </c>
      <c r="B20" s="145" t="s">
        <v>928</v>
      </c>
      <c r="C20" s="144"/>
      <c r="D20" s="144">
        <v>90000000</v>
      </c>
      <c r="E20" s="144">
        <v>91236025</v>
      </c>
      <c r="F20" s="499">
        <f t="shared" si="0"/>
        <v>1.013733611111111</v>
      </c>
      <c r="G20" s="142" t="s">
        <v>582</v>
      </c>
      <c r="H20" s="145" t="s">
        <v>1679</v>
      </c>
      <c r="I20" s="144"/>
      <c r="J20" s="144"/>
      <c r="K20" s="144">
        <v>3552</v>
      </c>
      <c r="L20" s="499"/>
    </row>
    <row r="21" spans="1:12" s="345" customFormat="1" x14ac:dyDescent="0.25">
      <c r="A21" s="142" t="s">
        <v>584</v>
      </c>
      <c r="B21" s="145" t="s">
        <v>1690</v>
      </c>
      <c r="C21" s="144"/>
      <c r="D21" s="144"/>
      <c r="E21" s="144">
        <v>6537922</v>
      </c>
      <c r="F21" s="499"/>
      <c r="G21" s="142" t="s">
        <v>584</v>
      </c>
      <c r="H21" s="145"/>
      <c r="I21" s="144"/>
      <c r="J21" s="144"/>
      <c r="K21" s="144"/>
      <c r="L21" s="499"/>
    </row>
    <row r="22" spans="1:12" s="345" customFormat="1" x14ac:dyDescent="0.25">
      <c r="A22" s="142" t="s">
        <v>586</v>
      </c>
      <c r="B22" s="145" t="s">
        <v>892</v>
      </c>
      <c r="C22" s="144">
        <v>-84802755</v>
      </c>
      <c r="D22" s="144">
        <v>747874134</v>
      </c>
      <c r="E22" s="144"/>
      <c r="F22" s="499"/>
      <c r="G22" s="142" t="s">
        <v>586</v>
      </c>
      <c r="H22" s="145"/>
      <c r="I22" s="144"/>
      <c r="J22" s="144"/>
      <c r="K22" s="144"/>
      <c r="L22" s="499"/>
    </row>
    <row r="23" spans="1:12" s="112" customFormat="1" ht="14.25" x14ac:dyDescent="0.2">
      <c r="A23" s="147" t="s">
        <v>588</v>
      </c>
      <c r="B23" s="325" t="s">
        <v>658</v>
      </c>
      <c r="C23" s="326">
        <f>SUM(C17:C22)</f>
        <v>1049158308</v>
      </c>
      <c r="D23" s="326">
        <f>SUM(D17:D22)</f>
        <v>1883579238</v>
      </c>
      <c r="E23" s="326">
        <f>SUM(E17:E22)</f>
        <v>1072805403</v>
      </c>
      <c r="F23" s="500">
        <f t="shared" si="0"/>
        <v>0.56955682105474559</v>
      </c>
      <c r="G23" s="147" t="s">
        <v>588</v>
      </c>
      <c r="H23" s="325" t="s">
        <v>659</v>
      </c>
      <c r="I23" s="326">
        <f>SUM(I17:I19)</f>
        <v>732099600</v>
      </c>
      <c r="J23" s="326">
        <f>SUM(J17:J19)</f>
        <v>1361273935</v>
      </c>
      <c r="K23" s="326">
        <f>SUM(K17:K20)</f>
        <v>1282766488</v>
      </c>
      <c r="L23" s="500">
        <f t="shared" si="1"/>
        <v>0.94232795840610872</v>
      </c>
    </row>
    <row r="24" spans="1:12" s="112" customFormat="1" ht="14.25" x14ac:dyDescent="0.2">
      <c r="A24" s="147" t="s">
        <v>589</v>
      </c>
      <c r="B24" s="327" t="s">
        <v>660</v>
      </c>
      <c r="C24" s="328">
        <f>C16+C23</f>
        <v>3332183259</v>
      </c>
      <c r="D24" s="328">
        <f>D16+D23</f>
        <v>4208373701</v>
      </c>
      <c r="E24" s="328">
        <f>E16+E23</f>
        <v>2974116511</v>
      </c>
      <c r="F24" s="501">
        <f t="shared" si="0"/>
        <v>0.70671397606474107</v>
      </c>
      <c r="G24" s="147" t="s">
        <v>589</v>
      </c>
      <c r="H24" s="327" t="s">
        <v>661</v>
      </c>
      <c r="I24" s="328">
        <f>I16+I23</f>
        <v>3664183259</v>
      </c>
      <c r="J24" s="328">
        <f>J16+J23</f>
        <v>4444281662</v>
      </c>
      <c r="K24" s="328">
        <f>K16+K23</f>
        <v>2974116511</v>
      </c>
      <c r="L24" s="501">
        <f t="shared" si="1"/>
        <v>0.66920072515421958</v>
      </c>
    </row>
    <row r="25" spans="1:12" x14ac:dyDescent="0.25">
      <c r="A25" s="137"/>
      <c r="B25" s="150"/>
      <c r="C25" s="151"/>
      <c r="D25" s="151"/>
      <c r="E25" s="151"/>
      <c r="F25" s="502"/>
      <c r="G25" s="152"/>
      <c r="H25" s="153"/>
      <c r="I25" s="154"/>
    </row>
    <row r="26" spans="1:12" s="155" customFormat="1" x14ac:dyDescent="0.25">
      <c r="A26" s="137"/>
      <c r="B26" s="150"/>
      <c r="C26" s="151"/>
      <c r="D26" s="151"/>
      <c r="E26" s="151"/>
      <c r="F26" s="502"/>
      <c r="G26" s="152"/>
      <c r="H26" s="153"/>
      <c r="I26" s="154"/>
      <c r="K26" s="496"/>
      <c r="L26" s="504"/>
    </row>
    <row r="27" spans="1:12" s="112" customFormat="1" ht="14.25" x14ac:dyDescent="0.2">
      <c r="A27" s="752" t="s">
        <v>662</v>
      </c>
      <c r="B27" s="753"/>
      <c r="C27" s="753"/>
      <c r="D27" s="754"/>
      <c r="E27" s="754"/>
      <c r="F27" s="755"/>
      <c r="G27" s="756" t="s">
        <v>617</v>
      </c>
      <c r="H27" s="757"/>
      <c r="I27" s="757"/>
      <c r="J27" s="611"/>
      <c r="K27" s="611"/>
      <c r="L27" s="612"/>
    </row>
    <row r="28" spans="1:12" s="112" customFormat="1" ht="14.25" customHeight="1" x14ac:dyDescent="0.2">
      <c r="A28" s="745" t="s">
        <v>568</v>
      </c>
      <c r="B28" s="138" t="s">
        <v>536</v>
      </c>
      <c r="C28" s="138" t="s">
        <v>537</v>
      </c>
      <c r="D28" s="138" t="s">
        <v>538</v>
      </c>
      <c r="E28" s="383" t="s">
        <v>539</v>
      </c>
      <c r="F28" s="498" t="s">
        <v>540</v>
      </c>
      <c r="G28" s="745" t="s">
        <v>568</v>
      </c>
      <c r="H28" s="147" t="s">
        <v>536</v>
      </c>
      <c r="I28" s="138" t="s">
        <v>537</v>
      </c>
      <c r="J28" s="138" t="s">
        <v>538</v>
      </c>
      <c r="K28" s="495" t="s">
        <v>539</v>
      </c>
      <c r="L28" s="498" t="s">
        <v>540</v>
      </c>
    </row>
    <row r="29" spans="1:12" s="112" customFormat="1" ht="14.25" customHeight="1" x14ac:dyDescent="0.2">
      <c r="A29" s="746"/>
      <c r="B29" s="745" t="s">
        <v>253</v>
      </c>
      <c r="C29" s="747" t="s">
        <v>249</v>
      </c>
      <c r="D29" s="748"/>
      <c r="E29" s="652" t="s">
        <v>1027</v>
      </c>
      <c r="F29" s="653"/>
      <c r="G29" s="746"/>
      <c r="H29" s="745" t="s">
        <v>253</v>
      </c>
      <c r="I29" s="747" t="s">
        <v>249</v>
      </c>
      <c r="J29" s="748"/>
      <c r="K29" s="652" t="s">
        <v>1027</v>
      </c>
      <c r="L29" s="653"/>
    </row>
    <row r="30" spans="1:12" s="112" customFormat="1" ht="14.25" customHeight="1" x14ac:dyDescent="0.2">
      <c r="A30" s="617"/>
      <c r="B30" s="617"/>
      <c r="C30" s="138" t="s">
        <v>925</v>
      </c>
      <c r="D30" s="138" t="s">
        <v>926</v>
      </c>
      <c r="E30" s="177" t="s">
        <v>1028</v>
      </c>
      <c r="F30" s="397" t="s">
        <v>1029</v>
      </c>
      <c r="G30" s="617"/>
      <c r="H30" s="617"/>
      <c r="I30" s="138" t="s">
        <v>925</v>
      </c>
      <c r="J30" s="138" t="s">
        <v>926</v>
      </c>
      <c r="K30" s="478" t="s">
        <v>1028</v>
      </c>
      <c r="L30" s="397" t="s">
        <v>1029</v>
      </c>
    </row>
    <row r="31" spans="1:12" s="345" customFormat="1" x14ac:dyDescent="0.25">
      <c r="A31" s="142" t="s">
        <v>248</v>
      </c>
      <c r="B31" s="145" t="s">
        <v>590</v>
      </c>
      <c r="C31" s="144">
        <v>43852294</v>
      </c>
      <c r="D31" s="144">
        <v>724239417</v>
      </c>
      <c r="E31" s="144">
        <v>754344273</v>
      </c>
      <c r="F31" s="499">
        <f>E31/D31</f>
        <v>1.0415675469925438</v>
      </c>
      <c r="G31" s="142" t="s">
        <v>248</v>
      </c>
      <c r="H31" s="145" t="s">
        <v>663</v>
      </c>
      <c r="I31" s="144">
        <v>2032881739</v>
      </c>
      <c r="J31" s="144">
        <v>2293902118</v>
      </c>
      <c r="K31" s="144">
        <v>835447081</v>
      </c>
      <c r="L31" s="499">
        <f>K31/J31</f>
        <v>0.36420345682770761</v>
      </c>
    </row>
    <row r="32" spans="1:12" s="345" customFormat="1" x14ac:dyDescent="0.25">
      <c r="A32" s="142" t="s">
        <v>247</v>
      </c>
      <c r="B32" s="347" t="s">
        <v>664</v>
      </c>
      <c r="C32" s="144">
        <v>19644566</v>
      </c>
      <c r="D32" s="144">
        <v>15070170</v>
      </c>
      <c r="E32" s="144">
        <v>25622510</v>
      </c>
      <c r="F32" s="499">
        <f t="shared" ref="F32:F41" si="2">E32/D32</f>
        <v>1.700213733488076</v>
      </c>
      <c r="G32" s="142" t="s">
        <v>247</v>
      </c>
      <c r="H32" s="145" t="s">
        <v>665</v>
      </c>
      <c r="I32" s="144">
        <v>76006022</v>
      </c>
      <c r="J32" s="144">
        <v>53027807</v>
      </c>
      <c r="K32" s="144">
        <v>41777689</v>
      </c>
      <c r="L32" s="499">
        <f t="shared" ref="L32:L41" si="3">K32/J32</f>
        <v>0.78784493199954508</v>
      </c>
    </row>
    <row r="33" spans="1:12" s="345" customFormat="1" x14ac:dyDescent="0.25">
      <c r="A33" s="142" t="s">
        <v>246</v>
      </c>
      <c r="B33" s="145" t="s">
        <v>891</v>
      </c>
      <c r="C33" s="144">
        <v>150000000</v>
      </c>
      <c r="D33" s="144">
        <v>150000000</v>
      </c>
      <c r="E33" s="144">
        <v>151198699</v>
      </c>
      <c r="F33" s="499">
        <f t="shared" si="2"/>
        <v>1.0079913266666667</v>
      </c>
      <c r="G33" s="142" t="s">
        <v>246</v>
      </c>
      <c r="H33" s="145" t="s">
        <v>666</v>
      </c>
      <c r="I33" s="144">
        <v>7000000</v>
      </c>
      <c r="J33" s="144">
        <v>24232496</v>
      </c>
      <c r="K33" s="144">
        <v>24232496</v>
      </c>
      <c r="L33" s="499">
        <f t="shared" si="3"/>
        <v>1</v>
      </c>
    </row>
    <row r="34" spans="1:12" x14ac:dyDescent="0.25">
      <c r="A34" s="139" t="s">
        <v>245</v>
      </c>
      <c r="B34" s="140" t="s">
        <v>667</v>
      </c>
      <c r="C34" s="146"/>
      <c r="D34" s="146"/>
      <c r="E34" s="146"/>
      <c r="F34" s="499"/>
      <c r="G34" s="142" t="s">
        <v>245</v>
      </c>
      <c r="H34" s="148"/>
      <c r="I34" s="149"/>
      <c r="J34" s="149"/>
      <c r="K34" s="141"/>
      <c r="L34" s="499"/>
    </row>
    <row r="35" spans="1:12" s="112" customFormat="1" ht="14.25" x14ac:dyDescent="0.2">
      <c r="A35" s="138" t="s">
        <v>572</v>
      </c>
      <c r="B35" s="325" t="s">
        <v>668</v>
      </c>
      <c r="C35" s="326">
        <f>SUM(C31:C34)</f>
        <v>213496860</v>
      </c>
      <c r="D35" s="326">
        <f>SUM(D31:D34)</f>
        <v>889309587</v>
      </c>
      <c r="E35" s="326">
        <f>SUM(E31:E34)</f>
        <v>931165482</v>
      </c>
      <c r="F35" s="500">
        <f t="shared" si="2"/>
        <v>1.0470656064118198</v>
      </c>
      <c r="G35" s="147" t="s">
        <v>572</v>
      </c>
      <c r="H35" s="325" t="s">
        <v>669</v>
      </c>
      <c r="I35" s="326">
        <f>SUM(I31:I34)</f>
        <v>2115887761</v>
      </c>
      <c r="J35" s="326">
        <f>SUM(J31:J34)</f>
        <v>2371162421</v>
      </c>
      <c r="K35" s="326">
        <f>SUM(K31:K34)</f>
        <v>901457266</v>
      </c>
      <c r="L35" s="500">
        <f t="shared" si="3"/>
        <v>0.38017524991806539</v>
      </c>
    </row>
    <row r="36" spans="1:12" s="345" customFormat="1" x14ac:dyDescent="0.25">
      <c r="A36" s="142" t="s">
        <v>574</v>
      </c>
      <c r="B36" s="145" t="s">
        <v>654</v>
      </c>
      <c r="C36" s="144">
        <v>2149588146</v>
      </c>
      <c r="D36" s="144">
        <v>2229726968</v>
      </c>
      <c r="E36" s="144">
        <v>300000000</v>
      </c>
      <c r="F36" s="499">
        <f t="shared" si="2"/>
        <v>0.13454562119284552</v>
      </c>
      <c r="G36" s="142" t="s">
        <v>574</v>
      </c>
      <c r="H36" s="145" t="s">
        <v>670</v>
      </c>
      <c r="I36" s="144">
        <v>18224002</v>
      </c>
      <c r="J36" s="144">
        <v>30292743</v>
      </c>
      <c r="K36" s="144">
        <v>30292743</v>
      </c>
      <c r="L36" s="499">
        <f t="shared" si="3"/>
        <v>1</v>
      </c>
    </row>
    <row r="37" spans="1:12" x14ac:dyDescent="0.25">
      <c r="A37" s="139" t="s">
        <v>576</v>
      </c>
      <c r="B37" s="140" t="s">
        <v>605</v>
      </c>
      <c r="C37" s="141"/>
      <c r="D37" s="141">
        <v>235907961</v>
      </c>
      <c r="E37" s="141">
        <v>235907961</v>
      </c>
      <c r="F37" s="499">
        <f t="shared" si="2"/>
        <v>1</v>
      </c>
      <c r="G37" s="142" t="s">
        <v>576</v>
      </c>
      <c r="H37" s="145"/>
      <c r="I37" s="144"/>
      <c r="J37" s="144"/>
      <c r="K37" s="141"/>
      <c r="L37" s="499"/>
    </row>
    <row r="38" spans="1:12" x14ac:dyDescent="0.25">
      <c r="A38" s="139" t="s">
        <v>578</v>
      </c>
      <c r="B38" s="140" t="s">
        <v>671</v>
      </c>
      <c r="C38" s="141">
        <v>18224002</v>
      </c>
      <c r="D38" s="141">
        <v>30292743</v>
      </c>
      <c r="E38" s="141">
        <v>30292743</v>
      </c>
      <c r="F38" s="499">
        <f t="shared" si="2"/>
        <v>1</v>
      </c>
      <c r="G38" s="139" t="s">
        <v>578</v>
      </c>
      <c r="H38" s="140"/>
      <c r="I38" s="141"/>
      <c r="J38" s="141"/>
      <c r="K38" s="141"/>
      <c r="L38" s="499"/>
    </row>
    <row r="39" spans="1:12" x14ac:dyDescent="0.25">
      <c r="A39" s="139" t="s">
        <v>580</v>
      </c>
      <c r="B39" s="140" t="s">
        <v>892</v>
      </c>
      <c r="C39" s="141">
        <v>84802755</v>
      </c>
      <c r="D39" s="141">
        <v>-747874134</v>
      </c>
      <c r="E39" s="141"/>
      <c r="F39" s="499"/>
      <c r="G39" s="139" t="s">
        <v>580</v>
      </c>
      <c r="H39" s="140"/>
      <c r="I39" s="146"/>
      <c r="J39" s="146"/>
      <c r="K39" s="141"/>
      <c r="L39" s="499"/>
    </row>
    <row r="40" spans="1:12" s="112" customFormat="1" ht="14.25" x14ac:dyDescent="0.2">
      <c r="A40" s="138" t="s">
        <v>582</v>
      </c>
      <c r="B40" s="325" t="s">
        <v>672</v>
      </c>
      <c r="C40" s="326">
        <f>SUM(C36:C39)</f>
        <v>2252614903</v>
      </c>
      <c r="D40" s="326">
        <f>SUM(D36:D39)</f>
        <v>1748053538</v>
      </c>
      <c r="E40" s="326">
        <f>SUM(E36:E39)</f>
        <v>566200704</v>
      </c>
      <c r="F40" s="500">
        <f t="shared" si="2"/>
        <v>0.3239035256596357</v>
      </c>
      <c r="G40" s="138" t="s">
        <v>582</v>
      </c>
      <c r="H40" s="325" t="s">
        <v>673</v>
      </c>
      <c r="I40" s="326">
        <f>SUM(I36:I39)</f>
        <v>18224002</v>
      </c>
      <c r="J40" s="326">
        <f>SUM(J36:J39)</f>
        <v>30292743</v>
      </c>
      <c r="K40" s="326">
        <f>SUM(K36:K39)</f>
        <v>30292743</v>
      </c>
      <c r="L40" s="500">
        <f t="shared" si="3"/>
        <v>1</v>
      </c>
    </row>
    <row r="41" spans="1:12" s="112" customFormat="1" ht="14.25" x14ac:dyDescent="0.2">
      <c r="A41" s="744" t="s">
        <v>674</v>
      </c>
      <c r="B41" s="744"/>
      <c r="C41" s="328">
        <f>C24+C35+C40</f>
        <v>5798295022</v>
      </c>
      <c r="D41" s="328">
        <f>D24+D35+D40</f>
        <v>6845736826</v>
      </c>
      <c r="E41" s="328">
        <f>E24+E35+E40</f>
        <v>4471482697</v>
      </c>
      <c r="F41" s="501">
        <f t="shared" si="2"/>
        <v>0.6531777090841967</v>
      </c>
      <c r="G41" s="744" t="s">
        <v>675</v>
      </c>
      <c r="H41" s="744"/>
      <c r="I41" s="328">
        <f>I24+I35+I40</f>
        <v>5798295022</v>
      </c>
      <c r="J41" s="328">
        <f>J24+J35+J40</f>
        <v>6845736826</v>
      </c>
      <c r="K41" s="328">
        <f>K24+K35+K40</f>
        <v>3905866520</v>
      </c>
      <c r="L41" s="501">
        <f t="shared" si="3"/>
        <v>0.57055458298741213</v>
      </c>
    </row>
    <row r="46" spans="1:12" x14ac:dyDescent="0.25">
      <c r="B46" s="340"/>
    </row>
    <row r="47" spans="1:12" x14ac:dyDescent="0.25">
      <c r="B47" s="340"/>
    </row>
    <row r="48" spans="1:12" x14ac:dyDescent="0.25">
      <c r="B48" s="340"/>
    </row>
    <row r="49" spans="2:2" x14ac:dyDescent="0.25">
      <c r="B49" s="340"/>
    </row>
  </sheetData>
  <mergeCells count="26">
    <mergeCell ref="K29:L29"/>
    <mergeCell ref="K9:L9"/>
    <mergeCell ref="A1:L1"/>
    <mergeCell ref="A3:L3"/>
    <mergeCell ref="A4:L4"/>
    <mergeCell ref="A7:F7"/>
    <mergeCell ref="G7:L7"/>
    <mergeCell ref="A27:F27"/>
    <mergeCell ref="G27:L27"/>
    <mergeCell ref="E9:F9"/>
    <mergeCell ref="A5:H5"/>
    <mergeCell ref="A8:A10"/>
    <mergeCell ref="H9:H10"/>
    <mergeCell ref="I9:J9"/>
    <mergeCell ref="A28:A30"/>
    <mergeCell ref="G28:G30"/>
    <mergeCell ref="B29:B30"/>
    <mergeCell ref="C29:D29"/>
    <mergeCell ref="H29:H30"/>
    <mergeCell ref="I29:J29"/>
    <mergeCell ref="E29:F29"/>
    <mergeCell ref="A41:B41"/>
    <mergeCell ref="G41:H41"/>
    <mergeCell ref="G8:G10"/>
    <mergeCell ref="B9:B10"/>
    <mergeCell ref="C9:D9"/>
  </mergeCells>
  <pageMargins left="0.70866141732283472" right="0.70866141732283472" top="0.74803149606299213" bottom="0.74803149606299213" header="0.31496062992125984" footer="0.31496062992125984"/>
  <pageSetup paperSize="9"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N21"/>
  <sheetViews>
    <sheetView workbookViewId="0">
      <selection sqref="A1:C1"/>
    </sheetView>
  </sheetViews>
  <sheetFormatPr defaultRowHeight="15" x14ac:dyDescent="0.25"/>
  <cols>
    <col min="1" max="1" width="13.5703125" style="134" customWidth="1"/>
    <col min="2" max="2" width="77.5703125" style="133" customWidth="1"/>
    <col min="3" max="3" width="19.140625" style="164" bestFit="1" customWidth="1"/>
    <col min="4" max="16384" width="9.140625" style="133"/>
  </cols>
  <sheetData>
    <row r="1" spans="1:14" x14ac:dyDescent="0.25">
      <c r="A1" s="720" t="s">
        <v>1726</v>
      </c>
      <c r="B1" s="601"/>
      <c r="C1" s="601"/>
      <c r="D1" s="132"/>
      <c r="E1" s="132"/>
      <c r="F1" s="132"/>
      <c r="G1" s="132"/>
      <c r="H1" s="132"/>
      <c r="I1" s="132"/>
      <c r="J1" s="132"/>
      <c r="K1" s="132"/>
      <c r="L1" s="132"/>
      <c r="M1" s="132"/>
      <c r="N1" s="132"/>
    </row>
    <row r="2" spans="1:14" x14ac:dyDescent="0.25">
      <c r="A2" s="130"/>
      <c r="B2" s="132"/>
      <c r="C2" s="132"/>
      <c r="D2" s="132"/>
      <c r="E2" s="132"/>
      <c r="F2" s="132"/>
      <c r="G2" s="132"/>
      <c r="H2" s="132"/>
      <c r="I2" s="132"/>
      <c r="J2" s="132"/>
      <c r="K2" s="132"/>
      <c r="L2" s="132"/>
      <c r="M2" s="132"/>
      <c r="N2" s="132"/>
    </row>
    <row r="3" spans="1:14" ht="15.75" x14ac:dyDescent="0.25">
      <c r="A3" s="602" t="s">
        <v>567</v>
      </c>
      <c r="B3" s="601"/>
      <c r="C3" s="601"/>
      <c r="D3" s="52"/>
      <c r="E3" s="52"/>
      <c r="F3" s="52"/>
    </row>
    <row r="4" spans="1:14" x14ac:dyDescent="0.25">
      <c r="A4" s="751" t="s">
        <v>688</v>
      </c>
      <c r="B4" s="605"/>
      <c r="C4" s="605"/>
    </row>
    <row r="5" spans="1:14" s="112" customFormat="1" x14ac:dyDescent="0.25">
      <c r="A5" s="137"/>
      <c r="B5" s="136"/>
      <c r="C5" s="156"/>
      <c r="D5" s="136"/>
      <c r="E5" s="136"/>
      <c r="F5" s="136"/>
      <c r="G5" s="136"/>
      <c r="H5" s="134"/>
      <c r="I5" s="134"/>
    </row>
    <row r="6" spans="1:14" x14ac:dyDescent="0.25">
      <c r="A6" s="758" t="s">
        <v>568</v>
      </c>
      <c r="B6" s="138" t="s">
        <v>536</v>
      </c>
      <c r="C6" s="157" t="s">
        <v>537</v>
      </c>
    </row>
    <row r="7" spans="1:14" x14ac:dyDescent="0.25">
      <c r="A7" s="759"/>
      <c r="B7" s="745" t="s">
        <v>677</v>
      </c>
      <c r="C7" s="761" t="s">
        <v>678</v>
      </c>
    </row>
    <row r="8" spans="1:14" x14ac:dyDescent="0.25">
      <c r="A8" s="624"/>
      <c r="B8" s="760"/>
      <c r="C8" s="617"/>
    </row>
    <row r="9" spans="1:14" x14ac:dyDescent="0.25">
      <c r="A9" s="139">
        <v>1</v>
      </c>
      <c r="B9" s="158" t="s">
        <v>679</v>
      </c>
      <c r="C9" s="159">
        <v>348800</v>
      </c>
    </row>
    <row r="10" spans="1:14" x14ac:dyDescent="0.25">
      <c r="A10" s="139" t="s">
        <v>247</v>
      </c>
      <c r="B10" s="158" t="s">
        <v>680</v>
      </c>
      <c r="C10" s="159">
        <v>604720</v>
      </c>
    </row>
    <row r="11" spans="1:14" x14ac:dyDescent="0.25">
      <c r="A11" s="139" t="s">
        <v>246</v>
      </c>
      <c r="B11" s="158" t="s">
        <v>806</v>
      </c>
      <c r="C11" s="159">
        <v>155894</v>
      </c>
    </row>
    <row r="12" spans="1:14" x14ac:dyDescent="0.25">
      <c r="A12" s="139" t="s">
        <v>245</v>
      </c>
      <c r="B12" s="158" t="s">
        <v>807</v>
      </c>
      <c r="C12" s="159">
        <v>64726</v>
      </c>
    </row>
    <row r="13" spans="1:14" x14ac:dyDescent="0.25">
      <c r="A13" s="139" t="s">
        <v>572</v>
      </c>
      <c r="B13" s="158" t="s">
        <v>681</v>
      </c>
      <c r="C13" s="159">
        <v>598338</v>
      </c>
    </row>
    <row r="14" spans="1:14" x14ac:dyDescent="0.25">
      <c r="A14" s="139" t="s">
        <v>574</v>
      </c>
      <c r="B14" s="158" t="s">
        <v>682</v>
      </c>
      <c r="C14" s="159">
        <v>63677</v>
      </c>
    </row>
    <row r="15" spans="1:14" x14ac:dyDescent="0.25">
      <c r="A15" s="139" t="s">
        <v>576</v>
      </c>
      <c r="B15" s="158" t="s">
        <v>683</v>
      </c>
      <c r="C15" s="159">
        <v>31500</v>
      </c>
    </row>
    <row r="16" spans="1:14" x14ac:dyDescent="0.25">
      <c r="A16" s="139" t="s">
        <v>578</v>
      </c>
      <c r="B16" s="158" t="s">
        <v>684</v>
      </c>
      <c r="C16" s="160">
        <v>24500</v>
      </c>
    </row>
    <row r="17" spans="1:3" x14ac:dyDescent="0.25">
      <c r="A17" s="139" t="s">
        <v>580</v>
      </c>
      <c r="B17" s="158" t="s">
        <v>808</v>
      </c>
      <c r="C17" s="160">
        <v>14000</v>
      </c>
    </row>
    <row r="18" spans="1:3" x14ac:dyDescent="0.25">
      <c r="A18" s="139" t="s">
        <v>582</v>
      </c>
      <c r="B18" s="161" t="s">
        <v>685</v>
      </c>
      <c r="C18" s="160">
        <v>10309</v>
      </c>
    </row>
    <row r="19" spans="1:3" x14ac:dyDescent="0.25">
      <c r="A19" s="139" t="s">
        <v>584</v>
      </c>
      <c r="B19" s="161" t="s">
        <v>686</v>
      </c>
      <c r="C19" s="160">
        <v>10000</v>
      </c>
    </row>
    <row r="20" spans="1:3" x14ac:dyDescent="0.25">
      <c r="A20" s="139" t="s">
        <v>586</v>
      </c>
      <c r="B20" s="162" t="s">
        <v>687</v>
      </c>
      <c r="C20" s="163">
        <v>300000</v>
      </c>
    </row>
    <row r="21" spans="1:3" s="112" customFormat="1" ht="14.25" x14ac:dyDescent="0.2">
      <c r="A21" s="138" t="s">
        <v>588</v>
      </c>
      <c r="B21" s="165" t="s">
        <v>689</v>
      </c>
      <c r="C21" s="166">
        <f>SUM(C9:C20)</f>
        <v>2226464</v>
      </c>
    </row>
  </sheetData>
  <mergeCells count="6">
    <mergeCell ref="A6:A8"/>
    <mergeCell ref="B7:B8"/>
    <mergeCell ref="C7:C8"/>
    <mergeCell ref="A3:C3"/>
    <mergeCell ref="A4:C4"/>
    <mergeCell ref="A1:C1"/>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BR71"/>
  <sheetViews>
    <sheetView workbookViewId="0">
      <selection activeCell="R32" sqref="R32"/>
    </sheetView>
  </sheetViews>
  <sheetFormatPr defaultRowHeight="12.75" x14ac:dyDescent="0.2"/>
  <cols>
    <col min="1" max="1" width="7.5703125" style="54" customWidth="1"/>
    <col min="2" max="2" width="56.140625" style="54" customWidth="1"/>
    <col min="3" max="5" width="10.85546875" style="58" bestFit="1" customWidth="1"/>
    <col min="6" max="6" width="7.5703125" style="420" bestFit="1" customWidth="1"/>
    <col min="7" max="9" width="10.85546875" style="58" bestFit="1" customWidth="1"/>
    <col min="10" max="10" width="7.5703125" style="420" bestFit="1" customWidth="1"/>
    <col min="11" max="12" width="10.85546875" style="58" bestFit="1" customWidth="1"/>
    <col min="13" max="13" width="11.140625" style="58" customWidth="1"/>
    <col min="14" max="14" width="8.140625" style="420" bestFit="1" customWidth="1"/>
    <col min="15" max="17" width="9.85546875" style="58" bestFit="1" customWidth="1"/>
    <col min="18" max="18" width="7.5703125" style="420" bestFit="1" customWidth="1"/>
    <col min="19" max="21" width="8.85546875" style="58" bestFit="1" customWidth="1"/>
    <col min="22" max="22" width="7.5703125" style="420" bestFit="1" customWidth="1"/>
    <col min="23" max="23" width="6.28515625" style="58" bestFit="1" customWidth="1"/>
    <col min="24" max="25" width="8.85546875" style="58" bestFit="1" customWidth="1"/>
    <col min="26" max="26" width="9" style="420" bestFit="1" customWidth="1"/>
    <col min="27" max="27" width="9.85546875" style="58" bestFit="1" customWidth="1"/>
    <col min="28" max="29" width="9.85546875" style="292" bestFit="1" customWidth="1"/>
    <col min="30" max="30" width="7.5703125" style="436" bestFit="1" customWidth="1"/>
    <col min="31" max="31" width="8.85546875" style="292" bestFit="1" customWidth="1"/>
    <col min="32" max="33" width="8.85546875" style="54" bestFit="1" customWidth="1"/>
    <col min="34" max="34" width="9.140625" style="420"/>
    <col min="35" max="35" width="6.28515625" style="54" bestFit="1" customWidth="1"/>
    <col min="36" max="36" width="8.85546875" style="54" bestFit="1" customWidth="1"/>
    <col min="37" max="37" width="8.140625" style="54" bestFit="1" customWidth="1"/>
    <col min="38" max="38" width="8.5703125" style="420" bestFit="1" customWidth="1"/>
    <col min="39" max="39" width="9.85546875" style="54" bestFit="1" customWidth="1"/>
    <col min="40" max="41" width="10.85546875" style="54" bestFit="1" customWidth="1"/>
    <col min="42" max="42" width="7.5703125" style="420" bestFit="1" customWidth="1"/>
    <col min="43" max="44" width="12.28515625" style="54" bestFit="1" customWidth="1"/>
    <col min="45" max="45" width="8.140625" style="54" bestFit="1" customWidth="1"/>
    <col min="46" max="46" width="6.5703125" style="420" bestFit="1" customWidth="1"/>
    <col min="47" max="48" width="12.28515625" style="54" bestFit="1" customWidth="1"/>
    <col min="49" max="49" width="10.85546875" style="54" bestFit="1" customWidth="1"/>
    <col min="50" max="50" width="8.5703125" style="420" bestFit="1" customWidth="1"/>
    <col min="51" max="52" width="9.85546875" style="54" bestFit="1" customWidth="1"/>
    <col min="53" max="53" width="9.85546875" style="54" customWidth="1"/>
    <col min="54" max="54" width="7.5703125" style="420" bestFit="1" customWidth="1"/>
    <col min="55" max="55" width="8.85546875" style="54" bestFit="1" customWidth="1"/>
    <col min="56" max="57" width="9.85546875" style="54" bestFit="1" customWidth="1"/>
    <col min="58" max="58" width="8.5703125" style="420" bestFit="1" customWidth="1"/>
    <col min="59" max="59" width="10.85546875" style="54" bestFit="1" customWidth="1"/>
    <col min="60" max="60" width="12.28515625" style="54" bestFit="1" customWidth="1"/>
    <col min="61" max="61" width="12.28515625" style="54" customWidth="1"/>
    <col min="62" max="62" width="7.5703125" style="420" bestFit="1" customWidth="1"/>
    <col min="63" max="64" width="12.28515625" style="54" bestFit="1" customWidth="1"/>
    <col min="65" max="65" width="12.28515625" style="54" customWidth="1"/>
    <col min="66" max="66" width="8.5703125" style="420" bestFit="1" customWidth="1"/>
    <col min="67" max="68" width="12.28515625" style="54" bestFit="1" customWidth="1"/>
    <col min="69" max="69" width="12.28515625" style="292" bestFit="1" customWidth="1"/>
    <col min="70" max="70" width="8.5703125" style="436" bestFit="1" customWidth="1"/>
    <col min="71" max="16384" width="9.140625" style="54"/>
  </cols>
  <sheetData>
    <row r="1" spans="1:70" ht="12" customHeight="1" x14ac:dyDescent="0.2">
      <c r="A1" s="794" t="s">
        <v>1727</v>
      </c>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601"/>
      <c r="BF1" s="601"/>
      <c r="BG1" s="601"/>
      <c r="BH1" s="601"/>
      <c r="BI1" s="601"/>
      <c r="BJ1" s="601"/>
      <c r="BK1" s="601"/>
      <c r="BL1" s="601"/>
      <c r="BM1" s="601"/>
      <c r="BN1" s="601"/>
      <c r="BO1" s="601"/>
      <c r="BP1" s="601"/>
      <c r="BQ1" s="601"/>
      <c r="BR1" s="601"/>
    </row>
    <row r="2" spans="1:70" ht="12" customHeight="1" x14ac:dyDescent="0.2">
      <c r="A2" s="796" t="s">
        <v>809</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c r="BL2" s="601"/>
      <c r="BM2" s="601"/>
      <c r="BN2" s="601"/>
      <c r="BO2" s="601"/>
      <c r="BP2" s="601"/>
      <c r="BQ2" s="601"/>
      <c r="BR2" s="601"/>
    </row>
    <row r="3" spans="1:70" s="59" customFormat="1" ht="12" customHeight="1" x14ac:dyDescent="0.2">
      <c r="A3" s="54" t="s">
        <v>810</v>
      </c>
      <c r="B3" s="289"/>
      <c r="C3" s="290"/>
      <c r="D3" s="290"/>
      <c r="E3" s="290"/>
      <c r="F3" s="585"/>
      <c r="G3" s="290"/>
      <c r="H3" s="290"/>
      <c r="I3" s="290"/>
      <c r="J3" s="585"/>
      <c r="K3" s="290"/>
      <c r="L3" s="290"/>
      <c r="M3" s="290"/>
      <c r="N3" s="585"/>
      <c r="O3" s="290"/>
      <c r="P3" s="290"/>
      <c r="Q3" s="290"/>
      <c r="R3" s="585"/>
      <c r="S3" s="290"/>
      <c r="T3" s="290"/>
      <c r="U3" s="290"/>
      <c r="V3" s="585"/>
      <c r="W3" s="290"/>
      <c r="X3" s="290"/>
      <c r="Y3" s="290"/>
      <c r="Z3" s="585"/>
      <c r="AA3" s="290"/>
      <c r="AB3" s="290"/>
      <c r="AC3" s="290"/>
      <c r="AD3" s="585"/>
      <c r="AE3" s="291"/>
      <c r="AH3" s="436"/>
      <c r="AL3" s="436"/>
      <c r="AP3" s="436"/>
      <c r="AT3" s="436"/>
      <c r="AX3" s="436"/>
      <c r="BB3" s="436"/>
      <c r="BF3" s="436"/>
      <c r="BJ3" s="436"/>
      <c r="BN3" s="436"/>
      <c r="BQ3" s="292"/>
      <c r="BR3" s="436"/>
    </row>
    <row r="4" spans="1:70" ht="12" customHeight="1" x14ac:dyDescent="0.2"/>
    <row r="5" spans="1:70" s="333" customFormat="1" ht="12" customHeight="1" x14ac:dyDescent="0.15">
      <c r="A5" s="798" t="s">
        <v>568</v>
      </c>
      <c r="B5" s="800" t="s">
        <v>253</v>
      </c>
      <c r="C5" s="331" t="s">
        <v>537</v>
      </c>
      <c r="D5" s="331" t="s">
        <v>538</v>
      </c>
      <c r="E5" s="331" t="s">
        <v>539</v>
      </c>
      <c r="F5" s="586" t="s">
        <v>540</v>
      </c>
      <c r="G5" s="331" t="s">
        <v>541</v>
      </c>
      <c r="H5" s="331" t="s">
        <v>542</v>
      </c>
      <c r="I5" s="331" t="s">
        <v>543</v>
      </c>
      <c r="J5" s="586" t="s">
        <v>544</v>
      </c>
      <c r="K5" s="331" t="s">
        <v>545</v>
      </c>
      <c r="L5" s="331" t="s">
        <v>546</v>
      </c>
      <c r="M5" s="331" t="s">
        <v>547</v>
      </c>
      <c r="N5" s="586" t="s">
        <v>548</v>
      </c>
      <c r="O5" s="331" t="s">
        <v>549</v>
      </c>
      <c r="P5" s="331" t="s">
        <v>550</v>
      </c>
      <c r="Q5" s="331" t="s">
        <v>551</v>
      </c>
      <c r="R5" s="586" t="s">
        <v>552</v>
      </c>
      <c r="S5" s="331" t="s">
        <v>553</v>
      </c>
      <c r="T5" s="331" t="s">
        <v>554</v>
      </c>
      <c r="U5" s="331" t="s">
        <v>555</v>
      </c>
      <c r="V5" s="586" t="s">
        <v>556</v>
      </c>
      <c r="W5" s="331" t="s">
        <v>557</v>
      </c>
      <c r="X5" s="331" t="s">
        <v>558</v>
      </c>
      <c r="Y5" s="331" t="s">
        <v>559</v>
      </c>
      <c r="Z5" s="586" t="s">
        <v>560</v>
      </c>
      <c r="AA5" s="331" t="s">
        <v>561</v>
      </c>
      <c r="AB5" s="331" t="s">
        <v>562</v>
      </c>
      <c r="AC5" s="331" t="s">
        <v>563</v>
      </c>
      <c r="AD5" s="586" t="s">
        <v>937</v>
      </c>
      <c r="AE5" s="331" t="s">
        <v>938</v>
      </c>
      <c r="AF5" s="331" t="s">
        <v>939</v>
      </c>
      <c r="AG5" s="331" t="s">
        <v>940</v>
      </c>
      <c r="AH5" s="586" t="s">
        <v>941</v>
      </c>
      <c r="AI5" s="331" t="s">
        <v>942</v>
      </c>
      <c r="AJ5" s="331" t="s">
        <v>943</v>
      </c>
      <c r="AK5" s="331" t="s">
        <v>944</v>
      </c>
      <c r="AL5" s="586" t="s">
        <v>945</v>
      </c>
      <c r="AM5" s="331" t="s">
        <v>946</v>
      </c>
      <c r="AN5" s="331" t="s">
        <v>947</v>
      </c>
      <c r="AO5" s="331" t="s">
        <v>948</v>
      </c>
      <c r="AP5" s="586" t="s">
        <v>949</v>
      </c>
      <c r="AQ5" s="331" t="s">
        <v>950</v>
      </c>
      <c r="AR5" s="331" t="s">
        <v>951</v>
      </c>
      <c r="AS5" s="331" t="s">
        <v>952</v>
      </c>
      <c r="AT5" s="586" t="s">
        <v>953</v>
      </c>
      <c r="AU5" s="332" t="s">
        <v>954</v>
      </c>
      <c r="AV5" s="332" t="s">
        <v>955</v>
      </c>
      <c r="AW5" s="332" t="s">
        <v>956</v>
      </c>
      <c r="AX5" s="586" t="s">
        <v>957</v>
      </c>
      <c r="AY5" s="331" t="s">
        <v>958</v>
      </c>
      <c r="AZ5" s="331" t="s">
        <v>959</v>
      </c>
      <c r="BA5" s="331" t="s">
        <v>959</v>
      </c>
      <c r="BB5" s="586" t="s">
        <v>960</v>
      </c>
      <c r="BC5" s="332" t="s">
        <v>961</v>
      </c>
      <c r="BD5" s="332" t="s">
        <v>962</v>
      </c>
      <c r="BE5" s="332" t="s">
        <v>963</v>
      </c>
      <c r="BF5" s="586" t="s">
        <v>964</v>
      </c>
      <c r="BG5" s="331" t="s">
        <v>1030</v>
      </c>
      <c r="BH5" s="331" t="s">
        <v>1031</v>
      </c>
      <c r="BI5" s="331" t="s">
        <v>1032</v>
      </c>
      <c r="BJ5" s="586" t="s">
        <v>1033</v>
      </c>
      <c r="BK5" s="331" t="s">
        <v>1034</v>
      </c>
      <c r="BL5" s="331" t="s">
        <v>1035</v>
      </c>
      <c r="BM5" s="331" t="s">
        <v>1036</v>
      </c>
      <c r="BN5" s="586" t="s">
        <v>1037</v>
      </c>
      <c r="BO5" s="331" t="s">
        <v>1038</v>
      </c>
      <c r="BP5" s="331" t="s">
        <v>1039</v>
      </c>
      <c r="BQ5" s="583" t="s">
        <v>1040</v>
      </c>
      <c r="BR5" s="586" t="s">
        <v>1041</v>
      </c>
    </row>
    <row r="6" spans="1:70" s="333" customFormat="1" ht="12" customHeight="1" x14ac:dyDescent="0.15">
      <c r="A6" s="799"/>
      <c r="B6" s="801"/>
      <c r="C6" s="762" t="s">
        <v>811</v>
      </c>
      <c r="D6" s="674"/>
      <c r="E6" s="674"/>
      <c r="F6" s="763"/>
      <c r="G6" s="762" t="s">
        <v>901</v>
      </c>
      <c r="H6" s="674"/>
      <c r="I6" s="674"/>
      <c r="J6" s="763"/>
      <c r="K6" s="762" t="s">
        <v>1711</v>
      </c>
      <c r="L6" s="674"/>
      <c r="M6" s="674"/>
      <c r="N6" s="763"/>
      <c r="O6" s="762" t="s">
        <v>813</v>
      </c>
      <c r="P6" s="674"/>
      <c r="Q6" s="674"/>
      <c r="R6" s="763"/>
      <c r="S6" s="762" t="s">
        <v>814</v>
      </c>
      <c r="T6" s="674"/>
      <c r="U6" s="674"/>
      <c r="V6" s="763"/>
      <c r="W6" s="779" t="s">
        <v>1003</v>
      </c>
      <c r="X6" s="780"/>
      <c r="Y6" s="767"/>
      <c r="Z6" s="664"/>
      <c r="AA6" s="762" t="s">
        <v>727</v>
      </c>
      <c r="AB6" s="674"/>
      <c r="AC6" s="674"/>
      <c r="AD6" s="763"/>
      <c r="AE6" s="762" t="s">
        <v>90</v>
      </c>
      <c r="AF6" s="767"/>
      <c r="AG6" s="767"/>
      <c r="AH6" s="664"/>
      <c r="AI6" s="770" t="s">
        <v>990</v>
      </c>
      <c r="AJ6" s="771"/>
      <c r="AK6" s="767"/>
      <c r="AL6" s="664"/>
      <c r="AM6" s="770" t="s">
        <v>902</v>
      </c>
      <c r="AN6" s="767"/>
      <c r="AO6" s="767"/>
      <c r="AP6" s="664"/>
      <c r="AQ6" s="770" t="s">
        <v>51</v>
      </c>
      <c r="AR6" s="767"/>
      <c r="AS6" s="767"/>
      <c r="AT6" s="664"/>
      <c r="AU6" s="762" t="s">
        <v>817</v>
      </c>
      <c r="AV6" s="783"/>
      <c r="AW6" s="783"/>
      <c r="AX6" s="784"/>
      <c r="AY6" s="773" t="s">
        <v>816</v>
      </c>
      <c r="AZ6" s="774"/>
      <c r="BA6" s="774"/>
      <c r="BB6" s="775"/>
      <c r="BC6" s="762" t="s">
        <v>815</v>
      </c>
      <c r="BD6" s="767"/>
      <c r="BE6" s="767"/>
      <c r="BF6" s="664"/>
      <c r="BG6" s="762" t="s">
        <v>818</v>
      </c>
      <c r="BH6" s="767"/>
      <c r="BI6" s="767"/>
      <c r="BJ6" s="664"/>
      <c r="BK6" s="762" t="s">
        <v>819</v>
      </c>
      <c r="BL6" s="783"/>
      <c r="BM6" s="783"/>
      <c r="BN6" s="784"/>
      <c r="BO6" s="762" t="s">
        <v>820</v>
      </c>
      <c r="BP6" s="767"/>
      <c r="BQ6" s="788"/>
      <c r="BR6" s="789"/>
    </row>
    <row r="7" spans="1:70" s="333" customFormat="1" ht="10.5" x14ac:dyDescent="0.15">
      <c r="A7" s="799"/>
      <c r="B7" s="801"/>
      <c r="C7" s="764"/>
      <c r="D7" s="765"/>
      <c r="E7" s="765"/>
      <c r="F7" s="766"/>
      <c r="G7" s="764"/>
      <c r="H7" s="765"/>
      <c r="I7" s="765"/>
      <c r="J7" s="766"/>
      <c r="K7" s="764"/>
      <c r="L7" s="765"/>
      <c r="M7" s="765"/>
      <c r="N7" s="766"/>
      <c r="O7" s="764"/>
      <c r="P7" s="765"/>
      <c r="Q7" s="765"/>
      <c r="R7" s="766"/>
      <c r="S7" s="764"/>
      <c r="T7" s="765"/>
      <c r="U7" s="765"/>
      <c r="V7" s="766"/>
      <c r="W7" s="781"/>
      <c r="X7" s="782"/>
      <c r="Y7" s="769"/>
      <c r="Z7" s="666"/>
      <c r="AA7" s="764"/>
      <c r="AB7" s="765"/>
      <c r="AC7" s="765"/>
      <c r="AD7" s="766"/>
      <c r="AE7" s="768"/>
      <c r="AF7" s="769"/>
      <c r="AG7" s="769"/>
      <c r="AH7" s="666"/>
      <c r="AI7" s="768"/>
      <c r="AJ7" s="772"/>
      <c r="AK7" s="769"/>
      <c r="AL7" s="666"/>
      <c r="AM7" s="663"/>
      <c r="AN7" s="769"/>
      <c r="AO7" s="769"/>
      <c r="AP7" s="666"/>
      <c r="AQ7" s="663"/>
      <c r="AR7" s="769"/>
      <c r="AS7" s="769"/>
      <c r="AT7" s="666"/>
      <c r="AU7" s="793"/>
      <c r="AV7" s="786"/>
      <c r="AW7" s="786"/>
      <c r="AX7" s="787"/>
      <c r="AY7" s="776"/>
      <c r="AZ7" s="777"/>
      <c r="BA7" s="777"/>
      <c r="BB7" s="778"/>
      <c r="BC7" s="768"/>
      <c r="BD7" s="769"/>
      <c r="BE7" s="769"/>
      <c r="BF7" s="666"/>
      <c r="BG7" s="768"/>
      <c r="BH7" s="769"/>
      <c r="BI7" s="769"/>
      <c r="BJ7" s="666"/>
      <c r="BK7" s="785"/>
      <c r="BL7" s="786"/>
      <c r="BM7" s="786"/>
      <c r="BN7" s="787"/>
      <c r="BO7" s="790"/>
      <c r="BP7" s="769"/>
      <c r="BQ7" s="791"/>
      <c r="BR7" s="792"/>
    </row>
    <row r="8" spans="1:70" s="333" customFormat="1" x14ac:dyDescent="0.15">
      <c r="A8" s="799"/>
      <c r="B8" s="801"/>
      <c r="C8" s="334" t="s">
        <v>925</v>
      </c>
      <c r="D8" s="334" t="s">
        <v>926</v>
      </c>
      <c r="E8" s="652" t="s">
        <v>1027</v>
      </c>
      <c r="F8" s="653"/>
      <c r="G8" s="334" t="s">
        <v>925</v>
      </c>
      <c r="H8" s="334" t="s">
        <v>926</v>
      </c>
      <c r="I8" s="652" t="s">
        <v>1027</v>
      </c>
      <c r="J8" s="653"/>
      <c r="K8" s="334" t="s">
        <v>925</v>
      </c>
      <c r="L8" s="334" t="s">
        <v>926</v>
      </c>
      <c r="M8" s="652" t="s">
        <v>1027</v>
      </c>
      <c r="N8" s="653"/>
      <c r="O8" s="334" t="s">
        <v>925</v>
      </c>
      <c r="P8" s="334" t="s">
        <v>926</v>
      </c>
      <c r="Q8" s="652" t="s">
        <v>1027</v>
      </c>
      <c r="R8" s="653"/>
      <c r="S8" s="334" t="s">
        <v>925</v>
      </c>
      <c r="T8" s="334" t="s">
        <v>926</v>
      </c>
      <c r="U8" s="652" t="s">
        <v>1027</v>
      </c>
      <c r="V8" s="653"/>
      <c r="W8" s="334" t="s">
        <v>925</v>
      </c>
      <c r="X8" s="334" t="s">
        <v>926</v>
      </c>
      <c r="Y8" s="652" t="s">
        <v>1027</v>
      </c>
      <c r="Z8" s="653"/>
      <c r="AA8" s="334" t="s">
        <v>925</v>
      </c>
      <c r="AB8" s="334" t="s">
        <v>926</v>
      </c>
      <c r="AC8" s="652" t="s">
        <v>1027</v>
      </c>
      <c r="AD8" s="653"/>
      <c r="AE8" s="334" t="s">
        <v>925</v>
      </c>
      <c r="AF8" s="334" t="s">
        <v>926</v>
      </c>
      <c r="AG8" s="652" t="s">
        <v>1027</v>
      </c>
      <c r="AH8" s="653"/>
      <c r="AI8" s="334" t="s">
        <v>925</v>
      </c>
      <c r="AJ8" s="334" t="s">
        <v>926</v>
      </c>
      <c r="AK8" s="652" t="s">
        <v>1027</v>
      </c>
      <c r="AL8" s="653"/>
      <c r="AM8" s="334" t="s">
        <v>925</v>
      </c>
      <c r="AN8" s="334" t="s">
        <v>926</v>
      </c>
      <c r="AO8" s="652" t="s">
        <v>1027</v>
      </c>
      <c r="AP8" s="653"/>
      <c r="AQ8" s="334" t="s">
        <v>925</v>
      </c>
      <c r="AR8" s="334" t="s">
        <v>926</v>
      </c>
      <c r="AS8" s="652" t="s">
        <v>1027</v>
      </c>
      <c r="AT8" s="653"/>
      <c r="AU8" s="334" t="s">
        <v>925</v>
      </c>
      <c r="AV8" s="334" t="s">
        <v>926</v>
      </c>
      <c r="AW8" s="652" t="s">
        <v>1027</v>
      </c>
      <c r="AX8" s="653"/>
      <c r="AY8" s="334" t="s">
        <v>925</v>
      </c>
      <c r="AZ8" s="334" t="s">
        <v>926</v>
      </c>
      <c r="BA8" s="652" t="s">
        <v>1027</v>
      </c>
      <c r="BB8" s="653"/>
      <c r="BC8" s="334" t="s">
        <v>925</v>
      </c>
      <c r="BD8" s="334" t="s">
        <v>926</v>
      </c>
      <c r="BE8" s="652" t="s">
        <v>1027</v>
      </c>
      <c r="BF8" s="653"/>
      <c r="BG8" s="334" t="s">
        <v>925</v>
      </c>
      <c r="BH8" s="334" t="s">
        <v>926</v>
      </c>
      <c r="BI8" s="652" t="s">
        <v>1027</v>
      </c>
      <c r="BJ8" s="653"/>
      <c r="BK8" s="334" t="s">
        <v>925</v>
      </c>
      <c r="BL8" s="334" t="s">
        <v>926</v>
      </c>
      <c r="BM8" s="652" t="s">
        <v>1027</v>
      </c>
      <c r="BN8" s="653"/>
      <c r="BO8" s="334" t="s">
        <v>925</v>
      </c>
      <c r="BP8" s="334" t="s">
        <v>926</v>
      </c>
      <c r="BQ8" s="652" t="s">
        <v>1027</v>
      </c>
      <c r="BR8" s="653"/>
    </row>
    <row r="9" spans="1:70" s="333" customFormat="1" ht="12.75" customHeight="1" x14ac:dyDescent="0.15">
      <c r="A9" s="624"/>
      <c r="B9" s="617"/>
      <c r="C9" s="797" t="s">
        <v>249</v>
      </c>
      <c r="D9" s="608"/>
      <c r="E9" s="177" t="s">
        <v>1028</v>
      </c>
      <c r="F9" s="397" t="s">
        <v>1029</v>
      </c>
      <c r="G9" s="797" t="s">
        <v>249</v>
      </c>
      <c r="H9" s="608"/>
      <c r="I9" s="177" t="s">
        <v>1028</v>
      </c>
      <c r="J9" s="397" t="s">
        <v>1029</v>
      </c>
      <c r="K9" s="797" t="s">
        <v>249</v>
      </c>
      <c r="L9" s="608"/>
      <c r="M9" s="177" t="s">
        <v>1028</v>
      </c>
      <c r="N9" s="397" t="s">
        <v>1029</v>
      </c>
      <c r="O9" s="797" t="s">
        <v>249</v>
      </c>
      <c r="P9" s="608"/>
      <c r="Q9" s="177" t="s">
        <v>1028</v>
      </c>
      <c r="R9" s="397" t="s">
        <v>1029</v>
      </c>
      <c r="S9" s="797" t="s">
        <v>249</v>
      </c>
      <c r="T9" s="608"/>
      <c r="U9" s="177" t="s">
        <v>1028</v>
      </c>
      <c r="V9" s="397" t="s">
        <v>1029</v>
      </c>
      <c r="W9" s="360"/>
      <c r="X9" s="360"/>
      <c r="Y9" s="177" t="s">
        <v>1028</v>
      </c>
      <c r="Z9" s="397" t="s">
        <v>1029</v>
      </c>
      <c r="AA9" s="797" t="s">
        <v>249</v>
      </c>
      <c r="AB9" s="608"/>
      <c r="AC9" s="177" t="s">
        <v>1028</v>
      </c>
      <c r="AD9" s="397" t="s">
        <v>1029</v>
      </c>
      <c r="AE9" s="797" t="s">
        <v>249</v>
      </c>
      <c r="AF9" s="608"/>
      <c r="AG9" s="177" t="s">
        <v>1028</v>
      </c>
      <c r="AH9" s="397" t="s">
        <v>1029</v>
      </c>
      <c r="AI9" s="797" t="s">
        <v>249</v>
      </c>
      <c r="AJ9" s="608"/>
      <c r="AK9" s="177" t="s">
        <v>1028</v>
      </c>
      <c r="AL9" s="397" t="s">
        <v>1029</v>
      </c>
      <c r="AM9" s="797" t="s">
        <v>249</v>
      </c>
      <c r="AN9" s="608"/>
      <c r="AO9" s="177" t="s">
        <v>1028</v>
      </c>
      <c r="AP9" s="397" t="s">
        <v>1029</v>
      </c>
      <c r="AQ9" s="797" t="s">
        <v>249</v>
      </c>
      <c r="AR9" s="608"/>
      <c r="AS9" s="177" t="s">
        <v>1028</v>
      </c>
      <c r="AT9" s="397" t="s">
        <v>1029</v>
      </c>
      <c r="AU9" s="797" t="s">
        <v>249</v>
      </c>
      <c r="AV9" s="608"/>
      <c r="AW9" s="177" t="s">
        <v>1028</v>
      </c>
      <c r="AX9" s="397" t="s">
        <v>1029</v>
      </c>
      <c r="AY9" s="797" t="s">
        <v>249</v>
      </c>
      <c r="AZ9" s="608"/>
      <c r="BA9" s="177" t="s">
        <v>1028</v>
      </c>
      <c r="BB9" s="397" t="s">
        <v>1029</v>
      </c>
      <c r="BC9" s="797" t="s">
        <v>249</v>
      </c>
      <c r="BD9" s="608"/>
      <c r="BE9" s="177" t="s">
        <v>1028</v>
      </c>
      <c r="BF9" s="397" t="s">
        <v>1029</v>
      </c>
      <c r="BG9" s="797" t="s">
        <v>249</v>
      </c>
      <c r="BH9" s="608"/>
      <c r="BI9" s="177" t="s">
        <v>1028</v>
      </c>
      <c r="BJ9" s="397" t="s">
        <v>1029</v>
      </c>
      <c r="BK9" s="797" t="s">
        <v>249</v>
      </c>
      <c r="BL9" s="608"/>
      <c r="BM9" s="177" t="s">
        <v>1028</v>
      </c>
      <c r="BN9" s="397" t="s">
        <v>1029</v>
      </c>
      <c r="BO9" s="797" t="s">
        <v>249</v>
      </c>
      <c r="BP9" s="608"/>
      <c r="BQ9" s="478" t="s">
        <v>1028</v>
      </c>
      <c r="BR9" s="397" t="s">
        <v>1029</v>
      </c>
    </row>
    <row r="10" spans="1:70" s="73" customFormat="1" ht="25.5" x14ac:dyDescent="0.2">
      <c r="A10" s="86" t="s">
        <v>248</v>
      </c>
      <c r="B10" s="329" t="s">
        <v>893</v>
      </c>
      <c r="C10" s="293">
        <v>44038300</v>
      </c>
      <c r="D10" s="293">
        <v>43588300</v>
      </c>
      <c r="E10" s="293">
        <v>40653531</v>
      </c>
      <c r="F10" s="587">
        <f>E10/D10</f>
        <v>0.93267071668314661</v>
      </c>
      <c r="G10" s="293">
        <v>12337425</v>
      </c>
      <c r="H10" s="293">
        <v>12337425</v>
      </c>
      <c r="I10" s="293">
        <v>8610044</v>
      </c>
      <c r="J10" s="587">
        <f>I10/H10</f>
        <v>0.69788014922076524</v>
      </c>
      <c r="K10" s="293">
        <v>111197000</v>
      </c>
      <c r="L10" s="293">
        <v>173783602</v>
      </c>
      <c r="M10" s="293">
        <v>112259037</v>
      </c>
      <c r="N10" s="587">
        <f>M10/L10</f>
        <v>0.64597025097914584</v>
      </c>
      <c r="O10" s="293"/>
      <c r="P10" s="293"/>
      <c r="Q10" s="293"/>
      <c r="R10" s="587"/>
      <c r="S10" s="293"/>
      <c r="T10" s="293"/>
      <c r="U10" s="293"/>
      <c r="V10" s="587"/>
      <c r="W10" s="293"/>
      <c r="X10" s="293">
        <v>2003100</v>
      </c>
      <c r="Y10" s="293">
        <v>2003100</v>
      </c>
      <c r="Z10" s="587">
        <v>100</v>
      </c>
      <c r="AA10" s="293"/>
      <c r="AB10" s="293"/>
      <c r="AC10" s="293"/>
      <c r="AD10" s="587"/>
      <c r="AE10" s="293"/>
      <c r="AF10" s="293"/>
      <c r="AG10" s="293"/>
      <c r="AH10" s="587"/>
      <c r="AI10" s="293"/>
      <c r="AJ10" s="293"/>
      <c r="AK10" s="293"/>
      <c r="AL10" s="587"/>
      <c r="AM10" s="293"/>
      <c r="AN10" s="293"/>
      <c r="AO10" s="293"/>
      <c r="AP10" s="587"/>
      <c r="AQ10" s="293">
        <v>1309510186</v>
      </c>
      <c r="AR10" s="293">
        <v>1131519463</v>
      </c>
      <c r="AS10" s="293"/>
      <c r="AT10" s="587"/>
      <c r="AU10" s="293">
        <v>3884580</v>
      </c>
      <c r="AV10" s="293">
        <v>3884580</v>
      </c>
      <c r="AW10" s="293">
        <v>1200490</v>
      </c>
      <c r="AX10" s="587">
        <f>AW10/AV10</f>
        <v>0.30903984471937762</v>
      </c>
      <c r="AY10" s="293">
        <v>4572000</v>
      </c>
      <c r="AZ10" s="293">
        <v>4572000</v>
      </c>
      <c r="BA10" s="293">
        <v>2616198</v>
      </c>
      <c r="BB10" s="587">
        <f>BA10/AZ10</f>
        <v>0.57222178477690289</v>
      </c>
      <c r="BC10" s="293"/>
      <c r="BD10" s="293"/>
      <c r="BE10" s="293"/>
      <c r="BF10" s="587"/>
      <c r="BG10" s="293">
        <v>750323602</v>
      </c>
      <c r="BH10" s="293">
        <v>1391566678</v>
      </c>
      <c r="BI10" s="293">
        <v>1313059231</v>
      </c>
      <c r="BJ10" s="587">
        <f>BI10/BH10</f>
        <v>0.94358340980625288</v>
      </c>
      <c r="BK10" s="348">
        <f>C10+G10+K10+O10+S10+AA10+AE10+AM10+AQ10+AU10+AY10+BC10+BG10</f>
        <v>2235863093</v>
      </c>
      <c r="BL10" s="348">
        <f>D10+H10+L10+P10+T10+AB10+AF10+AN10+AR10+AV10+AZ10+BD10+BH10+AJ10+X10</f>
        <v>2763255148</v>
      </c>
      <c r="BM10" s="348">
        <f>E10+I10+M10+Q10+U10+AC10+AG10+AO10+AS10+AW10+BA10+BE10+BI10+AK10+Y10</f>
        <v>1480401631</v>
      </c>
      <c r="BN10" s="592">
        <f>BM10/BL10</f>
        <v>0.53574554346582548</v>
      </c>
      <c r="BO10" s="72">
        <v>11627950</v>
      </c>
      <c r="BP10" s="72">
        <v>32934845</v>
      </c>
      <c r="BQ10" s="72">
        <v>175423193</v>
      </c>
      <c r="BR10" s="426">
        <f>BQ10/BP10</f>
        <v>5.326370687337378</v>
      </c>
    </row>
    <row r="11" spans="1:70" s="73" customFormat="1" ht="12" customHeight="1" x14ac:dyDescent="0.2">
      <c r="A11" s="86" t="s">
        <v>247</v>
      </c>
      <c r="B11" s="329" t="s">
        <v>894</v>
      </c>
      <c r="C11" s="293"/>
      <c r="D11" s="293"/>
      <c r="E11" s="293"/>
      <c r="F11" s="587"/>
      <c r="G11" s="293"/>
      <c r="H11" s="293"/>
      <c r="I11" s="293"/>
      <c r="J11" s="587"/>
      <c r="K11" s="293">
        <v>3048000</v>
      </c>
      <c r="L11" s="293">
        <v>3048000</v>
      </c>
      <c r="M11" s="293">
        <v>2396504</v>
      </c>
      <c r="N11" s="587">
        <f t="shared" ref="N11:N38" si="0">M11/L11</f>
        <v>0.786254593175853</v>
      </c>
      <c r="O11" s="293"/>
      <c r="P11" s="293"/>
      <c r="Q11" s="293"/>
      <c r="R11" s="587"/>
      <c r="S11" s="293"/>
      <c r="T11" s="293"/>
      <c r="U11" s="293"/>
      <c r="V11" s="587"/>
      <c r="W11" s="293"/>
      <c r="X11" s="293"/>
      <c r="Y11" s="293"/>
      <c r="Z11" s="587"/>
      <c r="AA11" s="293"/>
      <c r="AB11" s="293"/>
      <c r="AC11" s="293"/>
      <c r="AD11" s="587"/>
      <c r="AE11" s="293"/>
      <c r="AF11" s="293"/>
      <c r="AG11" s="293"/>
      <c r="AH11" s="587"/>
      <c r="AI11" s="293"/>
      <c r="AJ11" s="293"/>
      <c r="AK11" s="293"/>
      <c r="AL11" s="587"/>
      <c r="AM11" s="293"/>
      <c r="AN11" s="293"/>
      <c r="AO11" s="293"/>
      <c r="AP11" s="587"/>
      <c r="AQ11" s="293"/>
      <c r="AR11" s="293"/>
      <c r="AS11" s="293"/>
      <c r="AT11" s="587"/>
      <c r="AU11" s="293"/>
      <c r="AV11" s="293"/>
      <c r="AW11" s="293"/>
      <c r="AX11" s="587"/>
      <c r="AY11" s="293"/>
      <c r="AZ11" s="293"/>
      <c r="BA11" s="293"/>
      <c r="BB11" s="587"/>
      <c r="BC11" s="293"/>
      <c r="BD11" s="293"/>
      <c r="BE11" s="293"/>
      <c r="BF11" s="587"/>
      <c r="BG11" s="293"/>
      <c r="BH11" s="293"/>
      <c r="BI11" s="293"/>
      <c r="BJ11" s="587"/>
      <c r="BK11" s="348">
        <f t="shared" ref="BK11:BK38" si="1">C11+G11+K11+O11+S11+AA11+AE11+AM11+AQ11+AU11+AY11+BC11+BG11</f>
        <v>3048000</v>
      </c>
      <c r="BL11" s="348">
        <f t="shared" ref="BL11:BL37" si="2">D11+H11+L11+P11+T11+AB11+AF11+AN11+AR11+AV11+AZ11+BD11+BH11+AJ11+X11</f>
        <v>3048000</v>
      </c>
      <c r="BM11" s="348">
        <f t="shared" ref="BM11:BM38" si="3">E11+I11+M11+Q11+U11+AC11+AG11+AO11+AS11+AW11+BA11+BE11+BI11+AK11+Y11</f>
        <v>2396504</v>
      </c>
      <c r="BN11" s="592">
        <f t="shared" ref="BN11:BN38" si="4">BM11/BL11</f>
        <v>0.786254593175853</v>
      </c>
      <c r="BO11" s="72">
        <v>1778000</v>
      </c>
      <c r="BP11" s="72">
        <v>1778000</v>
      </c>
      <c r="BQ11" s="72">
        <v>1257084</v>
      </c>
      <c r="BR11" s="426">
        <f t="shared" ref="BR11:BR38" si="5">BQ11/BP11</f>
        <v>0.70702137232845896</v>
      </c>
    </row>
    <row r="12" spans="1:70" s="73" customFormat="1" ht="13.5" customHeight="1" x14ac:dyDescent="0.2">
      <c r="A12" s="86" t="s">
        <v>246</v>
      </c>
      <c r="B12" s="329" t="s">
        <v>991</v>
      </c>
      <c r="C12" s="293"/>
      <c r="D12" s="293"/>
      <c r="E12" s="293"/>
      <c r="F12" s="587"/>
      <c r="G12" s="293"/>
      <c r="H12" s="293"/>
      <c r="I12" s="293"/>
      <c r="J12" s="587"/>
      <c r="K12" s="293">
        <v>25980000</v>
      </c>
      <c r="L12" s="293">
        <v>25980000</v>
      </c>
      <c r="M12" s="293">
        <v>20236191</v>
      </c>
      <c r="N12" s="587">
        <f t="shared" si="0"/>
        <v>0.77891420323325633</v>
      </c>
      <c r="O12" s="293"/>
      <c r="P12" s="293"/>
      <c r="Q12" s="293"/>
      <c r="R12" s="587"/>
      <c r="S12" s="293"/>
      <c r="T12" s="293"/>
      <c r="U12" s="293"/>
      <c r="V12" s="587"/>
      <c r="W12" s="293"/>
      <c r="X12" s="293"/>
      <c r="Y12" s="293"/>
      <c r="Z12" s="587"/>
      <c r="AA12" s="293"/>
      <c r="AB12" s="293"/>
      <c r="AC12" s="293"/>
      <c r="AD12" s="587"/>
      <c r="AE12" s="293"/>
      <c r="AF12" s="293"/>
      <c r="AG12" s="293"/>
      <c r="AH12" s="587"/>
      <c r="AI12" s="293"/>
      <c r="AJ12" s="293"/>
      <c r="AK12" s="293"/>
      <c r="AL12" s="587"/>
      <c r="AM12" s="293"/>
      <c r="AN12" s="293"/>
      <c r="AO12" s="293"/>
      <c r="AP12" s="587"/>
      <c r="AQ12" s="293"/>
      <c r="AR12" s="293"/>
      <c r="AS12" s="293"/>
      <c r="AT12" s="587"/>
      <c r="AU12" s="293">
        <v>641488430</v>
      </c>
      <c r="AV12" s="293">
        <v>631891584</v>
      </c>
      <c r="AW12" s="293">
        <v>160711142</v>
      </c>
      <c r="AX12" s="587">
        <f t="shared" ref="AX12:AX38" si="6">AW12/AV12</f>
        <v>0.2543334110935081</v>
      </c>
      <c r="AY12" s="293">
        <v>35942497</v>
      </c>
      <c r="AZ12" s="293">
        <v>19432497</v>
      </c>
      <c r="BA12" s="293">
        <v>8925609</v>
      </c>
      <c r="BB12" s="587">
        <f>BA12/AZ12</f>
        <v>0.45931354061189356</v>
      </c>
      <c r="BC12" s="293"/>
      <c r="BD12" s="293"/>
      <c r="BE12" s="293"/>
      <c r="BF12" s="587"/>
      <c r="BG12" s="293"/>
      <c r="BH12" s="293"/>
      <c r="BI12" s="293"/>
      <c r="BJ12" s="587"/>
      <c r="BK12" s="348">
        <f t="shared" si="1"/>
        <v>703410927</v>
      </c>
      <c r="BL12" s="348">
        <f t="shared" si="2"/>
        <v>677304081</v>
      </c>
      <c r="BM12" s="348">
        <f t="shared" si="3"/>
        <v>189872942</v>
      </c>
      <c r="BN12" s="592">
        <f t="shared" si="4"/>
        <v>0.28033633241905714</v>
      </c>
      <c r="BO12" s="72">
        <v>75342294</v>
      </c>
      <c r="BP12" s="72">
        <v>85868239</v>
      </c>
      <c r="BQ12" s="72">
        <v>121100808</v>
      </c>
      <c r="BR12" s="426">
        <f t="shared" si="5"/>
        <v>1.4103096722409785</v>
      </c>
    </row>
    <row r="13" spans="1:70" s="73" customFormat="1" ht="12" customHeight="1" x14ac:dyDescent="0.2">
      <c r="A13" s="86" t="s">
        <v>245</v>
      </c>
      <c r="B13" s="329" t="s">
        <v>895</v>
      </c>
      <c r="C13" s="293"/>
      <c r="D13" s="293"/>
      <c r="E13" s="293"/>
      <c r="F13" s="587"/>
      <c r="G13" s="293"/>
      <c r="H13" s="293"/>
      <c r="I13" s="293"/>
      <c r="J13" s="587"/>
      <c r="K13" s="293">
        <v>11808000</v>
      </c>
      <c r="L13" s="293">
        <v>11808000</v>
      </c>
      <c r="M13" s="293">
        <v>8087601</v>
      </c>
      <c r="N13" s="587">
        <f t="shared" si="0"/>
        <v>0.68492555894308949</v>
      </c>
      <c r="O13" s="293"/>
      <c r="P13" s="293"/>
      <c r="Q13" s="293"/>
      <c r="R13" s="587"/>
      <c r="S13" s="293"/>
      <c r="T13" s="293"/>
      <c r="U13" s="293"/>
      <c r="V13" s="587"/>
      <c r="W13" s="293"/>
      <c r="X13" s="293"/>
      <c r="Y13" s="293"/>
      <c r="Z13" s="587"/>
      <c r="AA13" s="293"/>
      <c r="AB13" s="293"/>
      <c r="AC13" s="293"/>
      <c r="AD13" s="587"/>
      <c r="AE13" s="293"/>
      <c r="AF13" s="293"/>
      <c r="AG13" s="293"/>
      <c r="AH13" s="587"/>
      <c r="AI13" s="293"/>
      <c r="AJ13" s="293"/>
      <c r="AK13" s="293"/>
      <c r="AL13" s="587"/>
      <c r="AM13" s="293"/>
      <c r="AN13" s="293"/>
      <c r="AO13" s="293"/>
      <c r="AP13" s="587"/>
      <c r="AQ13" s="293"/>
      <c r="AR13" s="293"/>
      <c r="AS13" s="293"/>
      <c r="AT13" s="587"/>
      <c r="AU13" s="293"/>
      <c r="AV13" s="293"/>
      <c r="AW13" s="293"/>
      <c r="AX13" s="587"/>
      <c r="AY13" s="293"/>
      <c r="AZ13" s="293"/>
      <c r="BA13" s="293"/>
      <c r="BB13" s="587"/>
      <c r="BC13" s="293"/>
      <c r="BD13" s="293"/>
      <c r="BE13" s="293"/>
      <c r="BF13" s="587"/>
      <c r="BG13" s="293"/>
      <c r="BH13" s="293"/>
      <c r="BI13" s="293"/>
      <c r="BJ13" s="587"/>
      <c r="BK13" s="348">
        <f t="shared" si="1"/>
        <v>11808000</v>
      </c>
      <c r="BL13" s="348">
        <f t="shared" si="2"/>
        <v>11808000</v>
      </c>
      <c r="BM13" s="348">
        <f t="shared" si="3"/>
        <v>8087601</v>
      </c>
      <c r="BN13" s="592">
        <f t="shared" si="4"/>
        <v>0.68492555894308949</v>
      </c>
      <c r="BO13" s="72"/>
      <c r="BP13" s="72"/>
      <c r="BQ13" s="72"/>
      <c r="BR13" s="426"/>
    </row>
    <row r="14" spans="1:70" s="73" customFormat="1" ht="12" customHeight="1" x14ac:dyDescent="0.2">
      <c r="A14" s="86" t="s">
        <v>572</v>
      </c>
      <c r="B14" s="329" t="s">
        <v>921</v>
      </c>
      <c r="C14" s="293"/>
      <c r="D14" s="293"/>
      <c r="E14" s="293"/>
      <c r="F14" s="587"/>
      <c r="G14" s="293"/>
      <c r="H14" s="293"/>
      <c r="I14" s="293"/>
      <c r="J14" s="587"/>
      <c r="K14" s="293"/>
      <c r="L14" s="293"/>
      <c r="M14" s="293"/>
      <c r="N14" s="587"/>
      <c r="O14" s="293"/>
      <c r="P14" s="293"/>
      <c r="Q14" s="293"/>
      <c r="R14" s="587"/>
      <c r="S14" s="293"/>
      <c r="T14" s="293"/>
      <c r="U14" s="293"/>
      <c r="V14" s="587"/>
      <c r="W14" s="293"/>
      <c r="X14" s="293"/>
      <c r="Y14" s="293"/>
      <c r="Z14" s="587"/>
      <c r="AA14" s="293"/>
      <c r="AB14" s="293"/>
      <c r="AC14" s="293"/>
      <c r="AD14" s="587"/>
      <c r="AE14" s="293"/>
      <c r="AF14" s="293"/>
      <c r="AG14" s="293"/>
      <c r="AH14" s="587"/>
      <c r="AI14" s="293"/>
      <c r="AJ14" s="293"/>
      <c r="AK14" s="293"/>
      <c r="AL14" s="587"/>
      <c r="AM14" s="293">
        <v>85358823</v>
      </c>
      <c r="AN14" s="293">
        <v>263366183</v>
      </c>
      <c r="AO14" s="293">
        <v>247234944</v>
      </c>
      <c r="AP14" s="587">
        <f>AO14/AN14</f>
        <v>0.93874977107444357</v>
      </c>
      <c r="AQ14" s="293"/>
      <c r="AR14" s="293"/>
      <c r="AS14" s="293"/>
      <c r="AT14" s="587"/>
      <c r="AU14" s="293"/>
      <c r="AV14" s="293"/>
      <c r="AW14" s="293"/>
      <c r="AX14" s="587"/>
      <c r="AY14" s="293"/>
      <c r="AZ14" s="293"/>
      <c r="BA14" s="293"/>
      <c r="BB14" s="587"/>
      <c r="BC14" s="293"/>
      <c r="BD14" s="293"/>
      <c r="BE14" s="293"/>
      <c r="BF14" s="587"/>
      <c r="BG14" s="293"/>
      <c r="BH14" s="293"/>
      <c r="BI14" s="293"/>
      <c r="BJ14" s="587"/>
      <c r="BK14" s="348">
        <f t="shared" si="1"/>
        <v>85358823</v>
      </c>
      <c r="BL14" s="348">
        <f t="shared" si="2"/>
        <v>263366183</v>
      </c>
      <c r="BM14" s="348">
        <f t="shared" si="3"/>
        <v>247234944</v>
      </c>
      <c r="BN14" s="592">
        <f t="shared" si="4"/>
        <v>0.93874977107444357</v>
      </c>
      <c r="BO14" s="72">
        <v>280497535</v>
      </c>
      <c r="BP14" s="72">
        <v>304660963</v>
      </c>
      <c r="BQ14" s="72">
        <v>410967158</v>
      </c>
      <c r="BR14" s="426">
        <f t="shared" si="5"/>
        <v>1.3489327741670665</v>
      </c>
    </row>
    <row r="15" spans="1:70" s="73" customFormat="1" ht="12" customHeight="1" x14ac:dyDescent="0.2">
      <c r="A15" s="86" t="s">
        <v>574</v>
      </c>
      <c r="B15" s="329" t="s">
        <v>897</v>
      </c>
      <c r="C15" s="293"/>
      <c r="D15" s="293"/>
      <c r="E15" s="293"/>
      <c r="F15" s="587"/>
      <c r="G15" s="293"/>
      <c r="H15" s="293"/>
      <c r="I15" s="293"/>
      <c r="J15" s="587"/>
      <c r="K15" s="293"/>
      <c r="L15" s="293"/>
      <c r="M15" s="293"/>
      <c r="N15" s="587"/>
      <c r="O15" s="293"/>
      <c r="P15" s="293"/>
      <c r="Q15" s="293"/>
      <c r="R15" s="587"/>
      <c r="S15" s="293"/>
      <c r="T15" s="293"/>
      <c r="U15" s="293"/>
      <c r="V15" s="587"/>
      <c r="W15" s="293"/>
      <c r="X15" s="293"/>
      <c r="Y15" s="293"/>
      <c r="Z15" s="587"/>
      <c r="AA15" s="293"/>
      <c r="AB15" s="293"/>
      <c r="AC15" s="293"/>
      <c r="AD15" s="587"/>
      <c r="AE15" s="293"/>
      <c r="AF15" s="293"/>
      <c r="AG15" s="293"/>
      <c r="AH15" s="587"/>
      <c r="AI15" s="293"/>
      <c r="AJ15" s="293">
        <v>382237</v>
      </c>
      <c r="AK15" s="293">
        <v>382237</v>
      </c>
      <c r="AL15" s="587">
        <f>AK15/AJ15</f>
        <v>1</v>
      </c>
      <c r="AM15" s="293"/>
      <c r="AN15" s="293"/>
      <c r="AO15" s="293"/>
      <c r="AP15" s="587"/>
      <c r="AQ15" s="293"/>
      <c r="AR15" s="293"/>
      <c r="AS15" s="293"/>
      <c r="AT15" s="587"/>
      <c r="AU15" s="293"/>
      <c r="AV15" s="293"/>
      <c r="AW15" s="293"/>
      <c r="AX15" s="587"/>
      <c r="AY15" s="293"/>
      <c r="AZ15" s="293"/>
      <c r="BA15" s="293"/>
      <c r="BB15" s="587"/>
      <c r="BC15" s="293"/>
      <c r="BD15" s="293"/>
      <c r="BE15" s="293"/>
      <c r="BF15" s="587"/>
      <c r="BG15" s="293"/>
      <c r="BH15" s="293"/>
      <c r="BI15" s="293"/>
      <c r="BJ15" s="587"/>
      <c r="BK15" s="348">
        <f t="shared" si="1"/>
        <v>0</v>
      </c>
      <c r="BL15" s="348">
        <f t="shared" si="2"/>
        <v>382237</v>
      </c>
      <c r="BM15" s="348">
        <f t="shared" si="3"/>
        <v>382237</v>
      </c>
      <c r="BN15" s="592">
        <f t="shared" si="4"/>
        <v>1</v>
      </c>
      <c r="BO15" s="72"/>
      <c r="BP15" s="72"/>
      <c r="BQ15" s="72"/>
      <c r="BR15" s="426"/>
    </row>
    <row r="16" spans="1:70" s="73" customFormat="1" ht="12" customHeight="1" x14ac:dyDescent="0.2">
      <c r="A16" s="86" t="s">
        <v>576</v>
      </c>
      <c r="B16" s="329" t="s">
        <v>898</v>
      </c>
      <c r="C16" s="293">
        <v>12900000</v>
      </c>
      <c r="D16" s="293">
        <v>12900000</v>
      </c>
      <c r="E16" s="293">
        <v>13443288</v>
      </c>
      <c r="F16" s="587">
        <f t="shared" ref="F16:F38" si="7">E16/D16</f>
        <v>1.0421153488372092</v>
      </c>
      <c r="G16" s="293">
        <v>1335070</v>
      </c>
      <c r="H16" s="293">
        <v>1335070</v>
      </c>
      <c r="I16" s="293">
        <v>1490040</v>
      </c>
      <c r="J16" s="587">
        <f t="shared" ref="J16:J38" si="8">I16/H16</f>
        <v>1.1160763106054363</v>
      </c>
      <c r="K16" s="293">
        <v>508000</v>
      </c>
      <c r="L16" s="293">
        <v>508000</v>
      </c>
      <c r="M16" s="293">
        <v>50180</v>
      </c>
      <c r="N16" s="587">
        <f t="shared" si="0"/>
        <v>9.8779527559055114E-2</v>
      </c>
      <c r="O16" s="293"/>
      <c r="P16" s="293"/>
      <c r="Q16" s="293"/>
      <c r="R16" s="587"/>
      <c r="S16" s="293"/>
      <c r="T16" s="293"/>
      <c r="U16" s="293"/>
      <c r="V16" s="587"/>
      <c r="W16" s="293"/>
      <c r="X16" s="293"/>
      <c r="Y16" s="293"/>
      <c r="Z16" s="587"/>
      <c r="AA16" s="293"/>
      <c r="AB16" s="293"/>
      <c r="AC16" s="293"/>
      <c r="AD16" s="587"/>
      <c r="AE16" s="293"/>
      <c r="AF16" s="293"/>
      <c r="AG16" s="293"/>
      <c r="AH16" s="587"/>
      <c r="AI16" s="293"/>
      <c r="AJ16" s="293"/>
      <c r="AK16" s="293"/>
      <c r="AL16" s="587"/>
      <c r="AM16" s="293"/>
      <c r="AN16" s="293"/>
      <c r="AO16" s="293"/>
      <c r="AP16" s="587"/>
      <c r="AQ16" s="293"/>
      <c r="AR16" s="293"/>
      <c r="AS16" s="293"/>
      <c r="AT16" s="587"/>
      <c r="AU16" s="293"/>
      <c r="AV16" s="293"/>
      <c r="AW16" s="293"/>
      <c r="AX16" s="587"/>
      <c r="AY16" s="293"/>
      <c r="AZ16" s="293"/>
      <c r="BA16" s="293"/>
      <c r="BB16" s="587"/>
      <c r="BC16" s="293"/>
      <c r="BD16" s="293"/>
      <c r="BE16" s="293"/>
      <c r="BF16" s="587"/>
      <c r="BG16" s="293"/>
      <c r="BH16" s="293"/>
      <c r="BI16" s="293"/>
      <c r="BJ16" s="587"/>
      <c r="BK16" s="348">
        <f t="shared" si="1"/>
        <v>14743070</v>
      </c>
      <c r="BL16" s="348">
        <f t="shared" si="2"/>
        <v>14743070</v>
      </c>
      <c r="BM16" s="348">
        <f t="shared" si="3"/>
        <v>14983508</v>
      </c>
      <c r="BN16" s="592">
        <f t="shared" si="4"/>
        <v>1.0163085436072676</v>
      </c>
      <c r="BO16" s="72">
        <v>9000000</v>
      </c>
      <c r="BP16" s="72">
        <v>9000000</v>
      </c>
      <c r="BQ16" s="72">
        <v>6732912</v>
      </c>
      <c r="BR16" s="426">
        <f t="shared" si="5"/>
        <v>0.74810133333333328</v>
      </c>
    </row>
    <row r="17" spans="1:70" s="73" customFormat="1" ht="12" customHeight="1" x14ac:dyDescent="0.2">
      <c r="A17" s="86" t="s">
        <v>578</v>
      </c>
      <c r="B17" s="294" t="s">
        <v>899</v>
      </c>
      <c r="C17" s="71"/>
      <c r="D17" s="71"/>
      <c r="E17" s="71"/>
      <c r="F17" s="587"/>
      <c r="G17" s="71"/>
      <c r="H17" s="71"/>
      <c r="I17" s="71"/>
      <c r="J17" s="587"/>
      <c r="K17" s="71">
        <v>19050000</v>
      </c>
      <c r="L17" s="71">
        <v>19050000</v>
      </c>
      <c r="M17" s="71">
        <v>15038383</v>
      </c>
      <c r="N17" s="587">
        <f t="shared" si="0"/>
        <v>0.78941643044619425</v>
      </c>
      <c r="O17" s="71"/>
      <c r="P17" s="71"/>
      <c r="Q17" s="71"/>
      <c r="R17" s="425"/>
      <c r="S17" s="71"/>
      <c r="T17" s="71"/>
      <c r="U17" s="71"/>
      <c r="V17" s="425"/>
      <c r="W17" s="71"/>
      <c r="X17" s="71"/>
      <c r="Y17" s="71"/>
      <c r="Z17" s="425"/>
      <c r="AA17" s="71"/>
      <c r="AB17" s="71"/>
      <c r="AC17" s="71"/>
      <c r="AD17" s="425"/>
      <c r="AE17" s="71"/>
      <c r="AF17" s="71"/>
      <c r="AG17" s="71"/>
      <c r="AH17" s="425"/>
      <c r="AI17" s="71"/>
      <c r="AJ17" s="71"/>
      <c r="AK17" s="71"/>
      <c r="AL17" s="425"/>
      <c r="AM17" s="71"/>
      <c r="AN17" s="71"/>
      <c r="AO17" s="71"/>
      <c r="AP17" s="587"/>
      <c r="AQ17" s="71"/>
      <c r="AR17" s="71"/>
      <c r="AS17" s="71"/>
      <c r="AT17" s="425"/>
      <c r="AU17" s="71">
        <v>539858472</v>
      </c>
      <c r="AV17" s="71">
        <v>579204729</v>
      </c>
      <c r="AW17" s="71">
        <v>282752554</v>
      </c>
      <c r="AX17" s="587">
        <f t="shared" si="6"/>
        <v>0.48817376627461895</v>
      </c>
      <c r="AY17" s="71"/>
      <c r="AZ17" s="71"/>
      <c r="BA17" s="71"/>
      <c r="BB17" s="587"/>
      <c r="BC17" s="71"/>
      <c r="BD17" s="71"/>
      <c r="BE17" s="71"/>
      <c r="BF17" s="425"/>
      <c r="BG17" s="71"/>
      <c r="BH17" s="71"/>
      <c r="BI17" s="71"/>
      <c r="BJ17" s="425"/>
      <c r="BK17" s="348">
        <f t="shared" si="1"/>
        <v>558908472</v>
      </c>
      <c r="BL17" s="348">
        <f t="shared" si="2"/>
        <v>598254729</v>
      </c>
      <c r="BM17" s="348">
        <f t="shared" si="3"/>
        <v>297790937</v>
      </c>
      <c r="BN17" s="592">
        <f t="shared" si="4"/>
        <v>0.49776612296532302</v>
      </c>
      <c r="BO17" s="72"/>
      <c r="BP17" s="72"/>
      <c r="BQ17" s="72">
        <v>2749787</v>
      </c>
      <c r="BR17" s="426"/>
    </row>
    <row r="18" spans="1:70" s="73" customFormat="1" ht="12" customHeight="1" x14ac:dyDescent="0.2">
      <c r="A18" s="86" t="s">
        <v>580</v>
      </c>
      <c r="B18" s="330" t="s">
        <v>900</v>
      </c>
      <c r="C18" s="293"/>
      <c r="D18" s="293"/>
      <c r="E18" s="293"/>
      <c r="F18" s="587"/>
      <c r="G18" s="293"/>
      <c r="H18" s="293"/>
      <c r="I18" s="293"/>
      <c r="J18" s="587"/>
      <c r="K18" s="293"/>
      <c r="L18" s="293"/>
      <c r="M18" s="293">
        <v>1819836</v>
      </c>
      <c r="N18" s="587"/>
      <c r="O18" s="293"/>
      <c r="P18" s="293"/>
      <c r="Q18" s="293"/>
      <c r="R18" s="587"/>
      <c r="S18" s="293"/>
      <c r="T18" s="293"/>
      <c r="U18" s="293"/>
      <c r="V18" s="587"/>
      <c r="W18" s="293"/>
      <c r="X18" s="293"/>
      <c r="Y18" s="293"/>
      <c r="Z18" s="587"/>
      <c r="AA18" s="293"/>
      <c r="AB18" s="293"/>
      <c r="AC18" s="293"/>
      <c r="AD18" s="587"/>
      <c r="AE18" s="293"/>
      <c r="AF18" s="293"/>
      <c r="AG18" s="293"/>
      <c r="AH18" s="587"/>
      <c r="AI18" s="293"/>
      <c r="AJ18" s="293"/>
      <c r="AK18" s="293"/>
      <c r="AL18" s="587"/>
      <c r="AM18" s="293"/>
      <c r="AN18" s="293"/>
      <c r="AO18" s="293"/>
      <c r="AP18" s="587"/>
      <c r="AQ18" s="293"/>
      <c r="AR18" s="293"/>
      <c r="AS18" s="293"/>
      <c r="AT18" s="587"/>
      <c r="AU18" s="293"/>
      <c r="AV18" s="293">
        <v>6468215</v>
      </c>
      <c r="AW18" s="293">
        <v>6468215</v>
      </c>
      <c r="AX18" s="587">
        <f t="shared" si="6"/>
        <v>1</v>
      </c>
      <c r="AY18" s="293">
        <v>6468215</v>
      </c>
      <c r="AZ18" s="293"/>
      <c r="BA18" s="293"/>
      <c r="BB18" s="587"/>
      <c r="BC18" s="293"/>
      <c r="BD18" s="293"/>
      <c r="BE18" s="293"/>
      <c r="BF18" s="587"/>
      <c r="BG18" s="293"/>
      <c r="BH18" s="293"/>
      <c r="BI18" s="293"/>
      <c r="BJ18" s="587"/>
      <c r="BK18" s="348">
        <f t="shared" si="1"/>
        <v>6468215</v>
      </c>
      <c r="BL18" s="348">
        <f t="shared" si="2"/>
        <v>6468215</v>
      </c>
      <c r="BM18" s="348">
        <f t="shared" si="3"/>
        <v>8288051</v>
      </c>
      <c r="BN18" s="592">
        <f t="shared" si="4"/>
        <v>1.2813505735353572</v>
      </c>
      <c r="BO18" s="72">
        <v>14421466</v>
      </c>
      <c r="BP18" s="72">
        <v>14421466</v>
      </c>
      <c r="BQ18" s="72">
        <v>29685802</v>
      </c>
      <c r="BR18" s="426">
        <f t="shared" si="5"/>
        <v>2.0584455144851432</v>
      </c>
    </row>
    <row r="19" spans="1:70" s="73" customFormat="1" ht="12" customHeight="1" x14ac:dyDescent="0.2">
      <c r="A19" s="86" t="s">
        <v>582</v>
      </c>
      <c r="B19" s="329" t="s">
        <v>903</v>
      </c>
      <c r="C19" s="293"/>
      <c r="D19" s="293"/>
      <c r="E19" s="293"/>
      <c r="F19" s="587"/>
      <c r="G19" s="293"/>
      <c r="H19" s="293"/>
      <c r="I19" s="293"/>
      <c r="J19" s="587"/>
      <c r="K19" s="293">
        <v>26936000</v>
      </c>
      <c r="L19" s="293">
        <v>34369202</v>
      </c>
      <c r="M19" s="293">
        <v>33495722</v>
      </c>
      <c r="N19" s="587">
        <f t="shared" si="0"/>
        <v>0.97458538606744494</v>
      </c>
      <c r="O19" s="293"/>
      <c r="P19" s="293"/>
      <c r="Q19" s="293"/>
      <c r="R19" s="587"/>
      <c r="S19" s="293"/>
      <c r="T19" s="293"/>
      <c r="U19" s="293"/>
      <c r="V19" s="587"/>
      <c r="W19" s="293"/>
      <c r="X19" s="293"/>
      <c r="Y19" s="293"/>
      <c r="Z19" s="587"/>
      <c r="AA19" s="293"/>
      <c r="AB19" s="293"/>
      <c r="AC19" s="293"/>
      <c r="AD19" s="587"/>
      <c r="AE19" s="293"/>
      <c r="AF19" s="293"/>
      <c r="AG19" s="293"/>
      <c r="AH19" s="587"/>
      <c r="AI19" s="293"/>
      <c r="AJ19" s="293"/>
      <c r="AK19" s="293"/>
      <c r="AL19" s="587"/>
      <c r="AM19" s="293"/>
      <c r="AN19" s="293"/>
      <c r="AO19" s="293"/>
      <c r="AP19" s="587"/>
      <c r="AQ19" s="293"/>
      <c r="AR19" s="293"/>
      <c r="AS19" s="293"/>
      <c r="AT19" s="587"/>
      <c r="AU19" s="293">
        <v>3619500</v>
      </c>
      <c r="AV19" s="293">
        <v>41719500</v>
      </c>
      <c r="AW19" s="293">
        <v>8760254</v>
      </c>
      <c r="AX19" s="587">
        <f t="shared" si="6"/>
        <v>0.20997984156090077</v>
      </c>
      <c r="AY19" s="293"/>
      <c r="AZ19" s="293"/>
      <c r="BA19" s="293"/>
      <c r="BB19" s="587"/>
      <c r="BC19" s="293"/>
      <c r="BD19" s="293"/>
      <c r="BE19" s="293"/>
      <c r="BF19" s="587"/>
      <c r="BG19" s="293"/>
      <c r="BH19" s="293"/>
      <c r="BI19" s="293"/>
      <c r="BJ19" s="587"/>
      <c r="BK19" s="348">
        <f t="shared" si="1"/>
        <v>30555500</v>
      </c>
      <c r="BL19" s="348">
        <f t="shared" si="2"/>
        <v>76088702</v>
      </c>
      <c r="BM19" s="348">
        <f t="shared" si="3"/>
        <v>42255976</v>
      </c>
      <c r="BN19" s="592">
        <f t="shared" si="4"/>
        <v>0.5553515159188811</v>
      </c>
      <c r="BO19" s="72"/>
      <c r="BP19" s="72"/>
      <c r="BQ19" s="72">
        <v>243840</v>
      </c>
      <c r="BR19" s="426"/>
    </row>
    <row r="20" spans="1:70" s="73" customFormat="1" ht="12" customHeight="1" x14ac:dyDescent="0.2">
      <c r="A20" s="86" t="s">
        <v>584</v>
      </c>
      <c r="B20" s="329" t="s">
        <v>904</v>
      </c>
      <c r="C20" s="293"/>
      <c r="D20" s="293"/>
      <c r="E20" s="293"/>
      <c r="F20" s="587"/>
      <c r="G20" s="293"/>
      <c r="H20" s="293"/>
      <c r="I20" s="293"/>
      <c r="J20" s="587"/>
      <c r="K20" s="293">
        <v>84570000</v>
      </c>
      <c r="L20" s="293">
        <v>92553049</v>
      </c>
      <c r="M20" s="293">
        <v>88520659</v>
      </c>
      <c r="N20" s="587">
        <f t="shared" si="0"/>
        <v>0.95643158120052862</v>
      </c>
      <c r="O20" s="293"/>
      <c r="P20" s="293"/>
      <c r="Q20" s="293"/>
      <c r="R20" s="587"/>
      <c r="S20" s="293"/>
      <c r="T20" s="293"/>
      <c r="U20" s="293"/>
      <c r="V20" s="587"/>
      <c r="W20" s="293"/>
      <c r="X20" s="293"/>
      <c r="Y20" s="293"/>
      <c r="Z20" s="587"/>
      <c r="AA20" s="293"/>
      <c r="AB20" s="293"/>
      <c r="AC20" s="293"/>
      <c r="AD20" s="587"/>
      <c r="AE20" s="293"/>
      <c r="AF20" s="293"/>
      <c r="AG20" s="293"/>
      <c r="AH20" s="587"/>
      <c r="AI20" s="293"/>
      <c r="AJ20" s="293"/>
      <c r="AK20" s="293"/>
      <c r="AL20" s="587"/>
      <c r="AM20" s="293"/>
      <c r="AN20" s="293"/>
      <c r="AO20" s="293"/>
      <c r="AP20" s="587"/>
      <c r="AQ20" s="293"/>
      <c r="AR20" s="293"/>
      <c r="AS20" s="293"/>
      <c r="AT20" s="587"/>
      <c r="AU20" s="293"/>
      <c r="AV20" s="293"/>
      <c r="AW20" s="293"/>
      <c r="AX20" s="587"/>
      <c r="AY20" s="293"/>
      <c r="AZ20" s="293"/>
      <c r="BA20" s="293"/>
      <c r="BB20" s="587"/>
      <c r="BC20" s="293"/>
      <c r="BD20" s="293"/>
      <c r="BE20" s="293"/>
      <c r="BF20" s="587"/>
      <c r="BG20" s="293"/>
      <c r="BH20" s="293"/>
      <c r="BI20" s="293"/>
      <c r="BJ20" s="587"/>
      <c r="BK20" s="348">
        <f t="shared" si="1"/>
        <v>84570000</v>
      </c>
      <c r="BL20" s="348">
        <f t="shared" si="2"/>
        <v>92553049</v>
      </c>
      <c r="BM20" s="348">
        <f t="shared" si="3"/>
        <v>88520659</v>
      </c>
      <c r="BN20" s="592">
        <f t="shared" si="4"/>
        <v>0.95643158120052862</v>
      </c>
      <c r="BO20" s="72"/>
      <c r="BP20" s="72"/>
      <c r="BQ20" s="72"/>
      <c r="BR20" s="426"/>
    </row>
    <row r="21" spans="1:70" s="73" customFormat="1" ht="12" customHeight="1" x14ac:dyDescent="0.2">
      <c r="A21" s="86" t="s">
        <v>586</v>
      </c>
      <c r="B21" s="294" t="s">
        <v>905</v>
      </c>
      <c r="C21" s="71"/>
      <c r="D21" s="71"/>
      <c r="E21" s="71">
        <v>1207503</v>
      </c>
      <c r="F21" s="587"/>
      <c r="G21" s="71"/>
      <c r="H21" s="71"/>
      <c r="I21" s="71">
        <v>187160</v>
      </c>
      <c r="J21" s="587"/>
      <c r="K21" s="71">
        <v>23759000</v>
      </c>
      <c r="L21" s="71">
        <v>19314000</v>
      </c>
      <c r="M21" s="71">
        <v>16352033</v>
      </c>
      <c r="N21" s="587">
        <f t="shared" si="0"/>
        <v>0.8466414517966242</v>
      </c>
      <c r="O21" s="71"/>
      <c r="P21" s="71"/>
      <c r="Q21" s="71"/>
      <c r="R21" s="425"/>
      <c r="S21" s="71"/>
      <c r="T21" s="71"/>
      <c r="U21" s="71"/>
      <c r="V21" s="425"/>
      <c r="W21" s="71"/>
      <c r="X21" s="71"/>
      <c r="Y21" s="71"/>
      <c r="Z21" s="425"/>
      <c r="AA21" s="71"/>
      <c r="AB21" s="71"/>
      <c r="AC21" s="71"/>
      <c r="AD21" s="425"/>
      <c r="AE21" s="71"/>
      <c r="AF21" s="71"/>
      <c r="AG21" s="71"/>
      <c r="AH21" s="425"/>
      <c r="AI21" s="71"/>
      <c r="AJ21" s="71"/>
      <c r="AK21" s="71"/>
      <c r="AL21" s="425"/>
      <c r="AM21" s="71"/>
      <c r="AN21" s="71"/>
      <c r="AO21" s="71"/>
      <c r="AP21" s="587"/>
      <c r="AQ21" s="71"/>
      <c r="AR21" s="71"/>
      <c r="AS21" s="71"/>
      <c r="AT21" s="425"/>
      <c r="AU21" s="71">
        <v>42383710</v>
      </c>
      <c r="AV21" s="71">
        <v>4283710</v>
      </c>
      <c r="AW21" s="71">
        <v>1538000</v>
      </c>
      <c r="AX21" s="587">
        <f t="shared" si="6"/>
        <v>0.35903457516965437</v>
      </c>
      <c r="AY21" s="71"/>
      <c r="AZ21" s="71"/>
      <c r="BA21" s="71"/>
      <c r="BB21" s="587"/>
      <c r="BC21" s="71"/>
      <c r="BD21" s="71"/>
      <c r="BE21" s="71"/>
      <c r="BF21" s="425"/>
      <c r="BG21" s="71"/>
      <c r="BH21" s="71"/>
      <c r="BI21" s="71"/>
      <c r="BJ21" s="425"/>
      <c r="BK21" s="348">
        <f t="shared" si="1"/>
        <v>66142710</v>
      </c>
      <c r="BL21" s="348">
        <f t="shared" si="2"/>
        <v>23597710</v>
      </c>
      <c r="BM21" s="348">
        <f t="shared" si="3"/>
        <v>19284696</v>
      </c>
      <c r="BN21" s="592">
        <f t="shared" si="4"/>
        <v>0.81722743435697787</v>
      </c>
      <c r="BO21" s="72">
        <v>169644566</v>
      </c>
      <c r="BP21" s="72">
        <v>169644566</v>
      </c>
      <c r="BQ21" s="72">
        <v>1394660</v>
      </c>
      <c r="BR21" s="426">
        <f t="shared" si="5"/>
        <v>8.221070871200201E-3</v>
      </c>
    </row>
    <row r="22" spans="1:70" s="73" customFormat="1" ht="12" customHeight="1" x14ac:dyDescent="0.2">
      <c r="A22" s="86" t="s">
        <v>588</v>
      </c>
      <c r="B22" s="294" t="s">
        <v>906</v>
      </c>
      <c r="C22" s="71">
        <v>18309000</v>
      </c>
      <c r="D22" s="71">
        <v>24309000</v>
      </c>
      <c r="E22" s="71">
        <v>22027255</v>
      </c>
      <c r="F22" s="587">
        <f t="shared" si="7"/>
        <v>0.9061357933275741</v>
      </c>
      <c r="G22" s="71">
        <v>3317325</v>
      </c>
      <c r="H22" s="71">
        <v>4367325</v>
      </c>
      <c r="I22" s="71">
        <v>3676135</v>
      </c>
      <c r="J22" s="587">
        <f t="shared" si="8"/>
        <v>0.84173607414149398</v>
      </c>
      <c r="K22" s="71">
        <v>12034870</v>
      </c>
      <c r="L22" s="71">
        <v>11750853</v>
      </c>
      <c r="M22" s="71">
        <v>12447740</v>
      </c>
      <c r="N22" s="587">
        <f t="shared" si="0"/>
        <v>1.0593052266078045</v>
      </c>
      <c r="O22" s="71"/>
      <c r="P22" s="71"/>
      <c r="Q22" s="71"/>
      <c r="R22" s="425"/>
      <c r="S22" s="71"/>
      <c r="T22" s="71"/>
      <c r="U22" s="71"/>
      <c r="V22" s="425"/>
      <c r="W22" s="71"/>
      <c r="X22" s="71"/>
      <c r="Y22" s="71"/>
      <c r="Z22" s="425"/>
      <c r="AA22" s="71"/>
      <c r="AB22" s="71"/>
      <c r="AC22" s="71"/>
      <c r="AD22" s="425"/>
      <c r="AE22" s="71"/>
      <c r="AF22" s="71"/>
      <c r="AG22" s="71"/>
      <c r="AH22" s="425"/>
      <c r="AI22" s="71"/>
      <c r="AJ22" s="71"/>
      <c r="AK22" s="71"/>
      <c r="AL22" s="425"/>
      <c r="AM22" s="71"/>
      <c r="AN22" s="71"/>
      <c r="AO22" s="71"/>
      <c r="AP22" s="587"/>
      <c r="AQ22" s="71"/>
      <c r="AR22" s="71"/>
      <c r="AS22" s="71"/>
      <c r="AT22" s="425"/>
      <c r="AU22" s="71"/>
      <c r="AV22" s="71"/>
      <c r="AW22" s="71"/>
      <c r="AX22" s="587"/>
      <c r="AY22" s="71"/>
      <c r="AZ22" s="71"/>
      <c r="BA22" s="71"/>
      <c r="BB22" s="587"/>
      <c r="BC22" s="71"/>
      <c r="BD22" s="71"/>
      <c r="BE22" s="71"/>
      <c r="BF22" s="425"/>
      <c r="BG22" s="71"/>
      <c r="BH22" s="71"/>
      <c r="BI22" s="71"/>
      <c r="BJ22" s="425"/>
      <c r="BK22" s="348">
        <f t="shared" si="1"/>
        <v>33661195</v>
      </c>
      <c r="BL22" s="348">
        <f t="shared" si="2"/>
        <v>40427178</v>
      </c>
      <c r="BM22" s="348">
        <f t="shared" si="3"/>
        <v>38151130</v>
      </c>
      <c r="BN22" s="592">
        <f t="shared" si="4"/>
        <v>0.94370005247460009</v>
      </c>
      <c r="BO22" s="72">
        <v>33661195</v>
      </c>
      <c r="BP22" s="72">
        <v>40711195</v>
      </c>
      <c r="BQ22" s="72"/>
      <c r="BR22" s="426">
        <f t="shared" si="5"/>
        <v>0</v>
      </c>
    </row>
    <row r="23" spans="1:70" s="73" customFormat="1" ht="12" customHeight="1" x14ac:dyDescent="0.2">
      <c r="A23" s="86" t="s">
        <v>589</v>
      </c>
      <c r="B23" s="294" t="s">
        <v>907</v>
      </c>
      <c r="C23" s="71">
        <v>10078544</v>
      </c>
      <c r="D23" s="71">
        <v>11078544</v>
      </c>
      <c r="E23" s="71">
        <v>10770119</v>
      </c>
      <c r="F23" s="587">
        <f t="shared" si="7"/>
        <v>0.97216015028689695</v>
      </c>
      <c r="G23" s="71">
        <v>1809045</v>
      </c>
      <c r="H23" s="71">
        <v>1984045</v>
      </c>
      <c r="I23" s="71">
        <v>1831053</v>
      </c>
      <c r="J23" s="587">
        <f t="shared" si="8"/>
        <v>0.92288884576710706</v>
      </c>
      <c r="K23" s="71">
        <v>17079112</v>
      </c>
      <c r="L23" s="71">
        <v>19604112</v>
      </c>
      <c r="M23" s="71">
        <v>11265966</v>
      </c>
      <c r="N23" s="587">
        <f t="shared" si="0"/>
        <v>0.57467361949370621</v>
      </c>
      <c r="O23" s="71"/>
      <c r="P23" s="71"/>
      <c r="Q23" s="71"/>
      <c r="R23" s="425"/>
      <c r="S23" s="71"/>
      <c r="T23" s="71"/>
      <c r="U23" s="71"/>
      <c r="V23" s="425"/>
      <c r="W23" s="71"/>
      <c r="X23" s="71"/>
      <c r="Y23" s="71"/>
      <c r="Z23" s="425"/>
      <c r="AA23" s="71"/>
      <c r="AB23" s="71"/>
      <c r="AC23" s="71"/>
      <c r="AD23" s="425"/>
      <c r="AE23" s="71"/>
      <c r="AF23" s="71"/>
      <c r="AG23" s="71"/>
      <c r="AH23" s="425"/>
      <c r="AI23" s="71"/>
      <c r="AJ23" s="71"/>
      <c r="AK23" s="71"/>
      <c r="AL23" s="425"/>
      <c r="AM23" s="71"/>
      <c r="AN23" s="71"/>
      <c r="AO23" s="71"/>
      <c r="AP23" s="587"/>
      <c r="AQ23" s="71"/>
      <c r="AR23" s="71"/>
      <c r="AS23" s="71"/>
      <c r="AT23" s="425"/>
      <c r="AU23" s="71">
        <v>11165586</v>
      </c>
      <c r="AV23" s="71">
        <v>7990586</v>
      </c>
      <c r="AW23" s="71">
        <v>2024269</v>
      </c>
      <c r="AX23" s="587">
        <f t="shared" si="6"/>
        <v>0.25333173311694535</v>
      </c>
      <c r="AY23" s="71"/>
      <c r="AZ23" s="71"/>
      <c r="BA23" s="71"/>
      <c r="BB23" s="587"/>
      <c r="BC23" s="71"/>
      <c r="BD23" s="71"/>
      <c r="BE23" s="71"/>
      <c r="BF23" s="425"/>
      <c r="BG23" s="71"/>
      <c r="BH23" s="71"/>
      <c r="BI23" s="71"/>
      <c r="BJ23" s="425"/>
      <c r="BK23" s="348">
        <f t="shared" si="1"/>
        <v>40132287</v>
      </c>
      <c r="BL23" s="348">
        <f t="shared" si="2"/>
        <v>40657287</v>
      </c>
      <c r="BM23" s="348">
        <f t="shared" si="3"/>
        <v>25891407</v>
      </c>
      <c r="BN23" s="592">
        <f t="shared" si="4"/>
        <v>0.63682082378000282</v>
      </c>
      <c r="BO23" s="72">
        <v>40132287</v>
      </c>
      <c r="BP23" s="72">
        <v>41307287</v>
      </c>
      <c r="BQ23" s="72">
        <v>19924300</v>
      </c>
      <c r="BR23" s="426">
        <f t="shared" si="5"/>
        <v>0.4823434664203437</v>
      </c>
    </row>
    <row r="24" spans="1:70" s="73" customFormat="1" ht="12" customHeight="1" x14ac:dyDescent="0.2">
      <c r="A24" s="86" t="s">
        <v>591</v>
      </c>
      <c r="B24" s="294" t="s">
        <v>909</v>
      </c>
      <c r="C24" s="71">
        <v>17775300</v>
      </c>
      <c r="D24" s="71">
        <v>19925300</v>
      </c>
      <c r="E24" s="71">
        <v>19039329</v>
      </c>
      <c r="F24" s="587">
        <f t="shared" si="7"/>
        <v>0.95553537462422145</v>
      </c>
      <c r="G24" s="71">
        <v>3189878</v>
      </c>
      <c r="H24" s="71">
        <v>3452378</v>
      </c>
      <c r="I24" s="71">
        <v>3227747</v>
      </c>
      <c r="J24" s="587">
        <f t="shared" si="8"/>
        <v>0.93493441332322247</v>
      </c>
      <c r="K24" s="71">
        <v>1146800</v>
      </c>
      <c r="L24" s="71">
        <v>1146800</v>
      </c>
      <c r="M24" s="71">
        <v>316105</v>
      </c>
      <c r="N24" s="587">
        <f t="shared" si="0"/>
        <v>0.27564091384722705</v>
      </c>
      <c r="O24" s="71"/>
      <c r="P24" s="71"/>
      <c r="Q24" s="71"/>
      <c r="R24" s="425"/>
      <c r="S24" s="71"/>
      <c r="T24" s="71"/>
      <c r="U24" s="71"/>
      <c r="V24" s="425"/>
      <c r="W24" s="71"/>
      <c r="X24" s="71"/>
      <c r="Y24" s="71"/>
      <c r="Z24" s="425"/>
      <c r="AA24" s="71"/>
      <c r="AB24" s="71"/>
      <c r="AC24" s="71"/>
      <c r="AD24" s="425"/>
      <c r="AE24" s="71"/>
      <c r="AF24" s="71"/>
      <c r="AG24" s="71"/>
      <c r="AH24" s="425"/>
      <c r="AI24" s="71"/>
      <c r="AJ24" s="71"/>
      <c r="AK24" s="71"/>
      <c r="AL24" s="425"/>
      <c r="AM24" s="71"/>
      <c r="AN24" s="71"/>
      <c r="AO24" s="71"/>
      <c r="AP24" s="587"/>
      <c r="AQ24" s="71"/>
      <c r="AR24" s="71"/>
      <c r="AS24" s="71"/>
      <c r="AT24" s="425"/>
      <c r="AU24" s="71">
        <v>382016</v>
      </c>
      <c r="AV24" s="71">
        <v>382016</v>
      </c>
      <c r="AW24" s="71">
        <v>49891</v>
      </c>
      <c r="AX24" s="587">
        <f t="shared" si="6"/>
        <v>0.13059924191656894</v>
      </c>
      <c r="AY24" s="71"/>
      <c r="AZ24" s="71"/>
      <c r="BA24" s="71"/>
      <c r="BB24" s="587"/>
      <c r="BC24" s="71"/>
      <c r="BD24" s="71"/>
      <c r="BE24" s="71"/>
      <c r="BF24" s="425"/>
      <c r="BG24" s="71"/>
      <c r="BH24" s="71"/>
      <c r="BI24" s="71"/>
      <c r="BJ24" s="425"/>
      <c r="BK24" s="348">
        <f t="shared" si="1"/>
        <v>22493994</v>
      </c>
      <c r="BL24" s="348">
        <f t="shared" si="2"/>
        <v>24906494</v>
      </c>
      <c r="BM24" s="348">
        <f t="shared" si="3"/>
        <v>22633072</v>
      </c>
      <c r="BN24" s="592">
        <f t="shared" si="4"/>
        <v>0.90872171731597395</v>
      </c>
      <c r="BO24" s="72">
        <v>22493994</v>
      </c>
      <c r="BP24" s="72">
        <v>24256494</v>
      </c>
      <c r="BQ24" s="72">
        <v>22770001</v>
      </c>
      <c r="BR24" s="426">
        <f t="shared" si="5"/>
        <v>0.9387177306003085</v>
      </c>
    </row>
    <row r="25" spans="1:70" s="73" customFormat="1" ht="12" customHeight="1" x14ac:dyDescent="0.2">
      <c r="A25" s="86" t="s">
        <v>593</v>
      </c>
      <c r="B25" s="294" t="s">
        <v>992</v>
      </c>
      <c r="C25" s="71"/>
      <c r="D25" s="71">
        <v>4050000</v>
      </c>
      <c r="E25" s="71">
        <v>6351417</v>
      </c>
      <c r="F25" s="587">
        <f t="shared" si="7"/>
        <v>1.568251111111111</v>
      </c>
      <c r="G25" s="71"/>
      <c r="H25" s="71">
        <v>525000</v>
      </c>
      <c r="I25" s="71">
        <v>463552</v>
      </c>
      <c r="J25" s="587">
        <f t="shared" si="8"/>
        <v>0.88295619047619045</v>
      </c>
      <c r="K25" s="71"/>
      <c r="L25" s="71">
        <v>58931594</v>
      </c>
      <c r="M25" s="71">
        <v>58609052</v>
      </c>
      <c r="N25" s="587">
        <f t="shared" si="0"/>
        <v>0.99452684072994868</v>
      </c>
      <c r="O25" s="71"/>
      <c r="P25" s="71"/>
      <c r="Q25" s="71"/>
      <c r="R25" s="425"/>
      <c r="S25" s="71"/>
      <c r="T25" s="71"/>
      <c r="U25" s="71"/>
      <c r="V25" s="425"/>
      <c r="W25" s="71"/>
      <c r="X25" s="71"/>
      <c r="Y25" s="71"/>
      <c r="Z25" s="425"/>
      <c r="AA25" s="71"/>
      <c r="AB25" s="71"/>
      <c r="AC25" s="71"/>
      <c r="AD25" s="425"/>
      <c r="AE25" s="71"/>
      <c r="AF25" s="71"/>
      <c r="AG25" s="71"/>
      <c r="AH25" s="425"/>
      <c r="AI25" s="71"/>
      <c r="AJ25" s="71"/>
      <c r="AK25" s="71"/>
      <c r="AL25" s="425"/>
      <c r="AM25" s="71"/>
      <c r="AN25" s="71"/>
      <c r="AO25" s="71"/>
      <c r="AP25" s="587"/>
      <c r="AQ25" s="71"/>
      <c r="AR25" s="71"/>
      <c r="AS25" s="71"/>
      <c r="AT25" s="425"/>
      <c r="AU25" s="71"/>
      <c r="AV25" s="71">
        <v>6991153</v>
      </c>
      <c r="AW25" s="71">
        <v>5349446</v>
      </c>
      <c r="AX25" s="587">
        <f t="shared" si="6"/>
        <v>0.76517364160103496</v>
      </c>
      <c r="AY25" s="71"/>
      <c r="AZ25" s="71"/>
      <c r="BA25" s="71"/>
      <c r="BB25" s="587"/>
      <c r="BC25" s="71"/>
      <c r="BD25" s="71"/>
      <c r="BE25" s="71"/>
      <c r="BF25" s="425"/>
      <c r="BG25" s="71"/>
      <c r="BH25" s="71"/>
      <c r="BI25" s="71"/>
      <c r="BJ25" s="425"/>
      <c r="BK25" s="348">
        <f t="shared" si="1"/>
        <v>0</v>
      </c>
      <c r="BL25" s="348">
        <f t="shared" si="2"/>
        <v>70497747</v>
      </c>
      <c r="BM25" s="348">
        <f t="shared" si="3"/>
        <v>70773467</v>
      </c>
      <c r="BN25" s="592">
        <f t="shared" si="4"/>
        <v>1.0039110469728911</v>
      </c>
      <c r="BO25" s="72"/>
      <c r="BP25" s="72"/>
      <c r="BQ25" s="72"/>
      <c r="BR25" s="426"/>
    </row>
    <row r="26" spans="1:70" s="73" customFormat="1" ht="12" customHeight="1" x14ac:dyDescent="0.2">
      <c r="A26" s="86" t="s">
        <v>595</v>
      </c>
      <c r="B26" s="294" t="s">
        <v>908</v>
      </c>
      <c r="C26" s="71"/>
      <c r="D26" s="71"/>
      <c r="E26" s="71"/>
      <c r="F26" s="587"/>
      <c r="G26" s="71"/>
      <c r="H26" s="71"/>
      <c r="I26" s="71"/>
      <c r="J26" s="587"/>
      <c r="K26" s="71">
        <v>7766000</v>
      </c>
      <c r="L26" s="71">
        <v>8801050</v>
      </c>
      <c r="M26" s="71">
        <v>5858378</v>
      </c>
      <c r="N26" s="587">
        <f t="shared" si="0"/>
        <v>0.66564534913447826</v>
      </c>
      <c r="O26" s="71"/>
      <c r="P26" s="71"/>
      <c r="Q26" s="71"/>
      <c r="R26" s="425"/>
      <c r="S26" s="71"/>
      <c r="T26" s="71"/>
      <c r="U26" s="71"/>
      <c r="V26" s="425"/>
      <c r="W26" s="71"/>
      <c r="X26" s="71"/>
      <c r="Y26" s="71"/>
      <c r="Z26" s="425"/>
      <c r="AA26" s="71"/>
      <c r="AB26" s="71"/>
      <c r="AC26" s="71"/>
      <c r="AD26" s="425"/>
      <c r="AE26" s="71"/>
      <c r="AF26" s="71"/>
      <c r="AG26" s="71"/>
      <c r="AH26" s="425"/>
      <c r="AI26" s="71"/>
      <c r="AJ26" s="71"/>
      <c r="AK26" s="71"/>
      <c r="AL26" s="425"/>
      <c r="AM26" s="71"/>
      <c r="AN26" s="71"/>
      <c r="AO26" s="71"/>
      <c r="AP26" s="587"/>
      <c r="AQ26" s="71"/>
      <c r="AR26" s="71"/>
      <c r="AS26" s="71"/>
      <c r="AT26" s="425"/>
      <c r="AU26" s="71">
        <v>33591500</v>
      </c>
      <c r="AV26" s="71">
        <v>40894063</v>
      </c>
      <c r="AW26" s="71">
        <v>15938525</v>
      </c>
      <c r="AX26" s="587">
        <f t="shared" si="6"/>
        <v>0.38975156369275415</v>
      </c>
      <c r="AY26" s="71">
        <v>4499610</v>
      </c>
      <c r="AZ26" s="71">
        <v>4499610</v>
      </c>
      <c r="BA26" s="71">
        <v>4498975</v>
      </c>
      <c r="BB26" s="587">
        <f>BA26/AZ26</f>
        <v>0.99985887665819928</v>
      </c>
      <c r="BC26" s="71"/>
      <c r="BD26" s="71"/>
      <c r="BE26" s="71"/>
      <c r="BF26" s="425"/>
      <c r="BG26" s="71"/>
      <c r="BH26" s="71"/>
      <c r="BI26" s="71"/>
      <c r="BJ26" s="425"/>
      <c r="BK26" s="348">
        <f t="shared" si="1"/>
        <v>45857110</v>
      </c>
      <c r="BL26" s="348">
        <f t="shared" si="2"/>
        <v>54194723</v>
      </c>
      <c r="BM26" s="348">
        <f t="shared" si="3"/>
        <v>26295878</v>
      </c>
      <c r="BN26" s="592">
        <f t="shared" si="4"/>
        <v>0.4852110416728212</v>
      </c>
      <c r="BO26" s="72"/>
      <c r="BP26" s="72"/>
      <c r="BQ26" s="72"/>
      <c r="BR26" s="426"/>
    </row>
    <row r="27" spans="1:70" s="73" customFormat="1" ht="14.25" customHeight="1" x14ac:dyDescent="0.2">
      <c r="A27" s="86" t="s">
        <v>597</v>
      </c>
      <c r="B27" s="294" t="s">
        <v>911</v>
      </c>
      <c r="C27" s="71"/>
      <c r="D27" s="71"/>
      <c r="E27" s="71"/>
      <c r="F27" s="587"/>
      <c r="G27" s="71"/>
      <c r="H27" s="71"/>
      <c r="I27" s="71"/>
      <c r="J27" s="587"/>
      <c r="K27" s="71"/>
      <c r="L27" s="71"/>
      <c r="M27" s="71">
        <v>1178000</v>
      </c>
      <c r="N27" s="587"/>
      <c r="O27" s="71"/>
      <c r="P27" s="71"/>
      <c r="Q27" s="71"/>
      <c r="R27" s="425"/>
      <c r="S27" s="71"/>
      <c r="T27" s="71"/>
      <c r="U27" s="71"/>
      <c r="V27" s="425"/>
      <c r="W27" s="71"/>
      <c r="X27" s="71"/>
      <c r="Y27" s="71"/>
      <c r="Z27" s="425"/>
      <c r="AA27" s="71"/>
      <c r="AB27" s="71"/>
      <c r="AC27" s="71"/>
      <c r="AD27" s="425"/>
      <c r="AE27" s="71"/>
      <c r="AF27" s="71"/>
      <c r="AG27" s="71"/>
      <c r="AH27" s="425"/>
      <c r="AI27" s="71"/>
      <c r="AJ27" s="71"/>
      <c r="AK27" s="71"/>
      <c r="AL27" s="425"/>
      <c r="AM27" s="71"/>
      <c r="AN27" s="71"/>
      <c r="AO27" s="71"/>
      <c r="AP27" s="587"/>
      <c r="AQ27" s="71"/>
      <c r="AR27" s="71"/>
      <c r="AS27" s="71"/>
      <c r="AT27" s="425"/>
      <c r="AU27" s="71">
        <v>610401250</v>
      </c>
      <c r="AV27" s="71">
        <v>610401250</v>
      </c>
      <c r="AW27" s="71">
        <v>13970000</v>
      </c>
      <c r="AX27" s="587">
        <f t="shared" si="6"/>
        <v>2.2886584848900621E-2</v>
      </c>
      <c r="AY27" s="71"/>
      <c r="AZ27" s="71"/>
      <c r="BA27" s="71"/>
      <c r="BB27" s="587"/>
      <c r="BC27" s="71"/>
      <c r="BD27" s="71"/>
      <c r="BE27" s="71"/>
      <c r="BF27" s="425"/>
      <c r="BG27" s="71"/>
      <c r="BH27" s="71"/>
      <c r="BI27" s="71"/>
      <c r="BJ27" s="425"/>
      <c r="BK27" s="348">
        <f t="shared" si="1"/>
        <v>610401250</v>
      </c>
      <c r="BL27" s="348">
        <f t="shared" si="2"/>
        <v>610401250</v>
      </c>
      <c r="BM27" s="348">
        <f t="shared" si="3"/>
        <v>15148000</v>
      </c>
      <c r="BN27" s="592">
        <f t="shared" si="4"/>
        <v>2.4816462941384867E-2</v>
      </c>
      <c r="BO27" s="72">
        <v>20745000</v>
      </c>
      <c r="BP27" s="72">
        <v>20745000</v>
      </c>
      <c r="BQ27" s="72">
        <v>8000000</v>
      </c>
      <c r="BR27" s="426">
        <f t="shared" si="5"/>
        <v>0.38563509279344421</v>
      </c>
    </row>
    <row r="28" spans="1:70" s="73" customFormat="1" ht="15" customHeight="1" x14ac:dyDescent="0.2">
      <c r="A28" s="86" t="s">
        <v>599</v>
      </c>
      <c r="B28" s="294" t="s">
        <v>920</v>
      </c>
      <c r="C28" s="71"/>
      <c r="D28" s="71"/>
      <c r="E28" s="71"/>
      <c r="F28" s="587"/>
      <c r="G28" s="71"/>
      <c r="H28" s="71"/>
      <c r="I28" s="71"/>
      <c r="J28" s="587"/>
      <c r="K28" s="71"/>
      <c r="L28" s="71"/>
      <c r="M28" s="71">
        <v>130000</v>
      </c>
      <c r="N28" s="587"/>
      <c r="O28" s="71"/>
      <c r="P28" s="71"/>
      <c r="Q28" s="71"/>
      <c r="R28" s="425"/>
      <c r="S28" s="71"/>
      <c r="T28" s="71"/>
      <c r="U28" s="71"/>
      <c r="V28" s="425"/>
      <c r="W28" s="71"/>
      <c r="X28" s="71"/>
      <c r="Y28" s="71"/>
      <c r="Z28" s="425"/>
      <c r="AA28" s="71"/>
      <c r="AB28" s="71"/>
      <c r="AC28" s="71"/>
      <c r="AD28" s="425"/>
      <c r="AE28" s="71"/>
      <c r="AF28" s="71"/>
      <c r="AG28" s="71"/>
      <c r="AH28" s="425"/>
      <c r="AI28" s="71"/>
      <c r="AJ28" s="71"/>
      <c r="AK28" s="71"/>
      <c r="AL28" s="425"/>
      <c r="AM28" s="71"/>
      <c r="AN28" s="71"/>
      <c r="AO28" s="71"/>
      <c r="AP28" s="587"/>
      <c r="AQ28" s="71"/>
      <c r="AR28" s="71"/>
      <c r="AS28" s="71"/>
      <c r="AT28" s="425"/>
      <c r="AU28" s="71">
        <v>67301392</v>
      </c>
      <c r="AV28" s="71">
        <v>67301392</v>
      </c>
      <c r="AW28" s="71">
        <v>65555900</v>
      </c>
      <c r="AX28" s="587">
        <f t="shared" si="6"/>
        <v>0.97406454832316103</v>
      </c>
      <c r="AY28" s="71">
        <v>5473700</v>
      </c>
      <c r="AZ28" s="71">
        <v>5473700</v>
      </c>
      <c r="BA28" s="71">
        <v>10520373</v>
      </c>
      <c r="BB28" s="587">
        <f>BA28/AZ28</f>
        <v>1.9219856769643933</v>
      </c>
      <c r="BC28" s="71"/>
      <c r="BD28" s="71"/>
      <c r="BE28" s="71"/>
      <c r="BF28" s="425"/>
      <c r="BG28" s="71"/>
      <c r="BH28" s="71"/>
      <c r="BI28" s="71"/>
      <c r="BJ28" s="425"/>
      <c r="BK28" s="348">
        <f t="shared" si="1"/>
        <v>72775092</v>
      </c>
      <c r="BL28" s="348">
        <f t="shared" si="2"/>
        <v>72775092</v>
      </c>
      <c r="BM28" s="348">
        <f t="shared" si="3"/>
        <v>76206273</v>
      </c>
      <c r="BN28" s="592">
        <f t="shared" si="4"/>
        <v>1.0471477384047827</v>
      </c>
      <c r="BO28" s="72"/>
      <c r="BP28" s="72"/>
      <c r="BQ28" s="72">
        <v>1085000</v>
      </c>
      <c r="BR28" s="426"/>
    </row>
    <row r="29" spans="1:70" s="73" customFormat="1" x14ac:dyDescent="0.2">
      <c r="A29" s="86" t="s">
        <v>601</v>
      </c>
      <c r="B29" s="294" t="s">
        <v>913</v>
      </c>
      <c r="C29" s="71">
        <v>5582000</v>
      </c>
      <c r="D29" s="71">
        <v>6032000</v>
      </c>
      <c r="E29" s="71">
        <v>5420054</v>
      </c>
      <c r="F29" s="587">
        <f t="shared" si="7"/>
        <v>0.89855006631299739</v>
      </c>
      <c r="G29" s="71">
        <v>1100000</v>
      </c>
      <c r="H29" s="71">
        <v>1100000</v>
      </c>
      <c r="I29" s="71">
        <v>942431</v>
      </c>
      <c r="J29" s="587">
        <f t="shared" si="8"/>
        <v>0.85675545454545454</v>
      </c>
      <c r="K29" s="71">
        <v>39475000</v>
      </c>
      <c r="L29" s="71">
        <v>39475000</v>
      </c>
      <c r="M29" s="71">
        <v>28872419</v>
      </c>
      <c r="N29" s="587">
        <f t="shared" si="0"/>
        <v>0.73141023432552243</v>
      </c>
      <c r="O29" s="71"/>
      <c r="P29" s="71"/>
      <c r="Q29" s="71"/>
      <c r="R29" s="425"/>
      <c r="S29" s="71"/>
      <c r="T29" s="71"/>
      <c r="U29" s="71"/>
      <c r="V29" s="425"/>
      <c r="W29" s="71"/>
      <c r="X29" s="71"/>
      <c r="Y29" s="71"/>
      <c r="Z29" s="425"/>
      <c r="AA29" s="71"/>
      <c r="AB29" s="71"/>
      <c r="AC29" s="71"/>
      <c r="AD29" s="425"/>
      <c r="AE29" s="71"/>
      <c r="AF29" s="71"/>
      <c r="AG29" s="71"/>
      <c r="AH29" s="425"/>
      <c r="AI29" s="71"/>
      <c r="AJ29" s="71"/>
      <c r="AK29" s="71"/>
      <c r="AL29" s="425"/>
      <c r="AM29" s="71"/>
      <c r="AN29" s="71"/>
      <c r="AO29" s="71"/>
      <c r="AP29" s="587"/>
      <c r="AQ29" s="71"/>
      <c r="AR29" s="71"/>
      <c r="AS29" s="71"/>
      <c r="AT29" s="425"/>
      <c r="AU29" s="71">
        <v>20066000</v>
      </c>
      <c r="AV29" s="71">
        <v>32766000</v>
      </c>
      <c r="AW29" s="71">
        <v>31570538</v>
      </c>
      <c r="AX29" s="587">
        <f t="shared" si="6"/>
        <v>0.96351516816211924</v>
      </c>
      <c r="AY29" s="71"/>
      <c r="AZ29" s="71"/>
      <c r="BA29" s="71"/>
      <c r="BB29" s="587"/>
      <c r="BC29" s="71"/>
      <c r="BD29" s="71"/>
      <c r="BE29" s="71"/>
      <c r="BF29" s="425"/>
      <c r="BG29" s="71"/>
      <c r="BH29" s="71"/>
      <c r="BI29" s="71"/>
      <c r="BJ29" s="425"/>
      <c r="BK29" s="348">
        <f t="shared" si="1"/>
        <v>66223000</v>
      </c>
      <c r="BL29" s="348">
        <f t="shared" si="2"/>
        <v>79373000</v>
      </c>
      <c r="BM29" s="348">
        <f t="shared" si="3"/>
        <v>66805442</v>
      </c>
      <c r="BN29" s="592">
        <f t="shared" si="4"/>
        <v>0.84166457107580661</v>
      </c>
      <c r="BO29" s="72"/>
      <c r="BP29" s="72"/>
      <c r="BQ29" s="72">
        <v>9468243</v>
      </c>
      <c r="BR29" s="426"/>
    </row>
    <row r="30" spans="1:70" s="73" customFormat="1" x14ac:dyDescent="0.2">
      <c r="A30" s="86" t="s">
        <v>602</v>
      </c>
      <c r="B30" s="294" t="s">
        <v>993</v>
      </c>
      <c r="C30" s="71"/>
      <c r="D30" s="71"/>
      <c r="E30" s="71"/>
      <c r="F30" s="587"/>
      <c r="G30" s="71"/>
      <c r="H30" s="71"/>
      <c r="I30" s="71"/>
      <c r="J30" s="587"/>
      <c r="K30" s="71">
        <v>6225000</v>
      </c>
      <c r="L30" s="71">
        <v>6225000</v>
      </c>
      <c r="M30" s="71">
        <v>3404542</v>
      </c>
      <c r="N30" s="587">
        <f t="shared" si="0"/>
        <v>0.54691437751004013</v>
      </c>
      <c r="O30" s="71"/>
      <c r="P30" s="71"/>
      <c r="Q30" s="71"/>
      <c r="R30" s="425"/>
      <c r="S30" s="71"/>
      <c r="T30" s="71"/>
      <c r="U30" s="71"/>
      <c r="V30" s="425"/>
      <c r="W30" s="71"/>
      <c r="X30" s="71"/>
      <c r="Y30" s="71"/>
      <c r="Z30" s="425"/>
      <c r="AA30" s="71"/>
      <c r="AB30" s="71"/>
      <c r="AC30" s="71"/>
      <c r="AD30" s="425"/>
      <c r="AE30" s="71"/>
      <c r="AF30" s="71"/>
      <c r="AG30" s="71"/>
      <c r="AH30" s="425"/>
      <c r="AI30" s="71"/>
      <c r="AJ30" s="71"/>
      <c r="AK30" s="71"/>
      <c r="AL30" s="425"/>
      <c r="AM30" s="71"/>
      <c r="AN30" s="71"/>
      <c r="AO30" s="71"/>
      <c r="AP30" s="587"/>
      <c r="AQ30" s="71"/>
      <c r="AR30" s="71"/>
      <c r="AS30" s="71"/>
      <c r="AT30" s="425"/>
      <c r="AU30" s="71"/>
      <c r="AV30" s="71"/>
      <c r="AW30" s="71"/>
      <c r="AX30" s="587"/>
      <c r="AY30" s="71">
        <v>19050000</v>
      </c>
      <c r="AZ30" s="71">
        <v>19050000</v>
      </c>
      <c r="BA30" s="71">
        <v>15216534</v>
      </c>
      <c r="BB30" s="587">
        <f>BA30/AZ30</f>
        <v>0.79876818897637791</v>
      </c>
      <c r="BC30" s="71"/>
      <c r="BD30" s="71"/>
      <c r="BE30" s="71"/>
      <c r="BF30" s="425"/>
      <c r="BG30" s="71"/>
      <c r="BH30" s="71"/>
      <c r="BI30" s="71"/>
      <c r="BJ30" s="425"/>
      <c r="BK30" s="348">
        <f t="shared" si="1"/>
        <v>25275000</v>
      </c>
      <c r="BL30" s="348">
        <f t="shared" si="2"/>
        <v>25275000</v>
      </c>
      <c r="BM30" s="348">
        <f t="shared" si="3"/>
        <v>18621076</v>
      </c>
      <c r="BN30" s="592">
        <f t="shared" si="4"/>
        <v>0.73673891196834818</v>
      </c>
      <c r="BO30" s="72">
        <v>4200000</v>
      </c>
      <c r="BP30" s="72">
        <v>4200000</v>
      </c>
      <c r="BQ30" s="72">
        <v>4826889</v>
      </c>
      <c r="BR30" s="426">
        <f t="shared" si="5"/>
        <v>1.1492592857142858</v>
      </c>
    </row>
    <row r="31" spans="1:70" s="73" customFormat="1" ht="14.25" customHeight="1" x14ac:dyDescent="0.2">
      <c r="A31" s="86" t="s">
        <v>604</v>
      </c>
      <c r="B31" s="294" t="s">
        <v>914</v>
      </c>
      <c r="C31" s="71"/>
      <c r="D31" s="71"/>
      <c r="E31" s="71"/>
      <c r="F31" s="587"/>
      <c r="G31" s="71"/>
      <c r="H31" s="71"/>
      <c r="I31" s="71"/>
      <c r="J31" s="587"/>
      <c r="K31" s="71">
        <v>650000</v>
      </c>
      <c r="L31" s="71">
        <v>650000</v>
      </c>
      <c r="M31" s="71">
        <v>35100</v>
      </c>
      <c r="N31" s="587">
        <f t="shared" si="0"/>
        <v>5.3999999999999999E-2</v>
      </c>
      <c r="O31" s="71"/>
      <c r="P31" s="71"/>
      <c r="Q31" s="71"/>
      <c r="R31" s="425"/>
      <c r="S31" s="71"/>
      <c r="T31" s="71"/>
      <c r="U31" s="71"/>
      <c r="V31" s="425"/>
      <c r="W31" s="71"/>
      <c r="X31" s="71"/>
      <c r="Y31" s="71"/>
      <c r="Z31" s="425"/>
      <c r="AA31" s="71">
        <v>13420000</v>
      </c>
      <c r="AB31" s="71">
        <v>13420000</v>
      </c>
      <c r="AC31" s="71">
        <v>11740750</v>
      </c>
      <c r="AD31" s="425">
        <f>AC31/AB31</f>
        <v>0.87486959761549921</v>
      </c>
      <c r="AE31" s="71">
        <v>1700000</v>
      </c>
      <c r="AF31" s="71">
        <v>1700000</v>
      </c>
      <c r="AG31" s="71">
        <v>1675000</v>
      </c>
      <c r="AH31" s="425">
        <f>AG31/AF31</f>
        <v>0.98529411764705888</v>
      </c>
      <c r="AI31" s="71"/>
      <c r="AJ31" s="71"/>
      <c r="AK31" s="71"/>
      <c r="AL31" s="425"/>
      <c r="AM31" s="71"/>
      <c r="AN31" s="71"/>
      <c r="AO31" s="71"/>
      <c r="AP31" s="587"/>
      <c r="AQ31" s="71"/>
      <c r="AR31" s="71"/>
      <c r="AS31" s="71"/>
      <c r="AT31" s="425"/>
      <c r="AU31" s="71"/>
      <c r="AV31" s="71"/>
      <c r="AW31" s="71"/>
      <c r="AX31" s="587"/>
      <c r="AY31" s="71"/>
      <c r="AZ31" s="71"/>
      <c r="BA31" s="71"/>
      <c r="BB31" s="587"/>
      <c r="BC31" s="71"/>
      <c r="BD31" s="71"/>
      <c r="BE31" s="71"/>
      <c r="BF31" s="425"/>
      <c r="BG31" s="71"/>
      <c r="BH31" s="71"/>
      <c r="BI31" s="71"/>
      <c r="BJ31" s="425"/>
      <c r="BK31" s="348">
        <f t="shared" si="1"/>
        <v>15770000</v>
      </c>
      <c r="BL31" s="348">
        <f t="shared" si="2"/>
        <v>15770000</v>
      </c>
      <c r="BM31" s="348">
        <f t="shared" si="3"/>
        <v>13450850</v>
      </c>
      <c r="BN31" s="592">
        <f t="shared" si="4"/>
        <v>0.85293912492073554</v>
      </c>
      <c r="BO31" s="72"/>
      <c r="BP31" s="72"/>
      <c r="BQ31" s="72">
        <v>145000</v>
      </c>
      <c r="BR31" s="426"/>
    </row>
    <row r="32" spans="1:70" s="73" customFormat="1" ht="24.75" customHeight="1" x14ac:dyDescent="0.2">
      <c r="A32" s="86" t="s">
        <v>606</v>
      </c>
      <c r="B32" s="294" t="s">
        <v>916</v>
      </c>
      <c r="C32" s="71">
        <v>160039000</v>
      </c>
      <c r="D32" s="71">
        <v>160039000</v>
      </c>
      <c r="E32" s="71">
        <v>158158059</v>
      </c>
      <c r="F32" s="587">
        <f t="shared" si="7"/>
        <v>0.98824698354776019</v>
      </c>
      <c r="G32" s="71">
        <v>31415000</v>
      </c>
      <c r="H32" s="71">
        <v>31415000</v>
      </c>
      <c r="I32" s="71">
        <v>30412308</v>
      </c>
      <c r="J32" s="587">
        <f t="shared" si="8"/>
        <v>0.96808238102817123</v>
      </c>
      <c r="K32" s="71">
        <v>31123000</v>
      </c>
      <c r="L32" s="71">
        <v>33009579</v>
      </c>
      <c r="M32" s="71">
        <v>23127232</v>
      </c>
      <c r="N32" s="587">
        <f t="shared" si="0"/>
        <v>0.7006218407087228</v>
      </c>
      <c r="O32" s="71"/>
      <c r="P32" s="71"/>
      <c r="Q32" s="71"/>
      <c r="R32" s="425"/>
      <c r="S32" s="71"/>
      <c r="T32" s="71"/>
      <c r="U32" s="71"/>
      <c r="V32" s="425"/>
      <c r="W32" s="71"/>
      <c r="X32" s="71"/>
      <c r="Y32" s="71"/>
      <c r="Z32" s="425"/>
      <c r="AA32" s="71"/>
      <c r="AB32" s="71"/>
      <c r="AC32" s="71"/>
      <c r="AD32" s="425"/>
      <c r="AE32" s="71"/>
      <c r="AF32" s="71"/>
      <c r="AG32" s="71"/>
      <c r="AH32" s="425"/>
      <c r="AI32" s="71"/>
      <c r="AJ32" s="71"/>
      <c r="AK32" s="71"/>
      <c r="AL32" s="425"/>
      <c r="AM32" s="71"/>
      <c r="AN32" s="71"/>
      <c r="AO32" s="71"/>
      <c r="AP32" s="587"/>
      <c r="AQ32" s="71"/>
      <c r="AR32" s="71"/>
      <c r="AS32" s="71"/>
      <c r="AT32" s="425"/>
      <c r="AU32" s="71">
        <v>4635500</v>
      </c>
      <c r="AV32" s="71">
        <v>5082540</v>
      </c>
      <c r="AW32" s="71">
        <v>3392922</v>
      </c>
      <c r="AX32" s="587">
        <f t="shared" si="6"/>
        <v>0.66756424937137726</v>
      </c>
      <c r="AY32" s="71"/>
      <c r="AZ32" s="71"/>
      <c r="BA32" s="71"/>
      <c r="BB32" s="587"/>
      <c r="BC32" s="71"/>
      <c r="BD32" s="71"/>
      <c r="BE32" s="71"/>
      <c r="BF32" s="425"/>
      <c r="BG32" s="71"/>
      <c r="BH32" s="71"/>
      <c r="BI32" s="71"/>
      <c r="BJ32" s="425"/>
      <c r="BK32" s="348">
        <f t="shared" si="1"/>
        <v>227212500</v>
      </c>
      <c r="BL32" s="348">
        <f t="shared" si="2"/>
        <v>229546119</v>
      </c>
      <c r="BM32" s="348">
        <f t="shared" si="3"/>
        <v>215090521</v>
      </c>
      <c r="BN32" s="592">
        <f t="shared" si="4"/>
        <v>0.93702529991369621</v>
      </c>
      <c r="BO32" s="72">
        <v>227212500</v>
      </c>
      <c r="BP32" s="72">
        <v>228364038</v>
      </c>
      <c r="BQ32" s="72">
        <v>230359722</v>
      </c>
      <c r="BR32" s="426">
        <f t="shared" si="5"/>
        <v>1.0087390467320427</v>
      </c>
    </row>
    <row r="33" spans="1:70" s="73" customFormat="1" x14ac:dyDescent="0.2">
      <c r="A33" s="86" t="s">
        <v>607</v>
      </c>
      <c r="B33" s="294" t="s">
        <v>917</v>
      </c>
      <c r="C33" s="71">
        <v>13883000</v>
      </c>
      <c r="D33" s="71">
        <v>13883000</v>
      </c>
      <c r="E33" s="71">
        <v>12046430</v>
      </c>
      <c r="F33" s="587">
        <f t="shared" si="7"/>
        <v>0.86771086940862929</v>
      </c>
      <c r="G33" s="71">
        <v>2500000</v>
      </c>
      <c r="H33" s="71">
        <v>2500000</v>
      </c>
      <c r="I33" s="71">
        <v>1484637</v>
      </c>
      <c r="J33" s="587">
        <f t="shared" si="8"/>
        <v>0.59385480000000002</v>
      </c>
      <c r="K33" s="71"/>
      <c r="L33" s="71"/>
      <c r="M33" s="71"/>
      <c r="N33" s="587"/>
      <c r="O33" s="71"/>
      <c r="P33" s="71"/>
      <c r="Q33" s="71"/>
      <c r="R33" s="425"/>
      <c r="S33" s="71"/>
      <c r="T33" s="71"/>
      <c r="U33" s="71"/>
      <c r="V33" s="425"/>
      <c r="W33" s="71"/>
      <c r="X33" s="71"/>
      <c r="Y33" s="71"/>
      <c r="Z33" s="425"/>
      <c r="AA33" s="71"/>
      <c r="AB33" s="71"/>
      <c r="AC33" s="71"/>
      <c r="AD33" s="425"/>
      <c r="AE33" s="71"/>
      <c r="AF33" s="71"/>
      <c r="AG33" s="71"/>
      <c r="AH33" s="425"/>
      <c r="AI33" s="71"/>
      <c r="AJ33" s="71"/>
      <c r="AK33" s="71"/>
      <c r="AL33" s="425"/>
      <c r="AM33" s="71"/>
      <c r="AN33" s="71"/>
      <c r="AO33" s="71"/>
      <c r="AP33" s="587"/>
      <c r="AQ33" s="71"/>
      <c r="AR33" s="71"/>
      <c r="AS33" s="71"/>
      <c r="AT33" s="425"/>
      <c r="AU33" s="71"/>
      <c r="AV33" s="71"/>
      <c r="AW33" s="71"/>
      <c r="AX33" s="587"/>
      <c r="AY33" s="71"/>
      <c r="AZ33" s="71"/>
      <c r="BA33" s="71"/>
      <c r="BB33" s="587"/>
      <c r="BC33" s="71"/>
      <c r="BD33" s="71"/>
      <c r="BE33" s="71"/>
      <c r="BF33" s="425"/>
      <c r="BG33" s="71"/>
      <c r="BH33" s="71"/>
      <c r="BI33" s="71"/>
      <c r="BJ33" s="425"/>
      <c r="BK33" s="348">
        <f t="shared" si="1"/>
        <v>16383000</v>
      </c>
      <c r="BL33" s="348">
        <f t="shared" si="2"/>
        <v>16383000</v>
      </c>
      <c r="BM33" s="348">
        <f t="shared" si="3"/>
        <v>13531067</v>
      </c>
      <c r="BN33" s="592">
        <f t="shared" si="4"/>
        <v>0.8259211988036379</v>
      </c>
      <c r="BO33" s="72">
        <v>1658040000</v>
      </c>
      <c r="BP33" s="72">
        <v>1632040000</v>
      </c>
      <c r="BQ33" s="72"/>
      <c r="BR33" s="426">
        <f t="shared" si="5"/>
        <v>0</v>
      </c>
    </row>
    <row r="34" spans="1:70" s="73" customFormat="1" ht="14.25" customHeight="1" x14ac:dyDescent="0.2">
      <c r="A34" s="86" t="s">
        <v>838</v>
      </c>
      <c r="B34" s="294" t="s">
        <v>919</v>
      </c>
      <c r="C34" s="71">
        <v>271890000</v>
      </c>
      <c r="D34" s="71">
        <v>271890000</v>
      </c>
      <c r="E34" s="71">
        <v>256135228</v>
      </c>
      <c r="F34" s="587">
        <f t="shared" si="7"/>
        <v>0.94205461032035009</v>
      </c>
      <c r="G34" s="71">
        <v>53854600</v>
      </c>
      <c r="H34" s="71">
        <v>53854600</v>
      </c>
      <c r="I34" s="71">
        <v>46955015</v>
      </c>
      <c r="J34" s="587">
        <f t="shared" si="8"/>
        <v>0.87188494576136488</v>
      </c>
      <c r="K34" s="71">
        <v>85418000</v>
      </c>
      <c r="L34" s="71">
        <v>85727439</v>
      </c>
      <c r="M34" s="71">
        <v>68593703</v>
      </c>
      <c r="N34" s="587">
        <f t="shared" si="0"/>
        <v>0.800137083297216</v>
      </c>
      <c r="O34" s="71"/>
      <c r="P34" s="71"/>
      <c r="Q34" s="71"/>
      <c r="R34" s="425"/>
      <c r="S34" s="71"/>
      <c r="T34" s="71"/>
      <c r="U34" s="71"/>
      <c r="V34" s="425"/>
      <c r="W34" s="71"/>
      <c r="X34" s="71"/>
      <c r="Y34" s="71"/>
      <c r="Z34" s="425"/>
      <c r="AA34" s="71"/>
      <c r="AB34" s="71"/>
      <c r="AC34" s="71"/>
      <c r="AD34" s="425"/>
      <c r="AE34" s="71"/>
      <c r="AF34" s="71"/>
      <c r="AG34" s="71"/>
      <c r="AH34" s="425"/>
      <c r="AI34" s="71"/>
      <c r="AJ34" s="71"/>
      <c r="AK34" s="71"/>
      <c r="AL34" s="425"/>
      <c r="AM34" s="71"/>
      <c r="AN34" s="71"/>
      <c r="AO34" s="71"/>
      <c r="AP34" s="587"/>
      <c r="AQ34" s="71"/>
      <c r="AR34" s="71"/>
      <c r="AS34" s="71"/>
      <c r="AT34" s="425"/>
      <c r="AU34" s="71">
        <v>43806110</v>
      </c>
      <c r="AV34" s="71">
        <v>43806110</v>
      </c>
      <c r="AW34" s="71">
        <v>26460369</v>
      </c>
      <c r="AX34" s="587">
        <f t="shared" si="6"/>
        <v>0.60403375236924717</v>
      </c>
      <c r="AY34" s="71"/>
      <c r="AZ34" s="71"/>
      <c r="BA34" s="71"/>
      <c r="BB34" s="587"/>
      <c r="BC34" s="71"/>
      <c r="BD34" s="71"/>
      <c r="BE34" s="71"/>
      <c r="BF34" s="425"/>
      <c r="BG34" s="71"/>
      <c r="BH34" s="71"/>
      <c r="BI34" s="71"/>
      <c r="BJ34" s="425"/>
      <c r="BK34" s="348">
        <f t="shared" si="1"/>
        <v>454968710</v>
      </c>
      <c r="BL34" s="348">
        <f t="shared" si="2"/>
        <v>455278149</v>
      </c>
      <c r="BM34" s="348">
        <f t="shared" si="3"/>
        <v>398144315</v>
      </c>
      <c r="BN34" s="592">
        <f t="shared" si="4"/>
        <v>0.87450784948609517</v>
      </c>
      <c r="BO34" s="72">
        <v>454968710</v>
      </c>
      <c r="BP34" s="72">
        <v>454706326</v>
      </c>
      <c r="BQ34" s="72">
        <v>404544398</v>
      </c>
      <c r="BR34" s="426">
        <f t="shared" si="5"/>
        <v>0.88968280155398582</v>
      </c>
    </row>
    <row r="35" spans="1:70" s="73" customFormat="1" x14ac:dyDescent="0.2">
      <c r="A35" s="86" t="s">
        <v>839</v>
      </c>
      <c r="B35" s="294" t="s">
        <v>918</v>
      </c>
      <c r="C35" s="71">
        <v>38372000</v>
      </c>
      <c r="D35" s="71">
        <v>38372000</v>
      </c>
      <c r="E35" s="71">
        <v>35507285</v>
      </c>
      <c r="F35" s="587">
        <f t="shared" si="7"/>
        <v>0.92534360992390285</v>
      </c>
      <c r="G35" s="71">
        <v>7200000</v>
      </c>
      <c r="H35" s="71">
        <v>7200000</v>
      </c>
      <c r="I35" s="71">
        <v>5949002</v>
      </c>
      <c r="J35" s="587">
        <f t="shared" si="8"/>
        <v>0.82625027777777782</v>
      </c>
      <c r="K35" s="71">
        <v>36405000</v>
      </c>
      <c r="L35" s="71">
        <v>37762136</v>
      </c>
      <c r="M35" s="71">
        <v>26483651</v>
      </c>
      <c r="N35" s="587">
        <f t="shared" si="0"/>
        <v>0.70132820346815128</v>
      </c>
      <c r="O35" s="71"/>
      <c r="P35" s="71"/>
      <c r="Q35" s="71">
        <v>3333</v>
      </c>
      <c r="R35" s="425"/>
      <c r="S35" s="71"/>
      <c r="T35" s="71"/>
      <c r="U35" s="71"/>
      <c r="V35" s="425"/>
      <c r="W35" s="71"/>
      <c r="X35" s="71"/>
      <c r="Y35" s="71"/>
      <c r="Z35" s="425"/>
      <c r="AA35" s="71"/>
      <c r="AB35" s="71"/>
      <c r="AC35" s="71"/>
      <c r="AD35" s="425"/>
      <c r="AE35" s="71"/>
      <c r="AF35" s="71"/>
      <c r="AG35" s="71"/>
      <c r="AH35" s="425"/>
      <c r="AI35" s="71"/>
      <c r="AJ35" s="71"/>
      <c r="AK35" s="71"/>
      <c r="AL35" s="425"/>
      <c r="AM35" s="71"/>
      <c r="AN35" s="71"/>
      <c r="AO35" s="71"/>
      <c r="AP35" s="587"/>
      <c r="AQ35" s="71"/>
      <c r="AR35" s="71"/>
      <c r="AS35" s="71"/>
      <c r="AT35" s="425"/>
      <c r="AU35" s="71">
        <v>1670050</v>
      </c>
      <c r="AV35" s="71">
        <v>1670050</v>
      </c>
      <c r="AW35" s="71">
        <v>439452</v>
      </c>
      <c r="AX35" s="587">
        <f t="shared" si="6"/>
        <v>0.26313703182539444</v>
      </c>
      <c r="AY35" s="71"/>
      <c r="AZ35" s="71"/>
      <c r="BA35" s="71"/>
      <c r="BB35" s="587"/>
      <c r="BC35" s="71"/>
      <c r="BD35" s="71"/>
      <c r="BE35" s="71"/>
      <c r="BF35" s="425"/>
      <c r="BG35" s="71"/>
      <c r="BH35" s="71"/>
      <c r="BI35" s="71"/>
      <c r="BJ35" s="425"/>
      <c r="BK35" s="348">
        <f t="shared" si="1"/>
        <v>83647050</v>
      </c>
      <c r="BL35" s="348">
        <f t="shared" si="2"/>
        <v>85004186</v>
      </c>
      <c r="BM35" s="348">
        <f t="shared" si="3"/>
        <v>68382723</v>
      </c>
      <c r="BN35" s="592">
        <f t="shared" si="4"/>
        <v>0.80446300609242938</v>
      </c>
      <c r="BO35" s="72">
        <v>83647050</v>
      </c>
      <c r="BP35" s="72">
        <v>85000852</v>
      </c>
      <c r="BQ35" s="72">
        <v>68976428</v>
      </c>
      <c r="BR35" s="426">
        <f t="shared" si="5"/>
        <v>0.81147925434912116</v>
      </c>
    </row>
    <row r="36" spans="1:70" s="73" customFormat="1" x14ac:dyDescent="0.2">
      <c r="A36" s="86" t="s">
        <v>840</v>
      </c>
      <c r="B36" s="294" t="s">
        <v>1026</v>
      </c>
      <c r="C36" s="71"/>
      <c r="D36" s="71"/>
      <c r="E36" s="71"/>
      <c r="F36" s="587"/>
      <c r="G36" s="71"/>
      <c r="H36" s="71"/>
      <c r="I36" s="71"/>
      <c r="J36" s="587"/>
      <c r="K36" s="71"/>
      <c r="L36" s="71"/>
      <c r="M36" s="71"/>
      <c r="N36" s="587"/>
      <c r="O36" s="71"/>
      <c r="P36" s="71"/>
      <c r="Q36" s="71"/>
      <c r="R36" s="425"/>
      <c r="S36" s="71"/>
      <c r="T36" s="71"/>
      <c r="U36" s="71"/>
      <c r="V36" s="425"/>
      <c r="W36" s="71"/>
      <c r="X36" s="71"/>
      <c r="Y36" s="71"/>
      <c r="Z36" s="425"/>
      <c r="AA36" s="71"/>
      <c r="AB36" s="71"/>
      <c r="AC36" s="71"/>
      <c r="AD36" s="425"/>
      <c r="AE36" s="71"/>
      <c r="AF36" s="71"/>
      <c r="AG36" s="71"/>
      <c r="AH36" s="425"/>
      <c r="AI36" s="71"/>
      <c r="AJ36" s="71"/>
      <c r="AK36" s="71"/>
      <c r="AL36" s="425"/>
      <c r="AM36" s="71"/>
      <c r="AN36" s="71"/>
      <c r="AO36" s="71"/>
      <c r="AP36" s="587"/>
      <c r="AQ36" s="71"/>
      <c r="AR36" s="71"/>
      <c r="AS36" s="71"/>
      <c r="AT36" s="425"/>
      <c r="AU36" s="71"/>
      <c r="AV36" s="71"/>
      <c r="AW36" s="71"/>
      <c r="AX36" s="587"/>
      <c r="AY36" s="71"/>
      <c r="AZ36" s="71"/>
      <c r="BA36" s="71"/>
      <c r="BB36" s="587"/>
      <c r="BC36" s="71"/>
      <c r="BD36" s="71"/>
      <c r="BE36" s="71"/>
      <c r="BF36" s="425"/>
      <c r="BG36" s="71"/>
      <c r="BH36" s="71"/>
      <c r="BI36" s="71"/>
      <c r="BJ36" s="425"/>
      <c r="BK36" s="348">
        <f t="shared" si="1"/>
        <v>0</v>
      </c>
      <c r="BL36" s="348">
        <f t="shared" si="2"/>
        <v>0</v>
      </c>
      <c r="BM36" s="348">
        <f t="shared" si="3"/>
        <v>0</v>
      </c>
      <c r="BN36" s="592">
        <v>0</v>
      </c>
      <c r="BO36" s="72">
        <v>323690586</v>
      </c>
      <c r="BP36" s="72">
        <v>623405666</v>
      </c>
      <c r="BQ36" s="72">
        <v>554580354</v>
      </c>
      <c r="BR36" s="426">
        <f t="shared" si="5"/>
        <v>0.88959787221439857</v>
      </c>
    </row>
    <row r="37" spans="1:70" s="73" customFormat="1" x14ac:dyDescent="0.2">
      <c r="A37" s="86" t="s">
        <v>841</v>
      </c>
      <c r="B37" s="294" t="s">
        <v>994</v>
      </c>
      <c r="C37" s="71"/>
      <c r="D37" s="71"/>
      <c r="E37" s="71"/>
      <c r="F37" s="587"/>
      <c r="G37" s="71"/>
      <c r="H37" s="71"/>
      <c r="I37" s="71"/>
      <c r="J37" s="587"/>
      <c r="K37" s="71"/>
      <c r="L37" s="71"/>
      <c r="M37" s="71">
        <v>1034439</v>
      </c>
      <c r="N37" s="587"/>
      <c r="O37" s="71"/>
      <c r="P37" s="71"/>
      <c r="Q37" s="71"/>
      <c r="R37" s="425"/>
      <c r="S37" s="71"/>
      <c r="T37" s="71"/>
      <c r="U37" s="71"/>
      <c r="V37" s="425"/>
      <c r="W37" s="71"/>
      <c r="X37" s="71"/>
      <c r="Y37" s="71"/>
      <c r="Z37" s="425"/>
      <c r="AA37" s="71"/>
      <c r="AB37" s="71"/>
      <c r="AC37" s="71"/>
      <c r="AD37" s="425"/>
      <c r="AE37" s="71"/>
      <c r="AF37" s="71"/>
      <c r="AG37" s="71"/>
      <c r="AH37" s="425"/>
      <c r="AI37" s="71"/>
      <c r="AJ37" s="71"/>
      <c r="AK37" s="71"/>
      <c r="AL37" s="425"/>
      <c r="AM37" s="71"/>
      <c r="AN37" s="71"/>
      <c r="AO37" s="71"/>
      <c r="AP37" s="587"/>
      <c r="AQ37" s="71"/>
      <c r="AR37" s="71"/>
      <c r="AS37" s="71"/>
      <c r="AT37" s="425"/>
      <c r="AU37" s="71"/>
      <c r="AV37" s="71">
        <v>200000000</v>
      </c>
      <c r="AW37" s="71">
        <v>200000000</v>
      </c>
      <c r="AX37" s="587">
        <f t="shared" si="6"/>
        <v>1</v>
      </c>
      <c r="AY37" s="71"/>
      <c r="AZ37" s="71"/>
      <c r="BA37" s="71"/>
      <c r="BB37" s="587"/>
      <c r="BC37" s="71"/>
      <c r="BD37" s="71"/>
      <c r="BE37" s="71"/>
      <c r="BF37" s="425"/>
      <c r="BG37" s="71"/>
      <c r="BH37" s="71"/>
      <c r="BI37" s="71"/>
      <c r="BJ37" s="425"/>
      <c r="BK37" s="348">
        <f t="shared" si="1"/>
        <v>0</v>
      </c>
      <c r="BL37" s="348">
        <f t="shared" si="2"/>
        <v>200000000</v>
      </c>
      <c r="BM37" s="348">
        <f t="shared" si="3"/>
        <v>201034439</v>
      </c>
      <c r="BN37" s="592">
        <f t="shared" si="4"/>
        <v>1.0051721950000001</v>
      </c>
      <c r="BO37" s="72">
        <v>2194588146</v>
      </c>
      <c r="BP37" s="72">
        <v>2899588146</v>
      </c>
      <c r="BQ37" s="72">
        <v>2227758995</v>
      </c>
      <c r="BR37" s="426">
        <f t="shared" si="5"/>
        <v>0.76830187006841211</v>
      </c>
    </row>
    <row r="38" spans="1:70" s="59" customFormat="1" ht="12" customHeight="1" x14ac:dyDescent="0.2">
      <c r="A38" s="594" t="s">
        <v>842</v>
      </c>
      <c r="B38" s="335" t="s">
        <v>821</v>
      </c>
      <c r="C38" s="244">
        <f t="shared" ref="C38:AG38" si="9">SUM(C10:C35)</f>
        <v>592867144</v>
      </c>
      <c r="D38" s="244">
        <f t="shared" si="9"/>
        <v>606067144</v>
      </c>
      <c r="E38" s="244">
        <f t="shared" si="9"/>
        <v>580759498</v>
      </c>
      <c r="F38" s="593">
        <f t="shared" si="7"/>
        <v>0.95824283455959791</v>
      </c>
      <c r="G38" s="244">
        <f t="shared" si="9"/>
        <v>118058343</v>
      </c>
      <c r="H38" s="244">
        <f t="shared" si="9"/>
        <v>120070843</v>
      </c>
      <c r="I38" s="244">
        <f t="shared" si="9"/>
        <v>105229124</v>
      </c>
      <c r="J38" s="593">
        <f t="shared" si="8"/>
        <v>0.87639198135720597</v>
      </c>
      <c r="K38" s="244">
        <f t="shared" si="9"/>
        <v>544178782</v>
      </c>
      <c r="L38" s="244">
        <f t="shared" si="9"/>
        <v>683497416</v>
      </c>
      <c r="M38" s="244">
        <f>SUM(M10:M37)</f>
        <v>539612473</v>
      </c>
      <c r="N38" s="593">
        <f t="shared" si="0"/>
        <v>0.78948721731524441</v>
      </c>
      <c r="O38" s="244">
        <f t="shared" si="9"/>
        <v>0</v>
      </c>
      <c r="P38" s="244">
        <f t="shared" si="9"/>
        <v>0</v>
      </c>
      <c r="Q38" s="244">
        <f>SUM(Q35:Q37)</f>
        <v>3333</v>
      </c>
      <c r="R38" s="428"/>
      <c r="S38" s="244">
        <f t="shared" si="9"/>
        <v>0</v>
      </c>
      <c r="T38" s="244">
        <f t="shared" si="9"/>
        <v>0</v>
      </c>
      <c r="U38" s="244">
        <f t="shared" si="9"/>
        <v>0</v>
      </c>
      <c r="V38" s="428"/>
      <c r="W38" s="244">
        <f t="shared" si="9"/>
        <v>0</v>
      </c>
      <c r="X38" s="244">
        <f t="shared" si="9"/>
        <v>2003100</v>
      </c>
      <c r="Y38" s="244">
        <f t="shared" si="9"/>
        <v>2003100</v>
      </c>
      <c r="Z38" s="428">
        <v>1</v>
      </c>
      <c r="AA38" s="244">
        <f t="shared" si="9"/>
        <v>13420000</v>
      </c>
      <c r="AB38" s="244">
        <f t="shared" si="9"/>
        <v>13420000</v>
      </c>
      <c r="AC38" s="244">
        <f t="shared" si="9"/>
        <v>11740750</v>
      </c>
      <c r="AD38" s="428">
        <f>AC38/AB38</f>
        <v>0.87486959761549921</v>
      </c>
      <c r="AE38" s="244">
        <f t="shared" si="9"/>
        <v>1700000</v>
      </c>
      <c r="AF38" s="244">
        <f t="shared" si="9"/>
        <v>1700000</v>
      </c>
      <c r="AG38" s="244">
        <f t="shared" si="9"/>
        <v>1675000</v>
      </c>
      <c r="AH38" s="428">
        <f>AG38/AF38</f>
        <v>0.98529411764705888</v>
      </c>
      <c r="AI38" s="244">
        <v>0</v>
      </c>
      <c r="AJ38" s="244">
        <f>SUM(AJ10:AJ36)</f>
        <v>382237</v>
      </c>
      <c r="AK38" s="244">
        <f>SUM(AK10:AK36)</f>
        <v>382237</v>
      </c>
      <c r="AL38" s="428">
        <v>1</v>
      </c>
      <c r="AM38" s="244">
        <f t="shared" ref="AM38:BI38" si="10">SUM(AM10:AM35)</f>
        <v>85358823</v>
      </c>
      <c r="AN38" s="244">
        <f t="shared" si="10"/>
        <v>263366183</v>
      </c>
      <c r="AO38" s="244">
        <f t="shared" si="10"/>
        <v>247234944</v>
      </c>
      <c r="AP38" s="593">
        <f>AO38/AN38</f>
        <v>0.93874977107444357</v>
      </c>
      <c r="AQ38" s="244">
        <f t="shared" si="10"/>
        <v>1309510186</v>
      </c>
      <c r="AR38" s="244">
        <f t="shared" si="10"/>
        <v>1131519463</v>
      </c>
      <c r="AS38" s="244">
        <f t="shared" si="10"/>
        <v>0</v>
      </c>
      <c r="AT38" s="428">
        <v>0</v>
      </c>
      <c r="AU38" s="244">
        <f t="shared" si="10"/>
        <v>2024254096</v>
      </c>
      <c r="AV38" s="244">
        <f>SUM(AV10:AV37)</f>
        <v>2284737478</v>
      </c>
      <c r="AW38" s="244">
        <f>SUM(AW10:AW37)</f>
        <v>826181967</v>
      </c>
      <c r="AX38" s="593">
        <f t="shared" si="6"/>
        <v>0.36160914545123946</v>
      </c>
      <c r="AY38" s="244">
        <f t="shared" si="10"/>
        <v>76006022</v>
      </c>
      <c r="AZ38" s="244">
        <f t="shared" si="10"/>
        <v>53027807</v>
      </c>
      <c r="BA38" s="244">
        <f t="shared" si="10"/>
        <v>41777689</v>
      </c>
      <c r="BB38" s="593">
        <f>BA38/AZ38</f>
        <v>0.78784493199954508</v>
      </c>
      <c r="BC38" s="244">
        <f t="shared" si="10"/>
        <v>0</v>
      </c>
      <c r="BD38" s="244">
        <f t="shared" si="10"/>
        <v>0</v>
      </c>
      <c r="BE38" s="244">
        <f t="shared" si="10"/>
        <v>0</v>
      </c>
      <c r="BF38" s="428"/>
      <c r="BG38" s="244">
        <f t="shared" si="10"/>
        <v>750323602</v>
      </c>
      <c r="BH38" s="244">
        <f t="shared" si="10"/>
        <v>1391566678</v>
      </c>
      <c r="BI38" s="244">
        <f t="shared" si="10"/>
        <v>1313059231</v>
      </c>
      <c r="BJ38" s="428">
        <f>BI38/BH38</f>
        <v>0.94358340980625288</v>
      </c>
      <c r="BK38" s="349">
        <f t="shared" si="1"/>
        <v>5515676998</v>
      </c>
      <c r="BL38" s="349">
        <f>D38+H38+L38+P38+T38+AB38+AF38+AN38+AR38+AV38+AZ38+BD38+BH38+AJ38+X38</f>
        <v>6551358349</v>
      </c>
      <c r="BM38" s="349">
        <f t="shared" si="3"/>
        <v>3669659346</v>
      </c>
      <c r="BN38" s="593">
        <f t="shared" si="4"/>
        <v>0.56013717316503331</v>
      </c>
      <c r="BO38" s="244">
        <f>SUM(BO10:BO37)</f>
        <v>5625691279</v>
      </c>
      <c r="BP38" s="244">
        <f>SUM(BP10:BP37)</f>
        <v>6672633083</v>
      </c>
      <c r="BQ38" s="244">
        <f>SUM(BQ10:BQ37)</f>
        <v>4301994574</v>
      </c>
      <c r="BR38" s="428">
        <f t="shared" si="5"/>
        <v>0.64472218395467862</v>
      </c>
    </row>
    <row r="39" spans="1:70" ht="12" customHeight="1" x14ac:dyDescent="0.2">
      <c r="AB39" s="58"/>
      <c r="AC39" s="58"/>
      <c r="AD39" s="420"/>
      <c r="AE39" s="58"/>
      <c r="AF39" s="58"/>
      <c r="AG39" s="58"/>
      <c r="AI39" s="58"/>
      <c r="AJ39" s="58"/>
      <c r="AK39" s="58"/>
      <c r="AM39" s="58"/>
      <c r="AN39" s="58"/>
      <c r="AO39" s="58"/>
      <c r="AQ39" s="58"/>
      <c r="AR39" s="58"/>
      <c r="AS39" s="58"/>
      <c r="AU39" s="58"/>
      <c r="AV39" s="58"/>
      <c r="AW39" s="58"/>
      <c r="AY39" s="58"/>
      <c r="AZ39" s="58"/>
      <c r="BA39" s="58"/>
      <c r="BC39" s="58"/>
      <c r="BD39" s="58"/>
      <c r="BE39" s="58"/>
      <c r="BG39" s="58"/>
      <c r="BH39" s="58"/>
      <c r="BI39" s="58"/>
      <c r="BK39" s="292"/>
      <c r="BL39" s="292"/>
      <c r="BM39" s="292"/>
      <c r="BN39" s="436"/>
      <c r="BO39" s="292"/>
      <c r="BQ39" s="584"/>
    </row>
    <row r="40" spans="1:70" s="59" customFormat="1" ht="12" customHeight="1" x14ac:dyDescent="0.2">
      <c r="A40" s="59" t="s">
        <v>822</v>
      </c>
      <c r="C40" s="292"/>
      <c r="D40" s="292"/>
      <c r="E40" s="292"/>
      <c r="F40" s="436"/>
      <c r="G40" s="292"/>
      <c r="H40" s="292"/>
      <c r="I40" s="292"/>
      <c r="J40" s="436"/>
      <c r="K40" s="292"/>
      <c r="L40" s="292"/>
      <c r="M40" s="292"/>
      <c r="N40" s="436"/>
      <c r="O40" s="292"/>
      <c r="P40" s="292"/>
      <c r="Q40" s="292"/>
      <c r="R40" s="436"/>
      <c r="S40" s="292"/>
      <c r="T40" s="292"/>
      <c r="U40" s="292"/>
      <c r="V40" s="436"/>
      <c r="W40" s="292"/>
      <c r="X40" s="292"/>
      <c r="Y40" s="292"/>
      <c r="Z40" s="436"/>
      <c r="AA40" s="292"/>
      <c r="AB40" s="292"/>
      <c r="AC40" s="292"/>
      <c r="AD40" s="436"/>
      <c r="AE40" s="292"/>
      <c r="AF40" s="292"/>
      <c r="AG40" s="292"/>
      <c r="AH40" s="436"/>
      <c r="AI40" s="292"/>
      <c r="AJ40" s="292"/>
      <c r="AK40" s="292"/>
      <c r="AL40" s="436"/>
      <c r="AM40" s="292"/>
      <c r="AN40" s="292"/>
      <c r="AO40" s="292"/>
      <c r="AP40" s="436"/>
      <c r="AQ40" s="292"/>
      <c r="AR40" s="292"/>
      <c r="AS40" s="292"/>
      <c r="AT40" s="436"/>
      <c r="AU40" s="292"/>
      <c r="AV40" s="292"/>
      <c r="AW40" s="292"/>
      <c r="AX40" s="436"/>
      <c r="AY40" s="292"/>
      <c r="AZ40" s="292"/>
      <c r="BA40" s="292"/>
      <c r="BB40" s="436"/>
      <c r="BC40" s="292"/>
      <c r="BD40" s="292"/>
      <c r="BE40" s="292"/>
      <c r="BF40" s="436"/>
      <c r="BG40" s="292"/>
      <c r="BH40" s="292"/>
      <c r="BI40" s="292"/>
      <c r="BJ40" s="436"/>
      <c r="BK40" s="292"/>
      <c r="BL40" s="292"/>
      <c r="BM40" s="292"/>
      <c r="BN40" s="436"/>
      <c r="BO40" s="292"/>
      <c r="BQ40" s="584"/>
      <c r="BR40" s="436"/>
    </row>
    <row r="41" spans="1:70" ht="12" customHeight="1" x14ac:dyDescent="0.2">
      <c r="AB41" s="58"/>
      <c r="AC41" s="58"/>
      <c r="AD41" s="420"/>
      <c r="AE41" s="58"/>
      <c r="AF41" s="58"/>
      <c r="AG41" s="58"/>
      <c r="AI41" s="58"/>
      <c r="AJ41" s="58"/>
      <c r="AK41" s="58"/>
      <c r="AM41" s="58"/>
      <c r="AN41" s="58"/>
      <c r="AO41" s="58"/>
      <c r="AQ41" s="58"/>
      <c r="AR41" s="58"/>
      <c r="AS41" s="58"/>
      <c r="AU41" s="58"/>
      <c r="AV41" s="58"/>
      <c r="AW41" s="58"/>
      <c r="AY41" s="58"/>
      <c r="AZ41" s="58"/>
      <c r="BA41" s="58"/>
      <c r="BC41" s="58"/>
      <c r="BD41" s="58"/>
      <c r="BE41" s="58"/>
      <c r="BG41" s="58"/>
      <c r="BH41" s="58"/>
      <c r="BI41" s="58"/>
      <c r="BK41" s="292"/>
      <c r="BL41" s="292"/>
      <c r="BM41" s="292"/>
      <c r="BN41" s="436"/>
      <c r="BO41" s="292"/>
      <c r="BQ41" s="584"/>
    </row>
    <row r="42" spans="1:70" s="333" customFormat="1" ht="12" customHeight="1" x14ac:dyDescent="0.15">
      <c r="A42" s="798" t="s">
        <v>568</v>
      </c>
      <c r="B42" s="800" t="s">
        <v>253</v>
      </c>
      <c r="C42" s="331" t="s">
        <v>537</v>
      </c>
      <c r="D42" s="331" t="s">
        <v>538</v>
      </c>
      <c r="E42" s="331" t="s">
        <v>539</v>
      </c>
      <c r="F42" s="586" t="s">
        <v>540</v>
      </c>
      <c r="G42" s="331" t="s">
        <v>541</v>
      </c>
      <c r="H42" s="331" t="s">
        <v>542</v>
      </c>
      <c r="I42" s="331" t="s">
        <v>543</v>
      </c>
      <c r="J42" s="586" t="s">
        <v>544</v>
      </c>
      <c r="K42" s="331" t="s">
        <v>545</v>
      </c>
      <c r="L42" s="331" t="s">
        <v>546</v>
      </c>
      <c r="M42" s="331" t="s">
        <v>547</v>
      </c>
      <c r="N42" s="586" t="s">
        <v>548</v>
      </c>
      <c r="O42" s="331" t="s">
        <v>549</v>
      </c>
      <c r="P42" s="331" t="s">
        <v>550</v>
      </c>
      <c r="Q42" s="331" t="s">
        <v>551</v>
      </c>
      <c r="R42" s="586" t="s">
        <v>552</v>
      </c>
      <c r="S42" s="331" t="s">
        <v>553</v>
      </c>
      <c r="T42" s="331" t="s">
        <v>554</v>
      </c>
      <c r="U42" s="331" t="s">
        <v>555</v>
      </c>
      <c r="V42" s="586" t="s">
        <v>556</v>
      </c>
      <c r="W42" s="331" t="s">
        <v>557</v>
      </c>
      <c r="X42" s="331" t="s">
        <v>558</v>
      </c>
      <c r="Y42" s="331" t="s">
        <v>559</v>
      </c>
      <c r="Z42" s="586" t="s">
        <v>560</v>
      </c>
      <c r="AA42" s="331" t="s">
        <v>561</v>
      </c>
      <c r="AB42" s="331" t="s">
        <v>562</v>
      </c>
      <c r="AC42" s="331" t="s">
        <v>563</v>
      </c>
      <c r="AD42" s="586" t="s">
        <v>937</v>
      </c>
      <c r="AE42" s="331" t="s">
        <v>938</v>
      </c>
      <c r="AF42" s="331" t="s">
        <v>939</v>
      </c>
      <c r="AG42" s="331" t="s">
        <v>940</v>
      </c>
      <c r="AH42" s="586" t="s">
        <v>941</v>
      </c>
      <c r="AI42" s="331" t="s">
        <v>942</v>
      </c>
      <c r="AJ42" s="331" t="s">
        <v>943</v>
      </c>
      <c r="AK42" s="331" t="s">
        <v>944</v>
      </c>
      <c r="AL42" s="586" t="s">
        <v>945</v>
      </c>
      <c r="AM42" s="331" t="s">
        <v>946</v>
      </c>
      <c r="AN42" s="331" t="s">
        <v>947</v>
      </c>
      <c r="AO42" s="331" t="s">
        <v>948</v>
      </c>
      <c r="AP42" s="586" t="s">
        <v>949</v>
      </c>
      <c r="AQ42" s="331" t="s">
        <v>950</v>
      </c>
      <c r="AR42" s="331" t="s">
        <v>951</v>
      </c>
      <c r="AS42" s="331" t="s">
        <v>952</v>
      </c>
      <c r="AT42" s="586" t="s">
        <v>953</v>
      </c>
      <c r="AU42" s="332" t="s">
        <v>954</v>
      </c>
      <c r="AV42" s="332" t="s">
        <v>955</v>
      </c>
      <c r="AW42" s="332" t="s">
        <v>956</v>
      </c>
      <c r="AX42" s="586" t="s">
        <v>957</v>
      </c>
      <c r="AY42" s="331" t="s">
        <v>958</v>
      </c>
      <c r="AZ42" s="331" t="s">
        <v>959</v>
      </c>
      <c r="BA42" s="331" t="s">
        <v>959</v>
      </c>
      <c r="BB42" s="586" t="s">
        <v>960</v>
      </c>
      <c r="BC42" s="332" t="s">
        <v>961</v>
      </c>
      <c r="BD42" s="332" t="s">
        <v>962</v>
      </c>
      <c r="BE42" s="332" t="s">
        <v>963</v>
      </c>
      <c r="BF42" s="586" t="s">
        <v>964</v>
      </c>
      <c r="BG42" s="331" t="s">
        <v>1030</v>
      </c>
      <c r="BH42" s="331" t="s">
        <v>1031</v>
      </c>
      <c r="BI42" s="331" t="s">
        <v>1032</v>
      </c>
      <c r="BJ42" s="586" t="s">
        <v>1033</v>
      </c>
      <c r="BK42" s="331" t="s">
        <v>1034</v>
      </c>
      <c r="BL42" s="331" t="s">
        <v>1035</v>
      </c>
      <c r="BM42" s="331" t="s">
        <v>1036</v>
      </c>
      <c r="BN42" s="586" t="s">
        <v>1037</v>
      </c>
      <c r="BO42" s="331" t="s">
        <v>1038</v>
      </c>
      <c r="BP42" s="331" t="s">
        <v>1039</v>
      </c>
      <c r="BQ42" s="583" t="s">
        <v>1040</v>
      </c>
      <c r="BR42" s="586" t="s">
        <v>1041</v>
      </c>
    </row>
    <row r="43" spans="1:70" s="333" customFormat="1" ht="12" customHeight="1" x14ac:dyDescent="0.15">
      <c r="A43" s="799"/>
      <c r="B43" s="801"/>
      <c r="C43" s="762" t="s">
        <v>811</v>
      </c>
      <c r="D43" s="674"/>
      <c r="E43" s="674"/>
      <c r="F43" s="763"/>
      <c r="G43" s="762" t="s">
        <v>901</v>
      </c>
      <c r="H43" s="674"/>
      <c r="I43" s="674"/>
      <c r="J43" s="763"/>
      <c r="K43" s="762" t="s">
        <v>812</v>
      </c>
      <c r="L43" s="674"/>
      <c r="M43" s="674"/>
      <c r="N43" s="763"/>
      <c r="O43" s="762" t="s">
        <v>813</v>
      </c>
      <c r="P43" s="674"/>
      <c r="Q43" s="674"/>
      <c r="R43" s="763"/>
      <c r="S43" s="762" t="s">
        <v>814</v>
      </c>
      <c r="T43" s="674"/>
      <c r="U43" s="674"/>
      <c r="V43" s="763"/>
      <c r="W43" s="779" t="s">
        <v>1003</v>
      </c>
      <c r="X43" s="780"/>
      <c r="Y43" s="767"/>
      <c r="Z43" s="664"/>
      <c r="AA43" s="762" t="s">
        <v>727</v>
      </c>
      <c r="AB43" s="674"/>
      <c r="AC43" s="674"/>
      <c r="AD43" s="763"/>
      <c r="AE43" s="762" t="s">
        <v>90</v>
      </c>
      <c r="AF43" s="767"/>
      <c r="AG43" s="767"/>
      <c r="AH43" s="664"/>
      <c r="AI43" s="770" t="s">
        <v>990</v>
      </c>
      <c r="AJ43" s="771"/>
      <c r="AK43" s="767"/>
      <c r="AL43" s="664"/>
      <c r="AM43" s="770" t="s">
        <v>902</v>
      </c>
      <c r="AN43" s="767"/>
      <c r="AO43" s="767"/>
      <c r="AP43" s="664"/>
      <c r="AQ43" s="770" t="s">
        <v>51</v>
      </c>
      <c r="AR43" s="767"/>
      <c r="AS43" s="767"/>
      <c r="AT43" s="664"/>
      <c r="AU43" s="762" t="s">
        <v>817</v>
      </c>
      <c r="AV43" s="783"/>
      <c r="AW43" s="783"/>
      <c r="AX43" s="784"/>
      <c r="AY43" s="773" t="s">
        <v>816</v>
      </c>
      <c r="AZ43" s="774"/>
      <c r="BA43" s="774"/>
      <c r="BB43" s="775"/>
      <c r="BC43" s="762" t="s">
        <v>815</v>
      </c>
      <c r="BD43" s="767"/>
      <c r="BE43" s="767"/>
      <c r="BF43" s="664"/>
      <c r="BG43" s="762" t="s">
        <v>818</v>
      </c>
      <c r="BH43" s="767"/>
      <c r="BI43" s="767"/>
      <c r="BJ43" s="664"/>
      <c r="BK43" s="762" t="s">
        <v>819</v>
      </c>
      <c r="BL43" s="783"/>
      <c r="BM43" s="783"/>
      <c r="BN43" s="784"/>
      <c r="BO43" s="762" t="s">
        <v>820</v>
      </c>
      <c r="BP43" s="767"/>
      <c r="BQ43" s="788"/>
      <c r="BR43" s="789"/>
    </row>
    <row r="44" spans="1:70" s="333" customFormat="1" ht="10.5" x14ac:dyDescent="0.15">
      <c r="A44" s="799"/>
      <c r="B44" s="801"/>
      <c r="C44" s="764"/>
      <c r="D44" s="765"/>
      <c r="E44" s="765"/>
      <c r="F44" s="766"/>
      <c r="G44" s="764"/>
      <c r="H44" s="765"/>
      <c r="I44" s="765"/>
      <c r="J44" s="766"/>
      <c r="K44" s="764"/>
      <c r="L44" s="765"/>
      <c r="M44" s="765"/>
      <c r="N44" s="766"/>
      <c r="O44" s="764"/>
      <c r="P44" s="765"/>
      <c r="Q44" s="765"/>
      <c r="R44" s="766"/>
      <c r="S44" s="764"/>
      <c r="T44" s="765"/>
      <c r="U44" s="765"/>
      <c r="V44" s="766"/>
      <c r="W44" s="781"/>
      <c r="X44" s="782"/>
      <c r="Y44" s="769"/>
      <c r="Z44" s="666"/>
      <c r="AA44" s="764"/>
      <c r="AB44" s="765"/>
      <c r="AC44" s="765"/>
      <c r="AD44" s="766"/>
      <c r="AE44" s="768"/>
      <c r="AF44" s="769"/>
      <c r="AG44" s="769"/>
      <c r="AH44" s="666"/>
      <c r="AI44" s="768"/>
      <c r="AJ44" s="772"/>
      <c r="AK44" s="769"/>
      <c r="AL44" s="666"/>
      <c r="AM44" s="663"/>
      <c r="AN44" s="769"/>
      <c r="AO44" s="769"/>
      <c r="AP44" s="666"/>
      <c r="AQ44" s="663"/>
      <c r="AR44" s="769"/>
      <c r="AS44" s="769"/>
      <c r="AT44" s="666"/>
      <c r="AU44" s="793"/>
      <c r="AV44" s="786"/>
      <c r="AW44" s="786"/>
      <c r="AX44" s="787"/>
      <c r="AY44" s="776"/>
      <c r="AZ44" s="777"/>
      <c r="BA44" s="777"/>
      <c r="BB44" s="778"/>
      <c r="BC44" s="768"/>
      <c r="BD44" s="769"/>
      <c r="BE44" s="769"/>
      <c r="BF44" s="666"/>
      <c r="BG44" s="768"/>
      <c r="BH44" s="769"/>
      <c r="BI44" s="769"/>
      <c r="BJ44" s="666"/>
      <c r="BK44" s="785"/>
      <c r="BL44" s="786"/>
      <c r="BM44" s="786"/>
      <c r="BN44" s="787"/>
      <c r="BO44" s="790"/>
      <c r="BP44" s="769"/>
      <c r="BQ44" s="791"/>
      <c r="BR44" s="792"/>
    </row>
    <row r="45" spans="1:70" s="333" customFormat="1" x14ac:dyDescent="0.15">
      <c r="A45" s="799"/>
      <c r="B45" s="801"/>
      <c r="C45" s="334" t="s">
        <v>925</v>
      </c>
      <c r="D45" s="334" t="s">
        <v>926</v>
      </c>
      <c r="E45" s="652" t="s">
        <v>1027</v>
      </c>
      <c r="F45" s="653"/>
      <c r="G45" s="334" t="s">
        <v>925</v>
      </c>
      <c r="H45" s="334" t="s">
        <v>926</v>
      </c>
      <c r="I45" s="652" t="s">
        <v>1027</v>
      </c>
      <c r="J45" s="653"/>
      <c r="K45" s="334" t="s">
        <v>925</v>
      </c>
      <c r="L45" s="334" t="s">
        <v>926</v>
      </c>
      <c r="M45" s="652" t="s">
        <v>1027</v>
      </c>
      <c r="N45" s="653"/>
      <c r="O45" s="334" t="s">
        <v>925</v>
      </c>
      <c r="P45" s="334" t="s">
        <v>926</v>
      </c>
      <c r="Q45" s="652" t="s">
        <v>1027</v>
      </c>
      <c r="R45" s="653"/>
      <c r="S45" s="334" t="s">
        <v>925</v>
      </c>
      <c r="T45" s="334" t="s">
        <v>926</v>
      </c>
      <c r="U45" s="652" t="s">
        <v>1027</v>
      </c>
      <c r="V45" s="653"/>
      <c r="W45" s="334" t="s">
        <v>925</v>
      </c>
      <c r="X45" s="334" t="s">
        <v>926</v>
      </c>
      <c r="Y45" s="652" t="s">
        <v>1027</v>
      </c>
      <c r="Z45" s="653"/>
      <c r="AA45" s="334" t="s">
        <v>925</v>
      </c>
      <c r="AB45" s="334" t="s">
        <v>926</v>
      </c>
      <c r="AC45" s="652" t="s">
        <v>1027</v>
      </c>
      <c r="AD45" s="653"/>
      <c r="AE45" s="334" t="s">
        <v>925</v>
      </c>
      <c r="AF45" s="334" t="s">
        <v>926</v>
      </c>
      <c r="AG45" s="652" t="s">
        <v>1027</v>
      </c>
      <c r="AH45" s="653"/>
      <c r="AI45" s="334" t="s">
        <v>925</v>
      </c>
      <c r="AJ45" s="334" t="s">
        <v>926</v>
      </c>
      <c r="AK45" s="652" t="s">
        <v>1027</v>
      </c>
      <c r="AL45" s="653"/>
      <c r="AM45" s="334" t="s">
        <v>925</v>
      </c>
      <c r="AN45" s="334" t="s">
        <v>926</v>
      </c>
      <c r="AO45" s="652" t="s">
        <v>1027</v>
      </c>
      <c r="AP45" s="653"/>
      <c r="AQ45" s="334" t="s">
        <v>925</v>
      </c>
      <c r="AR45" s="334" t="s">
        <v>926</v>
      </c>
      <c r="AS45" s="652" t="s">
        <v>1027</v>
      </c>
      <c r="AT45" s="653"/>
      <c r="AU45" s="334" t="s">
        <v>925</v>
      </c>
      <c r="AV45" s="334" t="s">
        <v>926</v>
      </c>
      <c r="AW45" s="652" t="s">
        <v>1027</v>
      </c>
      <c r="AX45" s="653"/>
      <c r="AY45" s="334" t="s">
        <v>925</v>
      </c>
      <c r="AZ45" s="334" t="s">
        <v>926</v>
      </c>
      <c r="BA45" s="652" t="s">
        <v>1027</v>
      </c>
      <c r="BB45" s="653"/>
      <c r="BC45" s="334" t="s">
        <v>925</v>
      </c>
      <c r="BD45" s="334" t="s">
        <v>926</v>
      </c>
      <c r="BE45" s="652" t="s">
        <v>1027</v>
      </c>
      <c r="BF45" s="653"/>
      <c r="BG45" s="334" t="s">
        <v>925</v>
      </c>
      <c r="BH45" s="334" t="s">
        <v>926</v>
      </c>
      <c r="BI45" s="652" t="s">
        <v>1027</v>
      </c>
      <c r="BJ45" s="653"/>
      <c r="BK45" s="334" t="s">
        <v>925</v>
      </c>
      <c r="BL45" s="334" t="s">
        <v>926</v>
      </c>
      <c r="BM45" s="652" t="s">
        <v>1027</v>
      </c>
      <c r="BN45" s="653"/>
      <c r="BO45" s="334" t="s">
        <v>925</v>
      </c>
      <c r="BP45" s="334" t="s">
        <v>926</v>
      </c>
      <c r="BQ45" s="652" t="s">
        <v>1027</v>
      </c>
      <c r="BR45" s="653"/>
    </row>
    <row r="46" spans="1:70" s="333" customFormat="1" ht="12.75" customHeight="1" x14ac:dyDescent="0.15">
      <c r="A46" s="624"/>
      <c r="B46" s="617"/>
      <c r="C46" s="797" t="s">
        <v>249</v>
      </c>
      <c r="D46" s="608"/>
      <c r="E46" s="177" t="s">
        <v>1028</v>
      </c>
      <c r="F46" s="397" t="s">
        <v>1029</v>
      </c>
      <c r="G46" s="797" t="s">
        <v>249</v>
      </c>
      <c r="H46" s="608"/>
      <c r="I46" s="177" t="s">
        <v>1028</v>
      </c>
      <c r="J46" s="397" t="s">
        <v>1029</v>
      </c>
      <c r="K46" s="797" t="s">
        <v>249</v>
      </c>
      <c r="L46" s="608"/>
      <c r="M46" s="177" t="s">
        <v>1028</v>
      </c>
      <c r="N46" s="397" t="s">
        <v>1029</v>
      </c>
      <c r="O46" s="797" t="s">
        <v>249</v>
      </c>
      <c r="P46" s="608"/>
      <c r="Q46" s="177" t="s">
        <v>1028</v>
      </c>
      <c r="R46" s="397" t="s">
        <v>1029</v>
      </c>
      <c r="S46" s="797" t="s">
        <v>249</v>
      </c>
      <c r="T46" s="608"/>
      <c r="U46" s="177" t="s">
        <v>1028</v>
      </c>
      <c r="V46" s="397" t="s">
        <v>1029</v>
      </c>
      <c r="W46" s="360"/>
      <c r="X46" s="360"/>
      <c r="Y46" s="177" t="s">
        <v>1028</v>
      </c>
      <c r="Z46" s="397" t="s">
        <v>1029</v>
      </c>
      <c r="AA46" s="797" t="s">
        <v>249</v>
      </c>
      <c r="AB46" s="608"/>
      <c r="AC46" s="177" t="s">
        <v>1028</v>
      </c>
      <c r="AD46" s="397" t="s">
        <v>1029</v>
      </c>
      <c r="AE46" s="797" t="s">
        <v>249</v>
      </c>
      <c r="AF46" s="608"/>
      <c r="AG46" s="177" t="s">
        <v>1028</v>
      </c>
      <c r="AH46" s="397" t="s">
        <v>1029</v>
      </c>
      <c r="AI46" s="797" t="s">
        <v>249</v>
      </c>
      <c r="AJ46" s="608"/>
      <c r="AK46" s="177" t="s">
        <v>1028</v>
      </c>
      <c r="AL46" s="397" t="s">
        <v>1029</v>
      </c>
      <c r="AM46" s="797" t="s">
        <v>249</v>
      </c>
      <c r="AN46" s="608"/>
      <c r="AO46" s="177" t="s">
        <v>1028</v>
      </c>
      <c r="AP46" s="397" t="s">
        <v>1029</v>
      </c>
      <c r="AQ46" s="797" t="s">
        <v>249</v>
      </c>
      <c r="AR46" s="608"/>
      <c r="AS46" s="177" t="s">
        <v>1028</v>
      </c>
      <c r="AT46" s="397" t="s">
        <v>1029</v>
      </c>
      <c r="AU46" s="797" t="s">
        <v>249</v>
      </c>
      <c r="AV46" s="608"/>
      <c r="AW46" s="177" t="s">
        <v>1028</v>
      </c>
      <c r="AX46" s="397" t="s">
        <v>1029</v>
      </c>
      <c r="AY46" s="797" t="s">
        <v>249</v>
      </c>
      <c r="AZ46" s="608"/>
      <c r="BA46" s="177" t="s">
        <v>1028</v>
      </c>
      <c r="BB46" s="397" t="s">
        <v>1029</v>
      </c>
      <c r="BC46" s="797" t="s">
        <v>249</v>
      </c>
      <c r="BD46" s="608"/>
      <c r="BE46" s="177" t="s">
        <v>1028</v>
      </c>
      <c r="BF46" s="397" t="s">
        <v>1029</v>
      </c>
      <c r="BG46" s="797" t="s">
        <v>249</v>
      </c>
      <c r="BH46" s="608"/>
      <c r="BI46" s="177" t="s">
        <v>1028</v>
      </c>
      <c r="BJ46" s="397" t="s">
        <v>1029</v>
      </c>
      <c r="BK46" s="797" t="s">
        <v>249</v>
      </c>
      <c r="BL46" s="608"/>
      <c r="BM46" s="177" t="s">
        <v>1028</v>
      </c>
      <c r="BN46" s="397" t="s">
        <v>1029</v>
      </c>
      <c r="BO46" s="797" t="s">
        <v>249</v>
      </c>
      <c r="BP46" s="608"/>
      <c r="BQ46" s="478" t="s">
        <v>1028</v>
      </c>
      <c r="BR46" s="397" t="s">
        <v>1029</v>
      </c>
    </row>
    <row r="47" spans="1:70" s="73" customFormat="1" ht="25.5" x14ac:dyDescent="0.2">
      <c r="A47" s="350" t="s">
        <v>248</v>
      </c>
      <c r="B47" s="329" t="s">
        <v>893</v>
      </c>
      <c r="C47" s="351"/>
      <c r="D47" s="351"/>
      <c r="E47" s="351"/>
      <c r="F47" s="588"/>
      <c r="G47" s="351"/>
      <c r="H47" s="351"/>
      <c r="I47" s="351"/>
      <c r="J47" s="588"/>
      <c r="K47" s="351"/>
      <c r="L47" s="351"/>
      <c r="M47" s="351"/>
      <c r="N47" s="588"/>
      <c r="O47" s="293">
        <v>5586000</v>
      </c>
      <c r="P47" s="293">
        <v>5586000</v>
      </c>
      <c r="Q47" s="293">
        <v>2190751</v>
      </c>
      <c r="R47" s="587">
        <f>Q47/P47</f>
        <v>0.3921860007160759</v>
      </c>
      <c r="S47" s="351"/>
      <c r="T47" s="351"/>
      <c r="U47" s="351"/>
      <c r="V47" s="588"/>
      <c r="W47" s="351"/>
      <c r="X47" s="351"/>
      <c r="Y47" s="351"/>
      <c r="Z47" s="588"/>
      <c r="AA47" s="351"/>
      <c r="AB47" s="351"/>
      <c r="AC47" s="351"/>
      <c r="AD47" s="588"/>
      <c r="AE47" s="352"/>
      <c r="AF47" s="352"/>
      <c r="AG47" s="352"/>
      <c r="AH47" s="590"/>
      <c r="AI47" s="352"/>
      <c r="AJ47" s="352"/>
      <c r="AK47" s="352"/>
      <c r="AL47" s="590"/>
      <c r="AM47" s="352"/>
      <c r="AN47" s="352"/>
      <c r="AO47" s="352"/>
      <c r="AP47" s="590"/>
      <c r="AQ47" s="352"/>
      <c r="AR47" s="352"/>
      <c r="AS47" s="352"/>
      <c r="AT47" s="590"/>
      <c r="AU47" s="351"/>
      <c r="AV47" s="351"/>
      <c r="AW47" s="351"/>
      <c r="AX47" s="588"/>
      <c r="AY47" s="353"/>
      <c r="AZ47" s="353"/>
      <c r="BA47" s="353"/>
      <c r="BB47" s="591"/>
      <c r="BC47" s="172">
        <v>7000000</v>
      </c>
      <c r="BD47" s="172">
        <v>12000000</v>
      </c>
      <c r="BE47" s="172">
        <v>5000000</v>
      </c>
      <c r="BF47" s="472">
        <f>BE47/BD47</f>
        <v>0.41666666666666669</v>
      </c>
      <c r="BG47" s="353"/>
      <c r="BH47" s="353"/>
      <c r="BI47" s="353"/>
      <c r="BJ47" s="591"/>
      <c r="BK47" s="348">
        <f t="shared" ref="BK47:BK54" si="11">C47+G47+K47+O47+S47+AA47+AE47+AM47+AQ47+AU47+AY47+BC47+BG47</f>
        <v>12586000</v>
      </c>
      <c r="BL47" s="348">
        <f>D47+H47+L47+P47+T47+AB47+AF47+AN47+AR47+AV47+AZ47+BD47+BH47+AJ47</f>
        <v>17586000</v>
      </c>
      <c r="BM47" s="348">
        <f>E47+I47+M47+Q47+U47+AC47+AG47+AO47+AS47+AW47+BA47+BE47+BI47+AK47+Y47</f>
        <v>7190751</v>
      </c>
      <c r="BN47" s="592">
        <f>BM47/BL47</f>
        <v>0.40889065165472532</v>
      </c>
      <c r="BO47" s="72"/>
      <c r="BP47" s="72"/>
      <c r="BQ47" s="72"/>
      <c r="BR47" s="426"/>
    </row>
    <row r="48" spans="1:70" s="73" customFormat="1" x14ac:dyDescent="0.2">
      <c r="A48" s="350" t="s">
        <v>247</v>
      </c>
      <c r="B48" s="329" t="s">
        <v>896</v>
      </c>
      <c r="C48" s="351"/>
      <c r="D48" s="351"/>
      <c r="E48" s="351">
        <v>102580</v>
      </c>
      <c r="F48" s="588"/>
      <c r="G48" s="351">
        <v>2500000</v>
      </c>
      <c r="H48" s="351">
        <v>2500000</v>
      </c>
      <c r="I48" s="351">
        <v>1375648</v>
      </c>
      <c r="J48" s="588">
        <f>I48/H48</f>
        <v>0.55025919999999995</v>
      </c>
      <c r="K48" s="351">
        <v>55085000</v>
      </c>
      <c r="L48" s="351">
        <v>48212957</v>
      </c>
      <c r="M48" s="351">
        <v>13057306</v>
      </c>
      <c r="N48" s="588">
        <f>M48/L48</f>
        <v>0.27082566207254205</v>
      </c>
      <c r="O48" s="351"/>
      <c r="P48" s="351"/>
      <c r="Q48" s="351"/>
      <c r="R48" s="587"/>
      <c r="S48" s="351"/>
      <c r="T48" s="351"/>
      <c r="U48" s="351"/>
      <c r="V48" s="588"/>
      <c r="W48" s="351"/>
      <c r="X48" s="351"/>
      <c r="Y48" s="351"/>
      <c r="Z48" s="588"/>
      <c r="AA48" s="351"/>
      <c r="AB48" s="351"/>
      <c r="AC48" s="351"/>
      <c r="AD48" s="588"/>
      <c r="AE48" s="352"/>
      <c r="AF48" s="352"/>
      <c r="AG48" s="352"/>
      <c r="AH48" s="590"/>
      <c r="AI48" s="352"/>
      <c r="AJ48" s="352"/>
      <c r="AK48" s="352"/>
      <c r="AL48" s="590"/>
      <c r="AM48" s="352"/>
      <c r="AN48" s="352"/>
      <c r="AO48" s="352"/>
      <c r="AP48" s="590"/>
      <c r="AQ48" s="352"/>
      <c r="AR48" s="352"/>
      <c r="AS48" s="352"/>
      <c r="AT48" s="590"/>
      <c r="AU48" s="351"/>
      <c r="AV48" s="351"/>
      <c r="AW48" s="351"/>
      <c r="AX48" s="588"/>
      <c r="AY48" s="353"/>
      <c r="AZ48" s="353"/>
      <c r="BA48" s="353"/>
      <c r="BB48" s="591"/>
      <c r="BC48" s="353"/>
      <c r="BD48" s="353"/>
      <c r="BE48" s="353"/>
      <c r="BF48" s="472"/>
      <c r="BG48" s="353"/>
      <c r="BH48" s="353"/>
      <c r="BI48" s="353"/>
      <c r="BJ48" s="591"/>
      <c r="BK48" s="348">
        <f t="shared" si="11"/>
        <v>57585000</v>
      </c>
      <c r="BL48" s="348">
        <f t="shared" ref="BL48:BL54" si="12">D48+H48+L48+P48+T48+AB48+AF48+AN48+AR48+AV48+AZ48+BD48+BH48+AJ48</f>
        <v>50712957</v>
      </c>
      <c r="BM48" s="348">
        <f t="shared" ref="BM48:BM54" si="13">E48+I48+M48+Q48+U48+AC48+AG48+AO48+AS48+AW48+BA48+BE48+BI48+AK48+Y48</f>
        <v>14535534</v>
      </c>
      <c r="BN48" s="592">
        <f t="shared" ref="BN48:BN54" si="14">BM48/BL48</f>
        <v>0.28662367292051222</v>
      </c>
      <c r="BO48" s="72"/>
      <c r="BP48" s="72"/>
      <c r="BQ48" s="72">
        <v>370009</v>
      </c>
      <c r="BR48" s="426"/>
    </row>
    <row r="49" spans="1:70" s="73" customFormat="1" ht="12" customHeight="1" x14ac:dyDescent="0.2">
      <c r="A49" s="350" t="s">
        <v>246</v>
      </c>
      <c r="B49" s="329" t="s">
        <v>897</v>
      </c>
      <c r="C49" s="351"/>
      <c r="D49" s="351"/>
      <c r="E49" s="351"/>
      <c r="F49" s="588"/>
      <c r="G49" s="351"/>
      <c r="H49" s="351"/>
      <c r="I49" s="351"/>
      <c r="J49" s="588"/>
      <c r="K49" s="351"/>
      <c r="L49" s="351"/>
      <c r="M49" s="351"/>
      <c r="N49" s="588"/>
      <c r="O49" s="351"/>
      <c r="P49" s="351"/>
      <c r="Q49" s="351"/>
      <c r="R49" s="587"/>
      <c r="S49" s="351">
        <v>9993281</v>
      </c>
      <c r="T49" s="351">
        <v>9993281</v>
      </c>
      <c r="U49" s="351">
        <v>7610661</v>
      </c>
      <c r="V49" s="588">
        <f>U49/T49</f>
        <v>0.76157780412659271</v>
      </c>
      <c r="W49" s="351"/>
      <c r="X49" s="351"/>
      <c r="Y49" s="351"/>
      <c r="Z49" s="588"/>
      <c r="AA49" s="351"/>
      <c r="AB49" s="351"/>
      <c r="AC49" s="351"/>
      <c r="AD49" s="588"/>
      <c r="AE49" s="352"/>
      <c r="AF49" s="352"/>
      <c r="AG49" s="352"/>
      <c r="AH49" s="590"/>
      <c r="AI49" s="352"/>
      <c r="AJ49" s="352"/>
      <c r="AK49" s="352"/>
      <c r="AL49" s="590"/>
      <c r="AM49" s="352"/>
      <c r="AN49" s="352"/>
      <c r="AO49" s="352"/>
      <c r="AP49" s="590"/>
      <c r="AQ49" s="352"/>
      <c r="AR49" s="352"/>
      <c r="AS49" s="352"/>
      <c r="AT49" s="590"/>
      <c r="AU49" s="351"/>
      <c r="AV49" s="351"/>
      <c r="AW49" s="351"/>
      <c r="AX49" s="588"/>
      <c r="AY49" s="353"/>
      <c r="AZ49" s="353"/>
      <c r="BA49" s="353"/>
      <c r="BB49" s="591"/>
      <c r="BC49" s="353"/>
      <c r="BD49" s="353"/>
      <c r="BE49" s="353"/>
      <c r="BF49" s="472"/>
      <c r="BG49" s="353"/>
      <c r="BH49" s="353"/>
      <c r="BI49" s="353"/>
      <c r="BJ49" s="591"/>
      <c r="BK49" s="348">
        <f t="shared" si="11"/>
        <v>9993281</v>
      </c>
      <c r="BL49" s="348">
        <f t="shared" si="12"/>
        <v>9993281</v>
      </c>
      <c r="BM49" s="348">
        <f t="shared" si="13"/>
        <v>7610661</v>
      </c>
      <c r="BN49" s="592">
        <f t="shared" si="14"/>
        <v>0.76157780412659271</v>
      </c>
      <c r="BO49" s="72"/>
      <c r="BP49" s="72"/>
      <c r="BQ49" s="72"/>
      <c r="BR49" s="426"/>
    </row>
    <row r="50" spans="1:70" s="73" customFormat="1" x14ac:dyDescent="0.2">
      <c r="A50" s="350" t="s">
        <v>245</v>
      </c>
      <c r="B50" s="294" t="s">
        <v>910</v>
      </c>
      <c r="C50" s="71">
        <v>1277000</v>
      </c>
      <c r="D50" s="71">
        <v>1277000</v>
      </c>
      <c r="E50" s="71">
        <v>1170636</v>
      </c>
      <c r="F50" s="425">
        <f>E50/D50</f>
        <v>0.91670790916209866</v>
      </c>
      <c r="G50" s="172">
        <v>223475</v>
      </c>
      <c r="H50" s="172">
        <v>223475</v>
      </c>
      <c r="I50" s="172">
        <v>926847</v>
      </c>
      <c r="J50" s="588">
        <f>I50/H50</f>
        <v>4.1474303613379568</v>
      </c>
      <c r="K50" s="172">
        <v>9000000</v>
      </c>
      <c r="L50" s="172">
        <v>9500000</v>
      </c>
      <c r="M50" s="172">
        <v>4428865</v>
      </c>
      <c r="N50" s="588">
        <f>M50/L50</f>
        <v>0.46619631578947368</v>
      </c>
      <c r="O50" s="172"/>
      <c r="P50" s="172"/>
      <c r="Q50" s="172"/>
      <c r="R50" s="587"/>
      <c r="S50" s="172"/>
      <c r="T50" s="172"/>
      <c r="U50" s="172"/>
      <c r="V50" s="588"/>
      <c r="W50" s="172"/>
      <c r="X50" s="172"/>
      <c r="Y50" s="172"/>
      <c r="Z50" s="472"/>
      <c r="AA50" s="172"/>
      <c r="AB50" s="172"/>
      <c r="AC50" s="172"/>
      <c r="AD50" s="472"/>
      <c r="AE50" s="172"/>
      <c r="AF50" s="172"/>
      <c r="AG50" s="172"/>
      <c r="AH50" s="472"/>
      <c r="AI50" s="172"/>
      <c r="AJ50" s="172"/>
      <c r="AK50" s="172"/>
      <c r="AL50" s="472"/>
      <c r="AM50" s="172"/>
      <c r="AN50" s="172"/>
      <c r="AO50" s="172"/>
      <c r="AP50" s="472"/>
      <c r="AQ50" s="172"/>
      <c r="AR50" s="172"/>
      <c r="AS50" s="172"/>
      <c r="AT50" s="472"/>
      <c r="AU50" s="172">
        <v>1499870</v>
      </c>
      <c r="AV50" s="172">
        <v>1499870</v>
      </c>
      <c r="AW50" s="172">
        <v>837950</v>
      </c>
      <c r="AX50" s="472">
        <f>AW50/AV50</f>
        <v>0.5586817524185429</v>
      </c>
      <c r="AY50" s="172"/>
      <c r="AZ50" s="172"/>
      <c r="BA50" s="172"/>
      <c r="BB50" s="472"/>
      <c r="BC50" s="172"/>
      <c r="BD50" s="172"/>
      <c r="BE50" s="172"/>
      <c r="BF50" s="472"/>
      <c r="BG50" s="172"/>
      <c r="BH50" s="172"/>
      <c r="BI50" s="172"/>
      <c r="BJ50" s="472"/>
      <c r="BK50" s="348">
        <f t="shared" si="11"/>
        <v>12000345</v>
      </c>
      <c r="BL50" s="348">
        <f t="shared" si="12"/>
        <v>12500345</v>
      </c>
      <c r="BM50" s="348">
        <f t="shared" si="13"/>
        <v>7364298</v>
      </c>
      <c r="BN50" s="592">
        <f t="shared" si="14"/>
        <v>0.58912758007878985</v>
      </c>
      <c r="BO50" s="72">
        <v>12000345</v>
      </c>
      <c r="BP50" s="72">
        <v>12500345</v>
      </c>
      <c r="BQ50" s="72">
        <v>9467340</v>
      </c>
      <c r="BR50" s="426">
        <f>BQ50/BP50</f>
        <v>0.75736629669021138</v>
      </c>
    </row>
    <row r="51" spans="1:70" s="73" customFormat="1" x14ac:dyDescent="0.2">
      <c r="A51" s="350" t="s">
        <v>572</v>
      </c>
      <c r="B51" s="294" t="s">
        <v>915</v>
      </c>
      <c r="C51" s="71">
        <v>3937000</v>
      </c>
      <c r="D51" s="71">
        <v>6937000</v>
      </c>
      <c r="E51" s="71">
        <v>6272311</v>
      </c>
      <c r="F51" s="425">
        <f>E51/D51</f>
        <v>0.90418206717601268</v>
      </c>
      <c r="G51" s="172">
        <v>744625</v>
      </c>
      <c r="H51" s="172">
        <v>1284625</v>
      </c>
      <c r="I51" s="172">
        <v>961468</v>
      </c>
      <c r="J51" s="588">
        <f>I51/H51</f>
        <v>0.74844254159774248</v>
      </c>
      <c r="K51" s="172">
        <v>10794000</v>
      </c>
      <c r="L51" s="172">
        <v>6717003</v>
      </c>
      <c r="M51" s="172">
        <v>1318995</v>
      </c>
      <c r="N51" s="588">
        <f>M51/L51</f>
        <v>0.19636659385145427</v>
      </c>
      <c r="O51" s="172"/>
      <c r="P51" s="172"/>
      <c r="Q51" s="172"/>
      <c r="R51" s="587"/>
      <c r="S51" s="172"/>
      <c r="T51" s="172"/>
      <c r="U51" s="172"/>
      <c r="V51" s="588"/>
      <c r="W51" s="172"/>
      <c r="X51" s="172"/>
      <c r="Y51" s="172"/>
      <c r="Z51" s="472"/>
      <c r="AA51" s="172"/>
      <c r="AB51" s="172"/>
      <c r="AC51" s="172"/>
      <c r="AD51" s="472"/>
      <c r="AE51" s="172"/>
      <c r="AF51" s="172"/>
      <c r="AG51" s="172"/>
      <c r="AH51" s="472"/>
      <c r="AI51" s="172"/>
      <c r="AJ51" s="172"/>
      <c r="AK51" s="172"/>
      <c r="AL51" s="472"/>
      <c r="AM51" s="172"/>
      <c r="AN51" s="172"/>
      <c r="AO51" s="172"/>
      <c r="AP51" s="472"/>
      <c r="AQ51" s="172"/>
      <c r="AR51" s="172"/>
      <c r="AS51" s="172"/>
      <c r="AT51" s="472"/>
      <c r="AU51" s="172">
        <v>299999</v>
      </c>
      <c r="AV51" s="172">
        <v>836996</v>
      </c>
      <c r="AW51" s="172">
        <v>536997</v>
      </c>
      <c r="AX51" s="472">
        <f>AW51/AV51</f>
        <v>0.64157654277917697</v>
      </c>
      <c r="AY51" s="172"/>
      <c r="AZ51" s="172"/>
      <c r="BA51" s="172"/>
      <c r="BB51" s="472"/>
      <c r="BC51" s="172"/>
      <c r="BD51" s="172"/>
      <c r="BE51" s="172"/>
      <c r="BF51" s="472"/>
      <c r="BG51" s="172"/>
      <c r="BH51" s="172"/>
      <c r="BI51" s="172"/>
      <c r="BJ51" s="472"/>
      <c r="BK51" s="348">
        <f t="shared" si="11"/>
        <v>15775624</v>
      </c>
      <c r="BL51" s="348">
        <f t="shared" si="12"/>
        <v>15775624</v>
      </c>
      <c r="BM51" s="348">
        <f t="shared" si="13"/>
        <v>9089771</v>
      </c>
      <c r="BN51" s="592">
        <f t="shared" si="14"/>
        <v>0.57619090059448674</v>
      </c>
      <c r="BO51" s="72">
        <v>15775624</v>
      </c>
      <c r="BP51" s="72">
        <v>15775624</v>
      </c>
      <c r="BQ51" s="72">
        <v>20087359</v>
      </c>
      <c r="BR51" s="426">
        <f>BQ51/BP51</f>
        <v>1.2733162884713785</v>
      </c>
    </row>
    <row r="52" spans="1:70" s="73" customFormat="1" ht="12" customHeight="1" x14ac:dyDescent="0.2">
      <c r="A52" s="350" t="s">
        <v>574</v>
      </c>
      <c r="B52" s="294" t="s">
        <v>906</v>
      </c>
      <c r="C52" s="172"/>
      <c r="D52" s="172"/>
      <c r="E52" s="172"/>
      <c r="F52" s="425"/>
      <c r="G52" s="172"/>
      <c r="H52" s="172"/>
      <c r="I52" s="172"/>
      <c r="J52" s="588"/>
      <c r="K52" s="172">
        <v>138000000</v>
      </c>
      <c r="L52" s="172">
        <v>138000000</v>
      </c>
      <c r="M52" s="172">
        <v>133278136</v>
      </c>
      <c r="N52" s="588">
        <f>M52/L52</f>
        <v>0.9657835942028985</v>
      </c>
      <c r="O52" s="172"/>
      <c r="P52" s="172"/>
      <c r="Q52" s="172"/>
      <c r="R52" s="587"/>
      <c r="S52" s="172"/>
      <c r="T52" s="172"/>
      <c r="U52" s="172"/>
      <c r="V52" s="588"/>
      <c r="W52" s="172"/>
      <c r="X52" s="172"/>
      <c r="Y52" s="172"/>
      <c r="Z52" s="472"/>
      <c r="AA52" s="172"/>
      <c r="AB52" s="172"/>
      <c r="AC52" s="172"/>
      <c r="AD52" s="472"/>
      <c r="AE52" s="172"/>
      <c r="AF52" s="172"/>
      <c r="AG52" s="172"/>
      <c r="AH52" s="472"/>
      <c r="AI52" s="172"/>
      <c r="AJ52" s="172"/>
      <c r="AK52" s="172"/>
      <c r="AL52" s="472"/>
      <c r="AM52" s="172"/>
      <c r="AN52" s="172"/>
      <c r="AO52" s="172"/>
      <c r="AP52" s="472"/>
      <c r="AQ52" s="172"/>
      <c r="AR52" s="172"/>
      <c r="AS52" s="172"/>
      <c r="AT52" s="472"/>
      <c r="AU52" s="172">
        <v>6827774</v>
      </c>
      <c r="AV52" s="172">
        <v>6827774</v>
      </c>
      <c r="AW52" s="172">
        <v>7890167</v>
      </c>
      <c r="AX52" s="472">
        <f>AW52/AV52</f>
        <v>1.1555987354004393</v>
      </c>
      <c r="AY52" s="172"/>
      <c r="AZ52" s="172"/>
      <c r="BA52" s="172"/>
      <c r="BB52" s="472"/>
      <c r="BC52" s="172"/>
      <c r="BD52" s="172"/>
      <c r="BE52" s="172"/>
      <c r="BF52" s="472"/>
      <c r="BG52" s="172"/>
      <c r="BH52" s="172"/>
      <c r="BI52" s="172"/>
      <c r="BJ52" s="472"/>
      <c r="BK52" s="348">
        <f t="shared" si="11"/>
        <v>144827774</v>
      </c>
      <c r="BL52" s="348">
        <f t="shared" si="12"/>
        <v>144827774</v>
      </c>
      <c r="BM52" s="348">
        <f t="shared" si="13"/>
        <v>141168303</v>
      </c>
      <c r="BN52" s="592">
        <f t="shared" si="14"/>
        <v>0.97473225681145936</v>
      </c>
      <c r="BO52" s="72">
        <v>144827774</v>
      </c>
      <c r="BP52" s="72">
        <v>144827774</v>
      </c>
      <c r="BQ52" s="72">
        <v>139563415</v>
      </c>
      <c r="BR52" s="426">
        <f>BQ52/BP52</f>
        <v>0.96365090165647371</v>
      </c>
    </row>
    <row r="53" spans="1:70" s="73" customFormat="1" ht="12" customHeight="1" x14ac:dyDescent="0.2">
      <c r="A53" s="350" t="s">
        <v>576</v>
      </c>
      <c r="B53" s="294" t="s">
        <v>912</v>
      </c>
      <c r="C53" s="172"/>
      <c r="D53" s="172"/>
      <c r="E53" s="172"/>
      <c r="F53" s="425"/>
      <c r="G53" s="172"/>
      <c r="H53" s="172"/>
      <c r="I53" s="172"/>
      <c r="J53" s="588"/>
      <c r="K53" s="172"/>
      <c r="L53" s="172"/>
      <c r="M53" s="172">
        <v>355200</v>
      </c>
      <c r="N53" s="588"/>
      <c r="O53" s="172">
        <v>29850000</v>
      </c>
      <c r="P53" s="172">
        <v>30750000</v>
      </c>
      <c r="Q53" s="172">
        <v>29660160</v>
      </c>
      <c r="R53" s="587">
        <f>Q53/P53</f>
        <v>0.96455804878048779</v>
      </c>
      <c r="S53" s="172"/>
      <c r="T53" s="172"/>
      <c r="U53" s="172"/>
      <c r="V53" s="588"/>
      <c r="W53" s="172"/>
      <c r="X53" s="172"/>
      <c r="Y53" s="172"/>
      <c r="Z53" s="472"/>
      <c r="AA53" s="172"/>
      <c r="AB53" s="172"/>
      <c r="AC53" s="172"/>
      <c r="AD53" s="472"/>
      <c r="AE53" s="172"/>
      <c r="AF53" s="172"/>
      <c r="AG53" s="172"/>
      <c r="AH53" s="472"/>
      <c r="AI53" s="172"/>
      <c r="AJ53" s="172"/>
      <c r="AK53" s="172"/>
      <c r="AL53" s="472"/>
      <c r="AM53" s="172"/>
      <c r="AN53" s="172"/>
      <c r="AO53" s="172"/>
      <c r="AP53" s="472"/>
      <c r="AQ53" s="172"/>
      <c r="AR53" s="172"/>
      <c r="AS53" s="172"/>
      <c r="AT53" s="472"/>
      <c r="AU53" s="172"/>
      <c r="AV53" s="172"/>
      <c r="AW53" s="172"/>
      <c r="AX53" s="472"/>
      <c r="AY53" s="172"/>
      <c r="AZ53" s="172"/>
      <c r="BA53" s="172"/>
      <c r="BB53" s="472"/>
      <c r="BC53" s="172"/>
      <c r="BD53" s="172">
        <v>12232496</v>
      </c>
      <c r="BE53" s="172">
        <v>19232496</v>
      </c>
      <c r="BF53" s="472">
        <f>BE53/BD53</f>
        <v>1.5722462529315357</v>
      </c>
      <c r="BG53" s="172"/>
      <c r="BH53" s="172"/>
      <c r="BI53" s="172"/>
      <c r="BJ53" s="472"/>
      <c r="BK53" s="348">
        <f t="shared" si="11"/>
        <v>29850000</v>
      </c>
      <c r="BL53" s="348">
        <f t="shared" si="12"/>
        <v>42982496</v>
      </c>
      <c r="BM53" s="348">
        <f t="shared" si="13"/>
        <v>49247856</v>
      </c>
      <c r="BN53" s="592">
        <f t="shared" si="14"/>
        <v>1.145765383192265</v>
      </c>
      <c r="BO53" s="72"/>
      <c r="BP53" s="72"/>
      <c r="BQ53" s="72"/>
      <c r="BR53" s="426"/>
    </row>
    <row r="54" spans="1:70" s="59" customFormat="1" ht="12" customHeight="1" x14ac:dyDescent="0.2">
      <c r="A54" s="595" t="s">
        <v>578</v>
      </c>
      <c r="B54" s="335" t="s">
        <v>823</v>
      </c>
      <c r="C54" s="244">
        <f>SUM(C47:C53)</f>
        <v>5214000</v>
      </c>
      <c r="D54" s="244">
        <f>SUM(D47:D53)</f>
        <v>8214000</v>
      </c>
      <c r="E54" s="244">
        <f>SUM(E47:E53)</f>
        <v>7545527</v>
      </c>
      <c r="F54" s="428">
        <f>E54/D54</f>
        <v>0.91861784757730702</v>
      </c>
      <c r="G54" s="244">
        <f>SUM(G47:G53)</f>
        <v>3468100</v>
      </c>
      <c r="H54" s="244">
        <f>SUM(H47:H53)</f>
        <v>4008100</v>
      </c>
      <c r="I54" s="244">
        <f>SUM(I47:I53)</f>
        <v>3263963</v>
      </c>
      <c r="J54" s="596">
        <f>I54/H54</f>
        <v>0.81434170804121653</v>
      </c>
      <c r="K54" s="244">
        <f>SUM(K47:K53)</f>
        <v>212879000</v>
      </c>
      <c r="L54" s="244">
        <f>SUM(L47:L53)</f>
        <v>202429960</v>
      </c>
      <c r="M54" s="244">
        <f>SUM(M47:M53)</f>
        <v>152438502</v>
      </c>
      <c r="N54" s="596">
        <f>M54/L54</f>
        <v>0.75304318589995278</v>
      </c>
      <c r="O54" s="244">
        <f>SUM(O47:O53)</f>
        <v>35436000</v>
      </c>
      <c r="P54" s="244">
        <f>SUM(P47:P53)</f>
        <v>36336000</v>
      </c>
      <c r="Q54" s="244">
        <f>SUM(Q47:Q53)</f>
        <v>31850911</v>
      </c>
      <c r="R54" s="593">
        <f>Q54/P54</f>
        <v>0.87656624284456186</v>
      </c>
      <c r="S54" s="244">
        <f>SUM(S47:S53)</f>
        <v>9993281</v>
      </c>
      <c r="T54" s="244">
        <f>SUM(T47:T53)</f>
        <v>9993281</v>
      </c>
      <c r="U54" s="244">
        <f>SUM(U47:U53)</f>
        <v>7610661</v>
      </c>
      <c r="V54" s="596">
        <f>U54/T54</f>
        <v>0.76157780412659271</v>
      </c>
      <c r="W54" s="244"/>
      <c r="X54" s="244"/>
      <c r="Y54" s="244"/>
      <c r="Z54" s="428"/>
      <c r="AA54" s="244">
        <f>SUM(AA47:AA53)</f>
        <v>0</v>
      </c>
      <c r="AB54" s="244">
        <v>0</v>
      </c>
      <c r="AC54" s="244">
        <v>0</v>
      </c>
      <c r="AD54" s="428"/>
      <c r="AE54" s="244">
        <f>SUM(AE47:AE53)</f>
        <v>0</v>
      </c>
      <c r="AF54" s="244">
        <v>0</v>
      </c>
      <c r="AG54" s="244"/>
      <c r="AH54" s="428"/>
      <c r="AI54" s="244">
        <v>0</v>
      </c>
      <c r="AJ54" s="244">
        <v>0</v>
      </c>
      <c r="AK54" s="244"/>
      <c r="AL54" s="428"/>
      <c r="AM54" s="244">
        <f>SUM(AM47:AM53)</f>
        <v>0</v>
      </c>
      <c r="AN54" s="244">
        <v>0</v>
      </c>
      <c r="AO54" s="244"/>
      <c r="AP54" s="428"/>
      <c r="AQ54" s="244">
        <f>SUM(AQ47:AQ53)</f>
        <v>0</v>
      </c>
      <c r="AR54" s="244">
        <v>0</v>
      </c>
      <c r="AS54" s="244"/>
      <c r="AT54" s="428"/>
      <c r="AU54" s="244">
        <f>SUM(AU47:AU53)</f>
        <v>8627643</v>
      </c>
      <c r="AV54" s="244">
        <f>SUM(AV47:AV53)</f>
        <v>9164640</v>
      </c>
      <c r="AW54" s="244">
        <f>SUM(AW47:AW53)</f>
        <v>9265114</v>
      </c>
      <c r="AX54" s="597">
        <f>AW54/AV54</f>
        <v>1.0109632238691317</v>
      </c>
      <c r="AY54" s="244">
        <f>SUM(AY47:AY53)</f>
        <v>0</v>
      </c>
      <c r="AZ54" s="244">
        <f>SUM(AZ47:AZ53)</f>
        <v>0</v>
      </c>
      <c r="BA54" s="244"/>
      <c r="BB54" s="428"/>
      <c r="BC54" s="244">
        <f>SUM(BC47:BC53)</f>
        <v>7000000</v>
      </c>
      <c r="BD54" s="244">
        <f>SUM(BD47:BD53)</f>
        <v>24232496</v>
      </c>
      <c r="BE54" s="244">
        <f>SUM(BE47:BE53)</f>
        <v>24232496</v>
      </c>
      <c r="BF54" s="597">
        <f>BE54/BD54</f>
        <v>1</v>
      </c>
      <c r="BG54" s="244">
        <f>SUM(BG47:BG53)</f>
        <v>0</v>
      </c>
      <c r="BH54" s="244">
        <v>0</v>
      </c>
      <c r="BI54" s="244"/>
      <c r="BJ54" s="428"/>
      <c r="BK54" s="349">
        <f t="shared" si="11"/>
        <v>282618024</v>
      </c>
      <c r="BL54" s="349">
        <f t="shared" si="12"/>
        <v>294378477</v>
      </c>
      <c r="BM54" s="349">
        <f t="shared" si="13"/>
        <v>236207174</v>
      </c>
      <c r="BN54" s="593">
        <f t="shared" si="14"/>
        <v>0.80239281216201142</v>
      </c>
      <c r="BO54" s="244">
        <f>SUM(BO47:BO53)</f>
        <v>172603743</v>
      </c>
      <c r="BP54" s="244">
        <f>SUM(BP47:BP53)</f>
        <v>173103743</v>
      </c>
      <c r="BQ54" s="244">
        <f>SUM(BQ47:BQ53)</f>
        <v>169488123</v>
      </c>
      <c r="BR54" s="428">
        <f>BQ54/BP54</f>
        <v>0.97911298775324573</v>
      </c>
    </row>
    <row r="55" spans="1:70" ht="12" customHeight="1" x14ac:dyDescent="0.2">
      <c r="A55" s="55"/>
      <c r="B55" s="295"/>
      <c r="C55" s="83"/>
      <c r="D55" s="83"/>
      <c r="E55" s="83"/>
      <c r="F55" s="431"/>
      <c r="G55" s="83"/>
      <c r="H55" s="83"/>
      <c r="I55" s="83"/>
      <c r="J55" s="431"/>
      <c r="K55" s="83"/>
      <c r="L55" s="83"/>
      <c r="M55" s="83"/>
      <c r="N55" s="431"/>
      <c r="O55" s="83"/>
      <c r="P55" s="83"/>
      <c r="Q55" s="83"/>
      <c r="R55" s="431"/>
      <c r="S55" s="83"/>
      <c r="T55" s="83"/>
      <c r="U55" s="83"/>
      <c r="V55" s="431"/>
      <c r="W55" s="83"/>
      <c r="X55" s="83"/>
      <c r="Y55" s="83"/>
      <c r="Z55" s="431"/>
      <c r="AA55" s="83"/>
      <c r="AB55" s="83"/>
      <c r="AC55" s="83"/>
      <c r="AD55" s="431"/>
      <c r="AE55" s="83"/>
      <c r="AF55" s="83"/>
      <c r="AG55" s="83"/>
      <c r="AH55" s="431"/>
      <c r="AI55" s="83"/>
      <c r="AJ55" s="83"/>
      <c r="AK55" s="83"/>
      <c r="AL55" s="431"/>
      <c r="AM55" s="83"/>
      <c r="AN55" s="83"/>
      <c r="AO55" s="83"/>
      <c r="AP55" s="431"/>
      <c r="AQ55" s="83"/>
      <c r="AR55" s="83"/>
      <c r="AS55" s="83"/>
      <c r="AT55" s="431"/>
      <c r="AU55" s="83"/>
      <c r="AV55" s="83"/>
      <c r="AW55" s="83"/>
      <c r="AX55" s="431"/>
      <c r="AY55" s="83"/>
      <c r="AZ55" s="83"/>
      <c r="BA55" s="83"/>
      <c r="BB55" s="431"/>
      <c r="BC55" s="83"/>
      <c r="BD55" s="83"/>
      <c r="BE55" s="83"/>
      <c r="BF55" s="431"/>
      <c r="BG55" s="83"/>
      <c r="BH55" s="83"/>
      <c r="BI55" s="83"/>
      <c r="BJ55" s="431"/>
      <c r="BK55" s="296"/>
      <c r="BL55" s="296"/>
      <c r="BM55" s="296"/>
      <c r="BN55" s="435"/>
      <c r="BO55" s="292"/>
      <c r="BQ55" s="584"/>
    </row>
    <row r="56" spans="1:70" ht="12" customHeight="1" x14ac:dyDescent="0.2">
      <c r="A56" s="802" t="s">
        <v>824</v>
      </c>
      <c r="B56" s="803"/>
      <c r="C56" s="795"/>
      <c r="D56" s="795"/>
      <c r="E56" s="795"/>
      <c r="F56" s="795"/>
      <c r="G56" s="795"/>
      <c r="H56" s="111"/>
      <c r="I56" s="111"/>
      <c r="J56" s="589"/>
      <c r="K56" s="83"/>
      <c r="L56" s="83"/>
      <c r="M56" s="83"/>
      <c r="N56" s="431"/>
      <c r="O56" s="83"/>
      <c r="P56" s="83"/>
      <c r="Q56" s="83"/>
      <c r="R56" s="431"/>
      <c r="S56" s="83"/>
      <c r="T56" s="83"/>
      <c r="U56" s="83"/>
      <c r="V56" s="431"/>
      <c r="W56" s="83"/>
      <c r="X56" s="83"/>
      <c r="Y56" s="83"/>
      <c r="Z56" s="431"/>
      <c r="AA56" s="83"/>
      <c r="AB56" s="83"/>
      <c r="AC56" s="83"/>
      <c r="AD56" s="431"/>
      <c r="AE56" s="83"/>
      <c r="AF56" s="83"/>
      <c r="AG56" s="83"/>
      <c r="AH56" s="431"/>
      <c r="AI56" s="83"/>
      <c r="AJ56" s="83"/>
      <c r="AK56" s="83"/>
      <c r="AL56" s="431"/>
      <c r="AM56" s="83"/>
      <c r="AN56" s="83"/>
      <c r="AO56" s="83"/>
      <c r="AP56" s="431"/>
      <c r="AQ56" s="83"/>
      <c r="AR56" s="83"/>
      <c r="AS56" s="83"/>
      <c r="AT56" s="431"/>
      <c r="AU56" s="83"/>
      <c r="AV56" s="83"/>
      <c r="AW56" s="83"/>
      <c r="AX56" s="431"/>
      <c r="AY56" s="83"/>
      <c r="AZ56" s="83"/>
      <c r="BA56" s="83"/>
      <c r="BB56" s="431"/>
      <c r="BC56" s="83"/>
      <c r="BD56" s="83"/>
      <c r="BE56" s="83"/>
      <c r="BF56" s="431"/>
      <c r="BG56" s="83"/>
      <c r="BH56" s="83"/>
      <c r="BI56" s="83"/>
      <c r="BJ56" s="431"/>
      <c r="BK56" s="296"/>
      <c r="BL56" s="296"/>
      <c r="BM56" s="296"/>
      <c r="BN56" s="435"/>
      <c r="BO56" s="292"/>
      <c r="BQ56" s="584"/>
    </row>
    <row r="57" spans="1:70" ht="12" customHeight="1" x14ac:dyDescent="0.2">
      <c r="AB57" s="58"/>
      <c r="AC57" s="58"/>
      <c r="AD57" s="420"/>
      <c r="AE57" s="58"/>
      <c r="AF57" s="58"/>
      <c r="AG57" s="58"/>
      <c r="AI57" s="58"/>
      <c r="AJ57" s="58"/>
      <c r="AK57" s="58"/>
      <c r="AM57" s="58"/>
      <c r="AN57" s="58"/>
      <c r="AO57" s="58"/>
      <c r="AQ57" s="58"/>
      <c r="AR57" s="58"/>
      <c r="AS57" s="58"/>
      <c r="AU57" s="58"/>
      <c r="AV57" s="58"/>
      <c r="AW57" s="58"/>
      <c r="AY57" s="58"/>
      <c r="AZ57" s="58"/>
      <c r="BA57" s="58"/>
      <c r="BC57" s="58"/>
      <c r="BD57" s="58"/>
      <c r="BE57" s="58"/>
      <c r="BG57" s="58"/>
      <c r="BH57" s="58"/>
      <c r="BI57" s="58"/>
      <c r="BK57" s="292"/>
      <c r="BL57" s="292"/>
      <c r="BM57" s="292"/>
      <c r="BN57" s="436"/>
      <c r="BO57" s="292"/>
      <c r="BQ57" s="584"/>
    </row>
    <row r="58" spans="1:70" s="333" customFormat="1" ht="12" customHeight="1" x14ac:dyDescent="0.15">
      <c r="A58" s="798" t="s">
        <v>568</v>
      </c>
      <c r="B58" s="800" t="s">
        <v>253</v>
      </c>
      <c r="C58" s="331" t="s">
        <v>537</v>
      </c>
      <c r="D58" s="331" t="s">
        <v>538</v>
      </c>
      <c r="E58" s="331" t="s">
        <v>539</v>
      </c>
      <c r="F58" s="586" t="s">
        <v>540</v>
      </c>
      <c r="G58" s="331" t="s">
        <v>541</v>
      </c>
      <c r="H58" s="331" t="s">
        <v>542</v>
      </c>
      <c r="I58" s="331" t="s">
        <v>543</v>
      </c>
      <c r="J58" s="586" t="s">
        <v>544</v>
      </c>
      <c r="K58" s="331" t="s">
        <v>545</v>
      </c>
      <c r="L58" s="331" t="s">
        <v>546</v>
      </c>
      <c r="M58" s="331" t="s">
        <v>547</v>
      </c>
      <c r="N58" s="586" t="s">
        <v>548</v>
      </c>
      <c r="O58" s="331" t="s">
        <v>549</v>
      </c>
      <c r="P58" s="331" t="s">
        <v>550</v>
      </c>
      <c r="Q58" s="331" t="s">
        <v>551</v>
      </c>
      <c r="R58" s="586" t="s">
        <v>552</v>
      </c>
      <c r="S58" s="331" t="s">
        <v>553</v>
      </c>
      <c r="T58" s="331" t="s">
        <v>554</v>
      </c>
      <c r="U58" s="331" t="s">
        <v>555</v>
      </c>
      <c r="V58" s="586" t="s">
        <v>556</v>
      </c>
      <c r="W58" s="331" t="s">
        <v>557</v>
      </c>
      <c r="X58" s="331" t="s">
        <v>558</v>
      </c>
      <c r="Y58" s="331" t="s">
        <v>559</v>
      </c>
      <c r="Z58" s="586" t="s">
        <v>560</v>
      </c>
      <c r="AA58" s="331" t="s">
        <v>561</v>
      </c>
      <c r="AB58" s="331" t="s">
        <v>562</v>
      </c>
      <c r="AC58" s="331" t="s">
        <v>563</v>
      </c>
      <c r="AD58" s="586" t="s">
        <v>937</v>
      </c>
      <c r="AE58" s="331" t="s">
        <v>938</v>
      </c>
      <c r="AF58" s="331" t="s">
        <v>939</v>
      </c>
      <c r="AG58" s="331" t="s">
        <v>940</v>
      </c>
      <c r="AH58" s="586" t="s">
        <v>941</v>
      </c>
      <c r="AI58" s="331" t="s">
        <v>942</v>
      </c>
      <c r="AJ58" s="331" t="s">
        <v>943</v>
      </c>
      <c r="AK58" s="331" t="s">
        <v>944</v>
      </c>
      <c r="AL58" s="586" t="s">
        <v>945</v>
      </c>
      <c r="AM58" s="331" t="s">
        <v>946</v>
      </c>
      <c r="AN58" s="331" t="s">
        <v>947</v>
      </c>
      <c r="AO58" s="331" t="s">
        <v>948</v>
      </c>
      <c r="AP58" s="586" t="s">
        <v>949</v>
      </c>
      <c r="AQ58" s="331" t="s">
        <v>950</v>
      </c>
      <c r="AR58" s="331" t="s">
        <v>951</v>
      </c>
      <c r="AS58" s="331" t="s">
        <v>952</v>
      </c>
      <c r="AT58" s="586" t="s">
        <v>953</v>
      </c>
      <c r="AU58" s="332" t="s">
        <v>954</v>
      </c>
      <c r="AV58" s="332" t="s">
        <v>955</v>
      </c>
      <c r="AW58" s="332" t="s">
        <v>956</v>
      </c>
      <c r="AX58" s="586" t="s">
        <v>957</v>
      </c>
      <c r="AY58" s="331" t="s">
        <v>958</v>
      </c>
      <c r="AZ58" s="331" t="s">
        <v>959</v>
      </c>
      <c r="BA58" s="331" t="s">
        <v>959</v>
      </c>
      <c r="BB58" s="586" t="s">
        <v>960</v>
      </c>
      <c r="BC58" s="332" t="s">
        <v>961</v>
      </c>
      <c r="BD58" s="332" t="s">
        <v>962</v>
      </c>
      <c r="BE58" s="332" t="s">
        <v>963</v>
      </c>
      <c r="BF58" s="586" t="s">
        <v>964</v>
      </c>
      <c r="BG58" s="331" t="s">
        <v>1030</v>
      </c>
      <c r="BH58" s="331" t="s">
        <v>1031</v>
      </c>
      <c r="BI58" s="331" t="s">
        <v>1032</v>
      </c>
      <c r="BJ58" s="586" t="s">
        <v>1033</v>
      </c>
      <c r="BK58" s="331" t="s">
        <v>1034</v>
      </c>
      <c r="BL58" s="331" t="s">
        <v>1035</v>
      </c>
      <c r="BM58" s="331" t="s">
        <v>1036</v>
      </c>
      <c r="BN58" s="586" t="s">
        <v>1037</v>
      </c>
      <c r="BO58" s="331" t="s">
        <v>1038</v>
      </c>
      <c r="BP58" s="331" t="s">
        <v>1039</v>
      </c>
      <c r="BQ58" s="583" t="s">
        <v>1040</v>
      </c>
      <c r="BR58" s="586" t="s">
        <v>1041</v>
      </c>
    </row>
    <row r="59" spans="1:70" s="333" customFormat="1" ht="12" customHeight="1" x14ac:dyDescent="0.15">
      <c r="A59" s="799"/>
      <c r="B59" s="801"/>
      <c r="C59" s="762" t="s">
        <v>811</v>
      </c>
      <c r="D59" s="674"/>
      <c r="E59" s="674"/>
      <c r="F59" s="763"/>
      <c r="G59" s="762" t="s">
        <v>901</v>
      </c>
      <c r="H59" s="674"/>
      <c r="I59" s="674"/>
      <c r="J59" s="763"/>
      <c r="K59" s="762" t="s">
        <v>812</v>
      </c>
      <c r="L59" s="674"/>
      <c r="M59" s="674"/>
      <c r="N59" s="763"/>
      <c r="O59" s="762" t="s">
        <v>813</v>
      </c>
      <c r="P59" s="674"/>
      <c r="Q59" s="674"/>
      <c r="R59" s="763"/>
      <c r="S59" s="762" t="s">
        <v>814</v>
      </c>
      <c r="T59" s="674"/>
      <c r="U59" s="674"/>
      <c r="V59" s="763"/>
      <c r="W59" s="779" t="s">
        <v>1003</v>
      </c>
      <c r="X59" s="780"/>
      <c r="Y59" s="767"/>
      <c r="Z59" s="664"/>
      <c r="AA59" s="762" t="s">
        <v>727</v>
      </c>
      <c r="AB59" s="674"/>
      <c r="AC59" s="674"/>
      <c r="AD59" s="763"/>
      <c r="AE59" s="762" t="s">
        <v>90</v>
      </c>
      <c r="AF59" s="767"/>
      <c r="AG59" s="767"/>
      <c r="AH59" s="664"/>
      <c r="AI59" s="770" t="s">
        <v>990</v>
      </c>
      <c r="AJ59" s="771"/>
      <c r="AK59" s="767"/>
      <c r="AL59" s="664"/>
      <c r="AM59" s="770" t="s">
        <v>902</v>
      </c>
      <c r="AN59" s="767"/>
      <c r="AO59" s="767"/>
      <c r="AP59" s="664"/>
      <c r="AQ59" s="770" t="s">
        <v>51</v>
      </c>
      <c r="AR59" s="767"/>
      <c r="AS59" s="767"/>
      <c r="AT59" s="664"/>
      <c r="AU59" s="762" t="s">
        <v>817</v>
      </c>
      <c r="AV59" s="783"/>
      <c r="AW59" s="783"/>
      <c r="AX59" s="784"/>
      <c r="AY59" s="773" t="s">
        <v>816</v>
      </c>
      <c r="AZ59" s="774"/>
      <c r="BA59" s="774"/>
      <c r="BB59" s="775"/>
      <c r="BC59" s="762" t="s">
        <v>815</v>
      </c>
      <c r="BD59" s="767"/>
      <c r="BE59" s="767"/>
      <c r="BF59" s="664"/>
      <c r="BG59" s="762" t="s">
        <v>818</v>
      </c>
      <c r="BH59" s="767"/>
      <c r="BI59" s="767"/>
      <c r="BJ59" s="664"/>
      <c r="BK59" s="762" t="s">
        <v>819</v>
      </c>
      <c r="BL59" s="783"/>
      <c r="BM59" s="783"/>
      <c r="BN59" s="784"/>
      <c r="BO59" s="762" t="s">
        <v>820</v>
      </c>
      <c r="BP59" s="767"/>
      <c r="BQ59" s="788"/>
      <c r="BR59" s="789"/>
    </row>
    <row r="60" spans="1:70" s="333" customFormat="1" ht="10.5" x14ac:dyDescent="0.15">
      <c r="A60" s="799"/>
      <c r="B60" s="801"/>
      <c r="C60" s="764"/>
      <c r="D60" s="765"/>
      <c r="E60" s="765"/>
      <c r="F60" s="766"/>
      <c r="G60" s="764"/>
      <c r="H60" s="765"/>
      <c r="I60" s="765"/>
      <c r="J60" s="766"/>
      <c r="K60" s="764"/>
      <c r="L60" s="765"/>
      <c r="M60" s="765"/>
      <c r="N60" s="766"/>
      <c r="O60" s="764"/>
      <c r="P60" s="765"/>
      <c r="Q60" s="765"/>
      <c r="R60" s="766"/>
      <c r="S60" s="764"/>
      <c r="T60" s="765"/>
      <c r="U60" s="765"/>
      <c r="V60" s="766"/>
      <c r="W60" s="781"/>
      <c r="X60" s="782"/>
      <c r="Y60" s="769"/>
      <c r="Z60" s="666"/>
      <c r="AA60" s="764"/>
      <c r="AB60" s="765"/>
      <c r="AC60" s="765"/>
      <c r="AD60" s="766"/>
      <c r="AE60" s="768"/>
      <c r="AF60" s="769"/>
      <c r="AG60" s="769"/>
      <c r="AH60" s="666"/>
      <c r="AI60" s="768"/>
      <c r="AJ60" s="772"/>
      <c r="AK60" s="769"/>
      <c r="AL60" s="666"/>
      <c r="AM60" s="663"/>
      <c r="AN60" s="769"/>
      <c r="AO60" s="769"/>
      <c r="AP60" s="666"/>
      <c r="AQ60" s="663"/>
      <c r="AR60" s="769"/>
      <c r="AS60" s="769"/>
      <c r="AT60" s="666"/>
      <c r="AU60" s="793"/>
      <c r="AV60" s="786"/>
      <c r="AW60" s="786"/>
      <c r="AX60" s="787"/>
      <c r="AY60" s="776"/>
      <c r="AZ60" s="777"/>
      <c r="BA60" s="777"/>
      <c r="BB60" s="778"/>
      <c r="BC60" s="768"/>
      <c r="BD60" s="769"/>
      <c r="BE60" s="769"/>
      <c r="BF60" s="666"/>
      <c r="BG60" s="768"/>
      <c r="BH60" s="769"/>
      <c r="BI60" s="769"/>
      <c r="BJ60" s="666"/>
      <c r="BK60" s="785"/>
      <c r="BL60" s="786"/>
      <c r="BM60" s="786"/>
      <c r="BN60" s="787"/>
      <c r="BO60" s="790"/>
      <c r="BP60" s="769"/>
      <c r="BQ60" s="791"/>
      <c r="BR60" s="792"/>
    </row>
    <row r="61" spans="1:70" s="333" customFormat="1" x14ac:dyDescent="0.15">
      <c r="A61" s="799"/>
      <c r="B61" s="801"/>
      <c r="C61" s="334" t="s">
        <v>925</v>
      </c>
      <c r="D61" s="334" t="s">
        <v>926</v>
      </c>
      <c r="E61" s="652" t="s">
        <v>1027</v>
      </c>
      <c r="F61" s="653"/>
      <c r="G61" s="334" t="s">
        <v>925</v>
      </c>
      <c r="H61" s="334" t="s">
        <v>926</v>
      </c>
      <c r="I61" s="652" t="s">
        <v>1027</v>
      </c>
      <c r="J61" s="653"/>
      <c r="K61" s="334" t="s">
        <v>925</v>
      </c>
      <c r="L61" s="334" t="s">
        <v>926</v>
      </c>
      <c r="M61" s="652" t="s">
        <v>1027</v>
      </c>
      <c r="N61" s="653"/>
      <c r="O61" s="334" t="s">
        <v>925</v>
      </c>
      <c r="P61" s="334" t="s">
        <v>926</v>
      </c>
      <c r="Q61" s="652" t="s">
        <v>1027</v>
      </c>
      <c r="R61" s="653"/>
      <c r="S61" s="334" t="s">
        <v>925</v>
      </c>
      <c r="T61" s="334" t="s">
        <v>926</v>
      </c>
      <c r="U61" s="652" t="s">
        <v>1027</v>
      </c>
      <c r="V61" s="653"/>
      <c r="W61" s="334" t="s">
        <v>925</v>
      </c>
      <c r="X61" s="334" t="s">
        <v>926</v>
      </c>
      <c r="Y61" s="652" t="s">
        <v>1027</v>
      </c>
      <c r="Z61" s="653"/>
      <c r="AA61" s="334" t="s">
        <v>925</v>
      </c>
      <c r="AB61" s="334" t="s">
        <v>926</v>
      </c>
      <c r="AC61" s="652" t="s">
        <v>1027</v>
      </c>
      <c r="AD61" s="653"/>
      <c r="AE61" s="334" t="s">
        <v>925</v>
      </c>
      <c r="AF61" s="334" t="s">
        <v>926</v>
      </c>
      <c r="AG61" s="652" t="s">
        <v>1027</v>
      </c>
      <c r="AH61" s="653"/>
      <c r="AI61" s="334" t="s">
        <v>925</v>
      </c>
      <c r="AJ61" s="334" t="s">
        <v>926</v>
      </c>
      <c r="AK61" s="652" t="s">
        <v>1027</v>
      </c>
      <c r="AL61" s="653"/>
      <c r="AM61" s="334" t="s">
        <v>925</v>
      </c>
      <c r="AN61" s="334" t="s">
        <v>926</v>
      </c>
      <c r="AO61" s="652" t="s">
        <v>1027</v>
      </c>
      <c r="AP61" s="653"/>
      <c r="AQ61" s="334" t="s">
        <v>925</v>
      </c>
      <c r="AR61" s="334" t="s">
        <v>926</v>
      </c>
      <c r="AS61" s="652" t="s">
        <v>1027</v>
      </c>
      <c r="AT61" s="653"/>
      <c r="AU61" s="334" t="s">
        <v>925</v>
      </c>
      <c r="AV61" s="334" t="s">
        <v>926</v>
      </c>
      <c r="AW61" s="652" t="s">
        <v>1027</v>
      </c>
      <c r="AX61" s="653"/>
      <c r="AY61" s="334" t="s">
        <v>925</v>
      </c>
      <c r="AZ61" s="334" t="s">
        <v>926</v>
      </c>
      <c r="BA61" s="652" t="s">
        <v>1027</v>
      </c>
      <c r="BB61" s="653"/>
      <c r="BC61" s="334" t="s">
        <v>925</v>
      </c>
      <c r="BD61" s="334" t="s">
        <v>926</v>
      </c>
      <c r="BE61" s="652" t="s">
        <v>1027</v>
      </c>
      <c r="BF61" s="653"/>
      <c r="BG61" s="334" t="s">
        <v>925</v>
      </c>
      <c r="BH61" s="334" t="s">
        <v>926</v>
      </c>
      <c r="BI61" s="652" t="s">
        <v>1027</v>
      </c>
      <c r="BJ61" s="653"/>
      <c r="BK61" s="334" t="s">
        <v>925</v>
      </c>
      <c r="BL61" s="334" t="s">
        <v>926</v>
      </c>
      <c r="BM61" s="652" t="s">
        <v>1027</v>
      </c>
      <c r="BN61" s="653"/>
      <c r="BO61" s="334" t="s">
        <v>925</v>
      </c>
      <c r="BP61" s="334" t="s">
        <v>926</v>
      </c>
      <c r="BQ61" s="652" t="s">
        <v>1027</v>
      </c>
      <c r="BR61" s="653"/>
    </row>
    <row r="62" spans="1:70" s="333" customFormat="1" ht="12.75" customHeight="1" x14ac:dyDescent="0.15">
      <c r="A62" s="624"/>
      <c r="B62" s="617"/>
      <c r="C62" s="797" t="s">
        <v>249</v>
      </c>
      <c r="D62" s="608"/>
      <c r="E62" s="177" t="s">
        <v>1028</v>
      </c>
      <c r="F62" s="397" t="s">
        <v>1029</v>
      </c>
      <c r="G62" s="797" t="s">
        <v>249</v>
      </c>
      <c r="H62" s="608"/>
      <c r="I62" s="177" t="s">
        <v>1028</v>
      </c>
      <c r="J62" s="397" t="s">
        <v>1029</v>
      </c>
      <c r="K62" s="797" t="s">
        <v>249</v>
      </c>
      <c r="L62" s="608"/>
      <c r="M62" s="177" t="s">
        <v>1028</v>
      </c>
      <c r="N62" s="397" t="s">
        <v>1029</v>
      </c>
      <c r="O62" s="797" t="s">
        <v>249</v>
      </c>
      <c r="P62" s="608"/>
      <c r="Q62" s="177" t="s">
        <v>1028</v>
      </c>
      <c r="R62" s="397" t="s">
        <v>1029</v>
      </c>
      <c r="S62" s="797" t="s">
        <v>249</v>
      </c>
      <c r="T62" s="608"/>
      <c r="U62" s="177" t="s">
        <v>1028</v>
      </c>
      <c r="V62" s="397" t="s">
        <v>1029</v>
      </c>
      <c r="W62" s="360"/>
      <c r="X62" s="360"/>
      <c r="Y62" s="177" t="s">
        <v>1028</v>
      </c>
      <c r="Z62" s="397" t="s">
        <v>1029</v>
      </c>
      <c r="AA62" s="797" t="s">
        <v>249</v>
      </c>
      <c r="AB62" s="608"/>
      <c r="AC62" s="177" t="s">
        <v>1028</v>
      </c>
      <c r="AD62" s="397" t="s">
        <v>1029</v>
      </c>
      <c r="AE62" s="797" t="s">
        <v>249</v>
      </c>
      <c r="AF62" s="608"/>
      <c r="AG62" s="177" t="s">
        <v>1028</v>
      </c>
      <c r="AH62" s="397" t="s">
        <v>1029</v>
      </c>
      <c r="AI62" s="797" t="s">
        <v>249</v>
      </c>
      <c r="AJ62" s="608"/>
      <c r="AK62" s="177" t="s">
        <v>1028</v>
      </c>
      <c r="AL62" s="397" t="s">
        <v>1029</v>
      </c>
      <c r="AM62" s="797" t="s">
        <v>249</v>
      </c>
      <c r="AN62" s="608"/>
      <c r="AO62" s="177" t="s">
        <v>1028</v>
      </c>
      <c r="AP62" s="397" t="s">
        <v>1029</v>
      </c>
      <c r="AQ62" s="797" t="s">
        <v>249</v>
      </c>
      <c r="AR62" s="608"/>
      <c r="AS62" s="177" t="s">
        <v>1028</v>
      </c>
      <c r="AT62" s="397" t="s">
        <v>1029</v>
      </c>
      <c r="AU62" s="797" t="s">
        <v>249</v>
      </c>
      <c r="AV62" s="608"/>
      <c r="AW62" s="177" t="s">
        <v>1028</v>
      </c>
      <c r="AX62" s="397" t="s">
        <v>1029</v>
      </c>
      <c r="AY62" s="797" t="s">
        <v>249</v>
      </c>
      <c r="AZ62" s="608"/>
      <c r="BA62" s="177" t="s">
        <v>1028</v>
      </c>
      <c r="BB62" s="397" t="s">
        <v>1029</v>
      </c>
      <c r="BC62" s="797" t="s">
        <v>249</v>
      </c>
      <c r="BD62" s="608"/>
      <c r="BE62" s="177" t="s">
        <v>1028</v>
      </c>
      <c r="BF62" s="397" t="s">
        <v>1029</v>
      </c>
      <c r="BG62" s="797" t="s">
        <v>249</v>
      </c>
      <c r="BH62" s="608"/>
      <c r="BI62" s="177" t="s">
        <v>1028</v>
      </c>
      <c r="BJ62" s="397" t="s">
        <v>1029</v>
      </c>
      <c r="BK62" s="797" t="s">
        <v>249</v>
      </c>
      <c r="BL62" s="608"/>
      <c r="BM62" s="177" t="s">
        <v>1028</v>
      </c>
      <c r="BN62" s="397" t="s">
        <v>1029</v>
      </c>
      <c r="BO62" s="797" t="s">
        <v>249</v>
      </c>
      <c r="BP62" s="608"/>
      <c r="BQ62" s="478" t="s">
        <v>1028</v>
      </c>
      <c r="BR62" s="397" t="s">
        <v>1029</v>
      </c>
    </row>
    <row r="63" spans="1:70" s="59" customFormat="1" ht="12" customHeight="1" x14ac:dyDescent="0.2">
      <c r="A63" s="47" t="s">
        <v>248</v>
      </c>
      <c r="B63" s="336" t="s">
        <v>569</v>
      </c>
      <c r="C63" s="242">
        <f>C38+C54</f>
        <v>598081144</v>
      </c>
      <c r="D63" s="242">
        <f>D38+D54</f>
        <v>614281144</v>
      </c>
      <c r="E63" s="242">
        <f>E38+E54</f>
        <v>588305025</v>
      </c>
      <c r="F63" s="429">
        <f>E63/D63</f>
        <v>0.95771298003573424</v>
      </c>
      <c r="G63" s="242">
        <f>G38+G54</f>
        <v>121526443</v>
      </c>
      <c r="H63" s="242">
        <f>H38+H54</f>
        <v>124078943</v>
      </c>
      <c r="I63" s="242">
        <f>I38+I54</f>
        <v>108493087</v>
      </c>
      <c r="J63" s="429">
        <f>I63/H63</f>
        <v>0.87438758242806758</v>
      </c>
      <c r="K63" s="242">
        <f>K38+K54</f>
        <v>757057782</v>
      </c>
      <c r="L63" s="242">
        <f>L38+L54</f>
        <v>885927376</v>
      </c>
      <c r="M63" s="242">
        <f>M38+M54</f>
        <v>692050975</v>
      </c>
      <c r="N63" s="429">
        <f>M63/L63</f>
        <v>0.78115993900610647</v>
      </c>
      <c r="O63" s="242">
        <f>O38+O54</f>
        <v>35436000</v>
      </c>
      <c r="P63" s="242">
        <f>P38+P54</f>
        <v>36336000</v>
      </c>
      <c r="Q63" s="242">
        <f>Q38+Q54</f>
        <v>31854244</v>
      </c>
      <c r="R63" s="429">
        <f>Q63/P63</f>
        <v>0.87665797005724355</v>
      </c>
      <c r="S63" s="242">
        <f>S38+S54</f>
        <v>9993281</v>
      </c>
      <c r="T63" s="242">
        <f>T38+T54</f>
        <v>9993281</v>
      </c>
      <c r="U63" s="242">
        <f>U38+U54</f>
        <v>7610661</v>
      </c>
      <c r="V63" s="429">
        <f>U63/T63</f>
        <v>0.76157780412659271</v>
      </c>
      <c r="W63" s="242">
        <f>W38+W54</f>
        <v>0</v>
      </c>
      <c r="X63" s="242">
        <f>X38+X54</f>
        <v>2003100</v>
      </c>
      <c r="Y63" s="242">
        <f>Y38+Y54</f>
        <v>2003100</v>
      </c>
      <c r="Z63" s="429">
        <f>Y63/X63</f>
        <v>1</v>
      </c>
      <c r="AA63" s="242">
        <f>AA38+AA54</f>
        <v>13420000</v>
      </c>
      <c r="AB63" s="242">
        <f>AB38+AB54</f>
        <v>13420000</v>
      </c>
      <c r="AC63" s="242">
        <f>AC38+AC54</f>
        <v>11740750</v>
      </c>
      <c r="AD63" s="429">
        <f>AC63/AB63</f>
        <v>0.87486959761549921</v>
      </c>
      <c r="AE63" s="242">
        <f>AE38+AE54</f>
        <v>1700000</v>
      </c>
      <c r="AF63" s="242">
        <f>AF38+AF54</f>
        <v>1700000</v>
      </c>
      <c r="AG63" s="242">
        <f>AG38+AG54</f>
        <v>1675000</v>
      </c>
      <c r="AH63" s="429">
        <f>AG63/AF63</f>
        <v>0.98529411764705888</v>
      </c>
      <c r="AI63" s="242">
        <v>0</v>
      </c>
      <c r="AJ63" s="242">
        <f>AJ38+AJ54</f>
        <v>382237</v>
      </c>
      <c r="AK63" s="242">
        <f>AK38+AK54</f>
        <v>382237</v>
      </c>
      <c r="AL63" s="429">
        <v>1</v>
      </c>
      <c r="AM63" s="242">
        <f>AM38+AM54</f>
        <v>85358823</v>
      </c>
      <c r="AN63" s="242">
        <f>AN38+AN54</f>
        <v>263366183</v>
      </c>
      <c r="AO63" s="242">
        <f>AO38+AO54</f>
        <v>247234944</v>
      </c>
      <c r="AP63" s="429">
        <f>AO63/AN63</f>
        <v>0.93874977107444357</v>
      </c>
      <c r="AQ63" s="242">
        <f>AQ38+AQ54</f>
        <v>1309510186</v>
      </c>
      <c r="AR63" s="242">
        <f>AR38+AR54</f>
        <v>1131519463</v>
      </c>
      <c r="AS63" s="242">
        <f>AS38+AS54</f>
        <v>0</v>
      </c>
      <c r="AT63" s="429">
        <v>0</v>
      </c>
      <c r="AU63" s="242">
        <f>AU38+AU54</f>
        <v>2032881739</v>
      </c>
      <c r="AV63" s="242">
        <f>AV38+AV54</f>
        <v>2293902118</v>
      </c>
      <c r="AW63" s="242">
        <f>AW38+AW54</f>
        <v>835447081</v>
      </c>
      <c r="AX63" s="429">
        <f>AW63/AV63</f>
        <v>0.36420345682770761</v>
      </c>
      <c r="AY63" s="242">
        <f>AY38+AY54</f>
        <v>76006022</v>
      </c>
      <c r="AZ63" s="242">
        <f>AZ38+AZ54</f>
        <v>53027807</v>
      </c>
      <c r="BA63" s="242">
        <f>BA38+BA54</f>
        <v>41777689</v>
      </c>
      <c r="BB63" s="429">
        <f>BA63/AZ63</f>
        <v>0.78784493199954508</v>
      </c>
      <c r="BC63" s="242">
        <f>BC38+BC54</f>
        <v>7000000</v>
      </c>
      <c r="BD63" s="242">
        <f>BD38+BD54</f>
        <v>24232496</v>
      </c>
      <c r="BE63" s="242">
        <f>BE38+BE54</f>
        <v>24232496</v>
      </c>
      <c r="BF63" s="429">
        <f>BE63/BD63</f>
        <v>1</v>
      </c>
      <c r="BG63" s="242">
        <f>BG38+BG54</f>
        <v>750323602</v>
      </c>
      <c r="BH63" s="242">
        <f>BH38+BH54</f>
        <v>1391566678</v>
      </c>
      <c r="BI63" s="242">
        <f>BI38+BI54</f>
        <v>1313059231</v>
      </c>
      <c r="BJ63" s="429">
        <f>BI63/BH63</f>
        <v>0.94358340980625288</v>
      </c>
      <c r="BK63" s="242">
        <f>BK38+BK54</f>
        <v>5798295022</v>
      </c>
      <c r="BL63" s="242">
        <f>BL38+BL54</f>
        <v>6845736826</v>
      </c>
      <c r="BM63" s="242">
        <f>BM38+BM54</f>
        <v>3905866520</v>
      </c>
      <c r="BN63" s="429">
        <f>BM63/BL63</f>
        <v>0.57055458298741213</v>
      </c>
      <c r="BO63" s="242">
        <f>BO38+BO54</f>
        <v>5798295022</v>
      </c>
      <c r="BP63" s="242">
        <f>BP38+BP54</f>
        <v>6845736826</v>
      </c>
      <c r="BQ63" s="242">
        <f>BQ38+BQ54</f>
        <v>4471482697</v>
      </c>
      <c r="BR63" s="429">
        <f>BQ63/BP63</f>
        <v>0.6531777090841967</v>
      </c>
    </row>
    <row r="68" spans="2:2" x14ac:dyDescent="0.2">
      <c r="B68" s="340"/>
    </row>
    <row r="69" spans="2:2" x14ac:dyDescent="0.2">
      <c r="B69" s="340"/>
    </row>
    <row r="70" spans="2:2" x14ac:dyDescent="0.2">
      <c r="B70" s="340"/>
    </row>
    <row r="71" spans="2:2" x14ac:dyDescent="0.2">
      <c r="B71" s="340"/>
    </row>
  </sheetData>
  <mergeCells count="159">
    <mergeCell ref="A5:A9"/>
    <mergeCell ref="B5:B9"/>
    <mergeCell ref="BC6:BF7"/>
    <mergeCell ref="BG6:BJ7"/>
    <mergeCell ref="C9:D9"/>
    <mergeCell ref="G9:H9"/>
    <mergeCell ref="K9:L9"/>
    <mergeCell ref="O9:P9"/>
    <mergeCell ref="S9:T9"/>
    <mergeCell ref="AI9:AJ9"/>
    <mergeCell ref="BO9:BP9"/>
    <mergeCell ref="AM6:AP7"/>
    <mergeCell ref="AQ6:AT7"/>
    <mergeCell ref="AU6:AX7"/>
    <mergeCell ref="AY6:BB7"/>
    <mergeCell ref="AA9:AB9"/>
    <mergeCell ref="AY9:AZ9"/>
    <mergeCell ref="AI6:AL7"/>
    <mergeCell ref="BK9:BL9"/>
    <mergeCell ref="AE9:AF9"/>
    <mergeCell ref="AM9:AN9"/>
    <mergeCell ref="AQ9:AR9"/>
    <mergeCell ref="AU9:AV9"/>
    <mergeCell ref="BC9:BD9"/>
    <mergeCell ref="BG9:BH9"/>
    <mergeCell ref="S46:T46"/>
    <mergeCell ref="AA46:AB46"/>
    <mergeCell ref="AE46:AF46"/>
    <mergeCell ref="AI46:AJ46"/>
    <mergeCell ref="AQ46:AR46"/>
    <mergeCell ref="A42:A46"/>
    <mergeCell ref="B42:B46"/>
    <mergeCell ref="A56:G56"/>
    <mergeCell ref="A58:A62"/>
    <mergeCell ref="B58:B62"/>
    <mergeCell ref="AM46:AN46"/>
    <mergeCell ref="O62:P62"/>
    <mergeCell ref="S62:T62"/>
    <mergeCell ref="AA62:AB62"/>
    <mergeCell ref="AE43:AH44"/>
    <mergeCell ref="AU46:AV46"/>
    <mergeCell ref="C46:D46"/>
    <mergeCell ref="G46:H46"/>
    <mergeCell ref="K46:L46"/>
    <mergeCell ref="O46:P46"/>
    <mergeCell ref="AE62:AF62"/>
    <mergeCell ref="AU59:AX60"/>
    <mergeCell ref="C62:D62"/>
    <mergeCell ref="G62:H62"/>
    <mergeCell ref="K62:L62"/>
    <mergeCell ref="BK46:BL46"/>
    <mergeCell ref="BO46:BP46"/>
    <mergeCell ref="AY46:AZ46"/>
    <mergeCell ref="BC46:BD46"/>
    <mergeCell ref="BG46:BH46"/>
    <mergeCell ref="BK59:BN60"/>
    <mergeCell ref="BO59:BR60"/>
    <mergeCell ref="BG62:BH62"/>
    <mergeCell ref="BK62:BL62"/>
    <mergeCell ref="BO62:BP62"/>
    <mergeCell ref="AI62:AJ62"/>
    <mergeCell ref="AM62:AN62"/>
    <mergeCell ref="AQ62:AR62"/>
    <mergeCell ref="AU62:AV62"/>
    <mergeCell ref="AY62:AZ62"/>
    <mergeCell ref="BC62:BD62"/>
    <mergeCell ref="A1:BR1"/>
    <mergeCell ref="A2:BR2"/>
    <mergeCell ref="C6:F7"/>
    <mergeCell ref="G6:J7"/>
    <mergeCell ref="K6:N7"/>
    <mergeCell ref="O6:R7"/>
    <mergeCell ref="S6:V7"/>
    <mergeCell ref="W6:Z7"/>
    <mergeCell ref="AA6:AD7"/>
    <mergeCell ref="AE6:AH7"/>
    <mergeCell ref="BK6:BN7"/>
    <mergeCell ref="BO6:BR7"/>
    <mergeCell ref="E8:F8"/>
    <mergeCell ref="I8:J8"/>
    <mergeCell ref="M8:N8"/>
    <mergeCell ref="Q8:R8"/>
    <mergeCell ref="U8:V8"/>
    <mergeCell ref="Y8:Z8"/>
    <mergeCell ref="AC8:AD8"/>
    <mergeCell ref="AG8:AH8"/>
    <mergeCell ref="AK8:AL8"/>
    <mergeCell ref="AO8:AP8"/>
    <mergeCell ref="AS8:AT8"/>
    <mergeCell ref="AW8:AX8"/>
    <mergeCell ref="BA8:BB8"/>
    <mergeCell ref="BE8:BF8"/>
    <mergeCell ref="BI8:BJ8"/>
    <mergeCell ref="BM8:BN8"/>
    <mergeCell ref="BQ8:BR8"/>
    <mergeCell ref="C43:F44"/>
    <mergeCell ref="G43:J44"/>
    <mergeCell ref="K43:N44"/>
    <mergeCell ref="O43:R44"/>
    <mergeCell ref="S43:V44"/>
    <mergeCell ref="W43:Z44"/>
    <mergeCell ref="AA43:AD44"/>
    <mergeCell ref="AI43:AL44"/>
    <mergeCell ref="AM43:AP44"/>
    <mergeCell ref="AQ43:AT44"/>
    <mergeCell ref="AU43:AX44"/>
    <mergeCell ref="AY43:BB44"/>
    <mergeCell ref="BC43:BF44"/>
    <mergeCell ref="BG43:BJ44"/>
    <mergeCell ref="BK43:BN44"/>
    <mergeCell ref="BO43:BR44"/>
    <mergeCell ref="E45:F45"/>
    <mergeCell ref="I45:J45"/>
    <mergeCell ref="M45:N45"/>
    <mergeCell ref="Q45:R45"/>
    <mergeCell ref="U45:V45"/>
    <mergeCell ref="Y45:Z45"/>
    <mergeCell ref="AC45:AD45"/>
    <mergeCell ref="AG45:AH45"/>
    <mergeCell ref="AK45:AL45"/>
    <mergeCell ref="AO45:AP45"/>
    <mergeCell ref="AS45:AT45"/>
    <mergeCell ref="AW45:AX45"/>
    <mergeCell ref="BA45:BB45"/>
    <mergeCell ref="BE45:BF45"/>
    <mergeCell ref="BI45:BJ45"/>
    <mergeCell ref="BM45:BN45"/>
    <mergeCell ref="BQ45:BR45"/>
    <mergeCell ref="C59:F60"/>
    <mergeCell ref="G59:J60"/>
    <mergeCell ref="K59:N60"/>
    <mergeCell ref="O59:R60"/>
    <mergeCell ref="S59:V60"/>
    <mergeCell ref="W59:Z60"/>
    <mergeCell ref="AA59:AD60"/>
    <mergeCell ref="AE59:AH60"/>
    <mergeCell ref="AI59:AL60"/>
    <mergeCell ref="AM59:AP60"/>
    <mergeCell ref="AQ59:AT60"/>
    <mergeCell ref="BG59:BJ60"/>
    <mergeCell ref="AY59:BB60"/>
    <mergeCell ref="BC59:BF60"/>
    <mergeCell ref="AW61:AX61"/>
    <mergeCell ref="E61:F61"/>
    <mergeCell ref="I61:J61"/>
    <mergeCell ref="M61:N61"/>
    <mergeCell ref="Q61:R61"/>
    <mergeCell ref="U61:V61"/>
    <mergeCell ref="Y61:Z61"/>
    <mergeCell ref="BA61:BB61"/>
    <mergeCell ref="AC61:AD61"/>
    <mergeCell ref="BE61:BF61"/>
    <mergeCell ref="BI61:BJ61"/>
    <mergeCell ref="BM61:BN61"/>
    <mergeCell ref="BQ61:BR61"/>
    <mergeCell ref="AG61:AH61"/>
    <mergeCell ref="AK61:AL61"/>
    <mergeCell ref="AO61:AP61"/>
    <mergeCell ref="AS61:AT61"/>
  </mergeCells>
  <pageMargins left="0.70866141732283472" right="0.70866141732283472" top="0.74803149606299213" bottom="0.74803149606299213" header="0.31496062992125984" footer="0.31496062992125984"/>
  <pageSetup paperSize="8"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E256"/>
  <sheetViews>
    <sheetView workbookViewId="0">
      <selection activeCell="B20" sqref="B20"/>
    </sheetView>
  </sheetViews>
  <sheetFormatPr defaultRowHeight="15" x14ac:dyDescent="0.25"/>
  <cols>
    <col min="1" max="1" width="8.140625" style="133" customWidth="1"/>
    <col min="2" max="2" width="146" style="133" customWidth="1"/>
    <col min="3" max="3" width="19.7109375" style="133" customWidth="1"/>
    <col min="4" max="4" width="21.5703125" style="133" customWidth="1"/>
    <col min="5" max="5" width="18.7109375" style="133" customWidth="1"/>
    <col min="6" max="16384" width="9.140625" style="133"/>
  </cols>
  <sheetData>
    <row r="1" spans="1:5" x14ac:dyDescent="0.25">
      <c r="A1" s="720" t="s">
        <v>1728</v>
      </c>
      <c r="B1" s="805"/>
      <c r="C1" s="805"/>
      <c r="D1" s="805"/>
      <c r="E1" s="805"/>
    </row>
    <row r="3" spans="1:5" ht="18.75" x14ac:dyDescent="0.3">
      <c r="A3" s="804" t="s">
        <v>1264</v>
      </c>
      <c r="B3" s="804"/>
      <c r="C3" s="804"/>
      <c r="D3" s="804"/>
      <c r="E3" s="804"/>
    </row>
    <row r="5" spans="1:5" x14ac:dyDescent="0.25">
      <c r="A5" s="806" t="s">
        <v>568</v>
      </c>
      <c r="B5" s="384" t="s">
        <v>253</v>
      </c>
      <c r="C5" s="384" t="s">
        <v>1104</v>
      </c>
      <c r="D5" s="384" t="s">
        <v>1105</v>
      </c>
      <c r="E5" s="384" t="s">
        <v>1106</v>
      </c>
    </row>
    <row r="6" spans="1:5" x14ac:dyDescent="0.25">
      <c r="A6" s="624"/>
      <c r="B6" s="384">
        <v>2</v>
      </c>
      <c r="C6" s="384">
        <v>3</v>
      </c>
      <c r="D6" s="384">
        <v>4</v>
      </c>
      <c r="E6" s="384">
        <v>5</v>
      </c>
    </row>
    <row r="7" spans="1:5" x14ac:dyDescent="0.25">
      <c r="A7" s="385" t="s">
        <v>244</v>
      </c>
      <c r="B7" s="386" t="s">
        <v>1265</v>
      </c>
      <c r="C7" s="387">
        <v>0</v>
      </c>
      <c r="D7" s="387">
        <v>0</v>
      </c>
      <c r="E7" s="387">
        <v>0</v>
      </c>
    </row>
    <row r="8" spans="1:5" x14ac:dyDescent="0.25">
      <c r="A8" s="385" t="s">
        <v>241</v>
      </c>
      <c r="B8" s="386" t="s">
        <v>1107</v>
      </c>
      <c r="C8" s="387">
        <v>5713107</v>
      </c>
      <c r="D8" s="387">
        <v>0</v>
      </c>
      <c r="E8" s="387">
        <v>2516934</v>
      </c>
    </row>
    <row r="9" spans="1:5" x14ac:dyDescent="0.25">
      <c r="A9" s="385" t="s">
        <v>238</v>
      </c>
      <c r="B9" s="386" t="s">
        <v>1266</v>
      </c>
      <c r="C9" s="387">
        <v>0</v>
      </c>
      <c r="D9" s="387">
        <v>0</v>
      </c>
      <c r="E9" s="387">
        <v>0</v>
      </c>
    </row>
    <row r="10" spans="1:5" x14ac:dyDescent="0.25">
      <c r="A10" s="388" t="s">
        <v>235</v>
      </c>
      <c r="B10" s="389" t="s">
        <v>1108</v>
      </c>
      <c r="C10" s="390">
        <v>5713107</v>
      </c>
      <c r="D10" s="390">
        <v>0</v>
      </c>
      <c r="E10" s="390">
        <v>2516934</v>
      </c>
    </row>
    <row r="11" spans="1:5" x14ac:dyDescent="0.25">
      <c r="A11" s="385" t="s">
        <v>232</v>
      </c>
      <c r="B11" s="386" t="s">
        <v>1109</v>
      </c>
      <c r="C11" s="387">
        <v>6865776663</v>
      </c>
      <c r="D11" s="387">
        <v>0</v>
      </c>
      <c r="E11" s="387">
        <v>7688636654</v>
      </c>
    </row>
    <row r="12" spans="1:5" x14ac:dyDescent="0.25">
      <c r="A12" s="385" t="s">
        <v>229</v>
      </c>
      <c r="B12" s="386" t="s">
        <v>1110</v>
      </c>
      <c r="C12" s="387">
        <v>161782889</v>
      </c>
      <c r="D12" s="387">
        <v>0</v>
      </c>
      <c r="E12" s="387">
        <v>171935269</v>
      </c>
    </row>
    <row r="13" spans="1:5" x14ac:dyDescent="0.25">
      <c r="A13" s="385" t="s">
        <v>226</v>
      </c>
      <c r="B13" s="386" t="s">
        <v>1267</v>
      </c>
      <c r="C13" s="387">
        <v>0</v>
      </c>
      <c r="D13" s="387">
        <v>0</v>
      </c>
      <c r="E13" s="387">
        <v>0</v>
      </c>
    </row>
    <row r="14" spans="1:5" x14ac:dyDescent="0.25">
      <c r="A14" s="385" t="s">
        <v>223</v>
      </c>
      <c r="B14" s="386" t="s">
        <v>1111</v>
      </c>
      <c r="C14" s="387">
        <v>598928845</v>
      </c>
      <c r="D14" s="387">
        <v>0</v>
      </c>
      <c r="E14" s="387">
        <v>212596347</v>
      </c>
    </row>
    <row r="15" spans="1:5" x14ac:dyDescent="0.25">
      <c r="A15" s="385" t="s">
        <v>220</v>
      </c>
      <c r="B15" s="386" t="s">
        <v>1268</v>
      </c>
      <c r="C15" s="387">
        <v>0</v>
      </c>
      <c r="D15" s="387">
        <v>0</v>
      </c>
      <c r="E15" s="387">
        <v>0</v>
      </c>
    </row>
    <row r="16" spans="1:5" x14ac:dyDescent="0.25">
      <c r="A16" s="388" t="s">
        <v>217</v>
      </c>
      <c r="B16" s="389" t="s">
        <v>1112</v>
      </c>
      <c r="C16" s="390">
        <v>7626488397</v>
      </c>
      <c r="D16" s="390">
        <v>0</v>
      </c>
      <c r="E16" s="390">
        <v>8073168270</v>
      </c>
    </row>
    <row r="17" spans="1:5" x14ac:dyDescent="0.25">
      <c r="A17" s="385" t="s">
        <v>214</v>
      </c>
      <c r="B17" s="386" t="s">
        <v>1113</v>
      </c>
      <c r="C17" s="387">
        <v>9546329</v>
      </c>
      <c r="D17" s="387">
        <v>0</v>
      </c>
      <c r="E17" s="387">
        <v>9546329</v>
      </c>
    </row>
    <row r="18" spans="1:5" x14ac:dyDescent="0.25">
      <c r="A18" s="385" t="s">
        <v>211</v>
      </c>
      <c r="B18" s="386" t="s">
        <v>1269</v>
      </c>
      <c r="C18" s="387">
        <v>0</v>
      </c>
      <c r="D18" s="387">
        <v>0</v>
      </c>
      <c r="E18" s="387">
        <v>0</v>
      </c>
    </row>
    <row r="19" spans="1:5" x14ac:dyDescent="0.25">
      <c r="A19" s="385" t="s">
        <v>208</v>
      </c>
      <c r="B19" s="386" t="s">
        <v>1114</v>
      </c>
      <c r="C19" s="387">
        <v>9546329</v>
      </c>
      <c r="D19" s="387">
        <v>0</v>
      </c>
      <c r="E19" s="387">
        <v>9546329</v>
      </c>
    </row>
    <row r="20" spans="1:5" x14ac:dyDescent="0.25">
      <c r="A20" s="385" t="s">
        <v>205</v>
      </c>
      <c r="B20" s="386" t="s">
        <v>1270</v>
      </c>
      <c r="C20" s="387">
        <v>0</v>
      </c>
      <c r="D20" s="387">
        <v>0</v>
      </c>
      <c r="E20" s="387">
        <v>0</v>
      </c>
    </row>
    <row r="21" spans="1:5" x14ac:dyDescent="0.25">
      <c r="A21" s="385" t="s">
        <v>202</v>
      </c>
      <c r="B21" s="386" t="s">
        <v>1271</v>
      </c>
      <c r="C21" s="387">
        <v>0</v>
      </c>
      <c r="D21" s="387">
        <v>0</v>
      </c>
      <c r="E21" s="387">
        <v>0</v>
      </c>
    </row>
    <row r="22" spans="1:5" x14ac:dyDescent="0.25">
      <c r="A22" s="385" t="s">
        <v>199</v>
      </c>
      <c r="B22" s="386" t="s">
        <v>1272</v>
      </c>
      <c r="C22" s="387">
        <v>0</v>
      </c>
      <c r="D22" s="387">
        <v>0</v>
      </c>
      <c r="E22" s="387">
        <v>0</v>
      </c>
    </row>
    <row r="23" spans="1:5" x14ac:dyDescent="0.25">
      <c r="A23" s="385" t="s">
        <v>196</v>
      </c>
      <c r="B23" s="386" t="s">
        <v>1273</v>
      </c>
      <c r="C23" s="387">
        <v>0</v>
      </c>
      <c r="D23" s="387">
        <v>0</v>
      </c>
      <c r="E23" s="387">
        <v>0</v>
      </c>
    </row>
    <row r="24" spans="1:5" x14ac:dyDescent="0.25">
      <c r="A24" s="385" t="s">
        <v>193</v>
      </c>
      <c r="B24" s="386" t="s">
        <v>1274</v>
      </c>
      <c r="C24" s="387">
        <v>0</v>
      </c>
      <c r="D24" s="387">
        <v>0</v>
      </c>
      <c r="E24" s="387">
        <v>0</v>
      </c>
    </row>
    <row r="25" spans="1:5" x14ac:dyDescent="0.25">
      <c r="A25" s="385" t="s">
        <v>190</v>
      </c>
      <c r="B25" s="386" t="s">
        <v>1275</v>
      </c>
      <c r="C25" s="387">
        <v>0</v>
      </c>
      <c r="D25" s="387">
        <v>0</v>
      </c>
      <c r="E25" s="387">
        <v>0</v>
      </c>
    </row>
    <row r="26" spans="1:5" x14ac:dyDescent="0.25">
      <c r="A26" s="385" t="s">
        <v>187</v>
      </c>
      <c r="B26" s="386" t="s">
        <v>1276</v>
      </c>
      <c r="C26" s="387">
        <v>0</v>
      </c>
      <c r="D26" s="387">
        <v>0</v>
      </c>
      <c r="E26" s="387">
        <v>0</v>
      </c>
    </row>
    <row r="27" spans="1:5" x14ac:dyDescent="0.25">
      <c r="A27" s="388" t="s">
        <v>184</v>
      </c>
      <c r="B27" s="389" t="s">
        <v>1115</v>
      </c>
      <c r="C27" s="390">
        <v>9546329</v>
      </c>
      <c r="D27" s="390">
        <v>0</v>
      </c>
      <c r="E27" s="390">
        <v>9546329</v>
      </c>
    </row>
    <row r="28" spans="1:5" x14ac:dyDescent="0.25">
      <c r="A28" s="385" t="s">
        <v>181</v>
      </c>
      <c r="B28" s="386" t="s">
        <v>1277</v>
      </c>
      <c r="C28" s="387">
        <v>0</v>
      </c>
      <c r="D28" s="387">
        <v>0</v>
      </c>
      <c r="E28" s="387">
        <v>0</v>
      </c>
    </row>
    <row r="29" spans="1:5" x14ac:dyDescent="0.25">
      <c r="A29" s="385" t="s">
        <v>178</v>
      </c>
      <c r="B29" s="386" t="s">
        <v>1278</v>
      </c>
      <c r="C29" s="387">
        <v>0</v>
      </c>
      <c r="D29" s="387">
        <v>0</v>
      </c>
      <c r="E29" s="387">
        <v>0</v>
      </c>
    </row>
    <row r="30" spans="1:5" x14ac:dyDescent="0.25">
      <c r="A30" s="385" t="s">
        <v>175</v>
      </c>
      <c r="B30" s="386" t="s">
        <v>1279</v>
      </c>
      <c r="C30" s="387">
        <v>0</v>
      </c>
      <c r="D30" s="387">
        <v>0</v>
      </c>
      <c r="E30" s="387">
        <v>0</v>
      </c>
    </row>
    <row r="31" spans="1:5" x14ac:dyDescent="0.25">
      <c r="A31" s="385" t="s">
        <v>172</v>
      </c>
      <c r="B31" s="386" t="s">
        <v>1280</v>
      </c>
      <c r="C31" s="387">
        <v>0</v>
      </c>
      <c r="D31" s="387">
        <v>0</v>
      </c>
      <c r="E31" s="387">
        <v>0</v>
      </c>
    </row>
    <row r="32" spans="1:5" x14ac:dyDescent="0.25">
      <c r="A32" s="385" t="s">
        <v>169</v>
      </c>
      <c r="B32" s="386" t="s">
        <v>1281</v>
      </c>
      <c r="C32" s="387">
        <v>0</v>
      </c>
      <c r="D32" s="387">
        <v>0</v>
      </c>
      <c r="E32" s="387">
        <v>0</v>
      </c>
    </row>
    <row r="33" spans="1:5" x14ac:dyDescent="0.25">
      <c r="A33" s="388" t="s">
        <v>166</v>
      </c>
      <c r="B33" s="389" t="s">
        <v>1282</v>
      </c>
      <c r="C33" s="390">
        <v>0</v>
      </c>
      <c r="D33" s="390">
        <v>0</v>
      </c>
      <c r="E33" s="390">
        <v>0</v>
      </c>
    </row>
    <row r="34" spans="1:5" x14ac:dyDescent="0.25">
      <c r="A34" s="388" t="s">
        <v>163</v>
      </c>
      <c r="B34" s="389" t="s">
        <v>1116</v>
      </c>
      <c r="C34" s="390">
        <v>7641747833</v>
      </c>
      <c r="D34" s="390">
        <v>0</v>
      </c>
      <c r="E34" s="390">
        <v>8085231533</v>
      </c>
    </row>
    <row r="35" spans="1:5" x14ac:dyDescent="0.25">
      <c r="A35" s="385" t="s">
        <v>160</v>
      </c>
      <c r="B35" s="386" t="s">
        <v>1117</v>
      </c>
      <c r="C35" s="387">
        <v>0</v>
      </c>
      <c r="D35" s="387">
        <v>0</v>
      </c>
      <c r="E35" s="387">
        <v>13820600</v>
      </c>
    </row>
    <row r="36" spans="1:5" x14ac:dyDescent="0.25">
      <c r="A36" s="385" t="s">
        <v>157</v>
      </c>
      <c r="B36" s="386" t="s">
        <v>1283</v>
      </c>
      <c r="C36" s="387">
        <v>0</v>
      </c>
      <c r="D36" s="387">
        <v>0</v>
      </c>
      <c r="E36" s="387">
        <v>0</v>
      </c>
    </row>
    <row r="37" spans="1:5" x14ac:dyDescent="0.25">
      <c r="A37" s="385" t="s">
        <v>154</v>
      </c>
      <c r="B37" s="386" t="s">
        <v>1284</v>
      </c>
      <c r="C37" s="387">
        <v>0</v>
      </c>
      <c r="D37" s="387">
        <v>0</v>
      </c>
      <c r="E37" s="387">
        <v>0</v>
      </c>
    </row>
    <row r="38" spans="1:5" x14ac:dyDescent="0.25">
      <c r="A38" s="385" t="s">
        <v>151</v>
      </c>
      <c r="B38" s="386" t="s">
        <v>1285</v>
      </c>
      <c r="C38" s="387">
        <v>0</v>
      </c>
      <c r="D38" s="387">
        <v>0</v>
      </c>
      <c r="E38" s="387">
        <v>0</v>
      </c>
    </row>
    <row r="39" spans="1:5" x14ac:dyDescent="0.25">
      <c r="A39" s="385" t="s">
        <v>148</v>
      </c>
      <c r="B39" s="386" t="s">
        <v>1286</v>
      </c>
      <c r="C39" s="387">
        <v>0</v>
      </c>
      <c r="D39" s="387">
        <v>0</v>
      </c>
      <c r="E39" s="387">
        <v>0</v>
      </c>
    </row>
    <row r="40" spans="1:5" x14ac:dyDescent="0.25">
      <c r="A40" s="388" t="s">
        <v>145</v>
      </c>
      <c r="B40" s="389" t="s">
        <v>1118</v>
      </c>
      <c r="C40" s="390">
        <v>0</v>
      </c>
      <c r="D40" s="390">
        <v>0</v>
      </c>
      <c r="E40" s="390">
        <v>13820600</v>
      </c>
    </row>
    <row r="41" spans="1:5" x14ac:dyDescent="0.25">
      <c r="A41" s="385" t="s">
        <v>142</v>
      </c>
      <c r="B41" s="386" t="s">
        <v>1119</v>
      </c>
      <c r="C41" s="387">
        <v>0</v>
      </c>
      <c r="D41" s="387">
        <v>0</v>
      </c>
      <c r="E41" s="387">
        <v>1059894762</v>
      </c>
    </row>
    <row r="42" spans="1:5" x14ac:dyDescent="0.25">
      <c r="A42" s="385" t="s">
        <v>139</v>
      </c>
      <c r="B42" s="386" t="s">
        <v>1120</v>
      </c>
      <c r="C42" s="387">
        <v>2179755940</v>
      </c>
      <c r="D42" s="387">
        <v>0</v>
      </c>
      <c r="E42" s="387">
        <v>900000000</v>
      </c>
    </row>
    <row r="43" spans="1:5" x14ac:dyDescent="0.25">
      <c r="A43" s="385" t="s">
        <v>136</v>
      </c>
      <c r="B43" s="386" t="s">
        <v>1287</v>
      </c>
      <c r="C43" s="387">
        <v>0</v>
      </c>
      <c r="D43" s="387">
        <v>0</v>
      </c>
      <c r="E43" s="387">
        <v>0</v>
      </c>
    </row>
    <row r="44" spans="1:5" x14ac:dyDescent="0.25">
      <c r="A44" s="385" t="s">
        <v>133</v>
      </c>
      <c r="B44" s="386" t="s">
        <v>1121</v>
      </c>
      <c r="C44" s="387">
        <v>900000000</v>
      </c>
      <c r="D44" s="387">
        <v>0</v>
      </c>
      <c r="E44" s="387">
        <v>900000000</v>
      </c>
    </row>
    <row r="45" spans="1:5" x14ac:dyDescent="0.25">
      <c r="A45" s="385" t="s">
        <v>130</v>
      </c>
      <c r="B45" s="386" t="s">
        <v>1288</v>
      </c>
      <c r="C45" s="387">
        <v>0</v>
      </c>
      <c r="D45" s="387">
        <v>0</v>
      </c>
      <c r="E45" s="387">
        <v>0</v>
      </c>
    </row>
    <row r="46" spans="1:5" x14ac:dyDescent="0.25">
      <c r="A46" s="385" t="s">
        <v>127</v>
      </c>
      <c r="B46" s="386" t="s">
        <v>1289</v>
      </c>
      <c r="C46" s="387">
        <v>0</v>
      </c>
      <c r="D46" s="387">
        <v>0</v>
      </c>
      <c r="E46" s="387">
        <v>0</v>
      </c>
    </row>
    <row r="47" spans="1:5" x14ac:dyDescent="0.25">
      <c r="A47" s="385" t="s">
        <v>124</v>
      </c>
      <c r="B47" s="386" t="s">
        <v>1122</v>
      </c>
      <c r="C47" s="387">
        <v>1279755940</v>
      </c>
      <c r="D47" s="387">
        <v>0</v>
      </c>
      <c r="E47" s="387">
        <v>0</v>
      </c>
    </row>
    <row r="48" spans="1:5" x14ac:dyDescent="0.25">
      <c r="A48" s="388" t="s">
        <v>121</v>
      </c>
      <c r="B48" s="389" t="s">
        <v>1123</v>
      </c>
      <c r="C48" s="390">
        <v>2179755940</v>
      </c>
      <c r="D48" s="390">
        <v>0</v>
      </c>
      <c r="E48" s="390">
        <v>1959894762</v>
      </c>
    </row>
    <row r="49" spans="1:5" x14ac:dyDescent="0.25">
      <c r="A49" s="388" t="s">
        <v>118</v>
      </c>
      <c r="B49" s="389" t="s">
        <v>1124</v>
      </c>
      <c r="C49" s="390">
        <v>2179755940</v>
      </c>
      <c r="D49" s="390">
        <v>0</v>
      </c>
      <c r="E49" s="390">
        <v>1973715362</v>
      </c>
    </row>
    <row r="50" spans="1:5" x14ac:dyDescent="0.25">
      <c r="A50" s="385" t="s">
        <v>115</v>
      </c>
      <c r="B50" s="386" t="s">
        <v>1125</v>
      </c>
      <c r="C50" s="387">
        <v>39693669</v>
      </c>
      <c r="D50" s="387">
        <v>0</v>
      </c>
      <c r="E50" s="387">
        <v>33159299</v>
      </c>
    </row>
    <row r="51" spans="1:5" x14ac:dyDescent="0.25">
      <c r="A51" s="385" t="s">
        <v>112</v>
      </c>
      <c r="B51" s="386" t="s">
        <v>1290</v>
      </c>
      <c r="C51" s="387">
        <v>0</v>
      </c>
      <c r="D51" s="387">
        <v>0</v>
      </c>
      <c r="E51" s="387">
        <v>0</v>
      </c>
    </row>
    <row r="52" spans="1:5" x14ac:dyDescent="0.25">
      <c r="A52" s="388" t="s">
        <v>109</v>
      </c>
      <c r="B52" s="389" t="s">
        <v>1126</v>
      </c>
      <c r="C52" s="390">
        <v>39693669</v>
      </c>
      <c r="D52" s="390">
        <v>0</v>
      </c>
      <c r="E52" s="390">
        <v>33159299</v>
      </c>
    </row>
    <row r="53" spans="1:5" x14ac:dyDescent="0.25">
      <c r="A53" s="385" t="s">
        <v>106</v>
      </c>
      <c r="B53" s="386" t="s">
        <v>1127</v>
      </c>
      <c r="C53" s="387">
        <v>391923</v>
      </c>
      <c r="D53" s="387">
        <v>0</v>
      </c>
      <c r="E53" s="387">
        <v>555668</v>
      </c>
    </row>
    <row r="54" spans="1:5" x14ac:dyDescent="0.25">
      <c r="A54" s="385" t="s">
        <v>103</v>
      </c>
      <c r="B54" s="386" t="s">
        <v>1128</v>
      </c>
      <c r="C54" s="387">
        <v>1653</v>
      </c>
      <c r="D54" s="387">
        <v>0</v>
      </c>
      <c r="E54" s="387">
        <v>1826</v>
      </c>
    </row>
    <row r="55" spans="1:5" x14ac:dyDescent="0.25">
      <c r="A55" s="385" t="s">
        <v>100</v>
      </c>
      <c r="B55" s="386" t="s">
        <v>1291</v>
      </c>
      <c r="C55" s="387">
        <v>0</v>
      </c>
      <c r="D55" s="387">
        <v>0</v>
      </c>
      <c r="E55" s="387">
        <v>0</v>
      </c>
    </row>
    <row r="56" spans="1:5" x14ac:dyDescent="0.25">
      <c r="A56" s="388" t="s">
        <v>97</v>
      </c>
      <c r="B56" s="389" t="s">
        <v>1129</v>
      </c>
      <c r="C56" s="390">
        <v>393576</v>
      </c>
      <c r="D56" s="390">
        <v>0</v>
      </c>
      <c r="E56" s="390">
        <v>557494</v>
      </c>
    </row>
    <row r="57" spans="1:5" x14ac:dyDescent="0.25">
      <c r="A57" s="385" t="s">
        <v>94</v>
      </c>
      <c r="B57" s="386" t="s">
        <v>1130</v>
      </c>
      <c r="C57" s="387">
        <v>279582599</v>
      </c>
      <c r="D57" s="387">
        <v>0</v>
      </c>
      <c r="E57" s="387">
        <v>390838251</v>
      </c>
    </row>
    <row r="58" spans="1:5" x14ac:dyDescent="0.25">
      <c r="A58" s="385" t="s">
        <v>91</v>
      </c>
      <c r="B58" s="386" t="s">
        <v>1131</v>
      </c>
      <c r="C58" s="387">
        <v>409907769</v>
      </c>
      <c r="D58" s="387">
        <v>0</v>
      </c>
      <c r="E58" s="387">
        <v>217865409</v>
      </c>
    </row>
    <row r="59" spans="1:5" x14ac:dyDescent="0.25">
      <c r="A59" s="388" t="s">
        <v>88</v>
      </c>
      <c r="B59" s="389" t="s">
        <v>1132</v>
      </c>
      <c r="C59" s="390">
        <v>689490368</v>
      </c>
      <c r="D59" s="390">
        <v>0</v>
      </c>
      <c r="E59" s="390">
        <v>608703660</v>
      </c>
    </row>
    <row r="60" spans="1:5" x14ac:dyDescent="0.25">
      <c r="A60" s="385" t="s">
        <v>85</v>
      </c>
      <c r="B60" s="386" t="s">
        <v>1133</v>
      </c>
      <c r="C60" s="387">
        <v>3052802</v>
      </c>
      <c r="D60" s="387">
        <v>0</v>
      </c>
      <c r="E60" s="387">
        <v>3334920</v>
      </c>
    </row>
    <row r="61" spans="1:5" x14ac:dyDescent="0.25">
      <c r="A61" s="385" t="s">
        <v>82</v>
      </c>
      <c r="B61" s="386" t="s">
        <v>1292</v>
      </c>
      <c r="C61" s="387">
        <v>0</v>
      </c>
      <c r="D61" s="387">
        <v>0</v>
      </c>
      <c r="E61" s="387">
        <v>0</v>
      </c>
    </row>
    <row r="62" spans="1:5" x14ac:dyDescent="0.25">
      <c r="A62" s="388" t="s">
        <v>291</v>
      </c>
      <c r="B62" s="389" t="s">
        <v>1134</v>
      </c>
      <c r="C62" s="390">
        <v>3052802</v>
      </c>
      <c r="D62" s="390">
        <v>0</v>
      </c>
      <c r="E62" s="390">
        <v>3334920</v>
      </c>
    </row>
    <row r="63" spans="1:5" x14ac:dyDescent="0.25">
      <c r="A63" s="388" t="s">
        <v>288</v>
      </c>
      <c r="B63" s="389" t="s">
        <v>1135</v>
      </c>
      <c r="C63" s="390">
        <v>732630415</v>
      </c>
      <c r="D63" s="390">
        <v>0</v>
      </c>
      <c r="E63" s="390">
        <v>645755373</v>
      </c>
    </row>
    <row r="64" spans="1:5" x14ac:dyDescent="0.25">
      <c r="A64" s="385" t="s">
        <v>285</v>
      </c>
      <c r="B64" s="386" t="s">
        <v>1293</v>
      </c>
      <c r="C64" s="387">
        <v>0</v>
      </c>
      <c r="D64" s="387">
        <v>0</v>
      </c>
      <c r="E64" s="387">
        <v>0</v>
      </c>
    </row>
    <row r="65" spans="1:5" x14ac:dyDescent="0.25">
      <c r="A65" s="385" t="s">
        <v>282</v>
      </c>
      <c r="B65" s="386" t="s">
        <v>1294</v>
      </c>
      <c r="C65" s="387">
        <v>0</v>
      </c>
      <c r="D65" s="387">
        <v>0</v>
      </c>
      <c r="E65" s="387">
        <v>0</v>
      </c>
    </row>
    <row r="66" spans="1:5" x14ac:dyDescent="0.25">
      <c r="A66" s="385" t="s">
        <v>279</v>
      </c>
      <c r="B66" s="386" t="s">
        <v>1295</v>
      </c>
      <c r="C66" s="387">
        <v>0</v>
      </c>
      <c r="D66" s="387">
        <v>0</v>
      </c>
      <c r="E66" s="387">
        <v>0</v>
      </c>
    </row>
    <row r="67" spans="1:5" x14ac:dyDescent="0.25">
      <c r="A67" s="385" t="s">
        <v>276</v>
      </c>
      <c r="B67" s="386" t="s">
        <v>1296</v>
      </c>
      <c r="C67" s="387">
        <v>0</v>
      </c>
      <c r="D67" s="387">
        <v>0</v>
      </c>
      <c r="E67" s="387">
        <v>0</v>
      </c>
    </row>
    <row r="68" spans="1:5" x14ac:dyDescent="0.25">
      <c r="A68" s="385" t="s">
        <v>273</v>
      </c>
      <c r="B68" s="386" t="s">
        <v>1136</v>
      </c>
      <c r="C68" s="387">
        <v>11191031</v>
      </c>
      <c r="D68" s="387">
        <v>0</v>
      </c>
      <c r="E68" s="387">
        <v>6307277</v>
      </c>
    </row>
    <row r="69" spans="1:5" x14ac:dyDescent="0.25">
      <c r="A69" s="385" t="s">
        <v>270</v>
      </c>
      <c r="B69" s="386" t="s">
        <v>1297</v>
      </c>
      <c r="C69" s="387">
        <v>0</v>
      </c>
      <c r="D69" s="387">
        <v>0</v>
      </c>
      <c r="E69" s="387">
        <v>0</v>
      </c>
    </row>
    <row r="70" spans="1:5" x14ac:dyDescent="0.25">
      <c r="A70" s="385" t="s">
        <v>267</v>
      </c>
      <c r="B70" s="386" t="s">
        <v>1298</v>
      </c>
      <c r="C70" s="387">
        <v>0</v>
      </c>
      <c r="D70" s="387">
        <v>0</v>
      </c>
      <c r="E70" s="387">
        <v>0</v>
      </c>
    </row>
    <row r="71" spans="1:5" x14ac:dyDescent="0.25">
      <c r="A71" s="385" t="s">
        <v>264</v>
      </c>
      <c r="B71" s="386" t="s">
        <v>1299</v>
      </c>
      <c r="C71" s="387">
        <v>0</v>
      </c>
      <c r="D71" s="387">
        <v>0</v>
      </c>
      <c r="E71" s="387">
        <v>0</v>
      </c>
    </row>
    <row r="72" spans="1:5" x14ac:dyDescent="0.25">
      <c r="A72" s="385" t="s">
        <v>261</v>
      </c>
      <c r="B72" s="386" t="s">
        <v>1137</v>
      </c>
      <c r="C72" s="387">
        <v>1775423</v>
      </c>
      <c r="D72" s="387">
        <v>0</v>
      </c>
      <c r="E72" s="387">
        <v>951813</v>
      </c>
    </row>
    <row r="73" spans="1:5" x14ac:dyDescent="0.25">
      <c r="A73" s="385" t="s">
        <v>258</v>
      </c>
      <c r="B73" s="386" t="s">
        <v>1138</v>
      </c>
      <c r="C73" s="387">
        <v>5797136</v>
      </c>
      <c r="D73" s="387">
        <v>0</v>
      </c>
      <c r="E73" s="387">
        <v>3848489</v>
      </c>
    </row>
    <row r="74" spans="1:5" x14ac:dyDescent="0.25">
      <c r="A74" s="385" t="s">
        <v>256</v>
      </c>
      <c r="B74" s="386" t="s">
        <v>1139</v>
      </c>
      <c r="C74" s="387">
        <v>3618472</v>
      </c>
      <c r="D74" s="387">
        <v>0</v>
      </c>
      <c r="E74" s="387">
        <v>1506975</v>
      </c>
    </row>
    <row r="75" spans="1:5" x14ac:dyDescent="0.25">
      <c r="A75" s="385" t="s">
        <v>1140</v>
      </c>
      <c r="B75" s="386" t="s">
        <v>1141</v>
      </c>
      <c r="C75" s="387">
        <v>27766984</v>
      </c>
      <c r="D75" s="387">
        <v>0</v>
      </c>
      <c r="E75" s="387">
        <v>9499729</v>
      </c>
    </row>
    <row r="76" spans="1:5" x14ac:dyDescent="0.25">
      <c r="A76" s="385" t="s">
        <v>1142</v>
      </c>
      <c r="B76" s="386" t="s">
        <v>1143</v>
      </c>
      <c r="C76" s="387">
        <v>1418931</v>
      </c>
      <c r="D76" s="387">
        <v>0</v>
      </c>
      <c r="E76" s="387">
        <v>1034545</v>
      </c>
    </row>
    <row r="77" spans="1:5" x14ac:dyDescent="0.25">
      <c r="A77" s="385" t="s">
        <v>1144</v>
      </c>
      <c r="B77" s="386" t="s">
        <v>1145</v>
      </c>
      <c r="C77" s="387">
        <v>18082145</v>
      </c>
      <c r="D77" s="387">
        <v>0</v>
      </c>
      <c r="E77" s="387">
        <v>3984971</v>
      </c>
    </row>
    <row r="78" spans="1:5" x14ac:dyDescent="0.25">
      <c r="A78" s="385" t="s">
        <v>1146</v>
      </c>
      <c r="B78" s="386" t="s">
        <v>1147</v>
      </c>
      <c r="C78" s="387">
        <v>3556645</v>
      </c>
      <c r="D78" s="387">
        <v>0</v>
      </c>
      <c r="E78" s="387">
        <v>3424912</v>
      </c>
    </row>
    <row r="79" spans="1:5" x14ac:dyDescent="0.25">
      <c r="A79" s="385" t="s">
        <v>1148</v>
      </c>
      <c r="B79" s="386" t="s">
        <v>1149</v>
      </c>
      <c r="C79" s="387">
        <v>3480326</v>
      </c>
      <c r="D79" s="387">
        <v>0</v>
      </c>
      <c r="E79" s="387">
        <v>567916</v>
      </c>
    </row>
    <row r="80" spans="1:5" x14ac:dyDescent="0.25">
      <c r="A80" s="385" t="s">
        <v>1300</v>
      </c>
      <c r="B80" s="386" t="s">
        <v>1301</v>
      </c>
      <c r="C80" s="387">
        <v>0</v>
      </c>
      <c r="D80" s="387">
        <v>0</v>
      </c>
      <c r="E80" s="387">
        <v>0</v>
      </c>
    </row>
    <row r="81" spans="1:5" x14ac:dyDescent="0.25">
      <c r="A81" s="385" t="s">
        <v>1302</v>
      </c>
      <c r="B81" s="386" t="s">
        <v>1303</v>
      </c>
      <c r="C81" s="387">
        <v>0</v>
      </c>
      <c r="D81" s="387">
        <v>0</v>
      </c>
      <c r="E81" s="387">
        <v>0</v>
      </c>
    </row>
    <row r="82" spans="1:5" x14ac:dyDescent="0.25">
      <c r="A82" s="385" t="s">
        <v>1304</v>
      </c>
      <c r="B82" s="386" t="s">
        <v>1305</v>
      </c>
      <c r="C82" s="387">
        <v>0</v>
      </c>
      <c r="D82" s="387">
        <v>0</v>
      </c>
      <c r="E82" s="387">
        <v>0</v>
      </c>
    </row>
    <row r="83" spans="1:5" x14ac:dyDescent="0.25">
      <c r="A83" s="385" t="s">
        <v>1306</v>
      </c>
      <c r="B83" s="386" t="s">
        <v>1307</v>
      </c>
      <c r="C83" s="387">
        <v>0</v>
      </c>
      <c r="D83" s="387">
        <v>0</v>
      </c>
      <c r="E83" s="387">
        <v>0</v>
      </c>
    </row>
    <row r="84" spans="1:5" x14ac:dyDescent="0.25">
      <c r="A84" s="385" t="s">
        <v>1150</v>
      </c>
      <c r="B84" s="386" t="s">
        <v>1151</v>
      </c>
      <c r="C84" s="387">
        <v>1228937</v>
      </c>
      <c r="D84" s="387">
        <v>0</v>
      </c>
      <c r="E84" s="387">
        <v>487385</v>
      </c>
    </row>
    <row r="85" spans="1:5" x14ac:dyDescent="0.25">
      <c r="A85" s="385" t="s">
        <v>1152</v>
      </c>
      <c r="B85" s="386" t="s">
        <v>1153</v>
      </c>
      <c r="C85" s="387">
        <v>616893</v>
      </c>
      <c r="D85" s="387">
        <v>0</v>
      </c>
      <c r="E85" s="387">
        <v>1091793</v>
      </c>
    </row>
    <row r="86" spans="1:5" x14ac:dyDescent="0.25">
      <c r="A86" s="385" t="s">
        <v>1308</v>
      </c>
      <c r="B86" s="386" t="s">
        <v>1309</v>
      </c>
      <c r="C86" s="387">
        <v>0</v>
      </c>
      <c r="D86" s="387">
        <v>0</v>
      </c>
      <c r="E86" s="387">
        <v>0</v>
      </c>
    </row>
    <row r="87" spans="1:5" x14ac:dyDescent="0.25">
      <c r="A87" s="385" t="s">
        <v>1154</v>
      </c>
      <c r="B87" s="386" t="s">
        <v>1155</v>
      </c>
      <c r="C87" s="387">
        <v>616893</v>
      </c>
      <c r="D87" s="387">
        <v>0</v>
      </c>
      <c r="E87" s="387">
        <v>1091793</v>
      </c>
    </row>
    <row r="88" spans="1:5" x14ac:dyDescent="0.25">
      <c r="A88" s="385" t="s">
        <v>1310</v>
      </c>
      <c r="B88" s="386" t="s">
        <v>1311</v>
      </c>
      <c r="C88" s="387">
        <v>0</v>
      </c>
      <c r="D88" s="387">
        <v>0</v>
      </c>
      <c r="E88" s="387">
        <v>0</v>
      </c>
    </row>
    <row r="89" spans="1:5" x14ac:dyDescent="0.25">
      <c r="A89" s="385" t="s">
        <v>1312</v>
      </c>
      <c r="B89" s="386" t="s">
        <v>1313</v>
      </c>
      <c r="C89" s="387">
        <v>0</v>
      </c>
      <c r="D89" s="387">
        <v>0</v>
      </c>
      <c r="E89" s="387">
        <v>0</v>
      </c>
    </row>
    <row r="90" spans="1:5" x14ac:dyDescent="0.25">
      <c r="A90" s="385" t="s">
        <v>1314</v>
      </c>
      <c r="B90" s="386" t="s">
        <v>1315</v>
      </c>
      <c r="C90" s="387">
        <v>0</v>
      </c>
      <c r="D90" s="387">
        <v>0</v>
      </c>
      <c r="E90" s="387">
        <v>0</v>
      </c>
    </row>
    <row r="91" spans="1:5" x14ac:dyDescent="0.25">
      <c r="A91" s="385" t="s">
        <v>1316</v>
      </c>
      <c r="B91" s="386" t="s">
        <v>1317</v>
      </c>
      <c r="C91" s="387">
        <v>0</v>
      </c>
      <c r="D91" s="387">
        <v>0</v>
      </c>
      <c r="E91" s="387">
        <v>0</v>
      </c>
    </row>
    <row r="92" spans="1:5" x14ac:dyDescent="0.25">
      <c r="A92" s="385" t="s">
        <v>1318</v>
      </c>
      <c r="B92" s="386" t="s">
        <v>1319</v>
      </c>
      <c r="C92" s="387">
        <v>0</v>
      </c>
      <c r="D92" s="387">
        <v>0</v>
      </c>
      <c r="E92" s="387">
        <v>0</v>
      </c>
    </row>
    <row r="93" spans="1:5" ht="30" x14ac:dyDescent="0.25">
      <c r="A93" s="385" t="s">
        <v>1320</v>
      </c>
      <c r="B93" s="386" t="s">
        <v>1321</v>
      </c>
      <c r="C93" s="387">
        <v>0</v>
      </c>
      <c r="D93" s="387">
        <v>0</v>
      </c>
      <c r="E93" s="387">
        <v>0</v>
      </c>
    </row>
    <row r="94" spans="1:5" x14ac:dyDescent="0.25">
      <c r="A94" s="385" t="s">
        <v>1322</v>
      </c>
      <c r="B94" s="386" t="s">
        <v>1323</v>
      </c>
      <c r="C94" s="387">
        <v>0</v>
      </c>
      <c r="D94" s="387">
        <v>0</v>
      </c>
      <c r="E94" s="387">
        <v>0</v>
      </c>
    </row>
    <row r="95" spans="1:5" x14ac:dyDescent="0.25">
      <c r="A95" s="385" t="s">
        <v>1156</v>
      </c>
      <c r="B95" s="386" t="s">
        <v>1157</v>
      </c>
      <c r="C95" s="387">
        <v>284579</v>
      </c>
      <c r="D95" s="387">
        <v>0</v>
      </c>
      <c r="E95" s="387">
        <v>161820</v>
      </c>
    </row>
    <row r="96" spans="1:5" x14ac:dyDescent="0.25">
      <c r="A96" s="385" t="s">
        <v>1324</v>
      </c>
      <c r="B96" s="386" t="s">
        <v>1325</v>
      </c>
      <c r="C96" s="387">
        <v>0</v>
      </c>
      <c r="D96" s="387">
        <v>0</v>
      </c>
      <c r="E96" s="387">
        <v>0</v>
      </c>
    </row>
    <row r="97" spans="1:5" ht="30" x14ac:dyDescent="0.25">
      <c r="A97" s="385" t="s">
        <v>1326</v>
      </c>
      <c r="B97" s="386" t="s">
        <v>1327</v>
      </c>
      <c r="C97" s="387">
        <v>0</v>
      </c>
      <c r="D97" s="387">
        <v>0</v>
      </c>
      <c r="E97" s="387">
        <v>0</v>
      </c>
    </row>
    <row r="98" spans="1:5" x14ac:dyDescent="0.25">
      <c r="A98" s="385" t="s">
        <v>1158</v>
      </c>
      <c r="B98" s="386" t="s">
        <v>1159</v>
      </c>
      <c r="C98" s="387">
        <v>284579</v>
      </c>
      <c r="D98" s="387">
        <v>0</v>
      </c>
      <c r="E98" s="387">
        <v>161820</v>
      </c>
    </row>
    <row r="99" spans="1:5" x14ac:dyDescent="0.25">
      <c r="A99" s="385" t="s">
        <v>1328</v>
      </c>
      <c r="B99" s="386" t="s">
        <v>1329</v>
      </c>
      <c r="C99" s="387">
        <v>0</v>
      </c>
      <c r="D99" s="387">
        <v>0</v>
      </c>
      <c r="E99" s="387">
        <v>0</v>
      </c>
    </row>
    <row r="100" spans="1:5" x14ac:dyDescent="0.25">
      <c r="A100" s="385" t="s">
        <v>1330</v>
      </c>
      <c r="B100" s="386" t="s">
        <v>1331</v>
      </c>
      <c r="C100" s="387">
        <v>0</v>
      </c>
      <c r="D100" s="387">
        <v>0</v>
      </c>
      <c r="E100" s="387">
        <v>0</v>
      </c>
    </row>
    <row r="101" spans="1:5" x14ac:dyDescent="0.25">
      <c r="A101" s="385" t="s">
        <v>1332</v>
      </c>
      <c r="B101" s="386" t="s">
        <v>1333</v>
      </c>
      <c r="C101" s="387">
        <v>0</v>
      </c>
      <c r="D101" s="387">
        <v>0</v>
      </c>
      <c r="E101" s="387">
        <v>0</v>
      </c>
    </row>
    <row r="102" spans="1:5" x14ac:dyDescent="0.25">
      <c r="A102" s="385" t="s">
        <v>1334</v>
      </c>
      <c r="B102" s="386" t="s">
        <v>1335</v>
      </c>
      <c r="C102" s="387">
        <v>0</v>
      </c>
      <c r="D102" s="387">
        <v>0</v>
      </c>
      <c r="E102" s="387">
        <v>0</v>
      </c>
    </row>
    <row r="103" spans="1:5" x14ac:dyDescent="0.25">
      <c r="A103" s="385" t="s">
        <v>1336</v>
      </c>
      <c r="B103" s="386" t="s">
        <v>1337</v>
      </c>
      <c r="C103" s="387">
        <v>0</v>
      </c>
      <c r="D103" s="387">
        <v>0</v>
      </c>
      <c r="E103" s="387">
        <v>0</v>
      </c>
    </row>
    <row r="104" spans="1:5" x14ac:dyDescent="0.25">
      <c r="A104" s="385" t="s">
        <v>1338</v>
      </c>
      <c r="B104" s="386" t="s">
        <v>1339</v>
      </c>
      <c r="C104" s="387">
        <v>0</v>
      </c>
      <c r="D104" s="387">
        <v>0</v>
      </c>
      <c r="E104" s="387">
        <v>0</v>
      </c>
    </row>
    <row r="105" spans="1:5" x14ac:dyDescent="0.25">
      <c r="A105" s="385" t="s">
        <v>1340</v>
      </c>
      <c r="B105" s="386" t="s">
        <v>1341</v>
      </c>
      <c r="C105" s="387">
        <v>0</v>
      </c>
      <c r="D105" s="387">
        <v>0</v>
      </c>
      <c r="E105" s="387">
        <v>0</v>
      </c>
    </row>
    <row r="106" spans="1:5" x14ac:dyDescent="0.25">
      <c r="A106" s="385" t="s">
        <v>1342</v>
      </c>
      <c r="B106" s="386" t="s">
        <v>1343</v>
      </c>
      <c r="C106" s="387">
        <v>0</v>
      </c>
      <c r="D106" s="387">
        <v>0</v>
      </c>
      <c r="E106" s="387">
        <v>0</v>
      </c>
    </row>
    <row r="107" spans="1:5" x14ac:dyDescent="0.25">
      <c r="A107" s="388" t="s">
        <v>1160</v>
      </c>
      <c r="B107" s="389" t="s">
        <v>1161</v>
      </c>
      <c r="C107" s="390">
        <v>39859487</v>
      </c>
      <c r="D107" s="390">
        <v>0</v>
      </c>
      <c r="E107" s="390">
        <v>17060619</v>
      </c>
    </row>
    <row r="108" spans="1:5" x14ac:dyDescent="0.25">
      <c r="A108" s="385" t="s">
        <v>1344</v>
      </c>
      <c r="B108" s="386" t="s">
        <v>1345</v>
      </c>
      <c r="C108" s="387">
        <v>0</v>
      </c>
      <c r="D108" s="387">
        <v>0</v>
      </c>
      <c r="E108" s="387">
        <v>0</v>
      </c>
    </row>
    <row r="109" spans="1:5" x14ac:dyDescent="0.25">
      <c r="A109" s="385" t="s">
        <v>1346</v>
      </c>
      <c r="B109" s="386" t="s">
        <v>1347</v>
      </c>
      <c r="C109" s="387">
        <v>0</v>
      </c>
      <c r="D109" s="387">
        <v>0</v>
      </c>
      <c r="E109" s="387">
        <v>0</v>
      </c>
    </row>
    <row r="110" spans="1:5" x14ac:dyDescent="0.25">
      <c r="A110" s="385" t="s">
        <v>1348</v>
      </c>
      <c r="B110" s="386" t="s">
        <v>1349</v>
      </c>
      <c r="C110" s="387">
        <v>0</v>
      </c>
      <c r="D110" s="387">
        <v>0</v>
      </c>
      <c r="E110" s="387">
        <v>0</v>
      </c>
    </row>
    <row r="111" spans="1:5" x14ac:dyDescent="0.25">
      <c r="A111" s="385" t="s">
        <v>1350</v>
      </c>
      <c r="B111" s="386" t="s">
        <v>1351</v>
      </c>
      <c r="C111" s="387">
        <v>0</v>
      </c>
      <c r="D111" s="387">
        <v>0</v>
      </c>
      <c r="E111" s="387">
        <v>0</v>
      </c>
    </row>
    <row r="112" spans="1:5" x14ac:dyDescent="0.25">
      <c r="A112" s="385" t="s">
        <v>1162</v>
      </c>
      <c r="B112" s="386" t="s">
        <v>1163</v>
      </c>
      <c r="C112" s="387">
        <v>492380391</v>
      </c>
      <c r="D112" s="387">
        <v>0</v>
      </c>
      <c r="E112" s="387">
        <v>456158913</v>
      </c>
    </row>
    <row r="113" spans="1:5" x14ac:dyDescent="0.25">
      <c r="A113" s="385" t="s">
        <v>1352</v>
      </c>
      <c r="B113" s="386" t="s">
        <v>1353</v>
      </c>
      <c r="C113" s="387">
        <v>0</v>
      </c>
      <c r="D113" s="387">
        <v>0</v>
      </c>
      <c r="E113" s="387">
        <v>0</v>
      </c>
    </row>
    <row r="114" spans="1:5" x14ac:dyDescent="0.25">
      <c r="A114" s="385" t="s">
        <v>1354</v>
      </c>
      <c r="B114" s="386" t="s">
        <v>1355</v>
      </c>
      <c r="C114" s="387">
        <v>0</v>
      </c>
      <c r="D114" s="387">
        <v>0</v>
      </c>
      <c r="E114" s="387">
        <v>0</v>
      </c>
    </row>
    <row r="115" spans="1:5" x14ac:dyDescent="0.25">
      <c r="A115" s="385" t="s">
        <v>1356</v>
      </c>
      <c r="B115" s="386" t="s">
        <v>1357</v>
      </c>
      <c r="C115" s="387">
        <v>0</v>
      </c>
      <c r="D115" s="387">
        <v>0</v>
      </c>
      <c r="E115" s="387">
        <v>0</v>
      </c>
    </row>
    <row r="116" spans="1:5" x14ac:dyDescent="0.25">
      <c r="A116" s="385" t="s">
        <v>1164</v>
      </c>
      <c r="B116" s="386" t="s">
        <v>1165</v>
      </c>
      <c r="C116" s="387">
        <v>709952</v>
      </c>
      <c r="D116" s="387">
        <v>0</v>
      </c>
      <c r="E116" s="387">
        <v>985099</v>
      </c>
    </row>
    <row r="117" spans="1:5" x14ac:dyDescent="0.25">
      <c r="A117" s="385" t="s">
        <v>1166</v>
      </c>
      <c r="B117" s="386" t="s">
        <v>1167</v>
      </c>
      <c r="C117" s="387">
        <v>491534568</v>
      </c>
      <c r="D117" s="387">
        <v>0</v>
      </c>
      <c r="E117" s="387">
        <v>455173814</v>
      </c>
    </row>
    <row r="118" spans="1:5" x14ac:dyDescent="0.25">
      <c r="A118" s="385" t="s">
        <v>1168</v>
      </c>
      <c r="B118" s="386" t="s">
        <v>1169</v>
      </c>
      <c r="C118" s="387">
        <v>135871</v>
      </c>
      <c r="D118" s="387">
        <v>0</v>
      </c>
      <c r="E118" s="387">
        <v>0</v>
      </c>
    </row>
    <row r="119" spans="1:5" x14ac:dyDescent="0.25">
      <c r="A119" s="385" t="s">
        <v>1358</v>
      </c>
      <c r="B119" s="386" t="s">
        <v>1359</v>
      </c>
      <c r="C119" s="387">
        <v>0</v>
      </c>
      <c r="D119" s="387">
        <v>0</v>
      </c>
      <c r="E119" s="387">
        <v>0</v>
      </c>
    </row>
    <row r="120" spans="1:5" x14ac:dyDescent="0.25">
      <c r="A120" s="385" t="s">
        <v>1360</v>
      </c>
      <c r="B120" s="386" t="s">
        <v>1361</v>
      </c>
      <c r="C120" s="387">
        <v>0</v>
      </c>
      <c r="D120" s="387">
        <v>0</v>
      </c>
      <c r="E120" s="387">
        <v>0</v>
      </c>
    </row>
    <row r="121" spans="1:5" x14ac:dyDescent="0.25">
      <c r="A121" s="385" t="s">
        <v>1362</v>
      </c>
      <c r="B121" s="386" t="s">
        <v>1363</v>
      </c>
      <c r="C121" s="387">
        <v>0</v>
      </c>
      <c r="D121" s="387">
        <v>0</v>
      </c>
      <c r="E121" s="387">
        <v>0</v>
      </c>
    </row>
    <row r="122" spans="1:5" x14ac:dyDescent="0.25">
      <c r="A122" s="385" t="s">
        <v>1364</v>
      </c>
      <c r="B122" s="386" t="s">
        <v>1365</v>
      </c>
      <c r="C122" s="387">
        <v>0</v>
      </c>
      <c r="D122" s="387">
        <v>0</v>
      </c>
      <c r="E122" s="387">
        <v>0</v>
      </c>
    </row>
    <row r="123" spans="1:5" x14ac:dyDescent="0.25">
      <c r="A123" s="385" t="s">
        <v>1366</v>
      </c>
      <c r="B123" s="386" t="s">
        <v>1367</v>
      </c>
      <c r="C123" s="387">
        <v>0</v>
      </c>
      <c r="D123" s="387">
        <v>0</v>
      </c>
      <c r="E123" s="387">
        <v>0</v>
      </c>
    </row>
    <row r="124" spans="1:5" x14ac:dyDescent="0.25">
      <c r="A124" s="385" t="s">
        <v>1368</v>
      </c>
      <c r="B124" s="386" t="s">
        <v>1369</v>
      </c>
      <c r="C124" s="387">
        <v>0</v>
      </c>
      <c r="D124" s="387">
        <v>0</v>
      </c>
      <c r="E124" s="387">
        <v>0</v>
      </c>
    </row>
    <row r="125" spans="1:5" x14ac:dyDescent="0.25">
      <c r="A125" s="385" t="s">
        <v>1370</v>
      </c>
      <c r="B125" s="386" t="s">
        <v>1371</v>
      </c>
      <c r="C125" s="387">
        <v>0</v>
      </c>
      <c r="D125" s="387">
        <v>0</v>
      </c>
      <c r="E125" s="387">
        <v>0</v>
      </c>
    </row>
    <row r="126" spans="1:5" x14ac:dyDescent="0.25">
      <c r="A126" s="385" t="s">
        <v>1372</v>
      </c>
      <c r="B126" s="386" t="s">
        <v>1373</v>
      </c>
      <c r="C126" s="387">
        <v>0</v>
      </c>
      <c r="D126" s="387">
        <v>0</v>
      </c>
      <c r="E126" s="387">
        <v>0</v>
      </c>
    </row>
    <row r="127" spans="1:5" x14ac:dyDescent="0.25">
      <c r="A127" s="385" t="s">
        <v>1374</v>
      </c>
      <c r="B127" s="386" t="s">
        <v>1375</v>
      </c>
      <c r="C127" s="387">
        <v>0</v>
      </c>
      <c r="D127" s="387">
        <v>0</v>
      </c>
      <c r="E127" s="387">
        <v>0</v>
      </c>
    </row>
    <row r="128" spans="1:5" x14ac:dyDescent="0.25">
      <c r="A128" s="385" t="s">
        <v>1376</v>
      </c>
      <c r="B128" s="386" t="s">
        <v>1377</v>
      </c>
      <c r="C128" s="387">
        <v>0</v>
      </c>
      <c r="D128" s="387">
        <v>0</v>
      </c>
      <c r="E128" s="387">
        <v>0</v>
      </c>
    </row>
    <row r="129" spans="1:5" x14ac:dyDescent="0.25">
      <c r="A129" s="385" t="s">
        <v>1170</v>
      </c>
      <c r="B129" s="386" t="s">
        <v>1171</v>
      </c>
      <c r="C129" s="387">
        <v>22725975</v>
      </c>
      <c r="D129" s="387">
        <v>0</v>
      </c>
      <c r="E129" s="387">
        <v>30613115</v>
      </c>
    </row>
    <row r="130" spans="1:5" x14ac:dyDescent="0.25">
      <c r="A130" s="385" t="s">
        <v>1378</v>
      </c>
      <c r="B130" s="386" t="s">
        <v>1379</v>
      </c>
      <c r="C130" s="387">
        <v>0</v>
      </c>
      <c r="D130" s="387">
        <v>0</v>
      </c>
      <c r="E130" s="387">
        <v>0</v>
      </c>
    </row>
    <row r="131" spans="1:5" x14ac:dyDescent="0.25">
      <c r="A131" s="385" t="s">
        <v>1172</v>
      </c>
      <c r="B131" s="386" t="s">
        <v>1173</v>
      </c>
      <c r="C131" s="387">
        <v>22725975</v>
      </c>
      <c r="D131" s="387">
        <v>0</v>
      </c>
      <c r="E131" s="387">
        <v>30613115</v>
      </c>
    </row>
    <row r="132" spans="1:5" x14ac:dyDescent="0.25">
      <c r="A132" s="385" t="s">
        <v>1380</v>
      </c>
      <c r="B132" s="386" t="s">
        <v>1381</v>
      </c>
      <c r="C132" s="387">
        <v>0</v>
      </c>
      <c r="D132" s="387">
        <v>0</v>
      </c>
      <c r="E132" s="387">
        <v>0</v>
      </c>
    </row>
    <row r="133" spans="1:5" x14ac:dyDescent="0.25">
      <c r="A133" s="385" t="s">
        <v>1382</v>
      </c>
      <c r="B133" s="386" t="s">
        <v>1383</v>
      </c>
      <c r="C133" s="387">
        <v>0</v>
      </c>
      <c r="D133" s="387">
        <v>0</v>
      </c>
      <c r="E133" s="387">
        <v>0</v>
      </c>
    </row>
    <row r="134" spans="1:5" x14ac:dyDescent="0.25">
      <c r="A134" s="385" t="s">
        <v>1384</v>
      </c>
      <c r="B134" s="386" t="s">
        <v>1385</v>
      </c>
      <c r="C134" s="387">
        <v>0</v>
      </c>
      <c r="D134" s="387">
        <v>0</v>
      </c>
      <c r="E134" s="387">
        <v>0</v>
      </c>
    </row>
    <row r="135" spans="1:5" x14ac:dyDescent="0.25">
      <c r="A135" s="385" t="s">
        <v>1386</v>
      </c>
      <c r="B135" s="386" t="s">
        <v>1387</v>
      </c>
      <c r="C135" s="387">
        <v>0</v>
      </c>
      <c r="D135" s="387">
        <v>0</v>
      </c>
      <c r="E135" s="387">
        <v>0</v>
      </c>
    </row>
    <row r="136" spans="1:5" x14ac:dyDescent="0.25">
      <c r="A136" s="385" t="s">
        <v>1388</v>
      </c>
      <c r="B136" s="386" t="s">
        <v>1389</v>
      </c>
      <c r="C136" s="387">
        <v>0</v>
      </c>
      <c r="D136" s="387">
        <v>0</v>
      </c>
      <c r="E136" s="387">
        <v>0</v>
      </c>
    </row>
    <row r="137" spans="1:5" ht="32.25" customHeight="1" x14ac:dyDescent="0.25">
      <c r="A137" s="385" t="s">
        <v>1390</v>
      </c>
      <c r="B137" s="386" t="s">
        <v>1391</v>
      </c>
      <c r="C137" s="387">
        <v>0</v>
      </c>
      <c r="D137" s="387">
        <v>0</v>
      </c>
      <c r="E137" s="387">
        <v>0</v>
      </c>
    </row>
    <row r="138" spans="1:5" x14ac:dyDescent="0.25">
      <c r="A138" s="385" t="s">
        <v>1392</v>
      </c>
      <c r="B138" s="386" t="s">
        <v>1393</v>
      </c>
      <c r="C138" s="387">
        <v>0</v>
      </c>
      <c r="D138" s="387">
        <v>0</v>
      </c>
      <c r="E138" s="387">
        <v>0</v>
      </c>
    </row>
    <row r="139" spans="1:5" x14ac:dyDescent="0.25">
      <c r="A139" s="385" t="s">
        <v>1174</v>
      </c>
      <c r="B139" s="386" t="s">
        <v>1175</v>
      </c>
      <c r="C139" s="387">
        <v>0</v>
      </c>
      <c r="D139" s="387">
        <v>0</v>
      </c>
      <c r="E139" s="387">
        <v>168736</v>
      </c>
    </row>
    <row r="140" spans="1:5" x14ac:dyDescent="0.25">
      <c r="A140" s="385" t="s">
        <v>1394</v>
      </c>
      <c r="B140" s="386" t="s">
        <v>1395</v>
      </c>
      <c r="C140" s="387">
        <v>0</v>
      </c>
      <c r="D140" s="387">
        <v>0</v>
      </c>
      <c r="E140" s="387">
        <v>0</v>
      </c>
    </row>
    <row r="141" spans="1:5" ht="30" x14ac:dyDescent="0.25">
      <c r="A141" s="385" t="s">
        <v>1396</v>
      </c>
      <c r="B141" s="386" t="s">
        <v>1397</v>
      </c>
      <c r="C141" s="387">
        <v>0</v>
      </c>
      <c r="D141" s="387">
        <v>0</v>
      </c>
      <c r="E141" s="387">
        <v>0</v>
      </c>
    </row>
    <row r="142" spans="1:5" x14ac:dyDescent="0.25">
      <c r="A142" s="385" t="s">
        <v>1176</v>
      </c>
      <c r="B142" s="386" t="s">
        <v>1177</v>
      </c>
      <c r="C142" s="387">
        <v>0</v>
      </c>
      <c r="D142" s="387">
        <v>0</v>
      </c>
      <c r="E142" s="387">
        <v>168736</v>
      </c>
    </row>
    <row r="143" spans="1:5" x14ac:dyDescent="0.25">
      <c r="A143" s="385" t="s">
        <v>1398</v>
      </c>
      <c r="B143" s="386" t="s">
        <v>1399</v>
      </c>
      <c r="C143" s="387">
        <v>0</v>
      </c>
      <c r="D143" s="387">
        <v>0</v>
      </c>
      <c r="E143" s="387">
        <v>0</v>
      </c>
    </row>
    <row r="144" spans="1:5" x14ac:dyDescent="0.25">
      <c r="A144" s="385" t="s">
        <v>1400</v>
      </c>
      <c r="B144" s="386" t="s">
        <v>1401</v>
      </c>
      <c r="C144" s="387">
        <v>0</v>
      </c>
      <c r="D144" s="387">
        <v>0</v>
      </c>
      <c r="E144" s="387">
        <v>0</v>
      </c>
    </row>
    <row r="145" spans="1:5" x14ac:dyDescent="0.25">
      <c r="A145" s="385" t="s">
        <v>1402</v>
      </c>
      <c r="B145" s="386" t="s">
        <v>1403</v>
      </c>
      <c r="C145" s="387">
        <v>0</v>
      </c>
      <c r="D145" s="387">
        <v>0</v>
      </c>
      <c r="E145" s="387">
        <v>0</v>
      </c>
    </row>
    <row r="146" spans="1:5" x14ac:dyDescent="0.25">
      <c r="A146" s="385" t="s">
        <v>1404</v>
      </c>
      <c r="B146" s="386" t="s">
        <v>1405</v>
      </c>
      <c r="C146" s="387">
        <v>0</v>
      </c>
      <c r="D146" s="387">
        <v>0</v>
      </c>
      <c r="E146" s="387">
        <v>0</v>
      </c>
    </row>
    <row r="147" spans="1:5" x14ac:dyDescent="0.25">
      <c r="A147" s="385" t="s">
        <v>1406</v>
      </c>
      <c r="B147" s="386" t="s">
        <v>1407</v>
      </c>
      <c r="C147" s="387">
        <v>0</v>
      </c>
      <c r="D147" s="387">
        <v>0</v>
      </c>
      <c r="E147" s="387">
        <v>0</v>
      </c>
    </row>
    <row r="148" spans="1:5" x14ac:dyDescent="0.25">
      <c r="A148" s="388" t="s">
        <v>1178</v>
      </c>
      <c r="B148" s="389" t="s">
        <v>1179</v>
      </c>
      <c r="C148" s="390">
        <v>515106366</v>
      </c>
      <c r="D148" s="390">
        <v>0</v>
      </c>
      <c r="E148" s="390">
        <v>486940764</v>
      </c>
    </row>
    <row r="149" spans="1:5" x14ac:dyDescent="0.25">
      <c r="A149" s="385" t="s">
        <v>1180</v>
      </c>
      <c r="B149" s="386" t="s">
        <v>1181</v>
      </c>
      <c r="C149" s="387">
        <v>0</v>
      </c>
      <c r="D149" s="387">
        <v>0</v>
      </c>
      <c r="E149" s="387">
        <v>3918634</v>
      </c>
    </row>
    <row r="150" spans="1:5" x14ac:dyDescent="0.25">
      <c r="A150" s="385" t="s">
        <v>1408</v>
      </c>
      <c r="B150" s="386" t="s">
        <v>1409</v>
      </c>
      <c r="C150" s="387">
        <v>0</v>
      </c>
      <c r="D150" s="387">
        <v>0</v>
      </c>
      <c r="E150" s="387">
        <v>0</v>
      </c>
    </row>
    <row r="151" spans="1:5" x14ac:dyDescent="0.25">
      <c r="A151" s="385" t="s">
        <v>1182</v>
      </c>
      <c r="B151" s="386" t="s">
        <v>1183</v>
      </c>
      <c r="C151" s="387">
        <v>0</v>
      </c>
      <c r="D151" s="387">
        <v>0</v>
      </c>
      <c r="E151" s="387">
        <v>3905256</v>
      </c>
    </row>
    <row r="152" spans="1:5" x14ac:dyDescent="0.25">
      <c r="A152" s="385" t="s">
        <v>1410</v>
      </c>
      <c r="B152" s="386" t="s">
        <v>1411</v>
      </c>
      <c r="C152" s="387">
        <v>0</v>
      </c>
      <c r="D152" s="387">
        <v>0</v>
      </c>
      <c r="E152" s="387">
        <v>0</v>
      </c>
    </row>
    <row r="153" spans="1:5" x14ac:dyDescent="0.25">
      <c r="A153" s="385" t="s">
        <v>1258</v>
      </c>
      <c r="B153" s="386" t="s">
        <v>1259</v>
      </c>
      <c r="C153" s="387">
        <v>0</v>
      </c>
      <c r="D153" s="387">
        <v>0</v>
      </c>
      <c r="E153" s="387">
        <v>13378</v>
      </c>
    </row>
    <row r="154" spans="1:5" x14ac:dyDescent="0.25">
      <c r="A154" s="385" t="s">
        <v>1412</v>
      </c>
      <c r="B154" s="386" t="s">
        <v>1413</v>
      </c>
      <c r="C154" s="387">
        <v>0</v>
      </c>
      <c r="D154" s="387">
        <v>0</v>
      </c>
      <c r="E154" s="387">
        <v>0</v>
      </c>
    </row>
    <row r="155" spans="1:5" x14ac:dyDescent="0.25">
      <c r="A155" s="385" t="s">
        <v>1414</v>
      </c>
      <c r="B155" s="386" t="s">
        <v>1415</v>
      </c>
      <c r="C155" s="387">
        <v>0</v>
      </c>
      <c r="D155" s="387">
        <v>0</v>
      </c>
      <c r="E155" s="387">
        <v>0</v>
      </c>
    </row>
    <row r="156" spans="1:5" x14ac:dyDescent="0.25">
      <c r="A156" s="385" t="s">
        <v>1416</v>
      </c>
      <c r="B156" s="386" t="s">
        <v>1417</v>
      </c>
      <c r="C156" s="387">
        <v>0</v>
      </c>
      <c r="D156" s="387">
        <v>0</v>
      </c>
      <c r="E156" s="387">
        <v>0</v>
      </c>
    </row>
    <row r="157" spans="1:5" x14ac:dyDescent="0.25">
      <c r="A157" s="385" t="s">
        <v>1418</v>
      </c>
      <c r="B157" s="386" t="s">
        <v>1419</v>
      </c>
      <c r="C157" s="387">
        <v>0</v>
      </c>
      <c r="D157" s="387">
        <v>0</v>
      </c>
      <c r="E157" s="387">
        <v>0</v>
      </c>
    </row>
    <row r="158" spans="1:5" x14ac:dyDescent="0.25">
      <c r="A158" s="385" t="s">
        <v>1184</v>
      </c>
      <c r="B158" s="386" t="s">
        <v>1185</v>
      </c>
      <c r="C158" s="387">
        <v>300000</v>
      </c>
      <c r="D158" s="387">
        <v>0</v>
      </c>
      <c r="E158" s="387">
        <v>300000</v>
      </c>
    </row>
    <row r="159" spans="1:5" x14ac:dyDescent="0.25">
      <c r="A159" s="385" t="s">
        <v>1420</v>
      </c>
      <c r="B159" s="386" t="s">
        <v>1421</v>
      </c>
      <c r="C159" s="387">
        <v>0</v>
      </c>
      <c r="D159" s="387">
        <v>0</v>
      </c>
      <c r="E159" s="387">
        <v>0</v>
      </c>
    </row>
    <row r="160" spans="1:5" x14ac:dyDescent="0.25">
      <c r="A160" s="385" t="s">
        <v>1422</v>
      </c>
      <c r="B160" s="386" t="s">
        <v>1423</v>
      </c>
      <c r="C160" s="387">
        <v>0</v>
      </c>
      <c r="D160" s="387">
        <v>0</v>
      </c>
      <c r="E160" s="387">
        <v>0</v>
      </c>
    </row>
    <row r="161" spans="1:5" x14ac:dyDescent="0.25">
      <c r="A161" s="385" t="s">
        <v>1186</v>
      </c>
      <c r="B161" s="386" t="s">
        <v>1187</v>
      </c>
      <c r="C161" s="387">
        <v>0</v>
      </c>
      <c r="D161" s="387">
        <v>0</v>
      </c>
      <c r="E161" s="387">
        <v>258630</v>
      </c>
    </row>
    <row r="162" spans="1:5" x14ac:dyDescent="0.25">
      <c r="A162" s="385" t="s">
        <v>1424</v>
      </c>
      <c r="B162" s="386" t="s">
        <v>1425</v>
      </c>
      <c r="C162" s="387">
        <v>0</v>
      </c>
      <c r="D162" s="387">
        <v>0</v>
      </c>
      <c r="E162" s="387">
        <v>0</v>
      </c>
    </row>
    <row r="163" spans="1:5" x14ac:dyDescent="0.25">
      <c r="A163" s="385" t="s">
        <v>1188</v>
      </c>
      <c r="B163" s="386" t="s">
        <v>1189</v>
      </c>
      <c r="C163" s="387">
        <v>500000</v>
      </c>
      <c r="D163" s="387">
        <v>0</v>
      </c>
      <c r="E163" s="387">
        <v>500000</v>
      </c>
    </row>
    <row r="164" spans="1:5" x14ac:dyDescent="0.25">
      <c r="A164" s="388" t="s">
        <v>1190</v>
      </c>
      <c r="B164" s="389" t="s">
        <v>1191</v>
      </c>
      <c r="C164" s="390">
        <v>800000</v>
      </c>
      <c r="D164" s="390">
        <v>0</v>
      </c>
      <c r="E164" s="390">
        <v>4977264</v>
      </c>
    </row>
    <row r="165" spans="1:5" x14ac:dyDescent="0.25">
      <c r="A165" s="388" t="s">
        <v>1192</v>
      </c>
      <c r="B165" s="389" t="s">
        <v>1193</v>
      </c>
      <c r="C165" s="390">
        <v>555765853</v>
      </c>
      <c r="D165" s="390">
        <v>0</v>
      </c>
      <c r="E165" s="390">
        <v>508978647</v>
      </c>
    </row>
    <row r="166" spans="1:5" x14ac:dyDescent="0.25">
      <c r="A166" s="385" t="s">
        <v>1426</v>
      </c>
      <c r="B166" s="386" t="s">
        <v>1427</v>
      </c>
      <c r="C166" s="387">
        <v>0</v>
      </c>
      <c r="D166" s="387">
        <v>0</v>
      </c>
      <c r="E166" s="387">
        <v>0</v>
      </c>
    </row>
    <row r="167" spans="1:5" x14ac:dyDescent="0.25">
      <c r="A167" s="385" t="s">
        <v>1194</v>
      </c>
      <c r="B167" s="386" t="s">
        <v>1195</v>
      </c>
      <c r="C167" s="387">
        <v>3274325</v>
      </c>
      <c r="D167" s="387">
        <v>0</v>
      </c>
      <c r="E167" s="387">
        <v>3109078</v>
      </c>
    </row>
    <row r="168" spans="1:5" x14ac:dyDescent="0.25">
      <c r="A168" s="385" t="s">
        <v>1260</v>
      </c>
      <c r="B168" s="386" t="s">
        <v>1261</v>
      </c>
      <c r="C168" s="387">
        <v>0</v>
      </c>
      <c r="D168" s="387">
        <v>0</v>
      </c>
      <c r="E168" s="387">
        <v>3612</v>
      </c>
    </row>
    <row r="169" spans="1:5" x14ac:dyDescent="0.25">
      <c r="A169" s="385" t="s">
        <v>1262</v>
      </c>
      <c r="B169" s="386" t="s">
        <v>1263</v>
      </c>
      <c r="C169" s="387">
        <v>0</v>
      </c>
      <c r="D169" s="387">
        <v>0</v>
      </c>
      <c r="E169" s="387">
        <v>550288</v>
      </c>
    </row>
    <row r="170" spans="1:5" x14ac:dyDescent="0.25">
      <c r="A170" s="388" t="s">
        <v>1196</v>
      </c>
      <c r="B170" s="389" t="s">
        <v>1197</v>
      </c>
      <c r="C170" s="390">
        <v>3274325</v>
      </c>
      <c r="D170" s="390">
        <v>0</v>
      </c>
      <c r="E170" s="390">
        <v>3662978</v>
      </c>
    </row>
    <row r="171" spans="1:5" x14ac:dyDescent="0.25">
      <c r="A171" s="385" t="s">
        <v>1428</v>
      </c>
      <c r="B171" s="386" t="s">
        <v>1429</v>
      </c>
      <c r="C171" s="387">
        <v>0</v>
      </c>
      <c r="D171" s="387">
        <v>0</v>
      </c>
      <c r="E171" s="387">
        <v>0</v>
      </c>
    </row>
    <row r="172" spans="1:5" x14ac:dyDescent="0.25">
      <c r="A172" s="385" t="s">
        <v>1198</v>
      </c>
      <c r="B172" s="386" t="s">
        <v>1199</v>
      </c>
      <c r="C172" s="387">
        <v>-21840470</v>
      </c>
      <c r="D172" s="387">
        <v>0</v>
      </c>
      <c r="E172" s="387">
        <v>0</v>
      </c>
    </row>
    <row r="173" spans="1:5" x14ac:dyDescent="0.25">
      <c r="A173" s="388" t="s">
        <v>1200</v>
      </c>
      <c r="B173" s="389" t="s">
        <v>1201</v>
      </c>
      <c r="C173" s="390">
        <v>-21840470</v>
      </c>
      <c r="D173" s="390">
        <v>0</v>
      </c>
      <c r="E173" s="390">
        <v>0</v>
      </c>
    </row>
    <row r="174" spans="1:5" x14ac:dyDescent="0.25">
      <c r="A174" s="385" t="s">
        <v>1202</v>
      </c>
      <c r="B174" s="386" t="s">
        <v>1203</v>
      </c>
      <c r="C174" s="387">
        <v>1038813</v>
      </c>
      <c r="D174" s="387">
        <v>0</v>
      </c>
      <c r="E174" s="387">
        <v>474896</v>
      </c>
    </row>
    <row r="175" spans="1:5" x14ac:dyDescent="0.25">
      <c r="A175" s="385" t="s">
        <v>1430</v>
      </c>
      <c r="B175" s="386" t="s">
        <v>1431</v>
      </c>
      <c r="C175" s="387">
        <v>0</v>
      </c>
      <c r="D175" s="387">
        <v>0</v>
      </c>
      <c r="E175" s="387">
        <v>0</v>
      </c>
    </row>
    <row r="176" spans="1:5" x14ac:dyDescent="0.25">
      <c r="A176" s="388" t="s">
        <v>1204</v>
      </c>
      <c r="B176" s="389" t="s">
        <v>1205</v>
      </c>
      <c r="C176" s="390">
        <v>1038813</v>
      </c>
      <c r="D176" s="390">
        <v>0</v>
      </c>
      <c r="E176" s="390">
        <v>474896</v>
      </c>
    </row>
    <row r="177" spans="1:5" x14ac:dyDescent="0.25">
      <c r="A177" s="388" t="s">
        <v>1206</v>
      </c>
      <c r="B177" s="389" t="s">
        <v>1207</v>
      </c>
      <c r="C177" s="390">
        <v>-17527332</v>
      </c>
      <c r="D177" s="390">
        <v>0</v>
      </c>
      <c r="E177" s="390">
        <v>4137874</v>
      </c>
    </row>
    <row r="178" spans="1:5" x14ac:dyDescent="0.25">
      <c r="A178" s="385" t="s">
        <v>1432</v>
      </c>
      <c r="B178" s="386" t="s">
        <v>1433</v>
      </c>
      <c r="C178" s="387">
        <v>0</v>
      </c>
      <c r="D178" s="387">
        <v>0</v>
      </c>
      <c r="E178" s="387">
        <v>0</v>
      </c>
    </row>
    <row r="179" spans="1:5" x14ac:dyDescent="0.25">
      <c r="A179" s="385" t="s">
        <v>1208</v>
      </c>
      <c r="B179" s="386" t="s">
        <v>1209</v>
      </c>
      <c r="C179" s="387">
        <v>126474</v>
      </c>
      <c r="D179" s="387">
        <v>0</v>
      </c>
      <c r="E179" s="387">
        <v>427151</v>
      </c>
    </row>
    <row r="180" spans="1:5" x14ac:dyDescent="0.25">
      <c r="A180" s="385" t="s">
        <v>1434</v>
      </c>
      <c r="B180" s="386" t="s">
        <v>1435</v>
      </c>
      <c r="C180" s="387">
        <v>0</v>
      </c>
      <c r="D180" s="387">
        <v>0</v>
      </c>
      <c r="E180" s="387">
        <v>0</v>
      </c>
    </row>
    <row r="181" spans="1:5" x14ac:dyDescent="0.25">
      <c r="A181" s="388" t="s">
        <v>1210</v>
      </c>
      <c r="B181" s="389" t="s">
        <v>1211</v>
      </c>
      <c r="C181" s="390">
        <v>126474</v>
      </c>
      <c r="D181" s="390">
        <v>0</v>
      </c>
      <c r="E181" s="390">
        <v>427151</v>
      </c>
    </row>
    <row r="182" spans="1:5" x14ac:dyDescent="0.25">
      <c r="A182" s="388" t="s">
        <v>1212</v>
      </c>
      <c r="B182" s="389" t="s">
        <v>1213</v>
      </c>
      <c r="C182" s="390">
        <v>11092499183</v>
      </c>
      <c r="D182" s="390">
        <v>0</v>
      </c>
      <c r="E182" s="390">
        <v>11218245940</v>
      </c>
    </row>
    <row r="183" spans="1:5" x14ac:dyDescent="0.25">
      <c r="A183" s="385" t="s">
        <v>1214</v>
      </c>
      <c r="B183" s="386" t="s">
        <v>1215</v>
      </c>
      <c r="C183" s="387">
        <v>7463247040</v>
      </c>
      <c r="D183" s="387">
        <v>0</v>
      </c>
      <c r="E183" s="387">
        <v>7463247040</v>
      </c>
    </row>
    <row r="184" spans="1:5" x14ac:dyDescent="0.25">
      <c r="A184" s="385" t="s">
        <v>1216</v>
      </c>
      <c r="B184" s="386" t="s">
        <v>1217</v>
      </c>
      <c r="C184" s="387">
        <v>-314439440</v>
      </c>
      <c r="D184" s="387">
        <v>0</v>
      </c>
      <c r="E184" s="387">
        <v>-314439440</v>
      </c>
    </row>
    <row r="185" spans="1:5" x14ac:dyDescent="0.25">
      <c r="A185" s="385" t="s">
        <v>1436</v>
      </c>
      <c r="B185" s="386" t="s">
        <v>1437</v>
      </c>
      <c r="C185" s="387">
        <v>0</v>
      </c>
      <c r="D185" s="387">
        <v>0</v>
      </c>
      <c r="E185" s="387">
        <v>0</v>
      </c>
    </row>
    <row r="186" spans="1:5" x14ac:dyDescent="0.25">
      <c r="A186" s="385" t="s">
        <v>1218</v>
      </c>
      <c r="B186" s="386" t="s">
        <v>1219</v>
      </c>
      <c r="C186" s="387">
        <v>2091184641</v>
      </c>
      <c r="D186" s="387">
        <v>0</v>
      </c>
      <c r="E186" s="387">
        <v>2732600076</v>
      </c>
    </row>
    <row r="187" spans="1:5" x14ac:dyDescent="0.25">
      <c r="A187" s="385" t="s">
        <v>1438</v>
      </c>
      <c r="B187" s="386" t="s">
        <v>1439</v>
      </c>
      <c r="C187" s="387">
        <v>0</v>
      </c>
      <c r="D187" s="387">
        <v>0</v>
      </c>
      <c r="E187" s="387">
        <v>0</v>
      </c>
    </row>
    <row r="188" spans="1:5" x14ac:dyDescent="0.25">
      <c r="A188" s="385" t="s">
        <v>1220</v>
      </c>
      <c r="B188" s="386" t="s">
        <v>1221</v>
      </c>
      <c r="C188" s="387">
        <v>641415435</v>
      </c>
      <c r="D188" s="387">
        <v>0</v>
      </c>
      <c r="E188" s="387">
        <v>597742037</v>
      </c>
    </row>
    <row r="189" spans="1:5" x14ac:dyDescent="0.25">
      <c r="A189" s="388" t="s">
        <v>1222</v>
      </c>
      <c r="B189" s="389" t="s">
        <v>1223</v>
      </c>
      <c r="C189" s="390">
        <v>9881407676</v>
      </c>
      <c r="D189" s="390">
        <v>0</v>
      </c>
      <c r="E189" s="390">
        <v>10479149713</v>
      </c>
    </row>
    <row r="190" spans="1:5" x14ac:dyDescent="0.25">
      <c r="A190" s="385" t="s">
        <v>1440</v>
      </c>
      <c r="B190" s="386" t="s">
        <v>1441</v>
      </c>
      <c r="C190" s="387">
        <v>0</v>
      </c>
      <c r="D190" s="387">
        <v>0</v>
      </c>
      <c r="E190" s="387">
        <v>0</v>
      </c>
    </row>
    <row r="191" spans="1:5" x14ac:dyDescent="0.25">
      <c r="A191" s="385" t="s">
        <v>1442</v>
      </c>
      <c r="B191" s="386" t="s">
        <v>1443</v>
      </c>
      <c r="C191" s="387">
        <v>0</v>
      </c>
      <c r="D191" s="387">
        <v>0</v>
      </c>
      <c r="E191" s="387">
        <v>0</v>
      </c>
    </row>
    <row r="192" spans="1:5" x14ac:dyDescent="0.25">
      <c r="A192" s="385" t="s">
        <v>1444</v>
      </c>
      <c r="B192" s="386" t="s">
        <v>1445</v>
      </c>
      <c r="C192" s="387">
        <v>0</v>
      </c>
      <c r="D192" s="387">
        <v>0</v>
      </c>
      <c r="E192" s="387">
        <v>0</v>
      </c>
    </row>
    <row r="193" spans="1:5" x14ac:dyDescent="0.25">
      <c r="A193" s="385" t="s">
        <v>1446</v>
      </c>
      <c r="B193" s="386" t="s">
        <v>1447</v>
      </c>
      <c r="C193" s="387">
        <v>0</v>
      </c>
      <c r="D193" s="387">
        <v>0</v>
      </c>
      <c r="E193" s="387">
        <v>0</v>
      </c>
    </row>
    <row r="194" spans="1:5" x14ac:dyDescent="0.25">
      <c r="A194" s="385" t="s">
        <v>1448</v>
      </c>
      <c r="B194" s="386" t="s">
        <v>1449</v>
      </c>
      <c r="C194" s="387">
        <v>0</v>
      </c>
      <c r="D194" s="387">
        <v>0</v>
      </c>
      <c r="E194" s="387">
        <v>0</v>
      </c>
    </row>
    <row r="195" spans="1:5" x14ac:dyDescent="0.25">
      <c r="A195" s="385" t="s">
        <v>1450</v>
      </c>
      <c r="B195" s="386" t="s">
        <v>1451</v>
      </c>
      <c r="C195" s="387">
        <v>0</v>
      </c>
      <c r="D195" s="387">
        <v>0</v>
      </c>
      <c r="E195" s="387">
        <v>0</v>
      </c>
    </row>
    <row r="196" spans="1:5" x14ac:dyDescent="0.25">
      <c r="A196" s="385" t="s">
        <v>1452</v>
      </c>
      <c r="B196" s="386" t="s">
        <v>1453</v>
      </c>
      <c r="C196" s="387">
        <v>0</v>
      </c>
      <c r="D196" s="387">
        <v>0</v>
      </c>
      <c r="E196" s="387">
        <v>0</v>
      </c>
    </row>
    <row r="197" spans="1:5" x14ac:dyDescent="0.25">
      <c r="A197" s="385" t="s">
        <v>1454</v>
      </c>
      <c r="B197" s="386" t="s">
        <v>1455</v>
      </c>
      <c r="C197" s="387">
        <v>0</v>
      </c>
      <c r="D197" s="387">
        <v>0</v>
      </c>
      <c r="E197" s="387">
        <v>0</v>
      </c>
    </row>
    <row r="198" spans="1:5" x14ac:dyDescent="0.25">
      <c r="A198" s="385" t="s">
        <v>1456</v>
      </c>
      <c r="B198" s="386" t="s">
        <v>1457</v>
      </c>
      <c r="C198" s="387">
        <v>0</v>
      </c>
      <c r="D198" s="387">
        <v>0</v>
      </c>
      <c r="E198" s="387">
        <v>0</v>
      </c>
    </row>
    <row r="199" spans="1:5" x14ac:dyDescent="0.25">
      <c r="A199" s="385" t="s">
        <v>1458</v>
      </c>
      <c r="B199" s="386" t="s">
        <v>1459</v>
      </c>
      <c r="C199" s="387">
        <v>0</v>
      </c>
      <c r="D199" s="387">
        <v>0</v>
      </c>
      <c r="E199" s="387">
        <v>0</v>
      </c>
    </row>
    <row r="200" spans="1:5" x14ac:dyDescent="0.25">
      <c r="A200" s="385" t="s">
        <v>1460</v>
      </c>
      <c r="B200" s="386" t="s">
        <v>1461</v>
      </c>
      <c r="C200" s="387">
        <v>0</v>
      </c>
      <c r="D200" s="387">
        <v>0</v>
      </c>
      <c r="E200" s="387">
        <v>0</v>
      </c>
    </row>
    <row r="201" spans="1:5" x14ac:dyDescent="0.25">
      <c r="A201" s="385" t="s">
        <v>1462</v>
      </c>
      <c r="B201" s="386" t="s">
        <v>1463</v>
      </c>
      <c r="C201" s="387">
        <v>0</v>
      </c>
      <c r="D201" s="387">
        <v>0</v>
      </c>
      <c r="E201" s="387">
        <v>0</v>
      </c>
    </row>
    <row r="202" spans="1:5" x14ac:dyDescent="0.25">
      <c r="A202" s="385" t="s">
        <v>1464</v>
      </c>
      <c r="B202" s="386" t="s">
        <v>1465</v>
      </c>
      <c r="C202" s="387">
        <v>0</v>
      </c>
      <c r="D202" s="387">
        <v>0</v>
      </c>
      <c r="E202" s="387">
        <v>0</v>
      </c>
    </row>
    <row r="203" spans="1:5" x14ac:dyDescent="0.25">
      <c r="A203" s="385" t="s">
        <v>1466</v>
      </c>
      <c r="B203" s="386" t="s">
        <v>1467</v>
      </c>
      <c r="C203" s="387">
        <v>0</v>
      </c>
      <c r="D203" s="387">
        <v>0</v>
      </c>
      <c r="E203" s="387">
        <v>0</v>
      </c>
    </row>
    <row r="204" spans="1:5" x14ac:dyDescent="0.25">
      <c r="A204" s="385" t="s">
        <v>1468</v>
      </c>
      <c r="B204" s="386" t="s">
        <v>1469</v>
      </c>
      <c r="C204" s="387">
        <v>0</v>
      </c>
      <c r="D204" s="387">
        <v>0</v>
      </c>
      <c r="E204" s="387">
        <v>0</v>
      </c>
    </row>
    <row r="205" spans="1:5" x14ac:dyDescent="0.25">
      <c r="A205" s="385" t="s">
        <v>1470</v>
      </c>
      <c r="B205" s="386" t="s">
        <v>1471</v>
      </c>
      <c r="C205" s="387">
        <v>0</v>
      </c>
      <c r="D205" s="387">
        <v>0</v>
      </c>
      <c r="E205" s="387">
        <v>0</v>
      </c>
    </row>
    <row r="206" spans="1:5" x14ac:dyDescent="0.25">
      <c r="A206" s="385" t="s">
        <v>1472</v>
      </c>
      <c r="B206" s="386" t="s">
        <v>1473</v>
      </c>
      <c r="C206" s="387">
        <v>0</v>
      </c>
      <c r="D206" s="387">
        <v>0</v>
      </c>
      <c r="E206" s="387">
        <v>0</v>
      </c>
    </row>
    <row r="207" spans="1:5" x14ac:dyDescent="0.25">
      <c r="A207" s="385" t="s">
        <v>1474</v>
      </c>
      <c r="B207" s="386" t="s">
        <v>1475</v>
      </c>
      <c r="C207" s="387">
        <v>0</v>
      </c>
      <c r="D207" s="387">
        <v>0</v>
      </c>
      <c r="E207" s="387">
        <v>0</v>
      </c>
    </row>
    <row r="208" spans="1:5" x14ac:dyDescent="0.25">
      <c r="A208" s="385" t="s">
        <v>1476</v>
      </c>
      <c r="B208" s="386" t="s">
        <v>1477</v>
      </c>
      <c r="C208" s="387">
        <v>0</v>
      </c>
      <c r="D208" s="387">
        <v>0</v>
      </c>
      <c r="E208" s="387">
        <v>0</v>
      </c>
    </row>
    <row r="209" spans="1:5" x14ac:dyDescent="0.25">
      <c r="A209" s="385" t="s">
        <v>1478</v>
      </c>
      <c r="B209" s="386" t="s">
        <v>1479</v>
      </c>
      <c r="C209" s="387">
        <v>0</v>
      </c>
      <c r="D209" s="387">
        <v>0</v>
      </c>
      <c r="E209" s="387">
        <v>0</v>
      </c>
    </row>
    <row r="210" spans="1:5" x14ac:dyDescent="0.25">
      <c r="A210" s="385" t="s">
        <v>1480</v>
      </c>
      <c r="B210" s="386" t="s">
        <v>1481</v>
      </c>
      <c r="C210" s="387">
        <v>0</v>
      </c>
      <c r="D210" s="387">
        <v>0</v>
      </c>
      <c r="E210" s="387">
        <v>0</v>
      </c>
    </row>
    <row r="211" spans="1:5" x14ac:dyDescent="0.25">
      <c r="A211" s="385" t="s">
        <v>1482</v>
      </c>
      <c r="B211" s="386" t="s">
        <v>1483</v>
      </c>
      <c r="C211" s="387">
        <v>0</v>
      </c>
      <c r="D211" s="387">
        <v>0</v>
      </c>
      <c r="E211" s="387">
        <v>0</v>
      </c>
    </row>
    <row r="212" spans="1:5" x14ac:dyDescent="0.25">
      <c r="A212" s="385" t="s">
        <v>1484</v>
      </c>
      <c r="B212" s="386" t="s">
        <v>1485</v>
      </c>
      <c r="C212" s="387">
        <v>0</v>
      </c>
      <c r="D212" s="387">
        <v>0</v>
      </c>
      <c r="E212" s="387">
        <v>0</v>
      </c>
    </row>
    <row r="213" spans="1:5" x14ac:dyDescent="0.25">
      <c r="A213" s="385" t="s">
        <v>1486</v>
      </c>
      <c r="B213" s="386" t="s">
        <v>1487</v>
      </c>
      <c r="C213" s="387">
        <v>0</v>
      </c>
      <c r="D213" s="387">
        <v>0</v>
      </c>
      <c r="E213" s="387">
        <v>0</v>
      </c>
    </row>
    <row r="214" spans="1:5" x14ac:dyDescent="0.25">
      <c r="A214" s="385" t="s">
        <v>1488</v>
      </c>
      <c r="B214" s="386" t="s">
        <v>1489</v>
      </c>
      <c r="C214" s="387">
        <v>0</v>
      </c>
      <c r="D214" s="387">
        <v>0</v>
      </c>
      <c r="E214" s="387">
        <v>0</v>
      </c>
    </row>
    <row r="215" spans="1:5" x14ac:dyDescent="0.25">
      <c r="A215" s="388" t="s">
        <v>1490</v>
      </c>
      <c r="B215" s="389" t="s">
        <v>1491</v>
      </c>
      <c r="C215" s="390">
        <v>0</v>
      </c>
      <c r="D215" s="390">
        <v>0</v>
      </c>
      <c r="E215" s="390">
        <v>0</v>
      </c>
    </row>
    <row r="216" spans="1:5" x14ac:dyDescent="0.25">
      <c r="A216" s="385" t="s">
        <v>1492</v>
      </c>
      <c r="B216" s="386" t="s">
        <v>1493</v>
      </c>
      <c r="C216" s="387">
        <v>0</v>
      </c>
      <c r="D216" s="387">
        <v>0</v>
      </c>
      <c r="E216" s="387">
        <v>0</v>
      </c>
    </row>
    <row r="217" spans="1:5" x14ac:dyDescent="0.25">
      <c r="A217" s="385" t="s">
        <v>1494</v>
      </c>
      <c r="B217" s="386" t="s">
        <v>1495</v>
      </c>
      <c r="C217" s="387">
        <v>0</v>
      </c>
      <c r="D217" s="387">
        <v>0</v>
      </c>
      <c r="E217" s="387">
        <v>0</v>
      </c>
    </row>
    <row r="218" spans="1:5" x14ac:dyDescent="0.25">
      <c r="A218" s="385" t="s">
        <v>1224</v>
      </c>
      <c r="B218" s="386" t="s">
        <v>1225</v>
      </c>
      <c r="C218" s="387">
        <v>40953494</v>
      </c>
      <c r="D218" s="387">
        <v>0</v>
      </c>
      <c r="E218" s="387">
        <v>79463875</v>
      </c>
    </row>
    <row r="219" spans="1:5" x14ac:dyDescent="0.25">
      <c r="A219" s="385" t="s">
        <v>1226</v>
      </c>
      <c r="B219" s="386" t="s">
        <v>1227</v>
      </c>
      <c r="C219" s="387">
        <v>0</v>
      </c>
      <c r="D219" s="387">
        <v>0</v>
      </c>
      <c r="E219" s="387">
        <v>7820</v>
      </c>
    </row>
    <row r="220" spans="1:5" x14ac:dyDescent="0.25">
      <c r="A220" s="385" t="s">
        <v>1496</v>
      </c>
      <c r="B220" s="386" t="s">
        <v>1497</v>
      </c>
      <c r="C220" s="387">
        <v>0</v>
      </c>
      <c r="D220" s="387">
        <v>0</v>
      </c>
      <c r="E220" s="387">
        <v>0</v>
      </c>
    </row>
    <row r="221" spans="1:5" x14ac:dyDescent="0.25">
      <c r="A221" s="385" t="s">
        <v>1498</v>
      </c>
      <c r="B221" s="386" t="s">
        <v>1499</v>
      </c>
      <c r="C221" s="387">
        <v>0</v>
      </c>
      <c r="D221" s="387">
        <v>0</v>
      </c>
      <c r="E221" s="387">
        <v>0</v>
      </c>
    </row>
    <row r="222" spans="1:5" x14ac:dyDescent="0.25">
      <c r="A222" s="385" t="s">
        <v>1500</v>
      </c>
      <c r="B222" s="386" t="s">
        <v>1501</v>
      </c>
      <c r="C222" s="387">
        <v>0</v>
      </c>
      <c r="D222" s="387">
        <v>0</v>
      </c>
      <c r="E222" s="387">
        <v>0</v>
      </c>
    </row>
    <row r="223" spans="1:5" x14ac:dyDescent="0.25">
      <c r="A223" s="385" t="s">
        <v>1228</v>
      </c>
      <c r="B223" s="386" t="s">
        <v>1229</v>
      </c>
      <c r="C223" s="387">
        <v>0</v>
      </c>
      <c r="D223" s="387">
        <v>0</v>
      </c>
      <c r="E223" s="387">
        <v>88767271</v>
      </c>
    </row>
    <row r="224" spans="1:5" x14ac:dyDescent="0.25">
      <c r="A224" s="385" t="s">
        <v>1230</v>
      </c>
      <c r="B224" s="386" t="s">
        <v>1231</v>
      </c>
      <c r="C224" s="387">
        <v>755988</v>
      </c>
      <c r="D224" s="387">
        <v>0</v>
      </c>
      <c r="E224" s="387">
        <v>88190</v>
      </c>
    </row>
    <row r="225" spans="1:5" x14ac:dyDescent="0.25">
      <c r="A225" s="385" t="s">
        <v>1502</v>
      </c>
      <c r="B225" s="386" t="s">
        <v>1503</v>
      </c>
      <c r="C225" s="387">
        <v>0</v>
      </c>
      <c r="D225" s="387">
        <v>0</v>
      </c>
      <c r="E225" s="387">
        <v>0</v>
      </c>
    </row>
    <row r="226" spans="1:5" x14ac:dyDescent="0.25">
      <c r="A226" s="385" t="s">
        <v>1504</v>
      </c>
      <c r="B226" s="386" t="s">
        <v>1505</v>
      </c>
      <c r="C226" s="387">
        <v>0</v>
      </c>
      <c r="D226" s="387">
        <v>0</v>
      </c>
      <c r="E226" s="387">
        <v>0</v>
      </c>
    </row>
    <row r="227" spans="1:5" x14ac:dyDescent="0.25">
      <c r="A227" s="385" t="s">
        <v>1506</v>
      </c>
      <c r="B227" s="386" t="s">
        <v>1507</v>
      </c>
      <c r="C227" s="387">
        <v>0</v>
      </c>
      <c r="D227" s="387">
        <v>0</v>
      </c>
      <c r="E227" s="387">
        <v>0</v>
      </c>
    </row>
    <row r="228" spans="1:5" x14ac:dyDescent="0.25">
      <c r="A228" s="385" t="s">
        <v>1232</v>
      </c>
      <c r="B228" s="386" t="s">
        <v>1233</v>
      </c>
      <c r="C228" s="387">
        <v>11219901</v>
      </c>
      <c r="D228" s="387">
        <v>0</v>
      </c>
      <c r="E228" s="387">
        <v>20293277</v>
      </c>
    </row>
    <row r="229" spans="1:5" x14ac:dyDescent="0.25">
      <c r="A229" s="385" t="s">
        <v>1508</v>
      </c>
      <c r="B229" s="386" t="s">
        <v>1509</v>
      </c>
      <c r="C229" s="387">
        <v>0</v>
      </c>
      <c r="D229" s="387">
        <v>0</v>
      </c>
      <c r="E229" s="387">
        <v>0</v>
      </c>
    </row>
    <row r="230" spans="1:5" x14ac:dyDescent="0.25">
      <c r="A230" s="385" t="s">
        <v>1510</v>
      </c>
      <c r="B230" s="386" t="s">
        <v>1511</v>
      </c>
      <c r="C230" s="387">
        <v>0</v>
      </c>
      <c r="D230" s="387">
        <v>0</v>
      </c>
      <c r="E230" s="387">
        <v>0</v>
      </c>
    </row>
    <row r="231" spans="1:5" x14ac:dyDescent="0.25">
      <c r="A231" s="385" t="s">
        <v>1512</v>
      </c>
      <c r="B231" s="386" t="s">
        <v>1513</v>
      </c>
      <c r="C231" s="387">
        <v>0</v>
      </c>
      <c r="D231" s="387">
        <v>0</v>
      </c>
      <c r="E231" s="387">
        <v>0</v>
      </c>
    </row>
    <row r="232" spans="1:5" x14ac:dyDescent="0.25">
      <c r="A232" s="385" t="s">
        <v>1514</v>
      </c>
      <c r="B232" s="386" t="s">
        <v>1515</v>
      </c>
      <c r="C232" s="387">
        <v>0</v>
      </c>
      <c r="D232" s="387">
        <v>0</v>
      </c>
      <c r="E232" s="387">
        <v>0</v>
      </c>
    </row>
    <row r="233" spans="1:5" x14ac:dyDescent="0.25">
      <c r="A233" s="385" t="s">
        <v>1234</v>
      </c>
      <c r="B233" s="386" t="s">
        <v>1235</v>
      </c>
      <c r="C233" s="387">
        <v>11219901</v>
      </c>
      <c r="D233" s="387">
        <v>0</v>
      </c>
      <c r="E233" s="387">
        <v>20293277</v>
      </c>
    </row>
    <row r="234" spans="1:5" x14ac:dyDescent="0.25">
      <c r="A234" s="385" t="s">
        <v>1516</v>
      </c>
      <c r="B234" s="386" t="s">
        <v>1517</v>
      </c>
      <c r="C234" s="387">
        <v>0</v>
      </c>
      <c r="D234" s="387">
        <v>0</v>
      </c>
      <c r="E234" s="387">
        <v>0</v>
      </c>
    </row>
    <row r="235" spans="1:5" x14ac:dyDescent="0.25">
      <c r="A235" s="385" t="s">
        <v>1518</v>
      </c>
      <c r="B235" s="386" t="s">
        <v>1519</v>
      </c>
      <c r="C235" s="387">
        <v>0</v>
      </c>
      <c r="D235" s="387">
        <v>0</v>
      </c>
      <c r="E235" s="387">
        <v>0</v>
      </c>
    </row>
    <row r="236" spans="1:5" x14ac:dyDescent="0.25">
      <c r="A236" s="385" t="s">
        <v>1520</v>
      </c>
      <c r="B236" s="386" t="s">
        <v>1521</v>
      </c>
      <c r="C236" s="387">
        <v>0</v>
      </c>
      <c r="D236" s="387">
        <v>0</v>
      </c>
      <c r="E236" s="387">
        <v>0</v>
      </c>
    </row>
    <row r="237" spans="1:5" x14ac:dyDescent="0.25">
      <c r="A237" s="385" t="s">
        <v>1522</v>
      </c>
      <c r="B237" s="386" t="s">
        <v>1523</v>
      </c>
      <c r="C237" s="387">
        <v>0</v>
      </c>
      <c r="D237" s="387">
        <v>0</v>
      </c>
      <c r="E237" s="387">
        <v>0</v>
      </c>
    </row>
    <row r="238" spans="1:5" x14ac:dyDescent="0.25">
      <c r="A238" s="385" t="s">
        <v>1524</v>
      </c>
      <c r="B238" s="386" t="s">
        <v>1525</v>
      </c>
      <c r="C238" s="387">
        <v>0</v>
      </c>
      <c r="D238" s="387">
        <v>0</v>
      </c>
      <c r="E238" s="387">
        <v>0</v>
      </c>
    </row>
    <row r="239" spans="1:5" x14ac:dyDescent="0.25">
      <c r="A239" s="388" t="s">
        <v>1236</v>
      </c>
      <c r="B239" s="389" t="s">
        <v>1237</v>
      </c>
      <c r="C239" s="390">
        <v>52929383</v>
      </c>
      <c r="D239" s="390">
        <v>0</v>
      </c>
      <c r="E239" s="390">
        <v>188620433</v>
      </c>
    </row>
    <row r="240" spans="1:5" x14ac:dyDescent="0.25">
      <c r="A240" s="385" t="s">
        <v>1238</v>
      </c>
      <c r="B240" s="386" t="s">
        <v>1239</v>
      </c>
      <c r="C240" s="387">
        <v>132138265</v>
      </c>
      <c r="D240" s="387">
        <v>0</v>
      </c>
      <c r="E240" s="387">
        <v>50759644</v>
      </c>
    </row>
    <row r="241" spans="1:5" x14ac:dyDescent="0.25">
      <c r="A241" s="385" t="s">
        <v>1526</v>
      </c>
      <c r="B241" s="386" t="s">
        <v>1527</v>
      </c>
      <c r="C241" s="387">
        <v>0</v>
      </c>
      <c r="D241" s="387">
        <v>0</v>
      </c>
      <c r="E241" s="387">
        <v>0</v>
      </c>
    </row>
    <row r="242" spans="1:5" x14ac:dyDescent="0.25">
      <c r="A242" s="385" t="s">
        <v>1240</v>
      </c>
      <c r="B242" s="386" t="s">
        <v>1241</v>
      </c>
      <c r="C242" s="387">
        <v>534920</v>
      </c>
      <c r="D242" s="387">
        <v>0</v>
      </c>
      <c r="E242" s="387">
        <v>996497</v>
      </c>
    </row>
    <row r="243" spans="1:5" x14ac:dyDescent="0.25">
      <c r="A243" s="385" t="s">
        <v>1528</v>
      </c>
      <c r="B243" s="386" t="s">
        <v>1529</v>
      </c>
      <c r="C243" s="387">
        <v>0</v>
      </c>
      <c r="D243" s="387">
        <v>0</v>
      </c>
      <c r="E243" s="387">
        <v>0</v>
      </c>
    </row>
    <row r="244" spans="1:5" x14ac:dyDescent="0.25">
      <c r="A244" s="385" t="s">
        <v>1530</v>
      </c>
      <c r="B244" s="386" t="s">
        <v>1531</v>
      </c>
      <c r="C244" s="387">
        <v>0</v>
      </c>
      <c r="D244" s="387">
        <v>0</v>
      </c>
      <c r="E244" s="387">
        <v>0</v>
      </c>
    </row>
    <row r="245" spans="1:5" x14ac:dyDescent="0.25">
      <c r="A245" s="385" t="s">
        <v>1532</v>
      </c>
      <c r="B245" s="386" t="s">
        <v>1533</v>
      </c>
      <c r="C245" s="387">
        <v>0</v>
      </c>
      <c r="D245" s="387">
        <v>0</v>
      </c>
      <c r="E245" s="387">
        <v>0</v>
      </c>
    </row>
    <row r="246" spans="1:5" x14ac:dyDescent="0.25">
      <c r="A246" s="385" t="s">
        <v>1242</v>
      </c>
      <c r="B246" s="386" t="s">
        <v>1243</v>
      </c>
      <c r="C246" s="387">
        <v>1680000</v>
      </c>
      <c r="D246" s="387">
        <v>0</v>
      </c>
      <c r="E246" s="387">
        <v>280000</v>
      </c>
    </row>
    <row r="247" spans="1:5" x14ac:dyDescent="0.25">
      <c r="A247" s="385" t="s">
        <v>1534</v>
      </c>
      <c r="B247" s="386" t="s">
        <v>1535</v>
      </c>
      <c r="C247" s="387">
        <v>0</v>
      </c>
      <c r="D247" s="387">
        <v>0</v>
      </c>
      <c r="E247" s="387">
        <v>0</v>
      </c>
    </row>
    <row r="248" spans="1:5" x14ac:dyDescent="0.25">
      <c r="A248" s="385" t="s">
        <v>1536</v>
      </c>
      <c r="B248" s="386" t="s">
        <v>1537</v>
      </c>
      <c r="C248" s="387">
        <v>0</v>
      </c>
      <c r="D248" s="387">
        <v>0</v>
      </c>
      <c r="E248" s="387">
        <v>0</v>
      </c>
    </row>
    <row r="249" spans="1:5" x14ac:dyDescent="0.25">
      <c r="A249" s="388" t="s">
        <v>1244</v>
      </c>
      <c r="B249" s="389" t="s">
        <v>1245</v>
      </c>
      <c r="C249" s="390">
        <v>134353185</v>
      </c>
      <c r="D249" s="390">
        <v>0</v>
      </c>
      <c r="E249" s="390">
        <v>52036141</v>
      </c>
    </row>
    <row r="250" spans="1:5" x14ac:dyDescent="0.25">
      <c r="A250" s="388" t="s">
        <v>1246</v>
      </c>
      <c r="B250" s="389" t="s">
        <v>1247</v>
      </c>
      <c r="C250" s="390">
        <v>187282568</v>
      </c>
      <c r="D250" s="390">
        <v>0</v>
      </c>
      <c r="E250" s="390">
        <v>240656574</v>
      </c>
    </row>
    <row r="251" spans="1:5" x14ac:dyDescent="0.25">
      <c r="A251" s="388" t="s">
        <v>1538</v>
      </c>
      <c r="B251" s="389" t="s">
        <v>1539</v>
      </c>
      <c r="C251" s="390">
        <v>0</v>
      </c>
      <c r="D251" s="390">
        <v>0</v>
      </c>
      <c r="E251" s="390">
        <v>0</v>
      </c>
    </row>
    <row r="252" spans="1:5" x14ac:dyDescent="0.25">
      <c r="A252" s="385" t="s">
        <v>1248</v>
      </c>
      <c r="B252" s="386" t="s">
        <v>1249</v>
      </c>
      <c r="C252" s="387">
        <v>7000010</v>
      </c>
      <c r="D252" s="387">
        <v>0</v>
      </c>
      <c r="E252" s="387">
        <v>7000010</v>
      </c>
    </row>
    <row r="253" spans="1:5" x14ac:dyDescent="0.25">
      <c r="A253" s="385" t="s">
        <v>1250</v>
      </c>
      <c r="B253" s="386" t="s">
        <v>1251</v>
      </c>
      <c r="C253" s="387">
        <v>45486523</v>
      </c>
      <c r="D253" s="387">
        <v>0</v>
      </c>
      <c r="E253" s="387">
        <v>51399759</v>
      </c>
    </row>
    <row r="254" spans="1:5" x14ac:dyDescent="0.25">
      <c r="A254" s="385" t="s">
        <v>1252</v>
      </c>
      <c r="B254" s="386" t="s">
        <v>1253</v>
      </c>
      <c r="C254" s="387">
        <v>971322406</v>
      </c>
      <c r="D254" s="387">
        <v>0</v>
      </c>
      <c r="E254" s="387">
        <v>440039884</v>
      </c>
    </row>
    <row r="255" spans="1:5" x14ac:dyDescent="0.25">
      <c r="A255" s="388" t="s">
        <v>1254</v>
      </c>
      <c r="B255" s="389" t="s">
        <v>1255</v>
      </c>
      <c r="C255" s="390">
        <v>1023808939</v>
      </c>
      <c r="D255" s="390">
        <v>0</v>
      </c>
      <c r="E255" s="390">
        <v>498439653</v>
      </c>
    </row>
    <row r="256" spans="1:5" x14ac:dyDescent="0.25">
      <c r="A256" s="388" t="s">
        <v>1256</v>
      </c>
      <c r="B256" s="389" t="s">
        <v>1257</v>
      </c>
      <c r="C256" s="390">
        <v>11092499183</v>
      </c>
      <c r="D256" s="390">
        <v>0</v>
      </c>
      <c r="E256" s="390">
        <v>11218245940</v>
      </c>
    </row>
  </sheetData>
  <mergeCells count="3">
    <mergeCell ref="A3:E3"/>
    <mergeCell ref="A1:E1"/>
    <mergeCell ref="A5:A6"/>
  </mergeCells>
  <pageMargins left="0.70866141732283472" right="0.70866141732283472" top="0.74803149606299213" bottom="0.74803149606299213" header="0.31496062992125984" footer="0.31496062992125984"/>
  <pageSetup paperSize="8"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E50"/>
  <sheetViews>
    <sheetView workbookViewId="0">
      <selection activeCell="C20" sqref="C20:D20"/>
    </sheetView>
  </sheetViews>
  <sheetFormatPr defaultRowHeight="15" x14ac:dyDescent="0.25"/>
  <cols>
    <col min="1" max="1" width="8.140625" style="133" customWidth="1"/>
    <col min="2" max="2" width="87.7109375" style="133" customWidth="1"/>
    <col min="3" max="3" width="17" style="133" customWidth="1"/>
    <col min="4" max="4" width="18" style="133" customWidth="1"/>
    <col min="5" max="5" width="16.85546875" style="133" customWidth="1"/>
    <col min="6" max="16384" width="9.140625" style="133"/>
  </cols>
  <sheetData>
    <row r="1" spans="1:5" x14ac:dyDescent="0.25">
      <c r="A1" s="720" t="s">
        <v>1729</v>
      </c>
      <c r="B1" s="805"/>
      <c r="C1" s="805"/>
      <c r="D1" s="805"/>
      <c r="E1" s="805"/>
    </row>
    <row r="3" spans="1:5" ht="18.75" x14ac:dyDescent="0.3">
      <c r="A3" s="804" t="s">
        <v>1584</v>
      </c>
      <c r="B3" s="804"/>
      <c r="C3" s="804"/>
      <c r="D3" s="804"/>
      <c r="E3" s="804"/>
    </row>
    <row r="5" spans="1:5" x14ac:dyDescent="0.25">
      <c r="A5" s="807" t="s">
        <v>568</v>
      </c>
      <c r="B5" s="384" t="s">
        <v>253</v>
      </c>
      <c r="C5" s="384" t="s">
        <v>1104</v>
      </c>
      <c r="D5" s="384" t="s">
        <v>1105</v>
      </c>
      <c r="E5" s="384" t="s">
        <v>1106</v>
      </c>
    </row>
    <row r="6" spans="1:5" x14ac:dyDescent="0.25">
      <c r="A6" s="629"/>
      <c r="B6" s="384">
        <v>2</v>
      </c>
      <c r="C6" s="384">
        <v>3</v>
      </c>
      <c r="D6" s="384">
        <v>4</v>
      </c>
      <c r="E6" s="384">
        <v>5</v>
      </c>
    </row>
    <row r="7" spans="1:5" x14ac:dyDescent="0.25">
      <c r="A7" s="385" t="s">
        <v>244</v>
      </c>
      <c r="B7" s="386" t="s">
        <v>1540</v>
      </c>
      <c r="C7" s="387">
        <v>1522312323</v>
      </c>
      <c r="D7" s="387">
        <v>0</v>
      </c>
      <c r="E7" s="387">
        <v>1649679461</v>
      </c>
    </row>
    <row r="8" spans="1:5" x14ac:dyDescent="0.25">
      <c r="A8" s="385" t="s">
        <v>241</v>
      </c>
      <c r="B8" s="386" t="s">
        <v>1541</v>
      </c>
      <c r="C8" s="387">
        <v>19777639</v>
      </c>
      <c r="D8" s="387">
        <v>0</v>
      </c>
      <c r="E8" s="387">
        <v>18074940</v>
      </c>
    </row>
    <row r="9" spans="1:5" x14ac:dyDescent="0.25">
      <c r="A9" s="385" t="s">
        <v>238</v>
      </c>
      <c r="B9" s="386" t="s">
        <v>1542</v>
      </c>
      <c r="C9" s="387">
        <v>53417166</v>
      </c>
      <c r="D9" s="387">
        <v>0</v>
      </c>
      <c r="E9" s="387">
        <v>42411492</v>
      </c>
    </row>
    <row r="10" spans="1:5" x14ac:dyDescent="0.25">
      <c r="A10" s="388" t="s">
        <v>235</v>
      </c>
      <c r="B10" s="389" t="s">
        <v>1543</v>
      </c>
      <c r="C10" s="390">
        <v>1595507128</v>
      </c>
      <c r="D10" s="390">
        <v>0</v>
      </c>
      <c r="E10" s="390">
        <v>1710165893</v>
      </c>
    </row>
    <row r="11" spans="1:5" x14ac:dyDescent="0.25">
      <c r="A11" s="385" t="s">
        <v>232</v>
      </c>
      <c r="B11" s="386" t="s">
        <v>1544</v>
      </c>
      <c r="C11" s="387">
        <v>0</v>
      </c>
      <c r="D11" s="387">
        <v>0</v>
      </c>
      <c r="E11" s="387">
        <v>0</v>
      </c>
    </row>
    <row r="12" spans="1:5" x14ac:dyDescent="0.25">
      <c r="A12" s="385" t="s">
        <v>229</v>
      </c>
      <c r="B12" s="386" t="s">
        <v>1545</v>
      </c>
      <c r="C12" s="387">
        <v>0</v>
      </c>
      <c r="D12" s="387">
        <v>0</v>
      </c>
      <c r="E12" s="387">
        <v>0</v>
      </c>
    </row>
    <row r="13" spans="1:5" x14ac:dyDescent="0.25">
      <c r="A13" s="388" t="s">
        <v>226</v>
      </c>
      <c r="B13" s="389" t="s">
        <v>1546</v>
      </c>
      <c r="C13" s="390">
        <v>0</v>
      </c>
      <c r="D13" s="390">
        <v>0</v>
      </c>
      <c r="E13" s="390">
        <v>0</v>
      </c>
    </row>
    <row r="14" spans="1:5" x14ac:dyDescent="0.25">
      <c r="A14" s="385" t="s">
        <v>223</v>
      </c>
      <c r="B14" s="386" t="s">
        <v>1547</v>
      </c>
      <c r="C14" s="387">
        <v>989780685</v>
      </c>
      <c r="D14" s="387">
        <v>0</v>
      </c>
      <c r="E14" s="387">
        <v>985553993</v>
      </c>
    </row>
    <row r="15" spans="1:5" x14ac:dyDescent="0.25">
      <c r="A15" s="385" t="s">
        <v>220</v>
      </c>
      <c r="B15" s="386" t="s">
        <v>1548</v>
      </c>
      <c r="C15" s="387">
        <v>183981194</v>
      </c>
      <c r="D15" s="387">
        <v>0</v>
      </c>
      <c r="E15" s="387">
        <v>210391516</v>
      </c>
    </row>
    <row r="16" spans="1:5" x14ac:dyDescent="0.25">
      <c r="A16" s="385" t="s">
        <v>217</v>
      </c>
      <c r="B16" s="386" t="s">
        <v>1549</v>
      </c>
      <c r="C16" s="387">
        <v>62680421</v>
      </c>
      <c r="D16" s="387">
        <v>0</v>
      </c>
      <c r="E16" s="387">
        <v>309499671</v>
      </c>
    </row>
    <row r="17" spans="1:5" x14ac:dyDescent="0.25">
      <c r="A17" s="385" t="s">
        <v>214</v>
      </c>
      <c r="B17" s="386" t="s">
        <v>1550</v>
      </c>
      <c r="C17" s="387">
        <v>274182933</v>
      </c>
      <c r="D17" s="387">
        <v>0</v>
      </c>
      <c r="E17" s="387">
        <v>141493539</v>
      </c>
    </row>
    <row r="18" spans="1:5" x14ac:dyDescent="0.25">
      <c r="A18" s="388" t="s">
        <v>211</v>
      </c>
      <c r="B18" s="389" t="s">
        <v>1551</v>
      </c>
      <c r="C18" s="390">
        <v>1510625233</v>
      </c>
      <c r="D18" s="390">
        <v>0</v>
      </c>
      <c r="E18" s="390">
        <v>1646938719</v>
      </c>
    </row>
    <row r="19" spans="1:5" x14ac:dyDescent="0.25">
      <c r="A19" s="385" t="s">
        <v>208</v>
      </c>
      <c r="B19" s="386" t="s">
        <v>1552</v>
      </c>
      <c r="C19" s="387">
        <v>20136360</v>
      </c>
      <c r="D19" s="387">
        <v>0</v>
      </c>
      <c r="E19" s="387">
        <v>23589969</v>
      </c>
    </row>
    <row r="20" spans="1:5" x14ac:dyDescent="0.25">
      <c r="A20" s="385" t="s">
        <v>205</v>
      </c>
      <c r="B20" s="386" t="s">
        <v>1553</v>
      </c>
      <c r="C20" s="387">
        <v>541998806</v>
      </c>
      <c r="D20" s="387">
        <v>0</v>
      </c>
      <c r="E20" s="387">
        <v>494198436</v>
      </c>
    </row>
    <row r="21" spans="1:5" x14ac:dyDescent="0.25">
      <c r="A21" s="385" t="s">
        <v>202</v>
      </c>
      <c r="B21" s="386" t="s">
        <v>1554</v>
      </c>
      <c r="C21" s="387">
        <v>0</v>
      </c>
      <c r="D21" s="387">
        <v>0</v>
      </c>
      <c r="E21" s="387">
        <v>0</v>
      </c>
    </row>
    <row r="22" spans="1:5" x14ac:dyDescent="0.25">
      <c r="A22" s="385" t="s">
        <v>199</v>
      </c>
      <c r="B22" s="386" t="s">
        <v>1555</v>
      </c>
      <c r="C22" s="387">
        <v>0</v>
      </c>
      <c r="D22" s="387">
        <v>0</v>
      </c>
      <c r="E22" s="387">
        <v>0</v>
      </c>
    </row>
    <row r="23" spans="1:5" x14ac:dyDescent="0.25">
      <c r="A23" s="388" t="s">
        <v>196</v>
      </c>
      <c r="B23" s="389" t="s">
        <v>1556</v>
      </c>
      <c r="C23" s="390">
        <v>562135166</v>
      </c>
      <c r="D23" s="390">
        <v>0</v>
      </c>
      <c r="E23" s="390">
        <v>517788405</v>
      </c>
    </row>
    <row r="24" spans="1:5" x14ac:dyDescent="0.25">
      <c r="A24" s="385" t="s">
        <v>193</v>
      </c>
      <c r="B24" s="386" t="s">
        <v>1557</v>
      </c>
      <c r="C24" s="387">
        <v>444932735</v>
      </c>
      <c r="D24" s="387">
        <v>0</v>
      </c>
      <c r="E24" s="387">
        <v>483242363</v>
      </c>
    </row>
    <row r="25" spans="1:5" x14ac:dyDescent="0.25">
      <c r="A25" s="385" t="s">
        <v>190</v>
      </c>
      <c r="B25" s="386" t="s">
        <v>1558</v>
      </c>
      <c r="C25" s="387">
        <v>86730551</v>
      </c>
      <c r="D25" s="387">
        <v>0</v>
      </c>
      <c r="E25" s="387">
        <v>112421450</v>
      </c>
    </row>
    <row r="26" spans="1:5" x14ac:dyDescent="0.25">
      <c r="A26" s="385" t="s">
        <v>187</v>
      </c>
      <c r="B26" s="386" t="s">
        <v>1559</v>
      </c>
      <c r="C26" s="387">
        <v>105764727</v>
      </c>
      <c r="D26" s="387">
        <v>0</v>
      </c>
      <c r="E26" s="387">
        <v>107047535</v>
      </c>
    </row>
    <row r="27" spans="1:5" x14ac:dyDescent="0.25">
      <c r="A27" s="388" t="s">
        <v>184</v>
      </c>
      <c r="B27" s="389" t="s">
        <v>1560</v>
      </c>
      <c r="C27" s="390">
        <v>637428013</v>
      </c>
      <c r="D27" s="390">
        <v>0</v>
      </c>
      <c r="E27" s="390">
        <v>702711348</v>
      </c>
    </row>
    <row r="28" spans="1:5" x14ac:dyDescent="0.25">
      <c r="A28" s="388" t="s">
        <v>181</v>
      </c>
      <c r="B28" s="389" t="s">
        <v>1561</v>
      </c>
      <c r="C28" s="390">
        <v>258884628</v>
      </c>
      <c r="D28" s="390">
        <v>0</v>
      </c>
      <c r="E28" s="390">
        <v>267259451</v>
      </c>
    </row>
    <row r="29" spans="1:5" x14ac:dyDescent="0.25">
      <c r="A29" s="388" t="s">
        <v>178</v>
      </c>
      <c r="B29" s="389" t="s">
        <v>1562</v>
      </c>
      <c r="C29" s="390">
        <v>1053456936</v>
      </c>
      <c r="D29" s="390">
        <v>0</v>
      </c>
      <c r="E29" s="390">
        <v>1325275541</v>
      </c>
    </row>
    <row r="30" spans="1:5" x14ac:dyDescent="0.25">
      <c r="A30" s="388" t="s">
        <v>175</v>
      </c>
      <c r="B30" s="389" t="s">
        <v>1563</v>
      </c>
      <c r="C30" s="390">
        <v>594227618</v>
      </c>
      <c r="D30" s="390">
        <v>0</v>
      </c>
      <c r="E30" s="390">
        <v>544069867</v>
      </c>
    </row>
    <row r="31" spans="1:5" x14ac:dyDescent="0.25">
      <c r="A31" s="385" t="s">
        <v>172</v>
      </c>
      <c r="B31" s="386" t="s">
        <v>1564</v>
      </c>
      <c r="C31" s="387">
        <v>0</v>
      </c>
      <c r="D31" s="387">
        <v>0</v>
      </c>
      <c r="E31" s="387">
        <v>0</v>
      </c>
    </row>
    <row r="32" spans="1:5" x14ac:dyDescent="0.25">
      <c r="A32" s="385" t="s">
        <v>169</v>
      </c>
      <c r="B32" s="386" t="s">
        <v>1565</v>
      </c>
      <c r="C32" s="387">
        <v>0</v>
      </c>
      <c r="D32" s="387">
        <v>0</v>
      </c>
      <c r="E32" s="387">
        <v>0</v>
      </c>
    </row>
    <row r="33" spans="1:5" x14ac:dyDescent="0.25">
      <c r="A33" s="385" t="s">
        <v>166</v>
      </c>
      <c r="B33" s="386" t="s">
        <v>1566</v>
      </c>
      <c r="C33" s="387">
        <v>47102762</v>
      </c>
      <c r="D33" s="387">
        <v>0</v>
      </c>
      <c r="E33" s="387">
        <v>43203552</v>
      </c>
    </row>
    <row r="34" spans="1:5" x14ac:dyDescent="0.25">
      <c r="A34" s="385" t="s">
        <v>163</v>
      </c>
      <c r="B34" s="386" t="s">
        <v>1567</v>
      </c>
      <c r="C34" s="387">
        <v>1811</v>
      </c>
      <c r="D34" s="387">
        <v>0</v>
      </c>
      <c r="E34" s="387">
        <v>10152334</v>
      </c>
    </row>
    <row r="35" spans="1:5" x14ac:dyDescent="0.25">
      <c r="A35" s="385" t="s">
        <v>160</v>
      </c>
      <c r="B35" s="386" t="s">
        <v>1568</v>
      </c>
      <c r="C35" s="387">
        <v>83244</v>
      </c>
      <c r="D35" s="387">
        <v>0</v>
      </c>
      <c r="E35" s="387">
        <v>316284</v>
      </c>
    </row>
    <row r="36" spans="1:5" ht="30" x14ac:dyDescent="0.25">
      <c r="A36" s="385" t="s">
        <v>157</v>
      </c>
      <c r="B36" s="386" t="s">
        <v>1569</v>
      </c>
      <c r="C36" s="387">
        <v>0</v>
      </c>
      <c r="D36" s="387">
        <v>0</v>
      </c>
      <c r="E36" s="387">
        <v>0</v>
      </c>
    </row>
    <row r="37" spans="1:5" ht="30" x14ac:dyDescent="0.25">
      <c r="A37" s="385" t="s">
        <v>154</v>
      </c>
      <c r="B37" s="386" t="s">
        <v>1570</v>
      </c>
      <c r="C37" s="387">
        <v>83244</v>
      </c>
      <c r="D37" s="387">
        <v>0</v>
      </c>
      <c r="E37" s="387">
        <v>316284</v>
      </c>
    </row>
    <row r="38" spans="1:5" x14ac:dyDescent="0.25">
      <c r="A38" s="388" t="s">
        <v>151</v>
      </c>
      <c r="B38" s="389" t="s">
        <v>1571</v>
      </c>
      <c r="C38" s="390">
        <v>47187817</v>
      </c>
      <c r="D38" s="390">
        <v>0</v>
      </c>
      <c r="E38" s="390">
        <v>53672170</v>
      </c>
    </row>
    <row r="39" spans="1:5" x14ac:dyDescent="0.25">
      <c r="A39" s="385" t="s">
        <v>148</v>
      </c>
      <c r="B39" s="386" t="s">
        <v>1572</v>
      </c>
      <c r="C39" s="387">
        <v>0</v>
      </c>
      <c r="D39" s="387">
        <v>0</v>
      </c>
      <c r="E39" s="387">
        <v>0</v>
      </c>
    </row>
    <row r="40" spans="1:5" ht="30" x14ac:dyDescent="0.25">
      <c r="A40" s="385" t="s">
        <v>145</v>
      </c>
      <c r="B40" s="386" t="s">
        <v>1573</v>
      </c>
      <c r="C40" s="387">
        <v>0</v>
      </c>
      <c r="D40" s="387">
        <v>0</v>
      </c>
      <c r="E40" s="387">
        <v>0</v>
      </c>
    </row>
    <row r="41" spans="1:5" x14ac:dyDescent="0.25">
      <c r="A41" s="385" t="s">
        <v>142</v>
      </c>
      <c r="B41" s="386" t="s">
        <v>1574</v>
      </c>
      <c r="C41" s="387">
        <v>0</v>
      </c>
      <c r="D41" s="387">
        <v>0</v>
      </c>
      <c r="E41" s="387">
        <v>0</v>
      </c>
    </row>
    <row r="42" spans="1:5" x14ac:dyDescent="0.25">
      <c r="A42" s="385" t="s">
        <v>139</v>
      </c>
      <c r="B42" s="386" t="s">
        <v>1575</v>
      </c>
      <c r="C42" s="387">
        <v>0</v>
      </c>
      <c r="D42" s="387">
        <v>0</v>
      </c>
      <c r="E42" s="387">
        <v>0</v>
      </c>
    </row>
    <row r="43" spans="1:5" x14ac:dyDescent="0.25">
      <c r="A43" s="385" t="s">
        <v>136</v>
      </c>
      <c r="B43" s="386" t="s">
        <v>1576</v>
      </c>
      <c r="C43" s="387">
        <v>0</v>
      </c>
      <c r="D43" s="387">
        <v>0</v>
      </c>
      <c r="E43" s="387">
        <v>0</v>
      </c>
    </row>
    <row r="44" spans="1:5" x14ac:dyDescent="0.25">
      <c r="A44" s="385" t="s">
        <v>133</v>
      </c>
      <c r="B44" s="386" t="s">
        <v>1577</v>
      </c>
      <c r="C44" s="387">
        <v>0</v>
      </c>
      <c r="D44" s="387">
        <v>0</v>
      </c>
      <c r="E44" s="387">
        <v>0</v>
      </c>
    </row>
    <row r="45" spans="1:5" x14ac:dyDescent="0.25">
      <c r="A45" s="385" t="s">
        <v>130</v>
      </c>
      <c r="B45" s="386" t="s">
        <v>1578</v>
      </c>
      <c r="C45" s="387">
        <v>0</v>
      </c>
      <c r="D45" s="387">
        <v>0</v>
      </c>
      <c r="E45" s="387">
        <v>0</v>
      </c>
    </row>
    <row r="46" spans="1:5" ht="30" x14ac:dyDescent="0.25">
      <c r="A46" s="385" t="s">
        <v>127</v>
      </c>
      <c r="B46" s="386" t="s">
        <v>1579</v>
      </c>
      <c r="C46" s="387">
        <v>0</v>
      </c>
      <c r="D46" s="387">
        <v>0</v>
      </c>
      <c r="E46" s="387">
        <v>0</v>
      </c>
    </row>
    <row r="47" spans="1:5" ht="30" x14ac:dyDescent="0.25">
      <c r="A47" s="385" t="s">
        <v>124</v>
      </c>
      <c r="B47" s="386" t="s">
        <v>1580</v>
      </c>
      <c r="C47" s="387">
        <v>0</v>
      </c>
      <c r="D47" s="387">
        <v>0</v>
      </c>
      <c r="E47" s="387">
        <v>0</v>
      </c>
    </row>
    <row r="48" spans="1:5" x14ac:dyDescent="0.25">
      <c r="A48" s="388" t="s">
        <v>121</v>
      </c>
      <c r="B48" s="389" t="s">
        <v>1581</v>
      </c>
      <c r="C48" s="390">
        <v>0</v>
      </c>
      <c r="D48" s="390">
        <v>0</v>
      </c>
      <c r="E48" s="390">
        <v>0</v>
      </c>
    </row>
    <row r="49" spans="1:5" x14ac:dyDescent="0.25">
      <c r="A49" s="388" t="s">
        <v>118</v>
      </c>
      <c r="B49" s="389" t="s">
        <v>1582</v>
      </c>
      <c r="C49" s="390">
        <v>47187817</v>
      </c>
      <c r="D49" s="390">
        <v>0</v>
      </c>
      <c r="E49" s="390">
        <v>53672170</v>
      </c>
    </row>
    <row r="50" spans="1:5" x14ac:dyDescent="0.25">
      <c r="A50" s="388" t="s">
        <v>115</v>
      </c>
      <c r="B50" s="389" t="s">
        <v>1583</v>
      </c>
      <c r="C50" s="390">
        <v>641415435</v>
      </c>
      <c r="D50" s="390">
        <v>0</v>
      </c>
      <c r="E50" s="390">
        <v>597742037</v>
      </c>
    </row>
  </sheetData>
  <mergeCells count="3">
    <mergeCell ref="A1:E1"/>
    <mergeCell ref="A3:E3"/>
    <mergeCell ref="A5:A6"/>
  </mergeCells>
  <pageMargins left="0.70866141732283472" right="0.70866141732283472" top="0.74803149606299213" bottom="0.74803149606299213" header="0.31496062992125984" footer="0.31496062992125984"/>
  <pageSetup paperSize="8"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E25"/>
  <sheetViews>
    <sheetView workbookViewId="0">
      <selection activeCell="H20" sqref="H20"/>
    </sheetView>
  </sheetViews>
  <sheetFormatPr defaultRowHeight="15" x14ac:dyDescent="0.25"/>
  <cols>
    <col min="1" max="1" width="8.140625" style="133" customWidth="1"/>
    <col min="2" max="2" width="80" style="133" customWidth="1"/>
    <col min="3" max="3" width="32.85546875" style="133" customWidth="1"/>
    <col min="4" max="16384" width="9.140625" style="133"/>
  </cols>
  <sheetData>
    <row r="1" spans="1:5" x14ac:dyDescent="0.25">
      <c r="A1" s="720" t="s">
        <v>1730</v>
      </c>
      <c r="B1" s="805"/>
      <c r="C1" s="805"/>
      <c r="D1" s="132"/>
      <c r="E1" s="132"/>
    </row>
    <row r="3" spans="1:5" ht="18.75" x14ac:dyDescent="0.3">
      <c r="A3" s="804" t="s">
        <v>1605</v>
      </c>
      <c r="B3" s="804"/>
      <c r="C3" s="804"/>
    </row>
    <row r="5" spans="1:5" x14ac:dyDescent="0.25">
      <c r="A5" s="808" t="s">
        <v>568</v>
      </c>
      <c r="B5" s="384" t="s">
        <v>253</v>
      </c>
      <c r="C5" s="384" t="s">
        <v>1585</v>
      </c>
    </row>
    <row r="6" spans="1:5" x14ac:dyDescent="0.25">
      <c r="A6" s="809"/>
      <c r="B6" s="384">
        <v>2</v>
      </c>
      <c r="C6" s="384">
        <v>3</v>
      </c>
    </row>
    <row r="7" spans="1:5" x14ac:dyDescent="0.25">
      <c r="A7" s="385" t="s">
        <v>244</v>
      </c>
      <c r="B7" s="386" t="s">
        <v>1586</v>
      </c>
      <c r="C7" s="387">
        <v>2832476590</v>
      </c>
    </row>
    <row r="8" spans="1:5" x14ac:dyDescent="0.25">
      <c r="A8" s="385" t="s">
        <v>241</v>
      </c>
      <c r="B8" s="386" t="s">
        <v>1587</v>
      </c>
      <c r="C8" s="387">
        <v>2592807289</v>
      </c>
    </row>
    <row r="9" spans="1:5" x14ac:dyDescent="0.25">
      <c r="A9" s="388" t="s">
        <v>238</v>
      </c>
      <c r="B9" s="389" t="s">
        <v>1588</v>
      </c>
      <c r="C9" s="390">
        <v>239669301</v>
      </c>
    </row>
    <row r="10" spans="1:5" x14ac:dyDescent="0.25">
      <c r="A10" s="385" t="s">
        <v>235</v>
      </c>
      <c r="B10" s="386" t="s">
        <v>1589</v>
      </c>
      <c r="C10" s="387">
        <v>1639006107</v>
      </c>
    </row>
    <row r="11" spans="1:5" x14ac:dyDescent="0.25">
      <c r="A11" s="385" t="s">
        <v>232</v>
      </c>
      <c r="B11" s="386" t="s">
        <v>1590</v>
      </c>
      <c r="C11" s="387">
        <v>1313059231</v>
      </c>
    </row>
    <row r="12" spans="1:5" x14ac:dyDescent="0.25">
      <c r="A12" s="388" t="s">
        <v>229</v>
      </c>
      <c r="B12" s="389" t="s">
        <v>1591</v>
      </c>
      <c r="C12" s="390">
        <v>325946876</v>
      </c>
    </row>
    <row r="13" spans="1:5" x14ac:dyDescent="0.25">
      <c r="A13" s="388" t="s">
        <v>226</v>
      </c>
      <c r="B13" s="389" t="s">
        <v>1592</v>
      </c>
      <c r="C13" s="390">
        <v>565616177</v>
      </c>
    </row>
    <row r="14" spans="1:5" x14ac:dyDescent="0.25">
      <c r="A14" s="385" t="s">
        <v>223</v>
      </c>
      <c r="B14" s="386" t="s">
        <v>1593</v>
      </c>
      <c r="C14" s="387">
        <v>0</v>
      </c>
    </row>
    <row r="15" spans="1:5" x14ac:dyDescent="0.25">
      <c r="A15" s="385" t="s">
        <v>220</v>
      </c>
      <c r="B15" s="386" t="s">
        <v>1594</v>
      </c>
      <c r="C15" s="387">
        <v>0</v>
      </c>
    </row>
    <row r="16" spans="1:5" x14ac:dyDescent="0.25">
      <c r="A16" s="388" t="s">
        <v>217</v>
      </c>
      <c r="B16" s="389" t="s">
        <v>1595</v>
      </c>
      <c r="C16" s="390">
        <v>0</v>
      </c>
    </row>
    <row r="17" spans="1:3" x14ac:dyDescent="0.25">
      <c r="A17" s="385" t="s">
        <v>214</v>
      </c>
      <c r="B17" s="386" t="s">
        <v>1596</v>
      </c>
      <c r="C17" s="387">
        <v>0</v>
      </c>
    </row>
    <row r="18" spans="1:3" x14ac:dyDescent="0.25">
      <c r="A18" s="385" t="s">
        <v>211</v>
      </c>
      <c r="B18" s="386" t="s">
        <v>1597</v>
      </c>
      <c r="C18" s="387">
        <v>0</v>
      </c>
    </row>
    <row r="19" spans="1:3" x14ac:dyDescent="0.25">
      <c r="A19" s="388" t="s">
        <v>208</v>
      </c>
      <c r="B19" s="389" t="s">
        <v>1598</v>
      </c>
      <c r="C19" s="390">
        <v>0</v>
      </c>
    </row>
    <row r="20" spans="1:3" x14ac:dyDescent="0.25">
      <c r="A20" s="388" t="s">
        <v>205</v>
      </c>
      <c r="B20" s="389" t="s">
        <v>1599</v>
      </c>
      <c r="C20" s="390">
        <v>0</v>
      </c>
    </row>
    <row r="21" spans="1:3" x14ac:dyDescent="0.25">
      <c r="A21" s="388" t="s">
        <v>202</v>
      </c>
      <c r="B21" s="389" t="s">
        <v>1600</v>
      </c>
      <c r="C21" s="390">
        <v>565616177</v>
      </c>
    </row>
    <row r="22" spans="1:3" x14ac:dyDescent="0.25">
      <c r="A22" s="388" t="s">
        <v>199</v>
      </c>
      <c r="B22" s="389" t="s">
        <v>1601</v>
      </c>
      <c r="C22" s="537">
        <v>565616177</v>
      </c>
    </row>
    <row r="23" spans="1:3" x14ac:dyDescent="0.25">
      <c r="A23" s="388" t="s">
        <v>196</v>
      </c>
      <c r="B23" s="389" t="s">
        <v>1602</v>
      </c>
      <c r="C23" s="537">
        <v>613043</v>
      </c>
    </row>
    <row r="24" spans="1:3" x14ac:dyDescent="0.25">
      <c r="A24" s="388" t="s">
        <v>193</v>
      </c>
      <c r="B24" s="389" t="s">
        <v>1603</v>
      </c>
      <c r="C24" s="390">
        <v>0</v>
      </c>
    </row>
    <row r="25" spans="1:3" x14ac:dyDescent="0.25">
      <c r="A25" s="388" t="s">
        <v>190</v>
      </c>
      <c r="B25" s="389" t="s">
        <v>1604</v>
      </c>
      <c r="C25" s="390">
        <v>0</v>
      </c>
    </row>
  </sheetData>
  <mergeCells count="3">
    <mergeCell ref="A1:C1"/>
    <mergeCell ref="A3:C3"/>
    <mergeCell ref="A5:A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E84"/>
  <sheetViews>
    <sheetView workbookViewId="0">
      <pane xSplit="3" ySplit="8" topLeftCell="M36" activePane="bottomRight" state="frozen"/>
      <selection pane="topRight" activeCell="D1" sqref="D1"/>
      <selection pane="bottomLeft" activeCell="A9" sqref="A9"/>
      <selection pane="bottomRight" sqref="A1:AE1"/>
    </sheetView>
  </sheetViews>
  <sheetFormatPr defaultRowHeight="12.75" x14ac:dyDescent="0.2"/>
  <cols>
    <col min="1" max="1" width="5" style="9" bestFit="1" customWidth="1"/>
    <col min="2" max="2" width="66.42578125" style="9" bestFit="1" customWidth="1"/>
    <col min="3" max="3" width="6.140625" style="45" bestFit="1" customWidth="1"/>
    <col min="4" max="6" width="12.28515625" style="173" bestFit="1" customWidth="1"/>
    <col min="7" max="7" width="8.5703125" style="399" bestFit="1" customWidth="1"/>
    <col min="8" max="8" width="8.85546875" style="173" bestFit="1" customWidth="1"/>
    <col min="9" max="9" width="9.140625" style="173" bestFit="1" customWidth="1"/>
    <col min="10" max="10" width="8.85546875" style="173" bestFit="1" customWidth="1"/>
    <col min="11" max="11" width="7.5703125" style="399" bestFit="1" customWidth="1"/>
    <col min="12" max="12" width="8.85546875" style="173" bestFit="1" customWidth="1"/>
    <col min="13" max="13" width="9.140625" style="173" bestFit="1" customWidth="1"/>
    <col min="14" max="14" width="8.85546875" style="173" bestFit="1" customWidth="1"/>
    <col min="15" max="15" width="7.5703125" style="399" bestFit="1" customWidth="1"/>
    <col min="16" max="16" width="8.85546875" style="174" bestFit="1" customWidth="1"/>
    <col min="17" max="17" width="9.140625" style="9"/>
    <col min="18" max="18" width="8.85546875" style="9" bestFit="1" customWidth="1"/>
    <col min="19" max="19" width="7.5703125" style="399" bestFit="1" customWidth="1"/>
    <col min="20" max="20" width="8.85546875" style="9" bestFit="1" customWidth="1"/>
    <col min="21" max="21" width="9.140625" style="9"/>
    <col min="22" max="22" width="8.85546875" style="9" bestFit="1" customWidth="1"/>
    <col min="23" max="23" width="8.5703125" style="399" bestFit="1" customWidth="1"/>
    <col min="24" max="25" width="9.85546875" style="9" bestFit="1" customWidth="1"/>
    <col min="26" max="26" width="8.85546875" style="9" bestFit="1" customWidth="1"/>
    <col min="27" max="27" width="8.5703125" style="399" bestFit="1" customWidth="1"/>
    <col min="28" max="29" width="12.28515625" style="3" bestFit="1" customWidth="1"/>
    <col min="30" max="30" width="16.42578125" style="3" customWidth="1"/>
    <col min="31" max="31" width="10.5703125" style="402" customWidth="1"/>
    <col min="32" max="16384" width="9.140625" style="9"/>
  </cols>
  <sheetData>
    <row r="1" spans="1:31" x14ac:dyDescent="0.2">
      <c r="A1" s="600" t="s">
        <v>1713</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row>
    <row r="2" spans="1:31" x14ac:dyDescent="0.2">
      <c r="A2" s="53"/>
      <c r="B2" s="52"/>
      <c r="C2" s="52"/>
      <c r="D2" s="178"/>
      <c r="E2" s="178"/>
      <c r="F2" s="178"/>
      <c r="G2" s="394"/>
      <c r="H2" s="178"/>
      <c r="I2" s="178"/>
      <c r="J2" s="178"/>
      <c r="K2" s="394"/>
      <c r="L2" s="178"/>
      <c r="M2" s="178"/>
      <c r="N2" s="178"/>
      <c r="O2" s="394"/>
      <c r="P2" s="186"/>
    </row>
    <row r="3" spans="1:31" ht="15.75" x14ac:dyDescent="0.25">
      <c r="A3" s="602" t="s">
        <v>567</v>
      </c>
      <c r="B3" s="603"/>
      <c r="C3" s="603"/>
      <c r="D3" s="603"/>
      <c r="E3" s="603"/>
      <c r="F3" s="603"/>
      <c r="G3" s="603"/>
      <c r="H3" s="603"/>
      <c r="I3" s="603"/>
      <c r="J3" s="603"/>
      <c r="K3" s="603"/>
      <c r="L3" s="603"/>
      <c r="M3" s="603"/>
      <c r="N3" s="603"/>
      <c r="O3" s="603"/>
      <c r="P3" s="601"/>
      <c r="Q3" s="601"/>
      <c r="R3" s="601"/>
      <c r="S3" s="601"/>
      <c r="T3" s="601"/>
      <c r="U3" s="601"/>
      <c r="V3" s="601"/>
      <c r="W3" s="601"/>
      <c r="X3" s="601"/>
      <c r="Y3" s="601"/>
      <c r="Z3" s="601"/>
      <c r="AA3" s="601"/>
      <c r="AB3" s="601"/>
      <c r="AC3" s="601"/>
      <c r="AD3" s="601"/>
      <c r="AE3" s="601"/>
    </row>
    <row r="4" spans="1:31" s="18" customFormat="1" ht="15.75" x14ac:dyDescent="0.25">
      <c r="A4" s="630" t="s">
        <v>624</v>
      </c>
      <c r="B4" s="631"/>
      <c r="C4" s="631"/>
      <c r="D4" s="631"/>
      <c r="E4" s="632"/>
      <c r="F4" s="632"/>
      <c r="G4" s="632"/>
      <c r="H4" s="632"/>
      <c r="I4" s="632"/>
      <c r="J4" s="632"/>
      <c r="K4" s="632"/>
      <c r="L4" s="632"/>
      <c r="M4" s="632"/>
      <c r="N4" s="632"/>
      <c r="O4" s="632"/>
      <c r="P4" s="632"/>
      <c r="Q4" s="601"/>
      <c r="R4" s="601"/>
      <c r="S4" s="601"/>
      <c r="T4" s="601"/>
      <c r="U4" s="601"/>
      <c r="V4" s="601"/>
      <c r="W4" s="601"/>
      <c r="X4" s="601"/>
      <c r="Y4" s="601"/>
      <c r="Z4" s="601"/>
      <c r="AA4" s="601"/>
      <c r="AB4" s="601"/>
      <c r="AC4" s="601"/>
      <c r="AD4" s="601"/>
      <c r="AE4" s="601"/>
    </row>
    <row r="5" spans="1:31" x14ac:dyDescent="0.2">
      <c r="A5" s="48"/>
      <c r="B5" s="49"/>
      <c r="C5" s="49"/>
      <c r="D5" s="179"/>
      <c r="E5" s="180"/>
      <c r="F5" s="180"/>
      <c r="G5" s="415"/>
      <c r="H5" s="180"/>
      <c r="I5" s="180"/>
      <c r="J5" s="180"/>
      <c r="K5" s="415"/>
      <c r="L5" s="180"/>
      <c r="M5" s="180"/>
      <c r="N5" s="180"/>
      <c r="O5" s="415"/>
      <c r="P5" s="187"/>
    </row>
    <row r="6" spans="1:31" s="1" customFormat="1" x14ac:dyDescent="0.2">
      <c r="A6" s="37" t="s">
        <v>536</v>
      </c>
      <c r="B6" s="51" t="s">
        <v>537</v>
      </c>
      <c r="C6" s="51" t="s">
        <v>538</v>
      </c>
      <c r="D6" s="175" t="s">
        <v>539</v>
      </c>
      <c r="E6" s="175" t="s">
        <v>540</v>
      </c>
      <c r="F6" s="175" t="s">
        <v>541</v>
      </c>
      <c r="G6" s="407" t="s">
        <v>542</v>
      </c>
      <c r="H6" s="175" t="s">
        <v>543</v>
      </c>
      <c r="I6" s="175" t="s">
        <v>544</v>
      </c>
      <c r="J6" s="175" t="s">
        <v>545</v>
      </c>
      <c r="K6" s="407" t="s">
        <v>546</v>
      </c>
      <c r="L6" s="175" t="s">
        <v>547</v>
      </c>
      <c r="M6" s="175" t="s">
        <v>548</v>
      </c>
      <c r="N6" s="175" t="s">
        <v>549</v>
      </c>
      <c r="O6" s="407" t="s">
        <v>550</v>
      </c>
      <c r="P6" s="175" t="s">
        <v>551</v>
      </c>
      <c r="Q6" s="175" t="s">
        <v>552</v>
      </c>
      <c r="R6" s="175" t="s">
        <v>553</v>
      </c>
      <c r="S6" s="407" t="s">
        <v>554</v>
      </c>
      <c r="T6" s="175" t="s">
        <v>555</v>
      </c>
      <c r="U6" s="175" t="s">
        <v>556</v>
      </c>
      <c r="V6" s="175" t="s">
        <v>557</v>
      </c>
      <c r="W6" s="407" t="s">
        <v>558</v>
      </c>
      <c r="X6" s="175" t="s">
        <v>559</v>
      </c>
      <c r="Y6" s="175" t="s">
        <v>560</v>
      </c>
      <c r="Z6" s="175" t="s">
        <v>561</v>
      </c>
      <c r="AA6" s="407" t="s">
        <v>562</v>
      </c>
      <c r="AB6" s="175" t="s">
        <v>563</v>
      </c>
      <c r="AC6" s="6" t="s">
        <v>937</v>
      </c>
      <c r="AD6" s="6" t="s">
        <v>938</v>
      </c>
      <c r="AE6" s="400" t="s">
        <v>939</v>
      </c>
    </row>
    <row r="7" spans="1:31" s="90" customFormat="1" ht="26.25" customHeight="1" x14ac:dyDescent="0.2">
      <c r="A7" s="633" t="s">
        <v>252</v>
      </c>
      <c r="B7" s="635" t="s">
        <v>253</v>
      </c>
      <c r="C7" s="638" t="s">
        <v>250</v>
      </c>
      <c r="D7" s="625" t="s">
        <v>565</v>
      </c>
      <c r="E7" s="607"/>
      <c r="F7" s="607"/>
      <c r="G7" s="608"/>
      <c r="H7" s="625" t="s">
        <v>566</v>
      </c>
      <c r="I7" s="607"/>
      <c r="J7" s="607"/>
      <c r="K7" s="608"/>
      <c r="L7" s="625" t="s">
        <v>523</v>
      </c>
      <c r="M7" s="607"/>
      <c r="N7" s="607"/>
      <c r="O7" s="608"/>
      <c r="P7" s="625" t="s">
        <v>524</v>
      </c>
      <c r="Q7" s="607"/>
      <c r="R7" s="607"/>
      <c r="S7" s="608"/>
      <c r="T7" s="625" t="s">
        <v>525</v>
      </c>
      <c r="U7" s="607"/>
      <c r="V7" s="607"/>
      <c r="W7" s="608"/>
      <c r="X7" s="625" t="s">
        <v>526</v>
      </c>
      <c r="Y7" s="607"/>
      <c r="Z7" s="607"/>
      <c r="AA7" s="608"/>
      <c r="AB7" s="625" t="s">
        <v>527</v>
      </c>
      <c r="AC7" s="626"/>
      <c r="AD7" s="626"/>
      <c r="AE7" s="627"/>
    </row>
    <row r="8" spans="1:31" ht="12.75" customHeight="1" x14ac:dyDescent="0.2">
      <c r="A8" s="634"/>
      <c r="B8" s="636"/>
      <c r="C8" s="639"/>
      <c r="D8" s="628" t="s">
        <v>249</v>
      </c>
      <c r="E8" s="629"/>
      <c r="F8" s="620" t="s">
        <v>1027</v>
      </c>
      <c r="G8" s="620"/>
      <c r="H8" s="625" t="s">
        <v>249</v>
      </c>
      <c r="I8" s="608"/>
      <c r="J8" s="620" t="s">
        <v>1027</v>
      </c>
      <c r="K8" s="620"/>
      <c r="L8" s="625" t="s">
        <v>249</v>
      </c>
      <c r="M8" s="608"/>
      <c r="N8" s="620" t="s">
        <v>1027</v>
      </c>
      <c r="O8" s="620"/>
      <c r="P8" s="625" t="s">
        <v>249</v>
      </c>
      <c r="Q8" s="608"/>
      <c r="R8" s="620" t="s">
        <v>1027</v>
      </c>
      <c r="S8" s="620"/>
      <c r="T8" s="625" t="s">
        <v>249</v>
      </c>
      <c r="U8" s="608"/>
      <c r="V8" s="620" t="s">
        <v>1027</v>
      </c>
      <c r="W8" s="620"/>
      <c r="X8" s="625" t="s">
        <v>249</v>
      </c>
      <c r="Y8" s="608"/>
      <c r="Z8" s="620" t="s">
        <v>1027</v>
      </c>
      <c r="AA8" s="620"/>
      <c r="AB8" s="625" t="s">
        <v>249</v>
      </c>
      <c r="AC8" s="627"/>
      <c r="AD8" s="620" t="s">
        <v>1027</v>
      </c>
      <c r="AE8" s="620"/>
    </row>
    <row r="9" spans="1:31" x14ac:dyDescent="0.2">
      <c r="A9" s="624"/>
      <c r="B9" s="637"/>
      <c r="C9" s="640"/>
      <c r="D9" s="176" t="s">
        <v>925</v>
      </c>
      <c r="E9" s="176" t="s">
        <v>926</v>
      </c>
      <c r="F9" s="176" t="s">
        <v>1028</v>
      </c>
      <c r="G9" s="408" t="s">
        <v>1029</v>
      </c>
      <c r="H9" s="176" t="s">
        <v>925</v>
      </c>
      <c r="I9" s="176" t="s">
        <v>926</v>
      </c>
      <c r="J9" s="176" t="s">
        <v>1028</v>
      </c>
      <c r="K9" s="408" t="s">
        <v>1029</v>
      </c>
      <c r="L9" s="176" t="s">
        <v>925</v>
      </c>
      <c r="M9" s="176" t="s">
        <v>926</v>
      </c>
      <c r="N9" s="176" t="s">
        <v>1028</v>
      </c>
      <c r="O9" s="408" t="s">
        <v>1029</v>
      </c>
      <c r="P9" s="176" t="s">
        <v>925</v>
      </c>
      <c r="Q9" s="176" t="s">
        <v>926</v>
      </c>
      <c r="R9" s="176" t="s">
        <v>1028</v>
      </c>
      <c r="S9" s="408" t="s">
        <v>1029</v>
      </c>
      <c r="T9" s="176" t="s">
        <v>925</v>
      </c>
      <c r="U9" s="176" t="s">
        <v>926</v>
      </c>
      <c r="V9" s="176" t="s">
        <v>1028</v>
      </c>
      <c r="W9" s="408" t="s">
        <v>1029</v>
      </c>
      <c r="X9" s="176" t="s">
        <v>925</v>
      </c>
      <c r="Y9" s="176" t="s">
        <v>926</v>
      </c>
      <c r="Z9" s="176" t="s">
        <v>1028</v>
      </c>
      <c r="AA9" s="408" t="s">
        <v>1029</v>
      </c>
      <c r="AB9" s="176" t="s">
        <v>925</v>
      </c>
      <c r="AC9" s="176" t="s">
        <v>926</v>
      </c>
      <c r="AD9" s="176" t="s">
        <v>1028</v>
      </c>
      <c r="AE9" s="408" t="s">
        <v>1029</v>
      </c>
    </row>
    <row r="10" spans="1:31" s="3" customFormat="1" ht="12.95" customHeight="1" x14ac:dyDescent="0.2">
      <c r="A10" s="41" t="s">
        <v>244</v>
      </c>
      <c r="B10" s="42" t="s">
        <v>399</v>
      </c>
      <c r="C10" s="43" t="s">
        <v>398</v>
      </c>
      <c r="D10" s="181">
        <v>0</v>
      </c>
      <c r="E10" s="181">
        <v>389607</v>
      </c>
      <c r="F10" s="181">
        <v>389607</v>
      </c>
      <c r="G10" s="409">
        <f>F10/E10</f>
        <v>1</v>
      </c>
      <c r="H10" s="181"/>
      <c r="I10" s="181"/>
      <c r="J10" s="181"/>
      <c r="K10" s="409"/>
      <c r="L10" s="181"/>
      <c r="M10" s="181"/>
      <c r="N10" s="181"/>
      <c r="O10" s="409"/>
      <c r="P10" s="181"/>
      <c r="Q10" s="181"/>
      <c r="R10" s="181"/>
      <c r="S10" s="409"/>
      <c r="T10" s="181"/>
      <c r="U10" s="181"/>
      <c r="V10" s="181"/>
      <c r="W10" s="409"/>
      <c r="X10" s="181"/>
      <c r="Y10" s="181"/>
      <c r="Z10" s="181"/>
      <c r="AA10" s="409"/>
      <c r="AB10" s="188">
        <f t="shared" ref="AB10:AC15" si="0">D10+H10+L10+P10+T10+X10</f>
        <v>0</v>
      </c>
      <c r="AC10" s="188">
        <f t="shared" si="0"/>
        <v>389607</v>
      </c>
      <c r="AD10" s="170">
        <f>F10+J10+N10+R10+V10+Z10</f>
        <v>389607</v>
      </c>
      <c r="AE10" s="403">
        <f>AD10/AC10</f>
        <v>1</v>
      </c>
    </row>
    <row r="11" spans="1:31" s="3" customFormat="1" ht="12.95" customHeight="1" x14ac:dyDescent="0.2">
      <c r="A11" s="41" t="s">
        <v>241</v>
      </c>
      <c r="B11" s="44" t="s">
        <v>397</v>
      </c>
      <c r="C11" s="43" t="s">
        <v>396</v>
      </c>
      <c r="D11" s="181">
        <v>201445770</v>
      </c>
      <c r="E11" s="181">
        <v>219231725</v>
      </c>
      <c r="F11" s="181">
        <v>219231725</v>
      </c>
      <c r="G11" s="409">
        <f>F11/E11</f>
        <v>1</v>
      </c>
      <c r="H11" s="181"/>
      <c r="I11" s="181"/>
      <c r="J11" s="181"/>
      <c r="K11" s="409"/>
      <c r="L11" s="181"/>
      <c r="M11" s="181"/>
      <c r="N11" s="181"/>
      <c r="O11" s="409"/>
      <c r="P11" s="181"/>
      <c r="Q11" s="181"/>
      <c r="R11" s="181"/>
      <c r="S11" s="409"/>
      <c r="T11" s="181"/>
      <c r="U11" s="181"/>
      <c r="V11" s="181"/>
      <c r="W11" s="409"/>
      <c r="X11" s="181"/>
      <c r="Y11" s="181"/>
      <c r="Z11" s="181"/>
      <c r="AA11" s="409"/>
      <c r="AB11" s="188">
        <f t="shared" si="0"/>
        <v>201445770</v>
      </c>
      <c r="AC11" s="188">
        <f t="shared" si="0"/>
        <v>219231725</v>
      </c>
      <c r="AD11" s="170">
        <f t="shared" ref="AD11:AD74" si="1">F11+J11+N11+R11+V11+Z11</f>
        <v>219231725</v>
      </c>
      <c r="AE11" s="403">
        <f>AD11/AC11</f>
        <v>1</v>
      </c>
    </row>
    <row r="12" spans="1:31" s="3" customFormat="1" ht="26.1" customHeight="1" x14ac:dyDescent="0.2">
      <c r="A12" s="41" t="s">
        <v>238</v>
      </c>
      <c r="B12" s="44" t="s">
        <v>395</v>
      </c>
      <c r="C12" s="43" t="s">
        <v>394</v>
      </c>
      <c r="D12" s="181">
        <v>69659257</v>
      </c>
      <c r="E12" s="181">
        <v>68947069</v>
      </c>
      <c r="F12" s="181">
        <v>68947069</v>
      </c>
      <c r="G12" s="409">
        <f>F12/E12</f>
        <v>1</v>
      </c>
      <c r="H12" s="181"/>
      <c r="I12" s="181"/>
      <c r="J12" s="181"/>
      <c r="K12" s="409"/>
      <c r="L12" s="181"/>
      <c r="M12" s="181"/>
      <c r="N12" s="181"/>
      <c r="O12" s="409"/>
      <c r="P12" s="181"/>
      <c r="Q12" s="181"/>
      <c r="R12" s="181"/>
      <c r="S12" s="409"/>
      <c r="T12" s="181"/>
      <c r="U12" s="181"/>
      <c r="V12" s="181"/>
      <c r="W12" s="409"/>
      <c r="X12" s="181"/>
      <c r="Y12" s="181"/>
      <c r="Z12" s="181"/>
      <c r="AA12" s="409"/>
      <c r="AB12" s="188">
        <f t="shared" si="0"/>
        <v>69659257</v>
      </c>
      <c r="AC12" s="188">
        <f t="shared" si="0"/>
        <v>68947069</v>
      </c>
      <c r="AD12" s="170">
        <f t="shared" si="1"/>
        <v>68947069</v>
      </c>
      <c r="AE12" s="403">
        <f>AD12/AC12</f>
        <v>1</v>
      </c>
    </row>
    <row r="13" spans="1:31" ht="12.95" customHeight="1" x14ac:dyDescent="0.2">
      <c r="A13" s="41" t="s">
        <v>235</v>
      </c>
      <c r="B13" s="44" t="s">
        <v>393</v>
      </c>
      <c r="C13" s="43" t="s">
        <v>392</v>
      </c>
      <c r="D13" s="181">
        <v>9392508</v>
      </c>
      <c r="E13" s="181">
        <v>15003229</v>
      </c>
      <c r="F13" s="181">
        <v>15003229</v>
      </c>
      <c r="G13" s="409">
        <f>F13/E13</f>
        <v>1</v>
      </c>
      <c r="H13" s="181"/>
      <c r="I13" s="181"/>
      <c r="J13" s="181"/>
      <c r="K13" s="409"/>
      <c r="L13" s="181"/>
      <c r="M13" s="181"/>
      <c r="N13" s="181"/>
      <c r="O13" s="409"/>
      <c r="P13" s="181"/>
      <c r="Q13" s="181"/>
      <c r="R13" s="181"/>
      <c r="S13" s="409"/>
      <c r="T13" s="181"/>
      <c r="U13" s="181"/>
      <c r="V13" s="181"/>
      <c r="W13" s="409"/>
      <c r="X13" s="181"/>
      <c r="Y13" s="181"/>
      <c r="Z13" s="181"/>
      <c r="AA13" s="409"/>
      <c r="AB13" s="188">
        <f t="shared" si="0"/>
        <v>9392508</v>
      </c>
      <c r="AC13" s="188">
        <f t="shared" si="0"/>
        <v>15003229</v>
      </c>
      <c r="AD13" s="170">
        <f t="shared" si="1"/>
        <v>15003229</v>
      </c>
      <c r="AE13" s="403">
        <f>AD13/AC13</f>
        <v>1</v>
      </c>
    </row>
    <row r="14" spans="1:31" s="18" customFormat="1" ht="12.95" customHeight="1" x14ac:dyDescent="0.2">
      <c r="A14" s="41" t="s">
        <v>232</v>
      </c>
      <c r="B14" s="44" t="s">
        <v>391</v>
      </c>
      <c r="C14" s="43" t="s">
        <v>390</v>
      </c>
      <c r="D14" s="182"/>
      <c r="E14" s="182"/>
      <c r="F14" s="182"/>
      <c r="G14" s="409"/>
      <c r="H14" s="182"/>
      <c r="I14" s="182"/>
      <c r="J14" s="182"/>
      <c r="K14" s="416"/>
      <c r="L14" s="182"/>
      <c r="M14" s="182"/>
      <c r="N14" s="182"/>
      <c r="O14" s="416"/>
      <c r="P14" s="182"/>
      <c r="Q14" s="182"/>
      <c r="R14" s="182"/>
      <c r="S14" s="416"/>
      <c r="T14" s="182"/>
      <c r="U14" s="182"/>
      <c r="V14" s="182"/>
      <c r="W14" s="416"/>
      <c r="X14" s="182"/>
      <c r="Y14" s="182"/>
      <c r="Z14" s="182"/>
      <c r="AA14" s="416"/>
      <c r="AB14" s="188">
        <f t="shared" si="0"/>
        <v>0</v>
      </c>
      <c r="AC14" s="188">
        <f t="shared" si="0"/>
        <v>0</v>
      </c>
      <c r="AD14" s="170">
        <f t="shared" si="1"/>
        <v>0</v>
      </c>
      <c r="AE14" s="403"/>
    </row>
    <row r="15" spans="1:31" s="18" customFormat="1" ht="12.95" customHeight="1" x14ac:dyDescent="0.2">
      <c r="A15" s="41" t="s">
        <v>229</v>
      </c>
      <c r="B15" s="44" t="s">
        <v>389</v>
      </c>
      <c r="C15" s="43" t="s">
        <v>388</v>
      </c>
      <c r="D15" s="182"/>
      <c r="E15" s="182">
        <v>1089333</v>
      </c>
      <c r="F15" s="182">
        <v>1089333</v>
      </c>
      <c r="G15" s="409">
        <f>F15/E15</f>
        <v>1</v>
      </c>
      <c r="H15" s="182"/>
      <c r="I15" s="182"/>
      <c r="J15" s="182"/>
      <c r="K15" s="416"/>
      <c r="L15" s="182"/>
      <c r="M15" s="182"/>
      <c r="N15" s="182"/>
      <c r="O15" s="416"/>
      <c r="P15" s="182"/>
      <c r="Q15" s="182"/>
      <c r="R15" s="182"/>
      <c r="S15" s="416"/>
      <c r="T15" s="182"/>
      <c r="U15" s="182"/>
      <c r="V15" s="182"/>
      <c r="W15" s="416"/>
      <c r="X15" s="182"/>
      <c r="Y15" s="182"/>
      <c r="Z15" s="182"/>
      <c r="AA15" s="416"/>
      <c r="AB15" s="188">
        <f t="shared" si="0"/>
        <v>0</v>
      </c>
      <c r="AC15" s="188">
        <f t="shared" si="0"/>
        <v>1089333</v>
      </c>
      <c r="AD15" s="170">
        <f t="shared" si="1"/>
        <v>1089333</v>
      </c>
      <c r="AE15" s="403">
        <f>AD15/AC15</f>
        <v>1</v>
      </c>
    </row>
    <row r="16" spans="1:31" s="3" customFormat="1" ht="12.95" customHeight="1" x14ac:dyDescent="0.2">
      <c r="A16" s="94" t="s">
        <v>226</v>
      </c>
      <c r="B16" s="95" t="s">
        <v>387</v>
      </c>
      <c r="C16" s="96" t="s">
        <v>386</v>
      </c>
      <c r="D16" s="183">
        <f>SUM(D10:D15)</f>
        <v>280497535</v>
      </c>
      <c r="E16" s="183">
        <f>SUM(E10:E15)</f>
        <v>304660963</v>
      </c>
      <c r="F16" s="183">
        <f>SUM(F10:F15)</f>
        <v>304660963</v>
      </c>
      <c r="G16" s="419">
        <f>F16/E16</f>
        <v>1</v>
      </c>
      <c r="H16" s="183">
        <f>SUM(H10:H15)</f>
        <v>0</v>
      </c>
      <c r="I16" s="183">
        <f>SUM(I10:I15)</f>
        <v>0</v>
      </c>
      <c r="J16" s="183"/>
      <c r="K16" s="412"/>
      <c r="L16" s="183">
        <f>SUM(L10:L15)</f>
        <v>0</v>
      </c>
      <c r="M16" s="183">
        <f>SUM(M10:M15)</f>
        <v>0</v>
      </c>
      <c r="N16" s="183"/>
      <c r="O16" s="412"/>
      <c r="P16" s="183">
        <f>SUM(P10:P15)</f>
        <v>0</v>
      </c>
      <c r="Q16" s="183">
        <f>SUM(Q10:Q15)</f>
        <v>0</v>
      </c>
      <c r="R16" s="183"/>
      <c r="S16" s="412"/>
      <c r="T16" s="183">
        <f>SUM(T10:T15)</f>
        <v>0</v>
      </c>
      <c r="U16" s="183">
        <f>SUM(U10:U15)</f>
        <v>0</v>
      </c>
      <c r="V16" s="183"/>
      <c r="W16" s="412"/>
      <c r="X16" s="183">
        <f>SUM(X10:X15)</f>
        <v>0</v>
      </c>
      <c r="Y16" s="183">
        <f>SUM(Y10:Y15)</f>
        <v>0</v>
      </c>
      <c r="Z16" s="183"/>
      <c r="AA16" s="412"/>
      <c r="AB16" s="183">
        <f>SUM(AB10:AB15)</f>
        <v>280497535</v>
      </c>
      <c r="AC16" s="183">
        <f>SUM(AC10:AC15)</f>
        <v>304660963</v>
      </c>
      <c r="AD16" s="249">
        <f t="shared" si="1"/>
        <v>304660963</v>
      </c>
      <c r="AE16" s="414">
        <f>AD16/AC16</f>
        <v>1</v>
      </c>
    </row>
    <row r="17" spans="1:31" ht="12.95" customHeight="1" x14ac:dyDescent="0.2">
      <c r="A17" s="41" t="s">
        <v>223</v>
      </c>
      <c r="B17" s="44" t="s">
        <v>385</v>
      </c>
      <c r="C17" s="43" t="s">
        <v>384</v>
      </c>
      <c r="D17" s="181"/>
      <c r="E17" s="181"/>
      <c r="F17" s="181"/>
      <c r="G17" s="409"/>
      <c r="H17" s="181"/>
      <c r="I17" s="181"/>
      <c r="J17" s="181"/>
      <c r="K17" s="409"/>
      <c r="L17" s="181"/>
      <c r="M17" s="181"/>
      <c r="N17" s="181"/>
      <c r="O17" s="409"/>
      <c r="P17" s="181"/>
      <c r="Q17" s="181"/>
      <c r="R17" s="181"/>
      <c r="S17" s="409"/>
      <c r="T17" s="181"/>
      <c r="U17" s="181"/>
      <c r="V17" s="181"/>
      <c r="W17" s="409"/>
      <c r="X17" s="181"/>
      <c r="Y17" s="181"/>
      <c r="Z17" s="181"/>
      <c r="AA17" s="409"/>
      <c r="AB17" s="188">
        <f t="shared" ref="AB17:AC21" si="2">D17+H17+L17+P17+T17+X17</f>
        <v>0</v>
      </c>
      <c r="AC17" s="188">
        <f t="shared" si="2"/>
        <v>0</v>
      </c>
      <c r="AD17" s="170">
        <f t="shared" si="1"/>
        <v>0</v>
      </c>
      <c r="AE17" s="403"/>
    </row>
    <row r="18" spans="1:31" ht="26.1" customHeight="1" x14ac:dyDescent="0.2">
      <c r="A18" s="41" t="s">
        <v>220</v>
      </c>
      <c r="B18" s="44" t="s">
        <v>383</v>
      </c>
      <c r="C18" s="43" t="s">
        <v>382</v>
      </c>
      <c r="D18" s="181"/>
      <c r="E18" s="181"/>
      <c r="F18" s="181"/>
      <c r="G18" s="409"/>
      <c r="H18" s="181"/>
      <c r="I18" s="181"/>
      <c r="J18" s="181"/>
      <c r="K18" s="409"/>
      <c r="L18" s="181"/>
      <c r="M18" s="181"/>
      <c r="N18" s="181"/>
      <c r="O18" s="409"/>
      <c r="P18" s="181"/>
      <c r="Q18" s="181"/>
      <c r="R18" s="181"/>
      <c r="S18" s="409"/>
      <c r="T18" s="181"/>
      <c r="U18" s="181"/>
      <c r="V18" s="181"/>
      <c r="W18" s="409"/>
      <c r="X18" s="181"/>
      <c r="Y18" s="181"/>
      <c r="Z18" s="181"/>
      <c r="AA18" s="409"/>
      <c r="AB18" s="188">
        <f t="shared" si="2"/>
        <v>0</v>
      </c>
      <c r="AC18" s="188">
        <f t="shared" si="2"/>
        <v>0</v>
      </c>
      <c r="AD18" s="170">
        <f t="shared" si="1"/>
        <v>0</v>
      </c>
      <c r="AE18" s="403"/>
    </row>
    <row r="19" spans="1:31" ht="26.1" customHeight="1" x14ac:dyDescent="0.2">
      <c r="A19" s="41" t="s">
        <v>217</v>
      </c>
      <c r="B19" s="44" t="s">
        <v>381</v>
      </c>
      <c r="C19" s="43" t="s">
        <v>380</v>
      </c>
      <c r="D19" s="181"/>
      <c r="E19" s="181"/>
      <c r="F19" s="181"/>
      <c r="G19" s="409"/>
      <c r="H19" s="181"/>
      <c r="I19" s="181"/>
      <c r="J19" s="181"/>
      <c r="K19" s="409"/>
      <c r="L19" s="181"/>
      <c r="M19" s="181"/>
      <c r="N19" s="181"/>
      <c r="O19" s="409"/>
      <c r="P19" s="181"/>
      <c r="Q19" s="181"/>
      <c r="R19" s="181"/>
      <c r="S19" s="409"/>
      <c r="T19" s="181"/>
      <c r="U19" s="181"/>
      <c r="V19" s="181"/>
      <c r="W19" s="409"/>
      <c r="X19" s="181"/>
      <c r="Y19" s="181"/>
      <c r="Z19" s="181"/>
      <c r="AA19" s="409"/>
      <c r="AB19" s="188">
        <f t="shared" si="2"/>
        <v>0</v>
      </c>
      <c r="AC19" s="188">
        <f t="shared" si="2"/>
        <v>0</v>
      </c>
      <c r="AD19" s="170">
        <f t="shared" si="1"/>
        <v>0</v>
      </c>
      <c r="AE19" s="403"/>
    </row>
    <row r="20" spans="1:31" ht="26.1" customHeight="1" x14ac:dyDescent="0.2">
      <c r="A20" s="41" t="s">
        <v>214</v>
      </c>
      <c r="B20" s="44" t="s">
        <v>379</v>
      </c>
      <c r="C20" s="43" t="s">
        <v>378</v>
      </c>
      <c r="D20" s="181"/>
      <c r="E20" s="181"/>
      <c r="F20" s="181"/>
      <c r="G20" s="409"/>
      <c r="H20" s="181"/>
      <c r="I20" s="181"/>
      <c r="J20" s="181"/>
      <c r="K20" s="409"/>
      <c r="L20" s="181"/>
      <c r="M20" s="181"/>
      <c r="N20" s="181"/>
      <c r="O20" s="409"/>
      <c r="P20" s="181"/>
      <c r="Q20" s="181"/>
      <c r="R20" s="181"/>
      <c r="S20" s="409"/>
      <c r="T20" s="181"/>
      <c r="U20" s="181"/>
      <c r="V20" s="181"/>
      <c r="W20" s="409"/>
      <c r="X20" s="181"/>
      <c r="Y20" s="181"/>
      <c r="Z20" s="181"/>
      <c r="AA20" s="409"/>
      <c r="AB20" s="188">
        <f t="shared" si="2"/>
        <v>0</v>
      </c>
      <c r="AC20" s="188">
        <f t="shared" si="2"/>
        <v>0</v>
      </c>
      <c r="AD20" s="170">
        <f t="shared" si="1"/>
        <v>0</v>
      </c>
      <c r="AE20" s="403"/>
    </row>
    <row r="21" spans="1:31" ht="12.95" customHeight="1" x14ac:dyDescent="0.2">
      <c r="A21" s="41" t="s">
        <v>211</v>
      </c>
      <c r="B21" s="44" t="s">
        <v>377</v>
      </c>
      <c r="C21" s="43" t="s">
        <v>376</v>
      </c>
      <c r="D21" s="181">
        <v>192336950</v>
      </c>
      <c r="E21" s="181">
        <v>206898846</v>
      </c>
      <c r="F21" s="181">
        <v>217929481</v>
      </c>
      <c r="G21" s="409">
        <f>F21/E21</f>
        <v>1.0533141446327836</v>
      </c>
      <c r="H21" s="181"/>
      <c r="I21" s="181"/>
      <c r="J21" s="181"/>
      <c r="K21" s="409"/>
      <c r="L21" s="181"/>
      <c r="M21" s="181"/>
      <c r="N21" s="181"/>
      <c r="O21" s="409"/>
      <c r="P21" s="181"/>
      <c r="Q21" s="181"/>
      <c r="R21" s="181"/>
      <c r="S21" s="409"/>
      <c r="T21" s="181"/>
      <c r="U21" s="181"/>
      <c r="V21" s="181"/>
      <c r="W21" s="409"/>
      <c r="X21" s="181"/>
      <c r="Y21" s="181">
        <v>1200000</v>
      </c>
      <c r="Z21" s="181">
        <v>1200000</v>
      </c>
      <c r="AA21" s="409">
        <f>Z21/Y21</f>
        <v>1</v>
      </c>
      <c r="AB21" s="188">
        <f t="shared" si="2"/>
        <v>192336950</v>
      </c>
      <c r="AC21" s="188">
        <f t="shared" si="2"/>
        <v>208098846</v>
      </c>
      <c r="AD21" s="170">
        <f t="shared" si="1"/>
        <v>219129481</v>
      </c>
      <c r="AE21" s="403">
        <f>AD21/AC21</f>
        <v>1.0530067091289876</v>
      </c>
    </row>
    <row r="22" spans="1:31" s="3" customFormat="1" ht="12.95" customHeight="1" x14ac:dyDescent="0.2">
      <c r="A22" s="94" t="s">
        <v>208</v>
      </c>
      <c r="B22" s="95" t="s">
        <v>375</v>
      </c>
      <c r="C22" s="96" t="s">
        <v>374</v>
      </c>
      <c r="D22" s="183">
        <f>SUM(D16:D21)</f>
        <v>472834485</v>
      </c>
      <c r="E22" s="183">
        <f>SUM(E16:E21)</f>
        <v>511559809</v>
      </c>
      <c r="F22" s="183">
        <f t="shared" ref="F22:AD22" si="3">SUM(F16:F21)</f>
        <v>522590444</v>
      </c>
      <c r="G22" s="419">
        <f>F22/E22</f>
        <v>1.0215627475144358</v>
      </c>
      <c r="H22" s="183">
        <f t="shared" si="3"/>
        <v>0</v>
      </c>
      <c r="I22" s="183">
        <f t="shared" si="3"/>
        <v>0</v>
      </c>
      <c r="J22" s="183">
        <f t="shared" si="3"/>
        <v>0</v>
      </c>
      <c r="K22" s="183">
        <f t="shared" si="3"/>
        <v>0</v>
      </c>
      <c r="L22" s="183">
        <f t="shared" si="3"/>
        <v>0</v>
      </c>
      <c r="M22" s="183">
        <f t="shared" si="3"/>
        <v>0</v>
      </c>
      <c r="N22" s="183">
        <f t="shared" si="3"/>
        <v>0</v>
      </c>
      <c r="O22" s="183">
        <f t="shared" si="3"/>
        <v>0</v>
      </c>
      <c r="P22" s="183">
        <f t="shared" si="3"/>
        <v>0</v>
      </c>
      <c r="Q22" s="183">
        <f t="shared" si="3"/>
        <v>0</v>
      </c>
      <c r="R22" s="183">
        <f t="shared" si="3"/>
        <v>0</v>
      </c>
      <c r="S22" s="183">
        <f t="shared" si="3"/>
        <v>0</v>
      </c>
      <c r="T22" s="183">
        <f t="shared" si="3"/>
        <v>0</v>
      </c>
      <c r="U22" s="183">
        <f t="shared" si="3"/>
        <v>0</v>
      </c>
      <c r="V22" s="183">
        <f t="shared" si="3"/>
        <v>0</v>
      </c>
      <c r="W22" s="183">
        <f t="shared" si="3"/>
        <v>0</v>
      </c>
      <c r="X22" s="183">
        <f t="shared" si="3"/>
        <v>0</v>
      </c>
      <c r="Y22" s="183">
        <f t="shared" si="3"/>
        <v>1200000</v>
      </c>
      <c r="Z22" s="183">
        <f t="shared" si="3"/>
        <v>1200000</v>
      </c>
      <c r="AA22" s="419">
        <f>Z22/Y22</f>
        <v>1</v>
      </c>
      <c r="AB22" s="183">
        <f t="shared" si="3"/>
        <v>472834485</v>
      </c>
      <c r="AC22" s="183">
        <f t="shared" si="3"/>
        <v>512759809</v>
      </c>
      <c r="AD22" s="183">
        <f t="shared" si="3"/>
        <v>523790444</v>
      </c>
      <c r="AE22" s="414">
        <f>AD22/AC22</f>
        <v>1.0215122847118465</v>
      </c>
    </row>
    <row r="23" spans="1:31" ht="12.95" customHeight="1" x14ac:dyDescent="0.2">
      <c r="A23" s="41" t="s">
        <v>205</v>
      </c>
      <c r="B23" s="44" t="s">
        <v>373</v>
      </c>
      <c r="C23" s="43" t="s">
        <v>372</v>
      </c>
      <c r="D23" s="181">
        <v>19644566</v>
      </c>
      <c r="E23" s="181">
        <v>15070170</v>
      </c>
      <c r="F23" s="181">
        <v>15070170</v>
      </c>
      <c r="G23" s="409">
        <f>F23/E23</f>
        <v>1</v>
      </c>
      <c r="H23" s="181"/>
      <c r="I23" s="181"/>
      <c r="J23" s="181"/>
      <c r="K23" s="409"/>
      <c r="L23" s="181"/>
      <c r="M23" s="181"/>
      <c r="N23" s="181"/>
      <c r="O23" s="409"/>
      <c r="P23" s="181"/>
      <c r="Q23" s="181"/>
      <c r="R23" s="181"/>
      <c r="S23" s="409"/>
      <c r="T23" s="181"/>
      <c r="U23" s="181"/>
      <c r="V23" s="181"/>
      <c r="W23" s="409"/>
      <c r="X23" s="181"/>
      <c r="Y23" s="181"/>
      <c r="Z23" s="181"/>
      <c r="AA23" s="409"/>
      <c r="AB23" s="188">
        <f t="shared" ref="AB23:AC27" si="4">D23+H23+L23+P23+T23+X23</f>
        <v>19644566</v>
      </c>
      <c r="AC23" s="188">
        <f t="shared" si="4"/>
        <v>15070170</v>
      </c>
      <c r="AD23" s="170">
        <f t="shared" si="1"/>
        <v>15070170</v>
      </c>
      <c r="AE23" s="403">
        <f>AD23/AC23</f>
        <v>1</v>
      </c>
    </row>
    <row r="24" spans="1:31" ht="26.1" customHeight="1" x14ac:dyDescent="0.2">
      <c r="A24" s="41" t="s">
        <v>202</v>
      </c>
      <c r="B24" s="44" t="s">
        <v>371</v>
      </c>
      <c r="C24" s="43" t="s">
        <v>370</v>
      </c>
      <c r="D24" s="181"/>
      <c r="E24" s="181"/>
      <c r="F24" s="181"/>
      <c r="G24" s="409"/>
      <c r="H24" s="181"/>
      <c r="I24" s="181"/>
      <c r="J24" s="181"/>
      <c r="K24" s="409"/>
      <c r="L24" s="181"/>
      <c r="M24" s="181"/>
      <c r="N24" s="181"/>
      <c r="O24" s="409"/>
      <c r="P24" s="181"/>
      <c r="Q24" s="181"/>
      <c r="R24" s="181"/>
      <c r="S24" s="409"/>
      <c r="T24" s="181"/>
      <c r="U24" s="181"/>
      <c r="V24" s="181"/>
      <c r="W24" s="409"/>
      <c r="X24" s="181"/>
      <c r="Y24" s="181"/>
      <c r="Z24" s="181"/>
      <c r="AA24" s="409"/>
      <c r="AB24" s="188">
        <f t="shared" si="4"/>
        <v>0</v>
      </c>
      <c r="AC24" s="188">
        <f t="shared" si="4"/>
        <v>0</v>
      </c>
      <c r="AD24" s="170">
        <f t="shared" si="1"/>
        <v>0</v>
      </c>
      <c r="AE24" s="403"/>
    </row>
    <row r="25" spans="1:31" ht="26.1" customHeight="1" x14ac:dyDescent="0.2">
      <c r="A25" s="41" t="s">
        <v>199</v>
      </c>
      <c r="B25" s="44" t="s">
        <v>369</v>
      </c>
      <c r="C25" s="43" t="s">
        <v>368</v>
      </c>
      <c r="D25" s="181"/>
      <c r="E25" s="181"/>
      <c r="F25" s="181"/>
      <c r="G25" s="409"/>
      <c r="H25" s="181"/>
      <c r="I25" s="181"/>
      <c r="J25" s="181"/>
      <c r="K25" s="409"/>
      <c r="L25" s="181"/>
      <c r="M25" s="181"/>
      <c r="N25" s="181"/>
      <c r="O25" s="409"/>
      <c r="P25" s="181"/>
      <c r="Q25" s="181"/>
      <c r="R25" s="181"/>
      <c r="S25" s="409"/>
      <c r="T25" s="181"/>
      <c r="U25" s="181"/>
      <c r="V25" s="181"/>
      <c r="W25" s="409"/>
      <c r="X25" s="181"/>
      <c r="Y25" s="181"/>
      <c r="Z25" s="181"/>
      <c r="AA25" s="409"/>
      <c r="AB25" s="188">
        <f t="shared" si="4"/>
        <v>0</v>
      </c>
      <c r="AC25" s="188">
        <f t="shared" si="4"/>
        <v>0</v>
      </c>
      <c r="AD25" s="170">
        <f t="shared" si="1"/>
        <v>0</v>
      </c>
      <c r="AE25" s="403"/>
    </row>
    <row r="26" spans="1:31" ht="26.1" customHeight="1" x14ac:dyDescent="0.2">
      <c r="A26" s="41" t="s">
        <v>196</v>
      </c>
      <c r="B26" s="44" t="s">
        <v>367</v>
      </c>
      <c r="C26" s="43" t="s">
        <v>366</v>
      </c>
      <c r="D26" s="181"/>
      <c r="E26" s="181"/>
      <c r="F26" s="181"/>
      <c r="G26" s="409"/>
      <c r="H26" s="181"/>
      <c r="I26" s="181"/>
      <c r="J26" s="181"/>
      <c r="K26" s="409"/>
      <c r="L26" s="181"/>
      <c r="M26" s="181"/>
      <c r="N26" s="181"/>
      <c r="O26" s="409"/>
      <c r="P26" s="181"/>
      <c r="Q26" s="181"/>
      <c r="R26" s="181"/>
      <c r="S26" s="409"/>
      <c r="T26" s="181"/>
      <c r="U26" s="181"/>
      <c r="V26" s="181"/>
      <c r="W26" s="409"/>
      <c r="X26" s="181"/>
      <c r="Y26" s="181"/>
      <c r="Z26" s="181"/>
      <c r="AA26" s="409"/>
      <c r="AB26" s="188">
        <f t="shared" si="4"/>
        <v>0</v>
      </c>
      <c r="AC26" s="188">
        <f t="shared" si="4"/>
        <v>0</v>
      </c>
      <c r="AD26" s="170">
        <f t="shared" si="1"/>
        <v>0</v>
      </c>
      <c r="AE26" s="403"/>
    </row>
    <row r="27" spans="1:31" ht="12.95" customHeight="1" x14ac:dyDescent="0.2">
      <c r="A27" s="41" t="s">
        <v>193</v>
      </c>
      <c r="B27" s="44" t="s">
        <v>365</v>
      </c>
      <c r="C27" s="43" t="s">
        <v>364</v>
      </c>
      <c r="D27" s="181"/>
      <c r="E27" s="181"/>
      <c r="F27" s="181">
        <v>10552340</v>
      </c>
      <c r="G27" s="409"/>
      <c r="H27" s="181"/>
      <c r="I27" s="181"/>
      <c r="J27" s="181"/>
      <c r="K27" s="409"/>
      <c r="L27" s="181"/>
      <c r="M27" s="181"/>
      <c r="N27" s="181"/>
      <c r="O27" s="409"/>
      <c r="P27" s="181"/>
      <c r="Q27" s="181"/>
      <c r="R27" s="181"/>
      <c r="S27" s="409"/>
      <c r="T27" s="181"/>
      <c r="U27" s="181"/>
      <c r="V27" s="181"/>
      <c r="W27" s="409"/>
      <c r="X27" s="181"/>
      <c r="Y27" s="181"/>
      <c r="Z27" s="181"/>
      <c r="AA27" s="409"/>
      <c r="AB27" s="188">
        <f t="shared" si="4"/>
        <v>0</v>
      </c>
      <c r="AC27" s="188">
        <f t="shared" si="4"/>
        <v>0</v>
      </c>
      <c r="AD27" s="170">
        <f t="shared" si="1"/>
        <v>10552340</v>
      </c>
      <c r="AE27" s="403"/>
    </row>
    <row r="28" spans="1:31" s="3" customFormat="1" ht="12.95" customHeight="1" x14ac:dyDescent="0.2">
      <c r="A28" s="94" t="s">
        <v>190</v>
      </c>
      <c r="B28" s="95" t="s">
        <v>363</v>
      </c>
      <c r="C28" s="96" t="s">
        <v>362</v>
      </c>
      <c r="D28" s="183">
        <f>SUM(D23:D27)</f>
        <v>19644566</v>
      </c>
      <c r="E28" s="183">
        <f>SUM(E23:E27)</f>
        <v>15070170</v>
      </c>
      <c r="F28" s="183">
        <f>SUM(F23:F27)</f>
        <v>25622510</v>
      </c>
      <c r="G28" s="419">
        <f>F28/E28</f>
        <v>1.700213733488076</v>
      </c>
      <c r="H28" s="183">
        <f>SUM(H23:H27)</f>
        <v>0</v>
      </c>
      <c r="I28" s="183">
        <f>SUM(I23:I27)</f>
        <v>0</v>
      </c>
      <c r="J28" s="183"/>
      <c r="K28" s="412"/>
      <c r="L28" s="183">
        <f>SUM(L23:L27)</f>
        <v>0</v>
      </c>
      <c r="M28" s="183">
        <f>SUM(M23:M27)</f>
        <v>0</v>
      </c>
      <c r="N28" s="183"/>
      <c r="O28" s="412"/>
      <c r="P28" s="183">
        <f>SUM(P23:P27)</f>
        <v>0</v>
      </c>
      <c r="Q28" s="183">
        <f>SUM(Q23:Q27)</f>
        <v>0</v>
      </c>
      <c r="R28" s="183"/>
      <c r="S28" s="412"/>
      <c r="T28" s="183">
        <f>SUM(T23:T27)</f>
        <v>0</v>
      </c>
      <c r="U28" s="183">
        <f>SUM(U23:U27)</f>
        <v>0</v>
      </c>
      <c r="V28" s="183"/>
      <c r="W28" s="412"/>
      <c r="X28" s="183">
        <f>SUM(X23:X27)</f>
        <v>0</v>
      </c>
      <c r="Y28" s="183">
        <f>SUM(Y23:Y27)</f>
        <v>0</v>
      </c>
      <c r="Z28" s="183"/>
      <c r="AA28" s="412"/>
      <c r="AB28" s="183">
        <f>SUM(AB23:AB27)</f>
        <v>19644566</v>
      </c>
      <c r="AC28" s="183">
        <f>SUM(AC23:AC27)</f>
        <v>15070170</v>
      </c>
      <c r="AD28" s="249">
        <f t="shared" si="1"/>
        <v>25622510</v>
      </c>
      <c r="AE28" s="414">
        <f>AD28/AC28</f>
        <v>1.700213733488076</v>
      </c>
    </row>
    <row r="29" spans="1:31" ht="12.95" customHeight="1" x14ac:dyDescent="0.2">
      <c r="A29" s="41" t="s">
        <v>187</v>
      </c>
      <c r="B29" s="44" t="s">
        <v>361</v>
      </c>
      <c r="C29" s="43" t="s">
        <v>360</v>
      </c>
      <c r="D29" s="181"/>
      <c r="E29" s="181"/>
      <c r="F29" s="181"/>
      <c r="G29" s="409"/>
      <c r="H29" s="181"/>
      <c r="I29" s="181"/>
      <c r="J29" s="181"/>
      <c r="K29" s="409"/>
      <c r="L29" s="181"/>
      <c r="M29" s="181"/>
      <c r="N29" s="181"/>
      <c r="O29" s="409"/>
      <c r="P29" s="181"/>
      <c r="Q29" s="181"/>
      <c r="R29" s="181"/>
      <c r="S29" s="409"/>
      <c r="T29" s="181"/>
      <c r="U29" s="181"/>
      <c r="V29" s="181"/>
      <c r="W29" s="409"/>
      <c r="X29" s="181"/>
      <c r="Y29" s="181"/>
      <c r="Z29" s="181"/>
      <c r="AA29" s="409"/>
      <c r="AB29" s="188">
        <f t="shared" ref="AB29:AB39" si="5">D29+H29+L29+P29+T29+X29</f>
        <v>0</v>
      </c>
      <c r="AC29" s="188">
        <f t="shared" ref="AC29:AC39" si="6">E29+I29+M29+Q29+U29+Y29</f>
        <v>0</v>
      </c>
      <c r="AD29" s="170">
        <f t="shared" si="1"/>
        <v>0</v>
      </c>
      <c r="AE29" s="403"/>
    </row>
    <row r="30" spans="1:31" ht="12.95" customHeight="1" x14ac:dyDescent="0.2">
      <c r="A30" s="41" t="s">
        <v>184</v>
      </c>
      <c r="B30" s="44" t="s">
        <v>359</v>
      </c>
      <c r="C30" s="43" t="s">
        <v>358</v>
      </c>
      <c r="D30" s="181"/>
      <c r="E30" s="181"/>
      <c r="F30" s="181"/>
      <c r="G30" s="409"/>
      <c r="H30" s="181"/>
      <c r="I30" s="181"/>
      <c r="J30" s="181"/>
      <c r="K30" s="409"/>
      <c r="L30" s="181"/>
      <c r="M30" s="181"/>
      <c r="N30" s="181"/>
      <c r="O30" s="409"/>
      <c r="P30" s="181"/>
      <c r="Q30" s="181"/>
      <c r="R30" s="181"/>
      <c r="S30" s="409"/>
      <c r="T30" s="181"/>
      <c r="U30" s="181"/>
      <c r="V30" s="181"/>
      <c r="W30" s="409"/>
      <c r="X30" s="181"/>
      <c r="Y30" s="181"/>
      <c r="Z30" s="181"/>
      <c r="AA30" s="409"/>
      <c r="AB30" s="188">
        <f t="shared" si="5"/>
        <v>0</v>
      </c>
      <c r="AC30" s="188">
        <f t="shared" si="6"/>
        <v>0</v>
      </c>
      <c r="AD30" s="170">
        <f t="shared" si="1"/>
        <v>0</v>
      </c>
      <c r="AE30" s="403"/>
    </row>
    <row r="31" spans="1:31" s="45" customFormat="1" ht="12.95" customHeight="1" x14ac:dyDescent="0.2">
      <c r="A31" s="91" t="s">
        <v>181</v>
      </c>
      <c r="B31" s="92" t="s">
        <v>357</v>
      </c>
      <c r="C31" s="93" t="s">
        <v>356</v>
      </c>
      <c r="D31" s="184"/>
      <c r="E31" s="184"/>
      <c r="F31" s="184"/>
      <c r="G31" s="418"/>
      <c r="H31" s="184"/>
      <c r="I31" s="184"/>
      <c r="J31" s="184"/>
      <c r="K31" s="410"/>
      <c r="L31" s="184"/>
      <c r="M31" s="184"/>
      <c r="N31" s="184"/>
      <c r="O31" s="410"/>
      <c r="P31" s="184"/>
      <c r="Q31" s="184"/>
      <c r="R31" s="184"/>
      <c r="S31" s="410"/>
      <c r="T31" s="184"/>
      <c r="U31" s="184"/>
      <c r="V31" s="184"/>
      <c r="W31" s="410"/>
      <c r="X31" s="184"/>
      <c r="Y31" s="184"/>
      <c r="Z31" s="184"/>
      <c r="AA31" s="410"/>
      <c r="AB31" s="189">
        <f t="shared" si="5"/>
        <v>0</v>
      </c>
      <c r="AC31" s="189">
        <f t="shared" si="6"/>
        <v>0</v>
      </c>
      <c r="AD31" s="249">
        <f t="shared" si="1"/>
        <v>0</v>
      </c>
      <c r="AE31" s="414"/>
    </row>
    <row r="32" spans="1:31" ht="12.95" customHeight="1" x14ac:dyDescent="0.2">
      <c r="A32" s="41" t="s">
        <v>178</v>
      </c>
      <c r="B32" s="44" t="s">
        <v>355</v>
      </c>
      <c r="C32" s="43" t="s">
        <v>354</v>
      </c>
      <c r="D32" s="181"/>
      <c r="E32" s="181"/>
      <c r="F32" s="181"/>
      <c r="G32" s="409"/>
      <c r="H32" s="181"/>
      <c r="I32" s="181"/>
      <c r="J32" s="181"/>
      <c r="K32" s="409"/>
      <c r="L32" s="181"/>
      <c r="M32" s="181"/>
      <c r="N32" s="181"/>
      <c r="O32" s="409"/>
      <c r="P32" s="181"/>
      <c r="Q32" s="181"/>
      <c r="R32" s="181"/>
      <c r="S32" s="409"/>
      <c r="T32" s="181"/>
      <c r="U32" s="181"/>
      <c r="V32" s="181"/>
      <c r="W32" s="409"/>
      <c r="X32" s="181"/>
      <c r="Y32" s="181"/>
      <c r="Z32" s="181"/>
      <c r="AA32" s="409"/>
      <c r="AB32" s="188">
        <f t="shared" si="5"/>
        <v>0</v>
      </c>
      <c r="AC32" s="188">
        <f t="shared" si="6"/>
        <v>0</v>
      </c>
      <c r="AD32" s="170">
        <f t="shared" si="1"/>
        <v>0</v>
      </c>
      <c r="AE32" s="403"/>
    </row>
    <row r="33" spans="1:31" ht="12.95" customHeight="1" x14ac:dyDescent="0.2">
      <c r="A33" s="41" t="s">
        <v>175</v>
      </c>
      <c r="B33" s="44" t="s">
        <v>353</v>
      </c>
      <c r="C33" s="43" t="s">
        <v>352</v>
      </c>
      <c r="D33" s="181"/>
      <c r="E33" s="181"/>
      <c r="F33" s="181"/>
      <c r="G33" s="409"/>
      <c r="H33" s="181"/>
      <c r="I33" s="181"/>
      <c r="J33" s="181"/>
      <c r="K33" s="409"/>
      <c r="L33" s="181"/>
      <c r="M33" s="181"/>
      <c r="N33" s="181"/>
      <c r="O33" s="409"/>
      <c r="P33" s="181"/>
      <c r="Q33" s="181"/>
      <c r="R33" s="181"/>
      <c r="S33" s="409"/>
      <c r="T33" s="181"/>
      <c r="U33" s="181"/>
      <c r="V33" s="181"/>
      <c r="W33" s="409"/>
      <c r="X33" s="181"/>
      <c r="Y33" s="181"/>
      <c r="Z33" s="181"/>
      <c r="AA33" s="409"/>
      <c r="AB33" s="188">
        <f t="shared" si="5"/>
        <v>0</v>
      </c>
      <c r="AC33" s="188">
        <f t="shared" si="6"/>
        <v>0</v>
      </c>
      <c r="AD33" s="170">
        <f t="shared" si="1"/>
        <v>0</v>
      </c>
      <c r="AE33" s="403"/>
    </row>
    <row r="34" spans="1:31" ht="12.95" customHeight="1" x14ac:dyDescent="0.2">
      <c r="A34" s="41" t="s">
        <v>172</v>
      </c>
      <c r="B34" s="44" t="s">
        <v>351</v>
      </c>
      <c r="C34" s="43" t="s">
        <v>350</v>
      </c>
      <c r="D34" s="181">
        <v>332000000</v>
      </c>
      <c r="E34" s="181">
        <v>332000000</v>
      </c>
      <c r="F34" s="181">
        <v>356070037</v>
      </c>
      <c r="G34" s="409">
        <f>F34/E34</f>
        <v>1.0725001114457831</v>
      </c>
      <c r="H34" s="181"/>
      <c r="I34" s="181"/>
      <c r="J34" s="181"/>
      <c r="K34" s="409"/>
      <c r="L34" s="181"/>
      <c r="M34" s="181"/>
      <c r="N34" s="181"/>
      <c r="O34" s="409"/>
      <c r="P34" s="181"/>
      <c r="Q34" s="181"/>
      <c r="R34" s="181"/>
      <c r="S34" s="409"/>
      <c r="T34" s="181"/>
      <c r="U34" s="181"/>
      <c r="V34" s="181"/>
      <c r="W34" s="409"/>
      <c r="X34" s="181"/>
      <c r="Y34" s="181"/>
      <c r="Z34" s="181"/>
      <c r="AA34" s="409"/>
      <c r="AB34" s="188">
        <f t="shared" si="5"/>
        <v>332000000</v>
      </c>
      <c r="AC34" s="188">
        <f t="shared" si="6"/>
        <v>332000000</v>
      </c>
      <c r="AD34" s="170">
        <f t="shared" si="1"/>
        <v>356070037</v>
      </c>
      <c r="AE34" s="403">
        <f>AD34/AC34</f>
        <v>1.0725001114457831</v>
      </c>
    </row>
    <row r="35" spans="1:31" ht="12.95" customHeight="1" x14ac:dyDescent="0.2">
      <c r="A35" s="41" t="s">
        <v>169</v>
      </c>
      <c r="B35" s="44" t="s">
        <v>349</v>
      </c>
      <c r="C35" s="43" t="s">
        <v>348</v>
      </c>
      <c r="D35" s="181">
        <v>1300000000</v>
      </c>
      <c r="E35" s="181">
        <v>1300000000</v>
      </c>
      <c r="F35" s="181">
        <v>840233482</v>
      </c>
      <c r="G35" s="409">
        <f>F35/E35</f>
        <v>0.64633344769230772</v>
      </c>
      <c r="H35" s="181"/>
      <c r="I35" s="181"/>
      <c r="J35" s="181"/>
      <c r="K35" s="409"/>
      <c r="L35" s="181"/>
      <c r="M35" s="181"/>
      <c r="N35" s="181"/>
      <c r="O35" s="409"/>
      <c r="P35" s="181"/>
      <c r="Q35" s="181"/>
      <c r="R35" s="181"/>
      <c r="S35" s="409"/>
      <c r="T35" s="181"/>
      <c r="U35" s="181"/>
      <c r="V35" s="181"/>
      <c r="W35" s="409"/>
      <c r="X35" s="181"/>
      <c r="Y35" s="181"/>
      <c r="Z35" s="181"/>
      <c r="AA35" s="409"/>
      <c r="AB35" s="188">
        <f t="shared" si="5"/>
        <v>1300000000</v>
      </c>
      <c r="AC35" s="188">
        <f t="shared" si="6"/>
        <v>1300000000</v>
      </c>
      <c r="AD35" s="170">
        <f t="shared" si="1"/>
        <v>840233482</v>
      </c>
      <c r="AE35" s="403">
        <f>AD35/AC35</f>
        <v>0.64633344769230772</v>
      </c>
    </row>
    <row r="36" spans="1:31" ht="12.95" customHeight="1" x14ac:dyDescent="0.2">
      <c r="A36" s="41" t="s">
        <v>166</v>
      </c>
      <c r="B36" s="44" t="s">
        <v>347</v>
      </c>
      <c r="C36" s="43" t="s">
        <v>346</v>
      </c>
      <c r="D36" s="181"/>
      <c r="E36" s="181"/>
      <c r="F36" s="181"/>
      <c r="G36" s="409"/>
      <c r="H36" s="181"/>
      <c r="I36" s="181"/>
      <c r="J36" s="181"/>
      <c r="K36" s="409"/>
      <c r="L36" s="181"/>
      <c r="M36" s="181"/>
      <c r="N36" s="181"/>
      <c r="O36" s="409"/>
      <c r="P36" s="181"/>
      <c r="Q36" s="181"/>
      <c r="R36" s="181"/>
      <c r="S36" s="409"/>
      <c r="T36" s="181"/>
      <c r="U36" s="181"/>
      <c r="V36" s="181"/>
      <c r="W36" s="409"/>
      <c r="X36" s="181"/>
      <c r="Y36" s="181"/>
      <c r="Z36" s="181"/>
      <c r="AA36" s="409"/>
      <c r="AB36" s="188">
        <f t="shared" si="5"/>
        <v>0</v>
      </c>
      <c r="AC36" s="188">
        <f t="shared" si="6"/>
        <v>0</v>
      </c>
      <c r="AD36" s="170">
        <f t="shared" si="1"/>
        <v>0</v>
      </c>
      <c r="AE36" s="403"/>
    </row>
    <row r="37" spans="1:31" ht="12.95" customHeight="1" x14ac:dyDescent="0.2">
      <c r="A37" s="41" t="s">
        <v>163</v>
      </c>
      <c r="B37" s="44" t="s">
        <v>345</v>
      </c>
      <c r="C37" s="43" t="s">
        <v>344</v>
      </c>
      <c r="D37" s="181"/>
      <c r="E37" s="181"/>
      <c r="F37" s="181"/>
      <c r="G37" s="409"/>
      <c r="H37" s="181"/>
      <c r="I37" s="181"/>
      <c r="J37" s="181"/>
      <c r="K37" s="409"/>
      <c r="L37" s="181"/>
      <c r="M37" s="181"/>
      <c r="N37" s="181"/>
      <c r="O37" s="409"/>
      <c r="P37" s="181"/>
      <c r="Q37" s="181"/>
      <c r="R37" s="181"/>
      <c r="S37" s="409"/>
      <c r="T37" s="181"/>
      <c r="U37" s="181"/>
      <c r="V37" s="181"/>
      <c r="W37" s="409"/>
      <c r="X37" s="181"/>
      <c r="Y37" s="181"/>
      <c r="Z37" s="181"/>
      <c r="AA37" s="409"/>
      <c r="AB37" s="188">
        <f t="shared" si="5"/>
        <v>0</v>
      </c>
      <c r="AC37" s="188">
        <f t="shared" si="6"/>
        <v>0</v>
      </c>
      <c r="AD37" s="170">
        <f t="shared" si="1"/>
        <v>0</v>
      </c>
      <c r="AE37" s="403"/>
    </row>
    <row r="38" spans="1:31" ht="12.95" customHeight="1" x14ac:dyDescent="0.2">
      <c r="A38" s="41" t="s">
        <v>160</v>
      </c>
      <c r="B38" s="44" t="s">
        <v>343</v>
      </c>
      <c r="C38" s="43" t="s">
        <v>342</v>
      </c>
      <c r="D38" s="181">
        <v>26000000</v>
      </c>
      <c r="E38" s="181"/>
      <c r="F38" s="181"/>
      <c r="G38" s="409"/>
      <c r="H38" s="181"/>
      <c r="I38" s="181"/>
      <c r="J38" s="181"/>
      <c r="K38" s="409"/>
      <c r="L38" s="181"/>
      <c r="M38" s="181"/>
      <c r="N38" s="181"/>
      <c r="O38" s="409"/>
      <c r="P38" s="181"/>
      <c r="Q38" s="181"/>
      <c r="R38" s="181"/>
      <c r="S38" s="409"/>
      <c r="T38" s="181"/>
      <c r="U38" s="181"/>
      <c r="V38" s="181"/>
      <c r="W38" s="409"/>
      <c r="X38" s="181"/>
      <c r="Y38" s="181"/>
      <c r="Z38" s="181"/>
      <c r="AA38" s="409"/>
      <c r="AB38" s="188">
        <f t="shared" si="5"/>
        <v>26000000</v>
      </c>
      <c r="AC38" s="188">
        <f t="shared" si="6"/>
        <v>0</v>
      </c>
      <c r="AD38" s="170">
        <f t="shared" si="1"/>
        <v>0</v>
      </c>
      <c r="AE38" s="403"/>
    </row>
    <row r="39" spans="1:31" ht="12.95" customHeight="1" x14ac:dyDescent="0.2">
      <c r="A39" s="41" t="s">
        <v>157</v>
      </c>
      <c r="B39" s="44" t="s">
        <v>341</v>
      </c>
      <c r="C39" s="43" t="s">
        <v>340</v>
      </c>
      <c r="D39" s="181"/>
      <c r="E39" s="181"/>
      <c r="F39" s="181">
        <v>26400</v>
      </c>
      <c r="G39" s="409"/>
      <c r="H39" s="181"/>
      <c r="I39" s="181"/>
      <c r="J39" s="181"/>
      <c r="K39" s="409"/>
      <c r="L39" s="181"/>
      <c r="M39" s="181"/>
      <c r="N39" s="181"/>
      <c r="O39" s="409"/>
      <c r="P39" s="181"/>
      <c r="Q39" s="181"/>
      <c r="R39" s="181"/>
      <c r="S39" s="409"/>
      <c r="T39" s="181"/>
      <c r="U39" s="181"/>
      <c r="V39" s="181"/>
      <c r="W39" s="409"/>
      <c r="X39" s="181"/>
      <c r="Y39" s="181"/>
      <c r="Z39" s="181"/>
      <c r="AA39" s="409"/>
      <c r="AB39" s="188">
        <f t="shared" si="5"/>
        <v>0</v>
      </c>
      <c r="AC39" s="188">
        <f t="shared" si="6"/>
        <v>0</v>
      </c>
      <c r="AD39" s="170">
        <f t="shared" si="1"/>
        <v>26400</v>
      </c>
      <c r="AE39" s="403"/>
    </row>
    <row r="40" spans="1:31" ht="12.95" customHeight="1" x14ac:dyDescent="0.2">
      <c r="A40" s="99" t="s">
        <v>154</v>
      </c>
      <c r="B40" s="100" t="s">
        <v>339</v>
      </c>
      <c r="C40" s="101" t="s">
        <v>338</v>
      </c>
      <c r="D40" s="185">
        <f>SUM(D35:D39)</f>
        <v>1326000000</v>
      </c>
      <c r="E40" s="185">
        <f>SUM(E35:E39)</f>
        <v>1300000000</v>
      </c>
      <c r="F40" s="185">
        <f>SUM(F35:F39)</f>
        <v>840259882</v>
      </c>
      <c r="G40" s="417">
        <f>F40/E40</f>
        <v>0.64635375538461537</v>
      </c>
      <c r="H40" s="185">
        <f>SUM(H35:H39)</f>
        <v>0</v>
      </c>
      <c r="I40" s="185">
        <f>SUM(I35:I39)</f>
        <v>0</v>
      </c>
      <c r="J40" s="185"/>
      <c r="K40" s="411"/>
      <c r="L40" s="185">
        <f>SUM(L35:L39)</f>
        <v>0</v>
      </c>
      <c r="M40" s="185">
        <f>SUM(M35:M39)</f>
        <v>0</v>
      </c>
      <c r="N40" s="185"/>
      <c r="O40" s="411"/>
      <c r="P40" s="185">
        <f>SUM(P35:P39)</f>
        <v>0</v>
      </c>
      <c r="Q40" s="185">
        <f>SUM(Q35:Q39)</f>
        <v>0</v>
      </c>
      <c r="R40" s="185"/>
      <c r="S40" s="411"/>
      <c r="T40" s="185">
        <f>SUM(T35:T39)</f>
        <v>0</v>
      </c>
      <c r="U40" s="185">
        <f>SUM(U35:U39)</f>
        <v>0</v>
      </c>
      <c r="V40" s="185"/>
      <c r="W40" s="411"/>
      <c r="X40" s="185">
        <f>SUM(X35:X39)</f>
        <v>0</v>
      </c>
      <c r="Y40" s="185">
        <f>SUM(Y35:Y39)</f>
        <v>0</v>
      </c>
      <c r="Z40" s="185"/>
      <c r="AA40" s="411"/>
      <c r="AB40" s="288">
        <f>SUM(AB35:AB39)</f>
        <v>1326000000</v>
      </c>
      <c r="AC40" s="288">
        <f>SUM(AC35:AC39)</f>
        <v>1300000000</v>
      </c>
      <c r="AD40" s="276">
        <f t="shared" si="1"/>
        <v>840259882</v>
      </c>
      <c r="AE40" s="460">
        <f>AD40/AC40</f>
        <v>0.64635375538461537</v>
      </c>
    </row>
    <row r="41" spans="1:31" ht="12.95" customHeight="1" x14ac:dyDescent="0.2">
      <c r="A41" s="41" t="s">
        <v>151</v>
      </c>
      <c r="B41" s="44" t="s">
        <v>337</v>
      </c>
      <c r="C41" s="43" t="s">
        <v>336</v>
      </c>
      <c r="D41" s="181">
        <v>40000</v>
      </c>
      <c r="E41" s="181">
        <v>40000</v>
      </c>
      <c r="F41" s="181">
        <v>1684521</v>
      </c>
      <c r="G41" s="409">
        <f>F41/E41</f>
        <v>42.113025</v>
      </c>
      <c r="H41" s="181"/>
      <c r="I41" s="181"/>
      <c r="J41" s="181"/>
      <c r="K41" s="409"/>
      <c r="L41" s="181"/>
      <c r="M41" s="181"/>
      <c r="N41" s="181"/>
      <c r="O41" s="409"/>
      <c r="P41" s="181"/>
      <c r="Q41" s="181"/>
      <c r="R41" s="181"/>
      <c r="S41" s="409"/>
      <c r="T41" s="181"/>
      <c r="U41" s="181"/>
      <c r="V41" s="181"/>
      <c r="W41" s="409"/>
      <c r="X41" s="181"/>
      <c r="Y41" s="181"/>
      <c r="Z41" s="181"/>
      <c r="AA41" s="409"/>
      <c r="AB41" s="188">
        <f>D41+H41+L41+P41+T41+X41</f>
        <v>40000</v>
      </c>
      <c r="AC41" s="188">
        <f>E41+I41+M41+Q41+U41+Y41</f>
        <v>40000</v>
      </c>
      <c r="AD41" s="170">
        <f t="shared" si="1"/>
        <v>1684521</v>
      </c>
      <c r="AE41" s="403">
        <f>AD41/AC41</f>
        <v>42.113025</v>
      </c>
    </row>
    <row r="42" spans="1:31" s="3" customFormat="1" ht="12.95" customHeight="1" x14ac:dyDescent="0.2">
      <c r="A42" s="94" t="s">
        <v>148</v>
      </c>
      <c r="B42" s="95" t="s">
        <v>335</v>
      </c>
      <c r="C42" s="96" t="s">
        <v>334</v>
      </c>
      <c r="D42" s="183">
        <f>D31+D32+D33+AE36+D40+D41+D34</f>
        <v>1658040000</v>
      </c>
      <c r="E42" s="183">
        <f>E31+E32+E33+AF36+E40+E41+E34</f>
        <v>1632040000</v>
      </c>
      <c r="F42" s="183">
        <f>F31+F32+F33+AG36+F40+F41+F34</f>
        <v>1198014440</v>
      </c>
      <c r="G42" s="419">
        <f>F42/E42</f>
        <v>0.73405948383618047</v>
      </c>
      <c r="H42" s="183">
        <f>H31+H32+H33+AF36+H40+H41+H34</f>
        <v>0</v>
      </c>
      <c r="I42" s="183">
        <f>I31+I32+I33+AG36+I40+I41+I34</f>
        <v>0</v>
      </c>
      <c r="J42" s="183"/>
      <c r="K42" s="412"/>
      <c r="L42" s="183">
        <f>L31+L32+L33+AG36+L40+L41+L34</f>
        <v>0</v>
      </c>
      <c r="M42" s="183">
        <f>M31+M32+M33+AH36+M40+M41+M34</f>
        <v>0</v>
      </c>
      <c r="N42" s="183"/>
      <c r="O42" s="412"/>
      <c r="P42" s="183">
        <f>P31+P32+P33+AH36+P40+P41+P34</f>
        <v>0</v>
      </c>
      <c r="Q42" s="183">
        <f>Q31+Q32+Q33+AI36+Q40+Q41+Q34</f>
        <v>0</v>
      </c>
      <c r="R42" s="183"/>
      <c r="S42" s="412"/>
      <c r="T42" s="183">
        <f>T31+T32+T33+AI36+T40+T41+T34</f>
        <v>0</v>
      </c>
      <c r="U42" s="183">
        <f>U31+U32+U33+AJ36+U40+U41+U34</f>
        <v>0</v>
      </c>
      <c r="V42" s="183"/>
      <c r="W42" s="412"/>
      <c r="X42" s="183">
        <f>X31+X32+X33+AJ36+X40+X41+X34</f>
        <v>0</v>
      </c>
      <c r="Y42" s="183">
        <f>Y31+Y32+Y33+AK36+Y40+Y41+Y34</f>
        <v>0</v>
      </c>
      <c r="Z42" s="183"/>
      <c r="AA42" s="412"/>
      <c r="AB42" s="183">
        <f>AB31+AB32+AB33+AK36+AB40+AB41+AB34</f>
        <v>1658040000</v>
      </c>
      <c r="AC42" s="183">
        <f>AC31+AC32+AC33+AL36+AC40+AC41+AC34</f>
        <v>1632040000</v>
      </c>
      <c r="AD42" s="249">
        <f t="shared" si="1"/>
        <v>1198014440</v>
      </c>
      <c r="AE42" s="414">
        <f>AD42/AC42</f>
        <v>0.73405948383618047</v>
      </c>
    </row>
    <row r="43" spans="1:31" ht="12.95" customHeight="1" x14ac:dyDescent="0.2">
      <c r="A43" s="41" t="s">
        <v>145</v>
      </c>
      <c r="B43" s="46" t="s">
        <v>333</v>
      </c>
      <c r="C43" s="43" t="s">
        <v>332</v>
      </c>
      <c r="D43" s="181"/>
      <c r="E43" s="181"/>
      <c r="F43" s="181"/>
      <c r="G43" s="409"/>
      <c r="H43" s="181"/>
      <c r="I43" s="181"/>
      <c r="J43" s="181"/>
      <c r="K43" s="409"/>
      <c r="L43" s="181"/>
      <c r="M43" s="181"/>
      <c r="N43" s="181"/>
      <c r="O43" s="409"/>
      <c r="P43" s="181"/>
      <c r="Q43" s="181"/>
      <c r="R43" s="181"/>
      <c r="S43" s="409"/>
      <c r="T43" s="181"/>
      <c r="U43" s="181"/>
      <c r="V43" s="181"/>
      <c r="W43" s="409"/>
      <c r="X43" s="181"/>
      <c r="Y43" s="181"/>
      <c r="Z43" s="181"/>
      <c r="AA43" s="409"/>
      <c r="AB43" s="188">
        <f t="shared" ref="AB43:AB51" si="7">D43+H43+L43+P43+T43+X43</f>
        <v>0</v>
      </c>
      <c r="AC43" s="188">
        <f t="shared" ref="AC43:AC51" si="8">E43+I43+M43+Q43+U43+Y43</f>
        <v>0</v>
      </c>
      <c r="AD43" s="170">
        <f t="shared" si="1"/>
        <v>0</v>
      </c>
      <c r="AE43" s="403"/>
    </row>
    <row r="44" spans="1:31" ht="12.95" customHeight="1" x14ac:dyDescent="0.2">
      <c r="A44" s="41" t="s">
        <v>142</v>
      </c>
      <c r="B44" s="46" t="s">
        <v>331</v>
      </c>
      <c r="C44" s="43" t="s">
        <v>330</v>
      </c>
      <c r="D44" s="181"/>
      <c r="E44" s="181"/>
      <c r="F44" s="181">
        <v>31496</v>
      </c>
      <c r="G44" s="409"/>
      <c r="H44" s="181"/>
      <c r="I44" s="181"/>
      <c r="J44" s="181"/>
      <c r="K44" s="409"/>
      <c r="L44" s="181"/>
      <c r="M44" s="181"/>
      <c r="N44" s="181"/>
      <c r="O44" s="409"/>
      <c r="P44" s="181"/>
      <c r="Q44" s="181"/>
      <c r="R44" s="181"/>
      <c r="S44" s="409"/>
      <c r="T44" s="181"/>
      <c r="U44" s="181"/>
      <c r="V44" s="181"/>
      <c r="W44" s="409"/>
      <c r="X44" s="181"/>
      <c r="Y44" s="181"/>
      <c r="Z44" s="181"/>
      <c r="AA44" s="409"/>
      <c r="AB44" s="188">
        <f t="shared" si="7"/>
        <v>0</v>
      </c>
      <c r="AC44" s="188">
        <f t="shared" si="8"/>
        <v>0</v>
      </c>
      <c r="AD44" s="170">
        <f t="shared" si="1"/>
        <v>31496</v>
      </c>
      <c r="AE44" s="403"/>
    </row>
    <row r="45" spans="1:31" ht="12.95" customHeight="1" x14ac:dyDescent="0.2">
      <c r="A45" s="41" t="s">
        <v>139</v>
      </c>
      <c r="B45" s="46" t="s">
        <v>329</v>
      </c>
      <c r="C45" s="43" t="s">
        <v>328</v>
      </c>
      <c r="D45" s="181">
        <v>5000000</v>
      </c>
      <c r="E45" s="181">
        <v>4769687</v>
      </c>
      <c r="F45" s="181">
        <v>5137136</v>
      </c>
      <c r="G45" s="409">
        <f>F45/E45</f>
        <v>1.0770383884728705</v>
      </c>
      <c r="H45" s="181"/>
      <c r="I45" s="181"/>
      <c r="J45" s="181">
        <v>78340</v>
      </c>
      <c r="K45" s="409"/>
      <c r="L45" s="181"/>
      <c r="M45" s="181"/>
      <c r="N45" s="181"/>
      <c r="O45" s="409"/>
      <c r="P45" s="181"/>
      <c r="Q45" s="181"/>
      <c r="R45" s="181"/>
      <c r="S45" s="409"/>
      <c r="T45" s="181"/>
      <c r="U45" s="181"/>
      <c r="V45" s="181"/>
      <c r="W45" s="409"/>
      <c r="X45" s="181"/>
      <c r="Y45" s="181"/>
      <c r="Z45" s="181"/>
      <c r="AA45" s="409"/>
      <c r="AB45" s="188">
        <f t="shared" si="7"/>
        <v>5000000</v>
      </c>
      <c r="AC45" s="188">
        <f t="shared" si="8"/>
        <v>4769687</v>
      </c>
      <c r="AD45" s="170">
        <f t="shared" si="1"/>
        <v>5215476</v>
      </c>
      <c r="AE45" s="403">
        <f>AD45/AC45</f>
        <v>1.0934629463107328</v>
      </c>
    </row>
    <row r="46" spans="1:31" ht="12.95" customHeight="1" x14ac:dyDescent="0.2">
      <c r="A46" s="41" t="s">
        <v>136</v>
      </c>
      <c r="B46" s="46" t="s">
        <v>327</v>
      </c>
      <c r="C46" s="43" t="s">
        <v>326</v>
      </c>
      <c r="D46" s="181">
        <v>44281466</v>
      </c>
      <c r="E46" s="181">
        <v>44281466</v>
      </c>
      <c r="F46" s="181">
        <v>52033447</v>
      </c>
      <c r="G46" s="409">
        <f>F46/E46</f>
        <v>1.1750615257408143</v>
      </c>
      <c r="H46" s="181"/>
      <c r="I46" s="181"/>
      <c r="J46" s="181"/>
      <c r="K46" s="409"/>
      <c r="L46" s="181"/>
      <c r="M46" s="181"/>
      <c r="N46" s="181"/>
      <c r="O46" s="409"/>
      <c r="P46" s="181"/>
      <c r="Q46" s="181"/>
      <c r="R46" s="181"/>
      <c r="S46" s="409"/>
      <c r="T46" s="181"/>
      <c r="U46" s="181"/>
      <c r="V46" s="181"/>
      <c r="W46" s="409"/>
      <c r="X46" s="181">
        <v>2800000</v>
      </c>
      <c r="Y46" s="181">
        <v>2800000</v>
      </c>
      <c r="Z46" s="181">
        <v>2408120</v>
      </c>
      <c r="AA46" s="409">
        <f>Z46/Y46</f>
        <v>0.86004285714285711</v>
      </c>
      <c r="AB46" s="188">
        <f t="shared" si="7"/>
        <v>47081466</v>
      </c>
      <c r="AC46" s="188">
        <f t="shared" si="8"/>
        <v>47081466</v>
      </c>
      <c r="AD46" s="170">
        <f t="shared" si="1"/>
        <v>54441567</v>
      </c>
      <c r="AE46" s="403">
        <f>AD46/AC46</f>
        <v>1.1563269291572187</v>
      </c>
    </row>
    <row r="47" spans="1:31" ht="12.95" customHeight="1" x14ac:dyDescent="0.2">
      <c r="A47" s="41" t="s">
        <v>133</v>
      </c>
      <c r="B47" s="46" t="s">
        <v>325</v>
      </c>
      <c r="C47" s="43" t="s">
        <v>324</v>
      </c>
      <c r="D47" s="181">
        <v>9800000</v>
      </c>
      <c r="E47" s="181">
        <v>9800000</v>
      </c>
      <c r="F47" s="181">
        <v>7445141</v>
      </c>
      <c r="G47" s="409">
        <f>F47/E47</f>
        <v>0.75970826530612245</v>
      </c>
      <c r="H47" s="181"/>
      <c r="I47" s="181"/>
      <c r="J47" s="181"/>
      <c r="K47" s="409"/>
      <c r="L47" s="181">
        <v>1300000</v>
      </c>
      <c r="M47" s="181">
        <v>1300000</v>
      </c>
      <c r="N47" s="181">
        <v>1166085</v>
      </c>
      <c r="O47" s="409">
        <f>N47/M47</f>
        <v>0.89698846153846157</v>
      </c>
      <c r="P47" s="181">
        <v>1600000</v>
      </c>
      <c r="Q47" s="181">
        <v>1600000</v>
      </c>
      <c r="R47" s="181">
        <v>1426076</v>
      </c>
      <c r="S47" s="409">
        <f>R47/Q47</f>
        <v>0.89129749999999996</v>
      </c>
      <c r="T47" s="181">
        <v>2100000</v>
      </c>
      <c r="U47" s="181">
        <v>2100000</v>
      </c>
      <c r="V47" s="181">
        <v>2194810</v>
      </c>
      <c r="W47" s="409">
        <f>V47/U47</f>
        <v>1.045147619047619</v>
      </c>
      <c r="X47" s="181"/>
      <c r="Y47" s="181"/>
      <c r="Z47" s="181"/>
      <c r="AA47" s="409"/>
      <c r="AB47" s="188">
        <f t="shared" si="7"/>
        <v>14800000</v>
      </c>
      <c r="AC47" s="188">
        <f t="shared" si="8"/>
        <v>14800000</v>
      </c>
      <c r="AD47" s="170">
        <f t="shared" si="1"/>
        <v>12232112</v>
      </c>
      <c r="AE47" s="403">
        <f>AD47/AC47</f>
        <v>0.82649405405405407</v>
      </c>
    </row>
    <row r="48" spans="1:31" ht="12.95" customHeight="1" x14ac:dyDescent="0.2">
      <c r="A48" s="41" t="s">
        <v>130</v>
      </c>
      <c r="B48" s="46" t="s">
        <v>323</v>
      </c>
      <c r="C48" s="43" t="s">
        <v>322</v>
      </c>
      <c r="D48" s="181">
        <v>18083000</v>
      </c>
      <c r="E48" s="181">
        <v>35925005</v>
      </c>
      <c r="F48" s="181">
        <v>25563998</v>
      </c>
      <c r="G48" s="409">
        <f>F48/E48</f>
        <v>0.71159344306284722</v>
      </c>
      <c r="H48" s="181">
        <v>675000</v>
      </c>
      <c r="I48" s="181">
        <v>675000</v>
      </c>
      <c r="J48" s="181">
        <v>177436</v>
      </c>
      <c r="K48" s="409">
        <f>J48/I48</f>
        <v>0.26286814814814813</v>
      </c>
      <c r="L48" s="181">
        <v>351000</v>
      </c>
      <c r="M48" s="181">
        <v>351000</v>
      </c>
      <c r="N48" s="181">
        <v>315353</v>
      </c>
      <c r="O48" s="409">
        <f>N48/M48</f>
        <v>0.89844159544159541</v>
      </c>
      <c r="P48" s="181">
        <v>432000</v>
      </c>
      <c r="Q48" s="181">
        <v>432000</v>
      </c>
      <c r="R48" s="181">
        <v>385009</v>
      </c>
      <c r="S48" s="409">
        <f>R48/Q48</f>
        <v>0.89122453703703708</v>
      </c>
      <c r="T48" s="181">
        <v>567000</v>
      </c>
      <c r="U48" s="181">
        <v>567000</v>
      </c>
      <c r="V48" s="181">
        <v>473789</v>
      </c>
      <c r="W48" s="409">
        <f>V48/U48</f>
        <v>0.83560670194003528</v>
      </c>
      <c r="X48" s="181">
        <v>3861000</v>
      </c>
      <c r="Y48" s="181">
        <v>3861000</v>
      </c>
      <c r="Z48" s="181">
        <v>1002488</v>
      </c>
      <c r="AA48" s="409">
        <f>Z48/Y48</f>
        <v>0.25964465164465167</v>
      </c>
      <c r="AB48" s="188">
        <f t="shared" si="7"/>
        <v>23969000</v>
      </c>
      <c r="AC48" s="188">
        <f t="shared" si="8"/>
        <v>41811005</v>
      </c>
      <c r="AD48" s="170">
        <f t="shared" si="1"/>
        <v>27918073</v>
      </c>
      <c r="AE48" s="403">
        <f>AD48/AC48</f>
        <v>0.66772068741232127</v>
      </c>
    </row>
    <row r="49" spans="1:31" ht="12.95" customHeight="1" x14ac:dyDescent="0.2">
      <c r="A49" s="41" t="s">
        <v>127</v>
      </c>
      <c r="B49" s="46" t="s">
        <v>321</v>
      </c>
      <c r="C49" s="43" t="s">
        <v>320</v>
      </c>
      <c r="D49" s="181"/>
      <c r="E49" s="181"/>
      <c r="F49" s="181"/>
      <c r="G49" s="409"/>
      <c r="H49" s="181"/>
      <c r="I49" s="181"/>
      <c r="J49" s="181"/>
      <c r="K49" s="409"/>
      <c r="L49" s="181"/>
      <c r="M49" s="181"/>
      <c r="N49" s="181"/>
      <c r="O49" s="409"/>
      <c r="P49" s="181"/>
      <c r="Q49" s="181"/>
      <c r="R49" s="181"/>
      <c r="S49" s="409"/>
      <c r="T49" s="181"/>
      <c r="U49" s="181"/>
      <c r="V49" s="181">
        <v>123000</v>
      </c>
      <c r="W49" s="409"/>
      <c r="X49" s="181"/>
      <c r="Y49" s="181"/>
      <c r="Z49" s="181"/>
      <c r="AA49" s="409"/>
      <c r="AB49" s="188">
        <f t="shared" si="7"/>
        <v>0</v>
      </c>
      <c r="AC49" s="188">
        <f t="shared" si="8"/>
        <v>0</v>
      </c>
      <c r="AD49" s="170">
        <f t="shared" si="1"/>
        <v>123000</v>
      </c>
      <c r="AE49" s="403"/>
    </row>
    <row r="50" spans="1:31" ht="12.95" customHeight="1" x14ac:dyDescent="0.2">
      <c r="A50" s="41" t="s">
        <v>124</v>
      </c>
      <c r="B50" s="46" t="s">
        <v>319</v>
      </c>
      <c r="C50" s="43" t="s">
        <v>318</v>
      </c>
      <c r="D50" s="181">
        <v>45000000</v>
      </c>
      <c r="E50" s="181">
        <v>45000000</v>
      </c>
      <c r="F50" s="181">
        <v>43203552</v>
      </c>
      <c r="G50" s="409">
        <f>F50/E50</f>
        <v>0.96007893333333338</v>
      </c>
      <c r="H50" s="181"/>
      <c r="I50" s="181"/>
      <c r="J50" s="181"/>
      <c r="K50" s="409"/>
      <c r="L50" s="181"/>
      <c r="M50" s="181"/>
      <c r="N50" s="181"/>
      <c r="O50" s="409"/>
      <c r="P50" s="181"/>
      <c r="Q50" s="181"/>
      <c r="R50" s="181"/>
      <c r="S50" s="409"/>
      <c r="T50" s="181"/>
      <c r="U50" s="181"/>
      <c r="V50" s="181"/>
      <c r="W50" s="409"/>
      <c r="X50" s="181"/>
      <c r="Y50" s="181"/>
      <c r="Z50" s="181"/>
      <c r="AA50" s="409"/>
      <c r="AB50" s="188">
        <f t="shared" si="7"/>
        <v>45000000</v>
      </c>
      <c r="AC50" s="188">
        <f t="shared" si="8"/>
        <v>45000000</v>
      </c>
      <c r="AD50" s="170">
        <f t="shared" si="1"/>
        <v>43203552</v>
      </c>
      <c r="AE50" s="403">
        <f>AD50/AC50</f>
        <v>0.96007893333333338</v>
      </c>
    </row>
    <row r="51" spans="1:31" ht="12.95" customHeight="1" x14ac:dyDescent="0.2">
      <c r="A51" s="41">
        <v>42</v>
      </c>
      <c r="B51" s="46" t="s">
        <v>317</v>
      </c>
      <c r="C51" s="43" t="s">
        <v>316</v>
      </c>
      <c r="D51" s="181"/>
      <c r="E51" s="181"/>
      <c r="F51" s="181">
        <v>10152319</v>
      </c>
      <c r="G51" s="409"/>
      <c r="H51" s="181"/>
      <c r="I51" s="181"/>
      <c r="J51" s="181">
        <v>2</v>
      </c>
      <c r="K51" s="409"/>
      <c r="L51" s="181"/>
      <c r="M51" s="181"/>
      <c r="N51" s="181">
        <v>3</v>
      </c>
      <c r="O51" s="409"/>
      <c r="P51" s="181"/>
      <c r="Q51" s="181"/>
      <c r="R51" s="181">
        <v>3</v>
      </c>
      <c r="S51" s="409"/>
      <c r="T51" s="181"/>
      <c r="U51" s="181"/>
      <c r="V51" s="181">
        <v>5</v>
      </c>
      <c r="W51" s="409"/>
      <c r="X51" s="181"/>
      <c r="Y51" s="181"/>
      <c r="Z51" s="181">
        <v>2</v>
      </c>
      <c r="AA51" s="409"/>
      <c r="AB51" s="188">
        <f t="shared" si="7"/>
        <v>0</v>
      </c>
      <c r="AC51" s="188">
        <f t="shared" si="8"/>
        <v>0</v>
      </c>
      <c r="AD51" s="170">
        <f t="shared" si="1"/>
        <v>10152334</v>
      </c>
      <c r="AE51" s="403"/>
    </row>
    <row r="52" spans="1:31" ht="12.95" customHeight="1" x14ac:dyDescent="0.2">
      <c r="A52" s="99">
        <v>43</v>
      </c>
      <c r="B52" s="102" t="s">
        <v>315</v>
      </c>
      <c r="C52" s="101" t="s">
        <v>314</v>
      </c>
      <c r="D52" s="185">
        <f>SUM(D50:D51)</f>
        <v>45000000</v>
      </c>
      <c r="E52" s="185">
        <f>SUM(E50:E51)</f>
        <v>45000000</v>
      </c>
      <c r="F52" s="185">
        <f t="shared" ref="F52:AD52" si="9">SUM(F50:F51)</f>
        <v>53355871</v>
      </c>
      <c r="G52" s="417">
        <f>F52/E52</f>
        <v>1.1856860222222223</v>
      </c>
      <c r="H52" s="185">
        <f t="shared" si="9"/>
        <v>0</v>
      </c>
      <c r="I52" s="185">
        <f t="shared" si="9"/>
        <v>0</v>
      </c>
      <c r="J52" s="185">
        <f t="shared" si="9"/>
        <v>2</v>
      </c>
      <c r="K52" s="417"/>
      <c r="L52" s="185">
        <f t="shared" si="9"/>
        <v>0</v>
      </c>
      <c r="M52" s="185">
        <f t="shared" si="9"/>
        <v>0</v>
      </c>
      <c r="N52" s="185">
        <f t="shared" si="9"/>
        <v>3</v>
      </c>
      <c r="O52" s="185">
        <f t="shared" si="9"/>
        <v>0</v>
      </c>
      <c r="P52" s="185">
        <f t="shared" si="9"/>
        <v>0</v>
      </c>
      <c r="Q52" s="185">
        <f t="shared" si="9"/>
        <v>0</v>
      </c>
      <c r="R52" s="185">
        <f t="shared" si="9"/>
        <v>3</v>
      </c>
      <c r="S52" s="185">
        <f t="shared" si="9"/>
        <v>0</v>
      </c>
      <c r="T52" s="185">
        <f t="shared" si="9"/>
        <v>0</v>
      </c>
      <c r="U52" s="185">
        <f t="shared" si="9"/>
        <v>0</v>
      </c>
      <c r="V52" s="185">
        <f t="shared" si="9"/>
        <v>5</v>
      </c>
      <c r="W52" s="185">
        <f t="shared" si="9"/>
        <v>0</v>
      </c>
      <c r="X52" s="185">
        <f t="shared" si="9"/>
        <v>0</v>
      </c>
      <c r="Y52" s="185">
        <f t="shared" si="9"/>
        <v>0</v>
      </c>
      <c r="Z52" s="185">
        <f t="shared" si="9"/>
        <v>2</v>
      </c>
      <c r="AA52" s="185">
        <f t="shared" si="9"/>
        <v>0</v>
      </c>
      <c r="AB52" s="288">
        <f t="shared" si="9"/>
        <v>45000000</v>
      </c>
      <c r="AC52" s="288">
        <f t="shared" si="9"/>
        <v>45000000</v>
      </c>
      <c r="AD52" s="288">
        <f t="shared" si="9"/>
        <v>53355886</v>
      </c>
      <c r="AE52" s="460">
        <f>AD52/AC52</f>
        <v>1.1856863555555555</v>
      </c>
    </row>
    <row r="53" spans="1:31" ht="12.95" customHeight="1" x14ac:dyDescent="0.2">
      <c r="A53" s="41">
        <v>44</v>
      </c>
      <c r="B53" s="46" t="s">
        <v>313</v>
      </c>
      <c r="C53" s="43" t="s">
        <v>312</v>
      </c>
      <c r="D53" s="181"/>
      <c r="E53" s="181"/>
      <c r="F53" s="181"/>
      <c r="G53" s="409"/>
      <c r="H53" s="181"/>
      <c r="I53" s="181"/>
      <c r="J53" s="181"/>
      <c r="K53" s="409"/>
      <c r="L53" s="181"/>
      <c r="M53" s="181"/>
      <c r="N53" s="181"/>
      <c r="O53" s="409"/>
      <c r="P53" s="181"/>
      <c r="Q53" s="181"/>
      <c r="R53" s="181"/>
      <c r="S53" s="409"/>
      <c r="T53" s="181"/>
      <c r="U53" s="181"/>
      <c r="V53" s="181"/>
      <c r="W53" s="409"/>
      <c r="X53" s="181"/>
      <c r="Y53" s="181"/>
      <c r="Z53" s="181"/>
      <c r="AA53" s="409"/>
      <c r="AB53" s="188">
        <f t="shared" ref="AB53:AC57" si="10">D53+H53+L53+P53+T53+X53</f>
        <v>0</v>
      </c>
      <c r="AC53" s="188">
        <f t="shared" si="10"/>
        <v>0</v>
      </c>
      <c r="AD53" s="170">
        <f t="shared" si="1"/>
        <v>0</v>
      </c>
      <c r="AE53" s="403"/>
    </row>
    <row r="54" spans="1:31" ht="12.95" customHeight="1" x14ac:dyDescent="0.2">
      <c r="A54" s="41">
        <v>45</v>
      </c>
      <c r="B54" s="46" t="s">
        <v>311</v>
      </c>
      <c r="C54" s="43" t="s">
        <v>310</v>
      </c>
      <c r="D54" s="181"/>
      <c r="E54" s="181"/>
      <c r="F54" s="181"/>
      <c r="G54" s="409"/>
      <c r="H54" s="181"/>
      <c r="I54" s="181"/>
      <c r="J54" s="181"/>
      <c r="K54" s="409"/>
      <c r="L54" s="181"/>
      <c r="M54" s="181"/>
      <c r="N54" s="181"/>
      <c r="O54" s="409"/>
      <c r="P54" s="181"/>
      <c r="Q54" s="181"/>
      <c r="R54" s="181"/>
      <c r="S54" s="409"/>
      <c r="T54" s="181"/>
      <c r="U54" s="181"/>
      <c r="V54" s="181"/>
      <c r="W54" s="409"/>
      <c r="X54" s="181"/>
      <c r="Y54" s="181"/>
      <c r="Z54" s="181"/>
      <c r="AA54" s="409"/>
      <c r="AB54" s="188">
        <f t="shared" si="10"/>
        <v>0</v>
      </c>
      <c r="AC54" s="188">
        <f t="shared" si="10"/>
        <v>0</v>
      </c>
      <c r="AD54" s="170">
        <f t="shared" si="1"/>
        <v>0</v>
      </c>
      <c r="AE54" s="403"/>
    </row>
    <row r="55" spans="1:31" ht="12.95" customHeight="1" x14ac:dyDescent="0.2">
      <c r="A55" s="99" t="s">
        <v>109</v>
      </c>
      <c r="B55" s="102" t="s">
        <v>309</v>
      </c>
      <c r="C55" s="101" t="s">
        <v>308</v>
      </c>
      <c r="D55" s="185"/>
      <c r="E55" s="185"/>
      <c r="F55" s="185"/>
      <c r="G55" s="417"/>
      <c r="H55" s="185"/>
      <c r="I55" s="185"/>
      <c r="J55" s="185"/>
      <c r="K55" s="417"/>
      <c r="L55" s="185"/>
      <c r="M55" s="185"/>
      <c r="N55" s="185"/>
      <c r="O55" s="417"/>
      <c r="P55" s="185"/>
      <c r="Q55" s="185"/>
      <c r="R55" s="185"/>
      <c r="S55" s="417"/>
      <c r="T55" s="185"/>
      <c r="U55" s="185"/>
      <c r="V55" s="185"/>
      <c r="W55" s="417"/>
      <c r="X55" s="185"/>
      <c r="Y55" s="185"/>
      <c r="Z55" s="185"/>
      <c r="AA55" s="417"/>
      <c r="AB55" s="190">
        <f t="shared" si="10"/>
        <v>0</v>
      </c>
      <c r="AC55" s="190">
        <f t="shared" si="10"/>
        <v>0</v>
      </c>
      <c r="AD55" s="276">
        <f t="shared" si="1"/>
        <v>0</v>
      </c>
      <c r="AE55" s="460"/>
    </row>
    <row r="56" spans="1:31" ht="12.95" customHeight="1" x14ac:dyDescent="0.2">
      <c r="A56" s="41" t="s">
        <v>106</v>
      </c>
      <c r="B56" s="46" t="s">
        <v>307</v>
      </c>
      <c r="C56" s="43" t="s">
        <v>306</v>
      </c>
      <c r="D56" s="181"/>
      <c r="E56" s="181">
        <v>10232496</v>
      </c>
      <c r="F56" s="181">
        <v>15413059</v>
      </c>
      <c r="G56" s="409">
        <f>F56/E56</f>
        <v>1.5062853677147785</v>
      </c>
      <c r="H56" s="181"/>
      <c r="I56" s="181"/>
      <c r="J56" s="181"/>
      <c r="K56" s="409"/>
      <c r="L56" s="181"/>
      <c r="M56" s="181"/>
      <c r="N56" s="181"/>
      <c r="O56" s="409"/>
      <c r="P56" s="181"/>
      <c r="Q56" s="181"/>
      <c r="R56" s="181"/>
      <c r="S56" s="409"/>
      <c r="T56" s="181"/>
      <c r="U56" s="181"/>
      <c r="V56" s="181"/>
      <c r="W56" s="409"/>
      <c r="X56" s="181"/>
      <c r="Y56" s="181"/>
      <c r="Z56" s="181"/>
      <c r="AA56" s="409"/>
      <c r="AB56" s="188">
        <f t="shared" si="10"/>
        <v>0</v>
      </c>
      <c r="AC56" s="188">
        <f t="shared" si="10"/>
        <v>10232496</v>
      </c>
      <c r="AD56" s="170">
        <f t="shared" si="1"/>
        <v>15413059</v>
      </c>
      <c r="AE56" s="403">
        <f>AD56/AC56</f>
        <v>1.5062853677147785</v>
      </c>
    </row>
    <row r="57" spans="1:31" ht="12.95" customHeight="1" x14ac:dyDescent="0.2">
      <c r="A57" s="41" t="s">
        <v>103</v>
      </c>
      <c r="B57" s="46" t="s">
        <v>305</v>
      </c>
      <c r="C57" s="43" t="s">
        <v>304</v>
      </c>
      <c r="D57" s="181">
        <v>2300000</v>
      </c>
      <c r="E57" s="181">
        <v>2300000</v>
      </c>
      <c r="F57" s="181">
        <v>2700042</v>
      </c>
      <c r="G57" s="409">
        <f>F57/E57</f>
        <v>1.1739313043478261</v>
      </c>
      <c r="H57" s="181">
        <v>2500000</v>
      </c>
      <c r="I57" s="181">
        <v>2500000</v>
      </c>
      <c r="J57" s="181">
        <v>1207201</v>
      </c>
      <c r="K57" s="409">
        <f>J57/I57</f>
        <v>0.48288039999999999</v>
      </c>
      <c r="L57" s="181"/>
      <c r="M57" s="181"/>
      <c r="N57" s="181">
        <v>1146</v>
      </c>
      <c r="O57" s="409"/>
      <c r="P57" s="181"/>
      <c r="Q57" s="181"/>
      <c r="R57" s="181">
        <v>120562</v>
      </c>
      <c r="S57" s="409"/>
      <c r="T57" s="181"/>
      <c r="U57" s="181"/>
      <c r="V57" s="181">
        <v>1037777</v>
      </c>
      <c r="W57" s="409"/>
      <c r="X57" s="181">
        <v>11500000</v>
      </c>
      <c r="Y57" s="181">
        <v>11500000</v>
      </c>
      <c r="Z57" s="181">
        <v>3854842</v>
      </c>
      <c r="AA57" s="409">
        <f>Z57/Y57</f>
        <v>0.33520365217391307</v>
      </c>
      <c r="AB57" s="188">
        <f t="shared" si="10"/>
        <v>16300000</v>
      </c>
      <c r="AC57" s="188">
        <f t="shared" si="10"/>
        <v>16300000</v>
      </c>
      <c r="AD57" s="170">
        <f t="shared" si="1"/>
        <v>8921570</v>
      </c>
      <c r="AE57" s="403">
        <f>AD57/AC57</f>
        <v>0.54733558282208594</v>
      </c>
    </row>
    <row r="58" spans="1:31" s="3" customFormat="1" ht="12.95" customHeight="1" x14ac:dyDescent="0.2">
      <c r="A58" s="94" t="s">
        <v>100</v>
      </c>
      <c r="B58" s="97" t="s">
        <v>520</v>
      </c>
      <c r="C58" s="96" t="s">
        <v>303</v>
      </c>
      <c r="D58" s="183">
        <f>D43+D44+D45+D46+D47+D48+D49+D52+D55+D56+D57</f>
        <v>124464466</v>
      </c>
      <c r="E58" s="183">
        <f>E43+E44+E45+E46+E47+E48+E49+E52+E55+E56+E57</f>
        <v>152308654</v>
      </c>
      <c r="F58" s="183">
        <f>F43+F44+F45+F46+F47+F48+F49+F52+F55+F56+F57</f>
        <v>161680190</v>
      </c>
      <c r="G58" s="419">
        <f>F58/E58</f>
        <v>1.0615298983602075</v>
      </c>
      <c r="H58" s="183">
        <f>H43+H44+H45+H46+H47+H48+H49+H52+H55+H56+H57</f>
        <v>3175000</v>
      </c>
      <c r="I58" s="183">
        <f>I43+I44+I45+I46+I47+I48+I49+I52+I55+I56+I57</f>
        <v>3175000</v>
      </c>
      <c r="J58" s="183">
        <f>J43+J44+J45+J46+J47+J48+J49+J52+J55+J56+J57</f>
        <v>1462979</v>
      </c>
      <c r="K58" s="419">
        <f>J58/I58</f>
        <v>0.4607807874015748</v>
      </c>
      <c r="L58" s="183">
        <f>L43+L44+L45+L46+L47+L48+L49+L52+L55+L56+L57</f>
        <v>1651000</v>
      </c>
      <c r="M58" s="183">
        <f>M43+M44+M45+M46+M47+M48+M49+M52+M55+M56+M57</f>
        <v>1651000</v>
      </c>
      <c r="N58" s="183">
        <f t="shared" ref="N58:AC58" si="11">N43+N44+N45+N46+N47+N48+N49+N52+N55+N56+N57</f>
        <v>1482587</v>
      </c>
      <c r="O58" s="419">
        <f>N58/M58</f>
        <v>0.89799333737129017</v>
      </c>
      <c r="P58" s="183">
        <f t="shared" si="11"/>
        <v>2032000</v>
      </c>
      <c r="Q58" s="183">
        <f t="shared" si="11"/>
        <v>2032000</v>
      </c>
      <c r="R58" s="183">
        <f t="shared" si="11"/>
        <v>1931650</v>
      </c>
      <c r="S58" s="419">
        <f>R58/Q58</f>
        <v>0.950615157480315</v>
      </c>
      <c r="T58" s="183">
        <f t="shared" si="11"/>
        <v>2667000</v>
      </c>
      <c r="U58" s="183">
        <f t="shared" si="11"/>
        <v>2667000</v>
      </c>
      <c r="V58" s="183">
        <f t="shared" si="11"/>
        <v>3829381</v>
      </c>
      <c r="W58" s="419">
        <f>V58/U58</f>
        <v>1.4358383952006</v>
      </c>
      <c r="X58" s="183">
        <f t="shared" si="11"/>
        <v>18161000</v>
      </c>
      <c r="Y58" s="183">
        <f t="shared" si="11"/>
        <v>18161000</v>
      </c>
      <c r="Z58" s="183">
        <f t="shared" si="11"/>
        <v>7265452</v>
      </c>
      <c r="AA58" s="419">
        <f>Z58/Y58</f>
        <v>0.40005792632564285</v>
      </c>
      <c r="AB58" s="183">
        <f t="shared" si="11"/>
        <v>152150466</v>
      </c>
      <c r="AC58" s="183">
        <f t="shared" si="11"/>
        <v>179994654</v>
      </c>
      <c r="AD58" s="249">
        <f t="shared" si="1"/>
        <v>177652239</v>
      </c>
      <c r="AE58" s="414">
        <f>AD58/AC58</f>
        <v>0.98698619682337896</v>
      </c>
    </row>
    <row r="59" spans="1:31" ht="12.95" customHeight="1" x14ac:dyDescent="0.2">
      <c r="A59" s="41" t="s">
        <v>97</v>
      </c>
      <c r="B59" s="46" t="s">
        <v>302</v>
      </c>
      <c r="C59" s="43" t="s">
        <v>301</v>
      </c>
      <c r="D59" s="181"/>
      <c r="E59" s="181"/>
      <c r="F59" s="181"/>
      <c r="G59" s="409"/>
      <c r="H59" s="181"/>
      <c r="I59" s="181"/>
      <c r="J59" s="181"/>
      <c r="K59" s="409"/>
      <c r="L59" s="181"/>
      <c r="M59" s="181"/>
      <c r="N59" s="181"/>
      <c r="O59" s="409"/>
      <c r="P59" s="181"/>
      <c r="Q59" s="181"/>
      <c r="R59" s="181"/>
      <c r="S59" s="409"/>
      <c r="T59" s="181"/>
      <c r="U59" s="181"/>
      <c r="V59" s="181"/>
      <c r="W59" s="409"/>
      <c r="X59" s="181"/>
      <c r="Y59" s="181"/>
      <c r="Z59" s="181"/>
      <c r="AA59" s="409"/>
      <c r="AB59" s="188">
        <f t="shared" ref="AB59:AC63" si="12">D59+H59+L59+P59+T59+X59</f>
        <v>0</v>
      </c>
      <c r="AC59" s="188">
        <f t="shared" si="12"/>
        <v>0</v>
      </c>
      <c r="AD59" s="170">
        <f t="shared" si="1"/>
        <v>0</v>
      </c>
      <c r="AE59" s="403"/>
    </row>
    <row r="60" spans="1:31" ht="12.95" customHeight="1" x14ac:dyDescent="0.2">
      <c r="A60" s="41" t="s">
        <v>94</v>
      </c>
      <c r="B60" s="46" t="s">
        <v>300</v>
      </c>
      <c r="C60" s="43" t="s">
        <v>299</v>
      </c>
      <c r="D60" s="181">
        <v>43852294</v>
      </c>
      <c r="E60" s="181">
        <v>54378239</v>
      </c>
      <c r="F60" s="181">
        <v>83923253</v>
      </c>
      <c r="G60" s="409">
        <f>F60/E60</f>
        <v>1.5433242146734469</v>
      </c>
      <c r="H60" s="181"/>
      <c r="I60" s="181"/>
      <c r="J60" s="181"/>
      <c r="K60" s="409"/>
      <c r="L60" s="181"/>
      <c r="M60" s="181"/>
      <c r="N60" s="181"/>
      <c r="O60" s="409"/>
      <c r="P60" s="181"/>
      <c r="Q60" s="181"/>
      <c r="R60" s="181"/>
      <c r="S60" s="409"/>
      <c r="T60" s="181"/>
      <c r="U60" s="181"/>
      <c r="V60" s="181"/>
      <c r="W60" s="409"/>
      <c r="X60" s="181"/>
      <c r="Y60" s="181"/>
      <c r="Z60" s="181"/>
      <c r="AA60" s="409"/>
      <c r="AB60" s="188">
        <f t="shared" si="12"/>
        <v>43852294</v>
      </c>
      <c r="AC60" s="188">
        <f t="shared" si="12"/>
        <v>54378239</v>
      </c>
      <c r="AD60" s="170">
        <f t="shared" si="1"/>
        <v>83923253</v>
      </c>
      <c r="AE60" s="403">
        <f>AD60/AC60</f>
        <v>1.5433242146734469</v>
      </c>
    </row>
    <row r="61" spans="1:31" ht="12.95" customHeight="1" x14ac:dyDescent="0.2">
      <c r="A61" s="41" t="s">
        <v>91</v>
      </c>
      <c r="B61" s="46" t="s">
        <v>298</v>
      </c>
      <c r="C61" s="43" t="s">
        <v>297</v>
      </c>
      <c r="D61" s="181"/>
      <c r="E61" s="181"/>
      <c r="F61" s="181">
        <v>500787</v>
      </c>
      <c r="G61" s="409"/>
      <c r="H61" s="181"/>
      <c r="I61" s="181"/>
      <c r="J61" s="181"/>
      <c r="K61" s="409"/>
      <c r="L61" s="181"/>
      <c r="M61" s="181"/>
      <c r="N61" s="181">
        <v>2362</v>
      </c>
      <c r="O61" s="409"/>
      <c r="P61" s="181"/>
      <c r="Q61" s="181"/>
      <c r="R61" s="181"/>
      <c r="S61" s="409"/>
      <c r="T61" s="181"/>
      <c r="U61" s="181"/>
      <c r="V61" s="181">
        <v>56693</v>
      </c>
      <c r="W61" s="409"/>
      <c r="X61" s="181"/>
      <c r="Y61" s="181"/>
      <c r="Z61" s="181"/>
      <c r="AA61" s="409"/>
      <c r="AB61" s="188">
        <f t="shared" si="12"/>
        <v>0</v>
      </c>
      <c r="AC61" s="188">
        <f t="shared" si="12"/>
        <v>0</v>
      </c>
      <c r="AD61" s="170">
        <f t="shared" si="1"/>
        <v>559842</v>
      </c>
      <c r="AE61" s="403"/>
    </row>
    <row r="62" spans="1:31" ht="12.95" customHeight="1" x14ac:dyDescent="0.2">
      <c r="A62" s="41" t="s">
        <v>88</v>
      </c>
      <c r="B62" s="46" t="s">
        <v>296</v>
      </c>
      <c r="C62" s="43" t="s">
        <v>295</v>
      </c>
      <c r="D62" s="181"/>
      <c r="E62" s="181">
        <v>669861178</v>
      </c>
      <c r="F62" s="181">
        <v>669861178</v>
      </c>
      <c r="G62" s="409">
        <f>F62/E62</f>
        <v>1</v>
      </c>
      <c r="H62" s="181"/>
      <c r="I62" s="181"/>
      <c r="J62" s="181"/>
      <c r="K62" s="409"/>
      <c r="L62" s="181"/>
      <c r="M62" s="181"/>
      <c r="N62" s="181"/>
      <c r="O62" s="409"/>
      <c r="P62" s="181"/>
      <c r="Q62" s="181"/>
      <c r="R62" s="181"/>
      <c r="S62" s="409"/>
      <c r="T62" s="181"/>
      <c r="U62" s="181"/>
      <c r="V62" s="181"/>
      <c r="W62" s="409"/>
      <c r="X62" s="181"/>
      <c r="Y62" s="181"/>
      <c r="Z62" s="181"/>
      <c r="AA62" s="409"/>
      <c r="AB62" s="188">
        <f t="shared" si="12"/>
        <v>0</v>
      </c>
      <c r="AC62" s="188">
        <f t="shared" si="12"/>
        <v>669861178</v>
      </c>
      <c r="AD62" s="170">
        <f t="shared" si="1"/>
        <v>669861178</v>
      </c>
      <c r="AE62" s="403">
        <f>AD62/AC62</f>
        <v>1</v>
      </c>
    </row>
    <row r="63" spans="1:31" ht="12.95" customHeight="1" x14ac:dyDescent="0.2">
      <c r="A63" s="41" t="s">
        <v>85</v>
      </c>
      <c r="B63" s="46" t="s">
        <v>294</v>
      </c>
      <c r="C63" s="43" t="s">
        <v>293</v>
      </c>
      <c r="D63" s="181"/>
      <c r="E63" s="181"/>
      <c r="F63" s="181"/>
      <c r="G63" s="409"/>
      <c r="H63" s="181"/>
      <c r="I63" s="181"/>
      <c r="J63" s="181"/>
      <c r="K63" s="409"/>
      <c r="L63" s="181"/>
      <c r="M63" s="181"/>
      <c r="N63" s="181"/>
      <c r="O63" s="409"/>
      <c r="P63" s="181"/>
      <c r="Q63" s="181"/>
      <c r="R63" s="181"/>
      <c r="S63" s="409"/>
      <c r="T63" s="181"/>
      <c r="U63" s="181"/>
      <c r="V63" s="181"/>
      <c r="W63" s="409"/>
      <c r="X63" s="181"/>
      <c r="Y63" s="181"/>
      <c r="Z63" s="181"/>
      <c r="AA63" s="409"/>
      <c r="AB63" s="188">
        <f t="shared" si="12"/>
        <v>0</v>
      </c>
      <c r="AC63" s="188">
        <f t="shared" si="12"/>
        <v>0</v>
      </c>
      <c r="AD63" s="170">
        <f t="shared" si="1"/>
        <v>0</v>
      </c>
      <c r="AE63" s="403"/>
    </row>
    <row r="64" spans="1:31" s="3" customFormat="1" ht="12.95" customHeight="1" x14ac:dyDescent="0.2">
      <c r="A64" s="94" t="s">
        <v>82</v>
      </c>
      <c r="B64" s="95" t="s">
        <v>521</v>
      </c>
      <c r="C64" s="96" t="s">
        <v>292</v>
      </c>
      <c r="D64" s="183">
        <f>SUM(D59:D63)</f>
        <v>43852294</v>
      </c>
      <c r="E64" s="183">
        <f>SUM(E59:E63)</f>
        <v>724239417</v>
      </c>
      <c r="F64" s="183">
        <f>SUM(F59:F63)</f>
        <v>754285218</v>
      </c>
      <c r="G64" s="419">
        <f>F64/E64</f>
        <v>1.0414860062773965</v>
      </c>
      <c r="H64" s="183">
        <f>SUM(H59:H63)</f>
        <v>0</v>
      </c>
      <c r="I64" s="183">
        <f>SUM(I59:I63)</f>
        <v>0</v>
      </c>
      <c r="J64" s="183"/>
      <c r="K64" s="418"/>
      <c r="L64" s="183">
        <f>SUM(L59:L63)</f>
        <v>0</v>
      </c>
      <c r="M64" s="183">
        <f>SUM(M59:M63)</f>
        <v>0</v>
      </c>
      <c r="N64" s="183">
        <f t="shared" ref="N64:AC64" si="13">SUM(N59:N63)</f>
        <v>2362</v>
      </c>
      <c r="O64" s="419"/>
      <c r="P64" s="183">
        <f t="shared" si="13"/>
        <v>0</v>
      </c>
      <c r="Q64" s="183">
        <f t="shared" si="13"/>
        <v>0</v>
      </c>
      <c r="R64" s="183">
        <f t="shared" si="13"/>
        <v>0</v>
      </c>
      <c r="S64" s="418"/>
      <c r="T64" s="183">
        <f t="shared" si="13"/>
        <v>0</v>
      </c>
      <c r="U64" s="183">
        <f t="shared" si="13"/>
        <v>0</v>
      </c>
      <c r="V64" s="183">
        <f t="shared" si="13"/>
        <v>56693</v>
      </c>
      <c r="W64" s="418"/>
      <c r="X64" s="183">
        <f t="shared" si="13"/>
        <v>0</v>
      </c>
      <c r="Y64" s="183">
        <f t="shared" si="13"/>
        <v>0</v>
      </c>
      <c r="Z64" s="183">
        <f t="shared" si="13"/>
        <v>0</v>
      </c>
      <c r="AA64" s="418"/>
      <c r="AB64" s="183">
        <f t="shared" si="13"/>
        <v>43852294</v>
      </c>
      <c r="AC64" s="183">
        <f t="shared" si="13"/>
        <v>724239417</v>
      </c>
      <c r="AD64" s="249">
        <f t="shared" si="1"/>
        <v>754344273</v>
      </c>
      <c r="AE64" s="414">
        <f>AD64/AC64</f>
        <v>1.0415675469925438</v>
      </c>
    </row>
    <row r="65" spans="1:31" ht="26.1" customHeight="1" x14ac:dyDescent="0.2">
      <c r="A65" s="41" t="s">
        <v>291</v>
      </c>
      <c r="B65" s="46" t="s">
        <v>290</v>
      </c>
      <c r="C65" s="43" t="s">
        <v>289</v>
      </c>
      <c r="D65" s="181"/>
      <c r="E65" s="181"/>
      <c r="F65" s="181"/>
      <c r="G65" s="409"/>
      <c r="H65" s="181"/>
      <c r="I65" s="181"/>
      <c r="J65" s="181"/>
      <c r="K65" s="409"/>
      <c r="L65" s="181"/>
      <c r="M65" s="181"/>
      <c r="N65" s="181"/>
      <c r="O65" s="409"/>
      <c r="P65" s="181"/>
      <c r="Q65" s="181"/>
      <c r="R65" s="181"/>
      <c r="S65" s="409"/>
      <c r="T65" s="181"/>
      <c r="U65" s="181"/>
      <c r="V65" s="181"/>
      <c r="W65" s="409"/>
      <c r="X65" s="181"/>
      <c r="Y65" s="181"/>
      <c r="Z65" s="181"/>
      <c r="AA65" s="409"/>
      <c r="AB65" s="188">
        <f t="shared" ref="AB65:AB75" si="14">D65+H65+L65+P65+T65+X65</f>
        <v>0</v>
      </c>
      <c r="AC65" s="188">
        <f t="shared" ref="AC65:AC75" si="15">E65+I65+M65+Q65+U65+Y65</f>
        <v>0</v>
      </c>
      <c r="AD65" s="170">
        <f t="shared" si="1"/>
        <v>0</v>
      </c>
      <c r="AE65" s="403"/>
    </row>
    <row r="66" spans="1:31" ht="26.1" customHeight="1" x14ac:dyDescent="0.2">
      <c r="A66" s="41" t="s">
        <v>288</v>
      </c>
      <c r="B66" s="46" t="s">
        <v>287</v>
      </c>
      <c r="C66" s="43" t="s">
        <v>286</v>
      </c>
      <c r="D66" s="181"/>
      <c r="E66" s="181"/>
      <c r="F66" s="181"/>
      <c r="G66" s="409"/>
      <c r="H66" s="181"/>
      <c r="I66" s="181"/>
      <c r="J66" s="181"/>
      <c r="K66" s="409"/>
      <c r="L66" s="181"/>
      <c r="M66" s="181"/>
      <c r="N66" s="181"/>
      <c r="O66" s="409"/>
      <c r="P66" s="181"/>
      <c r="Q66" s="181"/>
      <c r="R66" s="181"/>
      <c r="S66" s="409"/>
      <c r="T66" s="181"/>
      <c r="U66" s="181"/>
      <c r="V66" s="181"/>
      <c r="W66" s="409"/>
      <c r="X66" s="181"/>
      <c r="Y66" s="181"/>
      <c r="Z66" s="181"/>
      <c r="AA66" s="409"/>
      <c r="AB66" s="188">
        <f t="shared" si="14"/>
        <v>0</v>
      </c>
      <c r="AC66" s="188">
        <f t="shared" si="15"/>
        <v>0</v>
      </c>
      <c r="AD66" s="170">
        <f t="shared" si="1"/>
        <v>0</v>
      </c>
      <c r="AE66" s="403"/>
    </row>
    <row r="67" spans="1:31" ht="26.1" customHeight="1" x14ac:dyDescent="0.2">
      <c r="A67" s="41" t="s">
        <v>285</v>
      </c>
      <c r="B67" s="46" t="s">
        <v>284</v>
      </c>
      <c r="C67" s="43" t="s">
        <v>283</v>
      </c>
      <c r="D67" s="181"/>
      <c r="E67" s="181"/>
      <c r="F67" s="181"/>
      <c r="G67" s="409"/>
      <c r="H67" s="181"/>
      <c r="I67" s="181"/>
      <c r="J67" s="181"/>
      <c r="K67" s="409"/>
      <c r="L67" s="181"/>
      <c r="M67" s="181"/>
      <c r="N67" s="181"/>
      <c r="O67" s="409"/>
      <c r="P67" s="181"/>
      <c r="Q67" s="181"/>
      <c r="R67" s="181"/>
      <c r="S67" s="409"/>
      <c r="T67" s="181"/>
      <c r="U67" s="181"/>
      <c r="V67" s="181"/>
      <c r="W67" s="409"/>
      <c r="X67" s="181"/>
      <c r="Y67" s="181"/>
      <c r="Z67" s="181"/>
      <c r="AA67" s="409"/>
      <c r="AB67" s="188">
        <f t="shared" si="14"/>
        <v>0</v>
      </c>
      <c r="AC67" s="188">
        <f t="shared" si="15"/>
        <v>0</v>
      </c>
      <c r="AD67" s="170">
        <f t="shared" si="1"/>
        <v>0</v>
      </c>
      <c r="AE67" s="403"/>
    </row>
    <row r="68" spans="1:31" ht="26.1" customHeight="1" x14ac:dyDescent="0.2">
      <c r="A68" s="41" t="s">
        <v>282</v>
      </c>
      <c r="B68" s="44" t="s">
        <v>281</v>
      </c>
      <c r="C68" s="43" t="s">
        <v>280</v>
      </c>
      <c r="D68" s="181"/>
      <c r="E68" s="181"/>
      <c r="F68" s="181"/>
      <c r="G68" s="409"/>
      <c r="H68" s="181"/>
      <c r="I68" s="181"/>
      <c r="J68" s="181"/>
      <c r="K68" s="409"/>
      <c r="L68" s="181"/>
      <c r="M68" s="181"/>
      <c r="N68" s="181"/>
      <c r="O68" s="409"/>
      <c r="P68" s="181"/>
      <c r="Q68" s="181"/>
      <c r="R68" s="181"/>
      <c r="S68" s="409"/>
      <c r="T68" s="181"/>
      <c r="U68" s="181"/>
      <c r="V68" s="181"/>
      <c r="W68" s="409"/>
      <c r="X68" s="181"/>
      <c r="Y68" s="181"/>
      <c r="Z68" s="181"/>
      <c r="AA68" s="409"/>
      <c r="AB68" s="188">
        <f t="shared" si="14"/>
        <v>0</v>
      </c>
      <c r="AC68" s="188">
        <f t="shared" si="15"/>
        <v>0</v>
      </c>
      <c r="AD68" s="170">
        <f t="shared" si="1"/>
        <v>0</v>
      </c>
      <c r="AE68" s="403"/>
    </row>
    <row r="69" spans="1:31" ht="12.95" customHeight="1" x14ac:dyDescent="0.2">
      <c r="A69" s="41" t="s">
        <v>279</v>
      </c>
      <c r="B69" s="46" t="s">
        <v>278</v>
      </c>
      <c r="C69" s="43" t="s">
        <v>277</v>
      </c>
      <c r="D69" s="181"/>
      <c r="E69" s="181"/>
      <c r="F69" s="181">
        <v>1853985</v>
      </c>
      <c r="G69" s="409"/>
      <c r="H69" s="181"/>
      <c r="I69" s="181"/>
      <c r="J69" s="181"/>
      <c r="K69" s="409"/>
      <c r="L69" s="181"/>
      <c r="M69" s="181"/>
      <c r="N69" s="181"/>
      <c r="O69" s="409"/>
      <c r="P69" s="181"/>
      <c r="Q69" s="181"/>
      <c r="R69" s="181"/>
      <c r="S69" s="409"/>
      <c r="T69" s="181"/>
      <c r="U69" s="181"/>
      <c r="V69" s="181"/>
      <c r="W69" s="409"/>
      <c r="X69" s="181"/>
      <c r="Y69" s="181"/>
      <c r="Z69" s="181"/>
      <c r="AA69" s="409"/>
      <c r="AB69" s="188">
        <f t="shared" si="14"/>
        <v>0</v>
      </c>
      <c r="AC69" s="188">
        <f t="shared" si="15"/>
        <v>0</v>
      </c>
      <c r="AD69" s="170">
        <f t="shared" si="1"/>
        <v>1853985</v>
      </c>
      <c r="AE69" s="403"/>
    </row>
    <row r="70" spans="1:31" ht="12.95" customHeight="1" x14ac:dyDescent="0.2">
      <c r="A70" s="94" t="s">
        <v>276</v>
      </c>
      <c r="B70" s="95" t="s">
        <v>275</v>
      </c>
      <c r="C70" s="96" t="s">
        <v>274</v>
      </c>
      <c r="D70" s="184"/>
      <c r="E70" s="184"/>
      <c r="F70" s="183">
        <f>SUM(F69)</f>
        <v>1853985</v>
      </c>
      <c r="G70" s="418"/>
      <c r="H70" s="184"/>
      <c r="I70" s="184"/>
      <c r="J70" s="184"/>
      <c r="K70" s="418"/>
      <c r="L70" s="184"/>
      <c r="M70" s="184"/>
      <c r="N70" s="184"/>
      <c r="O70" s="418"/>
      <c r="P70" s="184"/>
      <c r="Q70" s="184"/>
      <c r="R70" s="184"/>
      <c r="S70" s="418"/>
      <c r="T70" s="184"/>
      <c r="U70" s="184"/>
      <c r="V70" s="184"/>
      <c r="W70" s="418"/>
      <c r="X70" s="184"/>
      <c r="Y70" s="184"/>
      <c r="Z70" s="184"/>
      <c r="AA70" s="418"/>
      <c r="AB70" s="189">
        <f t="shared" si="14"/>
        <v>0</v>
      </c>
      <c r="AC70" s="189">
        <f t="shared" si="15"/>
        <v>0</v>
      </c>
      <c r="AD70" s="249">
        <f t="shared" si="1"/>
        <v>1853985</v>
      </c>
      <c r="AE70" s="414"/>
    </row>
    <row r="71" spans="1:31" ht="26.1" customHeight="1" x14ac:dyDescent="0.2">
      <c r="A71" s="41" t="s">
        <v>273</v>
      </c>
      <c r="B71" s="46" t="s">
        <v>272</v>
      </c>
      <c r="C71" s="43" t="s">
        <v>271</v>
      </c>
      <c r="D71" s="181"/>
      <c r="E71" s="181"/>
      <c r="F71" s="181"/>
      <c r="G71" s="409"/>
      <c r="H71" s="181"/>
      <c r="I71" s="181"/>
      <c r="J71" s="181"/>
      <c r="K71" s="409"/>
      <c r="L71" s="181"/>
      <c r="M71" s="181"/>
      <c r="N71" s="181"/>
      <c r="O71" s="409"/>
      <c r="P71" s="181"/>
      <c r="Q71" s="181"/>
      <c r="R71" s="181"/>
      <c r="S71" s="409"/>
      <c r="T71" s="181"/>
      <c r="U71" s="181"/>
      <c r="V71" s="181"/>
      <c r="W71" s="409"/>
      <c r="X71" s="181"/>
      <c r="Y71" s="181"/>
      <c r="Z71" s="181"/>
      <c r="AA71" s="409"/>
      <c r="AB71" s="188">
        <f t="shared" si="14"/>
        <v>0</v>
      </c>
      <c r="AC71" s="188">
        <f t="shared" si="15"/>
        <v>0</v>
      </c>
      <c r="AD71" s="170">
        <f t="shared" si="1"/>
        <v>0</v>
      </c>
      <c r="AE71" s="403"/>
    </row>
    <row r="72" spans="1:31" ht="26.1" customHeight="1" x14ac:dyDescent="0.2">
      <c r="A72" s="41" t="s">
        <v>270</v>
      </c>
      <c r="B72" s="44" t="s">
        <v>269</v>
      </c>
      <c r="C72" s="43" t="s">
        <v>268</v>
      </c>
      <c r="D72" s="181"/>
      <c r="E72" s="181"/>
      <c r="F72" s="181"/>
      <c r="G72" s="409"/>
      <c r="H72" s="181"/>
      <c r="I72" s="181"/>
      <c r="J72" s="181"/>
      <c r="K72" s="409"/>
      <c r="L72" s="181"/>
      <c r="M72" s="181"/>
      <c r="N72" s="181"/>
      <c r="O72" s="409"/>
      <c r="P72" s="181"/>
      <c r="Q72" s="181"/>
      <c r="R72" s="181"/>
      <c r="S72" s="409"/>
      <c r="T72" s="181"/>
      <c r="U72" s="181"/>
      <c r="V72" s="181"/>
      <c r="W72" s="409"/>
      <c r="X72" s="181"/>
      <c r="Y72" s="181"/>
      <c r="Z72" s="181"/>
      <c r="AA72" s="409"/>
      <c r="AB72" s="188">
        <f t="shared" si="14"/>
        <v>0</v>
      </c>
      <c r="AC72" s="188">
        <f t="shared" si="15"/>
        <v>0</v>
      </c>
      <c r="AD72" s="170">
        <f t="shared" si="1"/>
        <v>0</v>
      </c>
      <c r="AE72" s="403"/>
    </row>
    <row r="73" spans="1:31" ht="26.1" customHeight="1" x14ac:dyDescent="0.2">
      <c r="A73" s="41" t="s">
        <v>267</v>
      </c>
      <c r="B73" s="44" t="s">
        <v>266</v>
      </c>
      <c r="C73" s="43" t="s">
        <v>265</v>
      </c>
      <c r="D73" s="181"/>
      <c r="E73" s="181"/>
      <c r="F73" s="181"/>
      <c r="G73" s="409"/>
      <c r="H73" s="181"/>
      <c r="I73" s="181"/>
      <c r="J73" s="181"/>
      <c r="K73" s="409"/>
      <c r="L73" s="181"/>
      <c r="M73" s="181"/>
      <c r="N73" s="181"/>
      <c r="O73" s="409"/>
      <c r="P73" s="181"/>
      <c r="Q73" s="181"/>
      <c r="R73" s="181"/>
      <c r="S73" s="409"/>
      <c r="T73" s="181"/>
      <c r="U73" s="181"/>
      <c r="V73" s="181"/>
      <c r="W73" s="409"/>
      <c r="X73" s="181"/>
      <c r="Y73" s="181"/>
      <c r="Z73" s="181"/>
      <c r="AA73" s="409"/>
      <c r="AB73" s="188">
        <f t="shared" si="14"/>
        <v>0</v>
      </c>
      <c r="AC73" s="188">
        <f t="shared" si="15"/>
        <v>0</v>
      </c>
      <c r="AD73" s="170">
        <f t="shared" si="1"/>
        <v>0</v>
      </c>
      <c r="AE73" s="403"/>
    </row>
    <row r="74" spans="1:31" ht="26.1" customHeight="1" x14ac:dyDescent="0.2">
      <c r="A74" s="41" t="s">
        <v>264</v>
      </c>
      <c r="B74" s="44" t="s">
        <v>263</v>
      </c>
      <c r="C74" s="43" t="s">
        <v>262</v>
      </c>
      <c r="D74" s="181"/>
      <c r="E74" s="181"/>
      <c r="F74" s="181">
        <v>254023</v>
      </c>
      <c r="G74" s="409"/>
      <c r="H74" s="181"/>
      <c r="I74" s="181"/>
      <c r="J74" s="181"/>
      <c r="K74" s="409"/>
      <c r="L74" s="181"/>
      <c r="M74" s="181"/>
      <c r="N74" s="181"/>
      <c r="O74" s="409"/>
      <c r="P74" s="181"/>
      <c r="Q74" s="181"/>
      <c r="R74" s="181"/>
      <c r="S74" s="409"/>
      <c r="T74" s="181"/>
      <c r="U74" s="181"/>
      <c r="V74" s="181"/>
      <c r="W74" s="409"/>
      <c r="X74" s="181"/>
      <c r="Y74" s="181"/>
      <c r="Z74" s="181"/>
      <c r="AA74" s="409"/>
      <c r="AB74" s="188">
        <f t="shared" si="14"/>
        <v>0</v>
      </c>
      <c r="AC74" s="188">
        <f t="shared" si="15"/>
        <v>0</v>
      </c>
      <c r="AD74" s="170">
        <f t="shared" si="1"/>
        <v>254023</v>
      </c>
      <c r="AE74" s="403"/>
    </row>
    <row r="75" spans="1:31" ht="12.95" customHeight="1" x14ac:dyDescent="0.2">
      <c r="A75" s="41" t="s">
        <v>261</v>
      </c>
      <c r="B75" s="46" t="s">
        <v>260</v>
      </c>
      <c r="C75" s="43" t="s">
        <v>259</v>
      </c>
      <c r="D75" s="181">
        <v>150000000</v>
      </c>
      <c r="E75" s="181">
        <v>150000000</v>
      </c>
      <c r="F75" s="181">
        <v>150944676</v>
      </c>
      <c r="G75" s="409">
        <f>F75/E75</f>
        <v>1.00629784</v>
      </c>
      <c r="H75" s="181"/>
      <c r="I75" s="181"/>
      <c r="J75" s="181"/>
      <c r="K75" s="409"/>
      <c r="L75" s="181"/>
      <c r="M75" s="181"/>
      <c r="N75" s="181"/>
      <c r="O75" s="409"/>
      <c r="P75" s="181"/>
      <c r="Q75" s="181"/>
      <c r="R75" s="181"/>
      <c r="S75" s="409"/>
      <c r="T75" s="181"/>
      <c r="U75" s="181"/>
      <c r="V75" s="181"/>
      <c r="W75" s="409"/>
      <c r="X75" s="181"/>
      <c r="Y75" s="181"/>
      <c r="Z75" s="181"/>
      <c r="AA75" s="409"/>
      <c r="AB75" s="188">
        <f t="shared" si="14"/>
        <v>150000000</v>
      </c>
      <c r="AC75" s="188">
        <f t="shared" si="15"/>
        <v>150000000</v>
      </c>
      <c r="AD75" s="170">
        <f>F75+J75+N75+R75+V75+Z75</f>
        <v>150944676</v>
      </c>
      <c r="AE75" s="403">
        <f>AD75/AC75</f>
        <v>1.00629784</v>
      </c>
    </row>
    <row r="76" spans="1:31" s="3" customFormat="1" ht="12.95" customHeight="1" x14ac:dyDescent="0.2">
      <c r="A76" s="94" t="s">
        <v>258</v>
      </c>
      <c r="B76" s="95" t="s">
        <v>522</v>
      </c>
      <c r="C76" s="96" t="s">
        <v>257</v>
      </c>
      <c r="D76" s="183">
        <f>SUM(D71:D75)</f>
        <v>150000000</v>
      </c>
      <c r="E76" s="183">
        <f>SUM(E71:E75)</f>
        <v>150000000</v>
      </c>
      <c r="F76" s="183">
        <f>SUM(F71:F75)</f>
        <v>151198699</v>
      </c>
      <c r="G76" s="419">
        <f>F76/E76</f>
        <v>1.0079913266666667</v>
      </c>
      <c r="H76" s="183">
        <f>SUM(H71:H75)</f>
        <v>0</v>
      </c>
      <c r="I76" s="183">
        <f>SUM(I71:I75)</f>
        <v>0</v>
      </c>
      <c r="J76" s="183"/>
      <c r="K76" s="418"/>
      <c r="L76" s="183">
        <f>SUM(L71:L75)</f>
        <v>0</v>
      </c>
      <c r="M76" s="183">
        <f>SUM(M71:M75)</f>
        <v>0</v>
      </c>
      <c r="N76" s="183"/>
      <c r="O76" s="418"/>
      <c r="P76" s="183">
        <f>SUM(P71:P75)</f>
        <v>0</v>
      </c>
      <c r="Q76" s="183">
        <f>SUM(Q71:Q75)</f>
        <v>0</v>
      </c>
      <c r="R76" s="183"/>
      <c r="S76" s="419"/>
      <c r="T76" s="183">
        <f>SUM(T71:T75)</f>
        <v>0</v>
      </c>
      <c r="U76" s="183">
        <f>SUM(U71:U75)</f>
        <v>0</v>
      </c>
      <c r="V76" s="183"/>
      <c r="W76" s="419"/>
      <c r="X76" s="183">
        <f>SUM(X71:X75)</f>
        <v>0</v>
      </c>
      <c r="Y76" s="183">
        <f>SUM(Y71:Y75)</f>
        <v>0</v>
      </c>
      <c r="Z76" s="183"/>
      <c r="AA76" s="419"/>
      <c r="AB76" s="183">
        <f>SUM(AB71:AB75)</f>
        <v>150000000</v>
      </c>
      <c r="AC76" s="183">
        <f>SUM(AC71:AC75)</f>
        <v>150000000</v>
      </c>
      <c r="AD76" s="249">
        <f>F76+J76+N76+R76+V76+Z76</f>
        <v>151198699</v>
      </c>
      <c r="AE76" s="414">
        <f>AD76/AC76</f>
        <v>1.0079913266666667</v>
      </c>
    </row>
    <row r="77" spans="1:31" s="3" customFormat="1" ht="12.95" customHeight="1" x14ac:dyDescent="0.2">
      <c r="A77" s="94" t="s">
        <v>256</v>
      </c>
      <c r="B77" s="98" t="s">
        <v>255</v>
      </c>
      <c r="C77" s="96" t="s">
        <v>254</v>
      </c>
      <c r="D77" s="183">
        <f>D22+D28+D42+D58+D64+D70+D76</f>
        <v>2468835811</v>
      </c>
      <c r="E77" s="183">
        <f>E22+E28+E42+E58+E64+E70+E76</f>
        <v>3185218050</v>
      </c>
      <c r="F77" s="183">
        <f>F22+F28+F42+F58+F64+F70+F76</f>
        <v>2815245486</v>
      </c>
      <c r="G77" s="419">
        <f>F77/E77</f>
        <v>0.88384702139936699</v>
      </c>
      <c r="H77" s="183">
        <f>H22+H28+H42+H58+H64+H70+H76</f>
        <v>3175000</v>
      </c>
      <c r="I77" s="183">
        <f>I22+I28+I42+I58+I64+I70+I76</f>
        <v>3175000</v>
      </c>
      <c r="J77" s="183">
        <f>J22+J28+J42+J58+J64+J70+J76</f>
        <v>1462979</v>
      </c>
      <c r="K77" s="419">
        <f>J77/I77</f>
        <v>0.4607807874015748</v>
      </c>
      <c r="L77" s="183">
        <f>L22+L28+L42+L58+L64+L70+L76</f>
        <v>1651000</v>
      </c>
      <c r="M77" s="183">
        <f>M22+M28+M42+M58+M64+M70+M76</f>
        <v>1651000</v>
      </c>
      <c r="N77" s="183">
        <f t="shared" ref="N77:AC77" si="16">N22+N28+N42+N58+N64+N70+N76</f>
        <v>1484949</v>
      </c>
      <c r="O77" s="419">
        <f>N77/M77</f>
        <v>0.89942398546335556</v>
      </c>
      <c r="P77" s="183">
        <f t="shared" si="16"/>
        <v>2032000</v>
      </c>
      <c r="Q77" s="183">
        <f t="shared" si="16"/>
        <v>2032000</v>
      </c>
      <c r="R77" s="183">
        <f t="shared" si="16"/>
        <v>1931650</v>
      </c>
      <c r="S77" s="419">
        <f>R77/Q77</f>
        <v>0.950615157480315</v>
      </c>
      <c r="T77" s="183">
        <f t="shared" si="16"/>
        <v>2667000</v>
      </c>
      <c r="U77" s="183">
        <f t="shared" si="16"/>
        <v>2667000</v>
      </c>
      <c r="V77" s="183">
        <f t="shared" si="16"/>
        <v>3886074</v>
      </c>
      <c r="W77" s="419">
        <f>V77/U77</f>
        <v>1.457095613048369</v>
      </c>
      <c r="X77" s="183">
        <f t="shared" si="16"/>
        <v>18161000</v>
      </c>
      <c r="Y77" s="183">
        <f t="shared" si="16"/>
        <v>19361000</v>
      </c>
      <c r="Z77" s="183">
        <f t="shared" si="16"/>
        <v>8465452</v>
      </c>
      <c r="AA77" s="419">
        <f>Z77/Y77</f>
        <v>0.43724249780486546</v>
      </c>
      <c r="AB77" s="183">
        <f t="shared" si="16"/>
        <v>2496521811</v>
      </c>
      <c r="AC77" s="183">
        <f t="shared" si="16"/>
        <v>3214104050</v>
      </c>
      <c r="AD77" s="249">
        <f>F77+J77+N77+R77+V77+Z77</f>
        <v>2832476590</v>
      </c>
      <c r="AE77" s="414">
        <f>AD77/AC77</f>
        <v>0.88126474623620232</v>
      </c>
    </row>
    <row r="81" spans="2:2" x14ac:dyDescent="0.2">
      <c r="B81" s="340"/>
    </row>
    <row r="82" spans="2:2" x14ac:dyDescent="0.2">
      <c r="B82" s="340"/>
    </row>
    <row r="83" spans="2:2" x14ac:dyDescent="0.2">
      <c r="B83" s="340"/>
    </row>
    <row r="84" spans="2:2" x14ac:dyDescent="0.2">
      <c r="B84" s="340"/>
    </row>
  </sheetData>
  <mergeCells count="27">
    <mergeCell ref="A1:AE1"/>
    <mergeCell ref="A4:AE4"/>
    <mergeCell ref="A7:A9"/>
    <mergeCell ref="B7:B9"/>
    <mergeCell ref="C7:C9"/>
    <mergeCell ref="P8:Q8"/>
    <mergeCell ref="T8:U8"/>
    <mergeCell ref="A3:AE3"/>
    <mergeCell ref="L8:M8"/>
    <mergeCell ref="AB8:AC8"/>
    <mergeCell ref="X8:Y8"/>
    <mergeCell ref="L7:O7"/>
    <mergeCell ref="P7:S7"/>
    <mergeCell ref="T7:W7"/>
    <mergeCell ref="X7:AA7"/>
    <mergeCell ref="D8:E8"/>
    <mergeCell ref="H8:I8"/>
    <mergeCell ref="AB7:AE7"/>
    <mergeCell ref="F8:G8"/>
    <mergeCell ref="J8:K8"/>
    <mergeCell ref="N8:O8"/>
    <mergeCell ref="R8:S8"/>
    <mergeCell ref="V8:W8"/>
    <mergeCell ref="Z8:AA8"/>
    <mergeCell ref="AD8:AE8"/>
    <mergeCell ref="D7:G7"/>
    <mergeCell ref="H7:K7"/>
  </mergeCells>
  <pageMargins left="0.70866141732283472" right="0.70866141732283472" top="0.74803149606299213" bottom="0.74803149606299213" header="0.31496062992125984" footer="0.31496062992125984"/>
  <pageSetup paperSize="8" scale="5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E43"/>
  <sheetViews>
    <sheetView tabSelected="1" workbookViewId="0">
      <selection activeCell="B19" sqref="B19"/>
    </sheetView>
  </sheetViews>
  <sheetFormatPr defaultColWidth="11.5703125" defaultRowHeight="15" x14ac:dyDescent="0.25"/>
  <cols>
    <col min="1" max="1" width="8.7109375" style="136" bestFit="1" customWidth="1"/>
    <col min="2" max="2" width="155.85546875" style="391" customWidth="1"/>
    <col min="3" max="3" width="34.5703125" style="391" bestFit="1" customWidth="1"/>
    <col min="4" max="4" width="22.140625" style="164" customWidth="1"/>
    <col min="5" max="5" width="11.5703125" style="164"/>
    <col min="6" max="16384" width="11.5703125" style="133"/>
  </cols>
  <sheetData>
    <row r="1" spans="1:5" x14ac:dyDescent="0.25">
      <c r="A1" s="720" t="s">
        <v>1731</v>
      </c>
      <c r="B1" s="805"/>
      <c r="C1" s="805"/>
      <c r="D1" s="805"/>
      <c r="E1" s="601"/>
    </row>
    <row r="2" spans="1:5" x14ac:dyDescent="0.25">
      <c r="A2" s="134"/>
      <c r="B2" s="132"/>
      <c r="C2" s="132"/>
      <c r="D2" s="214"/>
    </row>
    <row r="3" spans="1:5" x14ac:dyDescent="0.25">
      <c r="A3" s="751" t="s">
        <v>1665</v>
      </c>
      <c r="B3" s="810"/>
      <c r="C3" s="810"/>
      <c r="D3" s="810"/>
    </row>
    <row r="5" spans="1:5" s="134" customFormat="1" ht="14.25" x14ac:dyDescent="0.2">
      <c r="A5" s="758" t="s">
        <v>568</v>
      </c>
      <c r="B5" s="758" t="s">
        <v>1675</v>
      </c>
      <c r="C5" s="758" t="s">
        <v>1606</v>
      </c>
      <c r="D5" s="811" t="s">
        <v>1678</v>
      </c>
      <c r="E5" s="748"/>
    </row>
    <row r="6" spans="1:5" s="134" customFormat="1" ht="14.25" x14ac:dyDescent="0.2">
      <c r="A6" s="624"/>
      <c r="B6" s="624"/>
      <c r="C6" s="624"/>
      <c r="D6" s="393" t="s">
        <v>1673</v>
      </c>
      <c r="E6" s="157" t="s">
        <v>1674</v>
      </c>
    </row>
    <row r="7" spans="1:5" x14ac:dyDescent="0.25">
      <c r="A7" s="139" t="s">
        <v>248</v>
      </c>
      <c r="B7" s="392" t="s">
        <v>1607</v>
      </c>
      <c r="C7" s="392" t="s">
        <v>1608</v>
      </c>
      <c r="D7" s="141">
        <v>170082015</v>
      </c>
      <c r="E7" s="141"/>
    </row>
    <row r="8" spans="1:5" x14ac:dyDescent="0.25">
      <c r="A8" s="139" t="s">
        <v>247</v>
      </c>
      <c r="B8" s="392" t="s">
        <v>1609</v>
      </c>
      <c r="C8" s="392" t="s">
        <v>1610</v>
      </c>
      <c r="D8" s="141">
        <v>117987000</v>
      </c>
      <c r="E8" s="141"/>
    </row>
    <row r="9" spans="1:5" ht="30" x14ac:dyDescent="0.25">
      <c r="A9" s="139" t="s">
        <v>246</v>
      </c>
      <c r="B9" s="392" t="s">
        <v>1611</v>
      </c>
      <c r="C9" s="392" t="s">
        <v>1608</v>
      </c>
      <c r="D9" s="141">
        <v>95811318</v>
      </c>
      <c r="E9" s="141"/>
    </row>
    <row r="10" spans="1:5" x14ac:dyDescent="0.25">
      <c r="A10" s="139" t="s">
        <v>245</v>
      </c>
      <c r="B10" s="392" t="s">
        <v>1008</v>
      </c>
      <c r="C10" s="392" t="s">
        <v>1612</v>
      </c>
      <c r="D10" s="141">
        <v>33269925</v>
      </c>
      <c r="E10" s="141">
        <v>8982880</v>
      </c>
    </row>
    <row r="11" spans="1:5" x14ac:dyDescent="0.25">
      <c r="A11" s="139" t="s">
        <v>572</v>
      </c>
      <c r="B11" s="392" t="s">
        <v>1613</v>
      </c>
      <c r="C11" s="392" t="s">
        <v>1614</v>
      </c>
      <c r="D11" s="141">
        <v>18450030</v>
      </c>
      <c r="E11" s="141">
        <v>4981509</v>
      </c>
    </row>
    <row r="12" spans="1:5" x14ac:dyDescent="0.25">
      <c r="A12" s="139" t="s">
        <v>574</v>
      </c>
      <c r="B12" s="392" t="s">
        <v>1615</v>
      </c>
      <c r="C12" s="392" t="s">
        <v>1608</v>
      </c>
      <c r="D12" s="141">
        <v>17988639</v>
      </c>
      <c r="E12" s="141">
        <v>4856933</v>
      </c>
    </row>
    <row r="13" spans="1:5" x14ac:dyDescent="0.25">
      <c r="A13" s="139" t="s">
        <v>576</v>
      </c>
      <c r="B13" s="392" t="s">
        <v>1616</v>
      </c>
      <c r="C13" s="392" t="s">
        <v>1608</v>
      </c>
      <c r="D13" s="141">
        <v>16902342</v>
      </c>
      <c r="E13" s="141"/>
    </row>
    <row r="14" spans="1:5" x14ac:dyDescent="0.25">
      <c r="A14" s="139" t="s">
        <v>578</v>
      </c>
      <c r="B14" s="392" t="s">
        <v>1617</v>
      </c>
      <c r="C14" s="392" t="s">
        <v>1610</v>
      </c>
      <c r="D14" s="141">
        <v>12168000</v>
      </c>
      <c r="E14" s="141">
        <v>3285360</v>
      </c>
    </row>
    <row r="15" spans="1:5" x14ac:dyDescent="0.25">
      <c r="A15" s="139" t="s">
        <v>580</v>
      </c>
      <c r="B15" s="392" t="s">
        <v>1618</v>
      </c>
      <c r="C15" s="392" t="s">
        <v>1619</v>
      </c>
      <c r="D15" s="141">
        <v>6677211</v>
      </c>
      <c r="E15" s="141">
        <v>1802847</v>
      </c>
    </row>
    <row r="16" spans="1:5" x14ac:dyDescent="0.25">
      <c r="A16" s="139" t="s">
        <v>582</v>
      </c>
      <c r="B16" s="392" t="s">
        <v>1667</v>
      </c>
      <c r="C16" s="392" t="s">
        <v>1620</v>
      </c>
      <c r="D16" s="141">
        <v>5354980</v>
      </c>
      <c r="E16" s="141"/>
    </row>
    <row r="17" spans="1:5" x14ac:dyDescent="0.25">
      <c r="A17" s="139" t="s">
        <v>584</v>
      </c>
      <c r="B17" s="392" t="s">
        <v>1621</v>
      </c>
      <c r="C17" s="392" t="s">
        <v>1622</v>
      </c>
      <c r="D17" s="141">
        <v>5067500</v>
      </c>
      <c r="E17" s="141"/>
    </row>
    <row r="18" spans="1:5" x14ac:dyDescent="0.25">
      <c r="A18" s="139" t="s">
        <v>586</v>
      </c>
      <c r="B18" s="392" t="s">
        <v>1668</v>
      </c>
      <c r="C18" s="392" t="s">
        <v>1623</v>
      </c>
      <c r="D18" s="141">
        <v>5000000</v>
      </c>
      <c r="E18" s="141">
        <v>1350000</v>
      </c>
    </row>
    <row r="19" spans="1:5" x14ac:dyDescent="0.25">
      <c r="A19" s="139" t="s">
        <v>588</v>
      </c>
      <c r="B19" s="392" t="s">
        <v>1669</v>
      </c>
      <c r="C19" s="392" t="s">
        <v>1624</v>
      </c>
      <c r="D19" s="141">
        <v>4500000</v>
      </c>
      <c r="E19" s="141">
        <v>1215000</v>
      </c>
    </row>
    <row r="20" spans="1:5" x14ac:dyDescent="0.25">
      <c r="A20" s="139" t="s">
        <v>589</v>
      </c>
      <c r="B20" s="392" t="s">
        <v>1625</v>
      </c>
      <c r="C20" s="392" t="s">
        <v>1626</v>
      </c>
      <c r="D20" s="141">
        <v>4350000</v>
      </c>
      <c r="E20" s="141">
        <v>1174500</v>
      </c>
    </row>
    <row r="21" spans="1:5" x14ac:dyDescent="0.25">
      <c r="A21" s="139" t="s">
        <v>591</v>
      </c>
      <c r="B21" s="392" t="s">
        <v>1627</v>
      </c>
      <c r="C21" s="392" t="s">
        <v>1628</v>
      </c>
      <c r="D21" s="141">
        <v>3288559</v>
      </c>
      <c r="E21" s="141">
        <v>887911</v>
      </c>
    </row>
    <row r="22" spans="1:5" x14ac:dyDescent="0.25">
      <c r="A22" s="139" t="s">
        <v>593</v>
      </c>
      <c r="B22" s="392" t="s">
        <v>1629</v>
      </c>
      <c r="C22" s="392" t="s">
        <v>1628</v>
      </c>
      <c r="D22" s="141">
        <v>2400000</v>
      </c>
      <c r="E22" s="141">
        <v>648000</v>
      </c>
    </row>
    <row r="23" spans="1:5" x14ac:dyDescent="0.25">
      <c r="A23" s="139" t="s">
        <v>595</v>
      </c>
      <c r="B23" s="392" t="s">
        <v>1630</v>
      </c>
      <c r="C23" s="392" t="s">
        <v>1631</v>
      </c>
      <c r="D23" s="141">
        <v>2350000</v>
      </c>
      <c r="E23" s="141"/>
    </row>
    <row r="24" spans="1:5" x14ac:dyDescent="0.25">
      <c r="A24" s="139" t="s">
        <v>597</v>
      </c>
      <c r="B24" s="392" t="s">
        <v>1632</v>
      </c>
      <c r="C24" s="392" t="s">
        <v>1633</v>
      </c>
      <c r="D24" s="141">
        <v>2222012</v>
      </c>
      <c r="E24" s="141"/>
    </row>
    <row r="25" spans="1:5" x14ac:dyDescent="0.25">
      <c r="A25" s="139" t="s">
        <v>599</v>
      </c>
      <c r="B25" s="392" t="s">
        <v>1634</v>
      </c>
      <c r="C25" s="392" t="s">
        <v>1635</v>
      </c>
      <c r="D25" s="141">
        <v>1488350</v>
      </c>
      <c r="E25" s="141">
        <v>401854</v>
      </c>
    </row>
    <row r="26" spans="1:5" x14ac:dyDescent="0.25">
      <c r="A26" s="139" t="s">
        <v>601</v>
      </c>
      <c r="B26" s="392" t="s">
        <v>1636</v>
      </c>
      <c r="C26" s="392" t="s">
        <v>1637</v>
      </c>
      <c r="D26" s="141">
        <v>1470000</v>
      </c>
      <c r="E26" s="141">
        <v>396900</v>
      </c>
    </row>
    <row r="27" spans="1:5" x14ac:dyDescent="0.25">
      <c r="A27" s="139" t="s">
        <v>602</v>
      </c>
      <c r="B27" s="392" t="s">
        <v>1638</v>
      </c>
      <c r="C27" s="392" t="s">
        <v>1639</v>
      </c>
      <c r="D27" s="141">
        <v>1403000</v>
      </c>
      <c r="E27" s="141"/>
    </row>
    <row r="28" spans="1:5" x14ac:dyDescent="0.25">
      <c r="A28" s="139" t="s">
        <v>604</v>
      </c>
      <c r="B28" s="392" t="s">
        <v>1640</v>
      </c>
      <c r="C28" s="392" t="s">
        <v>1641</v>
      </c>
      <c r="D28" s="141">
        <v>990000</v>
      </c>
      <c r="E28" s="141">
        <v>267300</v>
      </c>
    </row>
    <row r="29" spans="1:5" x14ac:dyDescent="0.25">
      <c r="A29" s="139" t="s">
        <v>606</v>
      </c>
      <c r="B29" s="392" t="s">
        <v>1642</v>
      </c>
      <c r="C29" s="392" t="s">
        <v>1670</v>
      </c>
      <c r="D29" s="141">
        <v>970000</v>
      </c>
      <c r="E29" s="141">
        <v>261900</v>
      </c>
    </row>
    <row r="30" spans="1:5" x14ac:dyDescent="0.25">
      <c r="A30" s="139" t="s">
        <v>607</v>
      </c>
      <c r="B30" s="392" t="s">
        <v>1677</v>
      </c>
      <c r="C30" s="392" t="s">
        <v>1643</v>
      </c>
      <c r="D30" s="141">
        <v>900000</v>
      </c>
      <c r="E30" s="141">
        <v>243000</v>
      </c>
    </row>
    <row r="31" spans="1:5" x14ac:dyDescent="0.25">
      <c r="A31" s="139" t="s">
        <v>838</v>
      </c>
      <c r="B31" s="392" t="s">
        <v>1644</v>
      </c>
      <c r="C31" s="392" t="s">
        <v>1645</v>
      </c>
      <c r="D31" s="141">
        <v>657000</v>
      </c>
      <c r="E31" s="141">
        <v>177390</v>
      </c>
    </row>
    <row r="32" spans="1:5" ht="17.25" customHeight="1" x14ac:dyDescent="0.25">
      <c r="A32" s="139" t="s">
        <v>839</v>
      </c>
      <c r="B32" s="392" t="s">
        <v>1646</v>
      </c>
      <c r="C32" s="392" t="s">
        <v>1672</v>
      </c>
      <c r="D32" s="141">
        <v>495000</v>
      </c>
      <c r="E32" s="141"/>
    </row>
    <row r="33" spans="1:5" x14ac:dyDescent="0.25">
      <c r="A33" s="139" t="s">
        <v>840</v>
      </c>
      <c r="B33" s="392" t="s">
        <v>1647</v>
      </c>
      <c r="C33" s="392" t="s">
        <v>1648</v>
      </c>
      <c r="D33" s="141">
        <v>289219</v>
      </c>
      <c r="E33" s="141">
        <v>78089</v>
      </c>
    </row>
    <row r="34" spans="1:5" x14ac:dyDescent="0.25">
      <c r="A34" s="139" t="s">
        <v>841</v>
      </c>
      <c r="B34" s="392" t="s">
        <v>1649</v>
      </c>
      <c r="C34" s="392" t="s">
        <v>1650</v>
      </c>
      <c r="D34" s="141">
        <v>284100</v>
      </c>
      <c r="E34" s="141">
        <v>76707</v>
      </c>
    </row>
    <row r="35" spans="1:5" x14ac:dyDescent="0.25">
      <c r="A35" s="139" t="s">
        <v>842</v>
      </c>
      <c r="B35" s="392" t="s">
        <v>1651</v>
      </c>
      <c r="C35" s="392" t="s">
        <v>1652</v>
      </c>
      <c r="D35" s="141">
        <v>236821</v>
      </c>
      <c r="E35" s="141">
        <v>63942</v>
      </c>
    </row>
    <row r="36" spans="1:5" x14ac:dyDescent="0.25">
      <c r="A36" s="139" t="s">
        <v>843</v>
      </c>
      <c r="B36" s="392" t="s">
        <v>1676</v>
      </c>
      <c r="C36" s="392" t="s">
        <v>1653</v>
      </c>
      <c r="D36" s="141">
        <v>200000</v>
      </c>
      <c r="E36" s="141">
        <v>54000</v>
      </c>
    </row>
    <row r="37" spans="1:5" x14ac:dyDescent="0.25">
      <c r="A37" s="139" t="s">
        <v>844</v>
      </c>
      <c r="B37" s="392" t="s">
        <v>1654</v>
      </c>
      <c r="C37" s="392" t="s">
        <v>1655</v>
      </c>
      <c r="D37" s="141">
        <v>161220</v>
      </c>
      <c r="E37" s="141">
        <v>43529</v>
      </c>
    </row>
    <row r="38" spans="1:5" x14ac:dyDescent="0.25">
      <c r="A38" s="139" t="s">
        <v>845</v>
      </c>
      <c r="B38" s="392" t="s">
        <v>1656</v>
      </c>
      <c r="C38" s="392" t="s">
        <v>1657</v>
      </c>
      <c r="D38" s="141">
        <v>80000</v>
      </c>
      <c r="E38" s="141"/>
    </row>
    <row r="39" spans="1:5" x14ac:dyDescent="0.25">
      <c r="A39" s="139" t="s">
        <v>846</v>
      </c>
      <c r="B39" s="392" t="s">
        <v>1658</v>
      </c>
      <c r="C39" s="392" t="s">
        <v>1659</v>
      </c>
      <c r="D39" s="141">
        <v>79020</v>
      </c>
      <c r="E39" s="141"/>
    </row>
    <row r="40" spans="1:5" x14ac:dyDescent="0.25">
      <c r="A40" s="139" t="s">
        <v>847</v>
      </c>
      <c r="B40" s="392" t="s">
        <v>1660</v>
      </c>
      <c r="C40" s="392" t="s">
        <v>1661</v>
      </c>
      <c r="D40" s="141">
        <v>60322</v>
      </c>
      <c r="E40" s="141"/>
    </row>
    <row r="41" spans="1:5" x14ac:dyDescent="0.25">
      <c r="A41" s="139" t="s">
        <v>848</v>
      </c>
      <c r="B41" s="392" t="s">
        <v>1662</v>
      </c>
      <c r="C41" s="392" t="s">
        <v>1663</v>
      </c>
      <c r="D41" s="141">
        <v>60000</v>
      </c>
      <c r="E41" s="141"/>
    </row>
    <row r="42" spans="1:5" x14ac:dyDescent="0.25">
      <c r="A42" s="139" t="s">
        <v>849</v>
      </c>
      <c r="B42" s="392" t="s">
        <v>1671</v>
      </c>
      <c r="C42" s="392" t="s">
        <v>1664</v>
      </c>
      <c r="D42" s="141">
        <v>60000</v>
      </c>
      <c r="E42" s="141"/>
    </row>
    <row r="43" spans="1:5" s="112" customFormat="1" ht="14.25" x14ac:dyDescent="0.2">
      <c r="A43" s="138" t="s">
        <v>850</v>
      </c>
      <c r="B43" s="538" t="s">
        <v>1666</v>
      </c>
      <c r="C43" s="538"/>
      <c r="D43" s="539">
        <f>SUM(D7:D42)</f>
        <v>533753583</v>
      </c>
      <c r="E43" s="539">
        <f>SUM(E7:E42)</f>
        <v>31249551</v>
      </c>
    </row>
  </sheetData>
  <mergeCells count="6">
    <mergeCell ref="A3:D3"/>
    <mergeCell ref="D5:E5"/>
    <mergeCell ref="C5:C6"/>
    <mergeCell ref="B5:B6"/>
    <mergeCell ref="A5:A6"/>
    <mergeCell ref="A1:E1"/>
  </mergeCells>
  <pageMargins left="0.70866141732283472" right="0.70866141732283472" top="0.74803149606299213" bottom="0.74803149606299213" header="0.31496062992125984" footer="0.31496062992125984"/>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E46"/>
  <sheetViews>
    <sheetView zoomScaleNormal="100" workbookViewId="0">
      <selection sqref="A1:AE1"/>
    </sheetView>
  </sheetViews>
  <sheetFormatPr defaultRowHeight="12.75" x14ac:dyDescent="0.2"/>
  <cols>
    <col min="1" max="1" width="5" style="9" bestFit="1" customWidth="1"/>
    <col min="2" max="2" width="62.5703125" style="9" bestFit="1" customWidth="1"/>
    <col min="3" max="3" width="5.85546875" style="9" bestFit="1" customWidth="1"/>
    <col min="4" max="5" width="12.28515625" style="9" bestFit="1" customWidth="1"/>
    <col min="6" max="6" width="10.85546875" style="9" bestFit="1" customWidth="1"/>
    <col min="7" max="7" width="7.5703125" style="399" bestFit="1" customWidth="1"/>
    <col min="8" max="10" width="10.85546875" style="9" bestFit="1" customWidth="1"/>
    <col min="11" max="11" width="7.5703125" style="399" bestFit="1" customWidth="1"/>
    <col min="12" max="13" width="10.85546875" style="9" bestFit="1" customWidth="1"/>
    <col min="14" max="14" width="9.85546875" style="9" bestFit="1" customWidth="1"/>
    <col min="15" max="15" width="8.5703125" style="399" bestFit="1" customWidth="1"/>
    <col min="16" max="16" width="10.85546875" style="3" bestFit="1" customWidth="1"/>
    <col min="17" max="17" width="10.85546875" style="9" bestFit="1" customWidth="1"/>
    <col min="18" max="18" width="10.85546875" style="9" customWidth="1"/>
    <col min="19" max="19" width="7.5703125" style="399" bestFit="1" customWidth="1"/>
    <col min="20" max="22" width="10.85546875" style="9" bestFit="1" customWidth="1"/>
    <col min="23" max="23" width="7.5703125" style="399" bestFit="1" customWidth="1"/>
    <col min="24" max="26" width="9.85546875" style="9" bestFit="1" customWidth="1"/>
    <col min="27" max="27" width="7.5703125" style="399" bestFit="1" customWidth="1"/>
    <col min="28" max="29" width="12.28515625" style="3" bestFit="1" customWidth="1"/>
    <col min="30" max="30" width="13" style="3" customWidth="1"/>
    <col min="31" max="31" width="8.5703125" style="402" bestFit="1" customWidth="1"/>
    <col min="32" max="16384" width="9.140625" style="9"/>
  </cols>
  <sheetData>
    <row r="1" spans="1:31" x14ac:dyDescent="0.2">
      <c r="A1" s="600" t="s">
        <v>1714</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row>
    <row r="2" spans="1:31" ht="15.75" x14ac:dyDescent="0.25">
      <c r="A2" s="602" t="s">
        <v>567</v>
      </c>
      <c r="B2" s="603"/>
      <c r="C2" s="603"/>
      <c r="D2" s="603"/>
      <c r="E2" s="603"/>
      <c r="F2" s="603"/>
      <c r="G2" s="603"/>
      <c r="H2" s="603"/>
      <c r="I2" s="603"/>
      <c r="J2" s="603"/>
      <c r="K2" s="603"/>
      <c r="L2" s="603"/>
      <c r="M2" s="603"/>
      <c r="N2" s="603"/>
      <c r="O2" s="603"/>
      <c r="P2" s="601"/>
      <c r="Q2" s="601"/>
      <c r="R2" s="601"/>
      <c r="S2" s="601"/>
      <c r="T2" s="601"/>
      <c r="U2" s="601"/>
      <c r="V2" s="601"/>
      <c r="W2" s="601"/>
      <c r="X2" s="601"/>
      <c r="Y2" s="601"/>
      <c r="Z2" s="601"/>
      <c r="AA2" s="601"/>
      <c r="AB2" s="601"/>
      <c r="AC2" s="601"/>
      <c r="AD2" s="601"/>
      <c r="AE2" s="601"/>
    </row>
    <row r="3" spans="1:31" s="105" customFormat="1" ht="15.75" x14ac:dyDescent="0.25">
      <c r="A3" s="630" t="s">
        <v>625</v>
      </c>
      <c r="B3" s="631"/>
      <c r="C3" s="631"/>
      <c r="D3" s="63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row>
    <row r="4" spans="1:31" s="105" customFormat="1" ht="11.25" customHeight="1" x14ac:dyDescent="0.25">
      <c r="A4" s="103"/>
      <c r="B4" s="104"/>
      <c r="C4" s="104"/>
      <c r="D4" s="104"/>
      <c r="E4" s="52"/>
      <c r="F4" s="52"/>
      <c r="G4" s="394"/>
      <c r="H4" s="52"/>
      <c r="I4" s="52"/>
      <c r="J4" s="52"/>
      <c r="K4" s="394"/>
      <c r="L4" s="52"/>
      <c r="M4" s="52"/>
      <c r="N4" s="52"/>
      <c r="O4" s="394"/>
      <c r="P4" s="191"/>
      <c r="S4" s="413"/>
      <c r="W4" s="413"/>
      <c r="AA4" s="413"/>
      <c r="AB4" s="109"/>
      <c r="AC4" s="109"/>
      <c r="AD4" s="109"/>
      <c r="AE4" s="459"/>
    </row>
    <row r="5" spans="1:31" s="1" customFormat="1" ht="15.95" customHeight="1" x14ac:dyDescent="0.2">
      <c r="A5" s="37" t="s">
        <v>536</v>
      </c>
      <c r="B5" s="51" t="s">
        <v>537</v>
      </c>
      <c r="C5" s="51" t="s">
        <v>538</v>
      </c>
      <c r="D5" s="51" t="s">
        <v>539</v>
      </c>
      <c r="E5" s="51" t="s">
        <v>540</v>
      </c>
      <c r="F5" s="51" t="s">
        <v>541</v>
      </c>
      <c r="G5" s="407" t="s">
        <v>542</v>
      </c>
      <c r="H5" s="51" t="s">
        <v>543</v>
      </c>
      <c r="I5" s="51" t="s">
        <v>544</v>
      </c>
      <c r="J5" s="51" t="s">
        <v>545</v>
      </c>
      <c r="K5" s="407" t="s">
        <v>546</v>
      </c>
      <c r="L5" s="51" t="s">
        <v>547</v>
      </c>
      <c r="M5" s="51" t="s">
        <v>548</v>
      </c>
      <c r="N5" s="51" t="s">
        <v>549</v>
      </c>
      <c r="O5" s="407" t="s">
        <v>550</v>
      </c>
      <c r="P5" s="51" t="s">
        <v>551</v>
      </c>
      <c r="Q5" s="51" t="s">
        <v>552</v>
      </c>
      <c r="R5" s="51" t="s">
        <v>553</v>
      </c>
      <c r="S5" s="407" t="s">
        <v>554</v>
      </c>
      <c r="T5" s="51" t="s">
        <v>555</v>
      </c>
      <c r="U5" s="51" t="s">
        <v>556</v>
      </c>
      <c r="V5" s="51" t="s">
        <v>557</v>
      </c>
      <c r="W5" s="407" t="s">
        <v>558</v>
      </c>
      <c r="X5" s="51" t="s">
        <v>559</v>
      </c>
      <c r="Y5" s="51" t="s">
        <v>560</v>
      </c>
      <c r="Z5" s="51" t="s">
        <v>561</v>
      </c>
      <c r="AA5" s="407" t="s">
        <v>562</v>
      </c>
      <c r="AB5" s="51" t="s">
        <v>563</v>
      </c>
      <c r="AC5" s="6" t="s">
        <v>937</v>
      </c>
      <c r="AD5" s="6" t="s">
        <v>938</v>
      </c>
      <c r="AE5" s="400" t="s">
        <v>939</v>
      </c>
    </row>
    <row r="6" spans="1:31" ht="25.5" customHeight="1" x14ac:dyDescent="0.2">
      <c r="A6" s="633" t="s">
        <v>252</v>
      </c>
      <c r="B6" s="635" t="s">
        <v>253</v>
      </c>
      <c r="C6" s="638" t="s">
        <v>250</v>
      </c>
      <c r="D6" s="641" t="s">
        <v>565</v>
      </c>
      <c r="E6" s="607"/>
      <c r="F6" s="607"/>
      <c r="G6" s="608"/>
      <c r="H6" s="641" t="s">
        <v>566</v>
      </c>
      <c r="I6" s="607"/>
      <c r="J6" s="607"/>
      <c r="K6" s="608"/>
      <c r="L6" s="641" t="s">
        <v>523</v>
      </c>
      <c r="M6" s="607"/>
      <c r="N6" s="607"/>
      <c r="O6" s="608"/>
      <c r="P6" s="641" t="s">
        <v>524</v>
      </c>
      <c r="Q6" s="607"/>
      <c r="R6" s="607"/>
      <c r="S6" s="608"/>
      <c r="T6" s="641" t="s">
        <v>525</v>
      </c>
      <c r="U6" s="607"/>
      <c r="V6" s="607"/>
      <c r="W6" s="608"/>
      <c r="X6" s="641" t="s">
        <v>526</v>
      </c>
      <c r="Y6" s="607"/>
      <c r="Z6" s="607"/>
      <c r="AA6" s="608"/>
      <c r="AB6" s="641" t="s">
        <v>527</v>
      </c>
      <c r="AC6" s="642"/>
      <c r="AD6" s="642"/>
      <c r="AE6" s="643"/>
    </row>
    <row r="7" spans="1:31" x14ac:dyDescent="0.2">
      <c r="A7" s="634"/>
      <c r="B7" s="636"/>
      <c r="C7" s="639"/>
      <c r="D7" s="641" t="s">
        <v>249</v>
      </c>
      <c r="E7" s="608"/>
      <c r="F7" s="609" t="s">
        <v>1027</v>
      </c>
      <c r="G7" s="644"/>
      <c r="H7" s="641" t="s">
        <v>249</v>
      </c>
      <c r="I7" s="608"/>
      <c r="J7" s="609" t="s">
        <v>1027</v>
      </c>
      <c r="K7" s="644"/>
      <c r="L7" s="641" t="s">
        <v>249</v>
      </c>
      <c r="M7" s="608"/>
      <c r="N7" s="609" t="s">
        <v>1027</v>
      </c>
      <c r="O7" s="644"/>
      <c r="P7" s="641" t="s">
        <v>249</v>
      </c>
      <c r="Q7" s="608"/>
      <c r="R7" s="609" t="s">
        <v>1027</v>
      </c>
      <c r="S7" s="644"/>
      <c r="T7" s="641" t="s">
        <v>249</v>
      </c>
      <c r="U7" s="608"/>
      <c r="V7" s="609" t="s">
        <v>1027</v>
      </c>
      <c r="W7" s="644"/>
      <c r="X7" s="641" t="s">
        <v>249</v>
      </c>
      <c r="Y7" s="608"/>
      <c r="Z7" s="609" t="s">
        <v>1027</v>
      </c>
      <c r="AA7" s="644"/>
      <c r="AB7" s="641" t="s">
        <v>249</v>
      </c>
      <c r="AC7" s="627"/>
      <c r="AD7" s="609" t="s">
        <v>1027</v>
      </c>
      <c r="AE7" s="644"/>
    </row>
    <row r="8" spans="1:31" x14ac:dyDescent="0.2">
      <c r="A8" s="624"/>
      <c r="B8" s="637"/>
      <c r="C8" s="640"/>
      <c r="D8" s="40" t="s">
        <v>925</v>
      </c>
      <c r="E8" s="40" t="s">
        <v>926</v>
      </c>
      <c r="F8" s="40" t="s">
        <v>1028</v>
      </c>
      <c r="G8" s="408" t="s">
        <v>1029</v>
      </c>
      <c r="H8" s="40" t="s">
        <v>925</v>
      </c>
      <c r="I8" s="40" t="s">
        <v>926</v>
      </c>
      <c r="J8" s="40" t="s">
        <v>1028</v>
      </c>
      <c r="K8" s="408" t="s">
        <v>1029</v>
      </c>
      <c r="L8" s="40" t="s">
        <v>925</v>
      </c>
      <c r="M8" s="40" t="s">
        <v>926</v>
      </c>
      <c r="N8" s="40" t="s">
        <v>1028</v>
      </c>
      <c r="O8" s="408" t="s">
        <v>1029</v>
      </c>
      <c r="P8" s="40" t="s">
        <v>925</v>
      </c>
      <c r="Q8" s="40" t="s">
        <v>926</v>
      </c>
      <c r="R8" s="40" t="s">
        <v>1028</v>
      </c>
      <c r="S8" s="408" t="s">
        <v>1029</v>
      </c>
      <c r="T8" s="40" t="s">
        <v>925</v>
      </c>
      <c r="U8" s="40" t="s">
        <v>926</v>
      </c>
      <c r="V8" s="40" t="s">
        <v>1028</v>
      </c>
      <c r="W8" s="408" t="s">
        <v>1029</v>
      </c>
      <c r="X8" s="40" t="s">
        <v>925</v>
      </c>
      <c r="Y8" s="40" t="s">
        <v>926</v>
      </c>
      <c r="Z8" s="40" t="s">
        <v>1028</v>
      </c>
      <c r="AA8" s="408" t="s">
        <v>1029</v>
      </c>
      <c r="AB8" s="40" t="s">
        <v>925</v>
      </c>
      <c r="AC8" s="40" t="s">
        <v>926</v>
      </c>
      <c r="AD8" s="40" t="s">
        <v>1028</v>
      </c>
      <c r="AE8" s="408" t="s">
        <v>1029</v>
      </c>
    </row>
    <row r="9" spans="1:31" ht="12.95" customHeight="1" x14ac:dyDescent="0.2">
      <c r="A9" s="41" t="s">
        <v>244</v>
      </c>
      <c r="B9" s="50" t="s">
        <v>519</v>
      </c>
      <c r="C9" s="44" t="s">
        <v>518</v>
      </c>
      <c r="D9" s="181"/>
      <c r="E9" s="181"/>
      <c r="F9" s="181"/>
      <c r="G9" s="409"/>
      <c r="H9" s="181"/>
      <c r="I9" s="181"/>
      <c r="J9" s="181"/>
      <c r="K9" s="409"/>
      <c r="L9" s="181"/>
      <c r="M9" s="181"/>
      <c r="N9" s="181"/>
      <c r="O9" s="409"/>
      <c r="P9" s="181"/>
      <c r="Q9" s="181"/>
      <c r="R9" s="181"/>
      <c r="S9" s="409"/>
      <c r="T9" s="181"/>
      <c r="U9" s="181"/>
      <c r="V9" s="181"/>
      <c r="W9" s="409"/>
      <c r="X9" s="181"/>
      <c r="Y9" s="181"/>
      <c r="Z9" s="181"/>
      <c r="AA9" s="409"/>
      <c r="AB9" s="188">
        <f t="shared" ref="AB9:AC16" si="0">D9+H9+L9+P9+T9+X9</f>
        <v>0</v>
      </c>
      <c r="AC9" s="188">
        <f t="shared" si="0"/>
        <v>0</v>
      </c>
      <c r="AD9" s="170">
        <f>F9+J9+N9+R9+V9+Z9</f>
        <v>0</v>
      </c>
      <c r="AE9" s="403"/>
    </row>
    <row r="10" spans="1:31" ht="12.95" customHeight="1" x14ac:dyDescent="0.2">
      <c r="A10" s="41" t="s">
        <v>241</v>
      </c>
      <c r="B10" s="46" t="s">
        <v>517</v>
      </c>
      <c r="C10" s="44" t="s">
        <v>516</v>
      </c>
      <c r="D10" s="181"/>
      <c r="E10" s="181"/>
      <c r="F10" s="181"/>
      <c r="G10" s="409"/>
      <c r="H10" s="181"/>
      <c r="I10" s="181"/>
      <c r="J10" s="181"/>
      <c r="K10" s="409"/>
      <c r="L10" s="181"/>
      <c r="M10" s="181"/>
      <c r="N10" s="181"/>
      <c r="O10" s="409"/>
      <c r="P10" s="181"/>
      <c r="Q10" s="181"/>
      <c r="R10" s="181"/>
      <c r="S10" s="409"/>
      <c r="T10" s="181"/>
      <c r="U10" s="181"/>
      <c r="V10" s="181"/>
      <c r="W10" s="409"/>
      <c r="X10" s="181"/>
      <c r="Y10" s="181"/>
      <c r="Z10" s="181"/>
      <c r="AA10" s="409"/>
      <c r="AB10" s="188">
        <f t="shared" si="0"/>
        <v>0</v>
      </c>
      <c r="AC10" s="188">
        <f t="shared" si="0"/>
        <v>0</v>
      </c>
      <c r="AD10" s="170">
        <f t="shared" ref="AD10:AD38" si="1">F10+J10+N10+R10+V10+Z10</f>
        <v>0</v>
      </c>
      <c r="AE10" s="403"/>
    </row>
    <row r="11" spans="1:31" ht="12.95" customHeight="1" x14ac:dyDescent="0.2">
      <c r="A11" s="41" t="s">
        <v>238</v>
      </c>
      <c r="B11" s="50" t="s">
        <v>515</v>
      </c>
      <c r="C11" s="44" t="s">
        <v>514</v>
      </c>
      <c r="D11" s="181"/>
      <c r="E11" s="181"/>
      <c r="F11" s="181"/>
      <c r="G11" s="409"/>
      <c r="H11" s="181"/>
      <c r="I11" s="181"/>
      <c r="J11" s="181"/>
      <c r="K11" s="409"/>
      <c r="L11" s="181"/>
      <c r="M11" s="181"/>
      <c r="N11" s="181"/>
      <c r="O11" s="409"/>
      <c r="P11" s="181"/>
      <c r="Q11" s="181"/>
      <c r="R11" s="181"/>
      <c r="S11" s="409"/>
      <c r="T11" s="181"/>
      <c r="U11" s="181"/>
      <c r="V11" s="181"/>
      <c r="W11" s="409"/>
      <c r="X11" s="181"/>
      <c r="Y11" s="181"/>
      <c r="Z11" s="181"/>
      <c r="AA11" s="409"/>
      <c r="AB11" s="188">
        <f t="shared" si="0"/>
        <v>0</v>
      </c>
      <c r="AC11" s="188">
        <f t="shared" si="0"/>
        <v>0</v>
      </c>
      <c r="AD11" s="170">
        <f t="shared" si="1"/>
        <v>0</v>
      </c>
      <c r="AE11" s="403"/>
    </row>
    <row r="12" spans="1:31" ht="12.95" customHeight="1" x14ac:dyDescent="0.2">
      <c r="A12" s="91" t="s">
        <v>235</v>
      </c>
      <c r="B12" s="106" t="s">
        <v>513</v>
      </c>
      <c r="C12" s="92" t="s">
        <v>512</v>
      </c>
      <c r="D12" s="184"/>
      <c r="E12" s="184"/>
      <c r="F12" s="184"/>
      <c r="G12" s="410"/>
      <c r="H12" s="184"/>
      <c r="I12" s="184"/>
      <c r="J12" s="184"/>
      <c r="K12" s="410"/>
      <c r="L12" s="184"/>
      <c r="M12" s="184"/>
      <c r="N12" s="184"/>
      <c r="O12" s="410"/>
      <c r="P12" s="184"/>
      <c r="Q12" s="184"/>
      <c r="R12" s="184"/>
      <c r="S12" s="410"/>
      <c r="T12" s="184"/>
      <c r="U12" s="184"/>
      <c r="V12" s="184"/>
      <c r="W12" s="410"/>
      <c r="X12" s="184"/>
      <c r="Y12" s="184"/>
      <c r="Z12" s="184"/>
      <c r="AA12" s="410"/>
      <c r="AB12" s="189">
        <f t="shared" si="0"/>
        <v>0</v>
      </c>
      <c r="AC12" s="189">
        <f t="shared" si="0"/>
        <v>0</v>
      </c>
      <c r="AD12" s="249">
        <f t="shared" si="1"/>
        <v>0</v>
      </c>
      <c r="AE12" s="414"/>
    </row>
    <row r="13" spans="1:31" ht="12.95" customHeight="1" x14ac:dyDescent="0.2">
      <c r="A13" s="41" t="s">
        <v>232</v>
      </c>
      <c r="B13" s="46" t="s">
        <v>511</v>
      </c>
      <c r="C13" s="44" t="s">
        <v>510</v>
      </c>
      <c r="D13" s="181">
        <v>2149588146</v>
      </c>
      <c r="E13" s="181">
        <v>2229726968</v>
      </c>
      <c r="F13" s="181">
        <v>300000000</v>
      </c>
      <c r="G13" s="409">
        <f>F13/E13</f>
        <v>0.13454562119284552</v>
      </c>
      <c r="H13" s="181"/>
      <c r="I13" s="181"/>
      <c r="J13" s="181"/>
      <c r="K13" s="409"/>
      <c r="L13" s="181"/>
      <c r="M13" s="181"/>
      <c r="N13" s="181"/>
      <c r="O13" s="409"/>
      <c r="P13" s="181"/>
      <c r="Q13" s="181"/>
      <c r="R13" s="181"/>
      <c r="S13" s="409"/>
      <c r="T13" s="181"/>
      <c r="U13" s="181"/>
      <c r="V13" s="181"/>
      <c r="W13" s="409"/>
      <c r="X13" s="181"/>
      <c r="Y13" s="181"/>
      <c r="Z13" s="181"/>
      <c r="AA13" s="409"/>
      <c r="AB13" s="188">
        <f t="shared" si="0"/>
        <v>2149588146</v>
      </c>
      <c r="AC13" s="188">
        <f t="shared" si="0"/>
        <v>2229726968</v>
      </c>
      <c r="AD13" s="170">
        <f t="shared" si="1"/>
        <v>300000000</v>
      </c>
      <c r="AE13" s="403">
        <f>AD13/AC13</f>
        <v>0.13454562119284552</v>
      </c>
    </row>
    <row r="14" spans="1:31" ht="12.95" customHeight="1" x14ac:dyDescent="0.2">
      <c r="A14" s="41" t="s">
        <v>229</v>
      </c>
      <c r="B14" s="50" t="s">
        <v>509</v>
      </c>
      <c r="C14" s="44" t="s">
        <v>508</v>
      </c>
      <c r="D14" s="181"/>
      <c r="E14" s="181"/>
      <c r="F14" s="181"/>
      <c r="G14" s="409"/>
      <c r="H14" s="181"/>
      <c r="I14" s="181"/>
      <c r="J14" s="181"/>
      <c r="K14" s="409"/>
      <c r="L14" s="181"/>
      <c r="M14" s="181"/>
      <c r="N14" s="181"/>
      <c r="O14" s="409"/>
      <c r="P14" s="181"/>
      <c r="Q14" s="181"/>
      <c r="R14" s="181"/>
      <c r="S14" s="409"/>
      <c r="T14" s="181"/>
      <c r="U14" s="181"/>
      <c r="V14" s="181"/>
      <c r="W14" s="409"/>
      <c r="X14" s="181"/>
      <c r="Y14" s="181"/>
      <c r="Z14" s="181"/>
      <c r="AA14" s="409"/>
      <c r="AB14" s="188">
        <f t="shared" si="0"/>
        <v>0</v>
      </c>
      <c r="AC14" s="188">
        <f t="shared" si="0"/>
        <v>0</v>
      </c>
      <c r="AD14" s="170">
        <f t="shared" si="1"/>
        <v>0</v>
      </c>
      <c r="AE14" s="403"/>
    </row>
    <row r="15" spans="1:31" ht="12.95" customHeight="1" x14ac:dyDescent="0.2">
      <c r="A15" s="41" t="s">
        <v>226</v>
      </c>
      <c r="B15" s="46" t="s">
        <v>507</v>
      </c>
      <c r="C15" s="44" t="s">
        <v>506</v>
      </c>
      <c r="D15" s="181"/>
      <c r="E15" s="181"/>
      <c r="F15" s="181"/>
      <c r="G15" s="409"/>
      <c r="H15" s="181"/>
      <c r="I15" s="181"/>
      <c r="J15" s="181"/>
      <c r="K15" s="409"/>
      <c r="L15" s="181"/>
      <c r="M15" s="181"/>
      <c r="N15" s="181"/>
      <c r="O15" s="409"/>
      <c r="P15" s="181"/>
      <c r="Q15" s="181"/>
      <c r="R15" s="181"/>
      <c r="S15" s="409"/>
      <c r="T15" s="181"/>
      <c r="U15" s="181"/>
      <c r="V15" s="181"/>
      <c r="W15" s="409"/>
      <c r="X15" s="181"/>
      <c r="Y15" s="181"/>
      <c r="Z15" s="181"/>
      <c r="AA15" s="409"/>
      <c r="AB15" s="188">
        <f t="shared" si="0"/>
        <v>0</v>
      </c>
      <c r="AC15" s="188">
        <f t="shared" si="0"/>
        <v>0</v>
      </c>
      <c r="AD15" s="170">
        <f t="shared" si="1"/>
        <v>0</v>
      </c>
      <c r="AE15" s="403"/>
    </row>
    <row r="16" spans="1:31" ht="12.95" customHeight="1" x14ac:dyDescent="0.2">
      <c r="A16" s="41" t="s">
        <v>223</v>
      </c>
      <c r="B16" s="50" t="s">
        <v>505</v>
      </c>
      <c r="C16" s="44" t="s">
        <v>504</v>
      </c>
      <c r="D16" s="181"/>
      <c r="E16" s="181"/>
      <c r="F16" s="181"/>
      <c r="G16" s="409"/>
      <c r="H16" s="181"/>
      <c r="I16" s="181"/>
      <c r="J16" s="181"/>
      <c r="K16" s="409"/>
      <c r="L16" s="181"/>
      <c r="M16" s="181"/>
      <c r="N16" s="181"/>
      <c r="O16" s="409"/>
      <c r="P16" s="181"/>
      <c r="Q16" s="181"/>
      <c r="R16" s="181"/>
      <c r="S16" s="409"/>
      <c r="T16" s="181"/>
      <c r="U16" s="181"/>
      <c r="V16" s="181"/>
      <c r="W16" s="409"/>
      <c r="X16" s="181"/>
      <c r="Y16" s="181"/>
      <c r="Z16" s="181"/>
      <c r="AA16" s="409"/>
      <c r="AB16" s="188">
        <f t="shared" si="0"/>
        <v>0</v>
      </c>
      <c r="AC16" s="188">
        <f t="shared" si="0"/>
        <v>0</v>
      </c>
      <c r="AD16" s="170">
        <f t="shared" si="1"/>
        <v>0</v>
      </c>
      <c r="AE16" s="403"/>
    </row>
    <row r="17" spans="1:31" s="3" customFormat="1" ht="12.95" customHeight="1" x14ac:dyDescent="0.2">
      <c r="A17" s="91" t="s">
        <v>220</v>
      </c>
      <c r="B17" s="107" t="s">
        <v>503</v>
      </c>
      <c r="C17" s="92" t="s">
        <v>502</v>
      </c>
      <c r="D17" s="184">
        <f>SUM(D13:D16)</f>
        <v>2149588146</v>
      </c>
      <c r="E17" s="184">
        <f>SUM(E13:E16)</f>
        <v>2229726968</v>
      </c>
      <c r="F17" s="184">
        <f>SUM(F13:F16)</f>
        <v>300000000</v>
      </c>
      <c r="G17" s="418">
        <f>F17/E17</f>
        <v>0.13454562119284552</v>
      </c>
      <c r="H17" s="184">
        <f>SUM(H13:H16)</f>
        <v>0</v>
      </c>
      <c r="I17" s="184">
        <f>SUM(I13:I16)</f>
        <v>0</v>
      </c>
      <c r="J17" s="184"/>
      <c r="K17" s="410"/>
      <c r="L17" s="184">
        <f>SUM(L13:L16)</f>
        <v>0</v>
      </c>
      <c r="M17" s="184">
        <f>SUM(M13:M16)</f>
        <v>0</v>
      </c>
      <c r="N17" s="184"/>
      <c r="O17" s="410"/>
      <c r="P17" s="184">
        <f>SUM(P13:P16)</f>
        <v>0</v>
      </c>
      <c r="Q17" s="184">
        <f>SUM(Q13:Q16)</f>
        <v>0</v>
      </c>
      <c r="R17" s="184"/>
      <c r="S17" s="410"/>
      <c r="T17" s="184">
        <f>SUM(T13:T16)</f>
        <v>0</v>
      </c>
      <c r="U17" s="184">
        <f>SUM(U13:U16)</f>
        <v>0</v>
      </c>
      <c r="V17" s="184"/>
      <c r="W17" s="410"/>
      <c r="X17" s="184">
        <f>SUM(X13:X16)</f>
        <v>0</v>
      </c>
      <c r="Y17" s="184">
        <f>SUM(Y13:Y16)</f>
        <v>0</v>
      </c>
      <c r="Z17" s="184"/>
      <c r="AA17" s="410"/>
      <c r="AB17" s="183">
        <f>SUM(AB13:AB16)</f>
        <v>2149588146</v>
      </c>
      <c r="AC17" s="183">
        <f>SUM(AC13:AC16)</f>
        <v>2229726968</v>
      </c>
      <c r="AD17" s="249">
        <f t="shared" si="1"/>
        <v>300000000</v>
      </c>
      <c r="AE17" s="414">
        <f>AD17/AC17</f>
        <v>0.13454562119284552</v>
      </c>
    </row>
    <row r="18" spans="1:31" s="3" customFormat="1" ht="12.95" customHeight="1" x14ac:dyDescent="0.2">
      <c r="A18" s="41" t="s">
        <v>217</v>
      </c>
      <c r="B18" s="44" t="s">
        <v>501</v>
      </c>
      <c r="C18" s="44" t="s">
        <v>500</v>
      </c>
      <c r="D18" s="181">
        <v>397659805</v>
      </c>
      <c r="E18" s="181">
        <v>554580354</v>
      </c>
      <c r="F18" s="181">
        <v>554580354</v>
      </c>
      <c r="G18" s="409">
        <f>F18/E18</f>
        <v>1</v>
      </c>
      <c r="H18" s="181">
        <v>305516</v>
      </c>
      <c r="I18" s="181">
        <v>1396059</v>
      </c>
      <c r="J18" s="181">
        <v>1396059</v>
      </c>
      <c r="K18" s="409">
        <f>J18/I18</f>
        <v>1</v>
      </c>
      <c r="L18" s="181">
        <v>891101</v>
      </c>
      <c r="M18" s="181">
        <v>665212</v>
      </c>
      <c r="N18" s="181">
        <v>665212</v>
      </c>
      <c r="O18" s="409">
        <f>N18/M18</f>
        <v>1</v>
      </c>
      <c r="P18" s="181">
        <v>1342244</v>
      </c>
      <c r="Q18" s="181">
        <v>1339702</v>
      </c>
      <c r="R18" s="181">
        <v>1339702</v>
      </c>
      <c r="S18" s="409">
        <f>R18/Q18</f>
        <v>1</v>
      </c>
      <c r="T18" s="181">
        <v>96192</v>
      </c>
      <c r="U18" s="181">
        <v>634062</v>
      </c>
      <c r="V18" s="181">
        <v>634062</v>
      </c>
      <c r="W18" s="409">
        <f>V18/U18</f>
        <v>1</v>
      </c>
      <c r="X18" s="181">
        <v>1566605</v>
      </c>
      <c r="Y18" s="181">
        <v>1723741</v>
      </c>
      <c r="Z18" s="181">
        <v>1723741</v>
      </c>
      <c r="AA18" s="409">
        <f>Z18/Y18</f>
        <v>1</v>
      </c>
      <c r="AB18" s="188">
        <f t="shared" ref="AB18:AB28" si="2">D18+H18+L18+P18+T18+X18</f>
        <v>401861463</v>
      </c>
      <c r="AC18" s="188">
        <f t="shared" ref="AC18:AC28" si="3">E18+I18+M18+Q18+U18+Y18</f>
        <v>560339130</v>
      </c>
      <c r="AD18" s="170">
        <f t="shared" si="1"/>
        <v>560339130</v>
      </c>
      <c r="AE18" s="403">
        <f>AD18/AC18</f>
        <v>1</v>
      </c>
    </row>
    <row r="19" spans="1:31" s="3" customFormat="1" ht="12.95" customHeight="1" x14ac:dyDescent="0.2">
      <c r="A19" s="41" t="s">
        <v>214</v>
      </c>
      <c r="B19" s="44" t="s">
        <v>499</v>
      </c>
      <c r="C19" s="44" t="s">
        <v>498</v>
      </c>
      <c r="D19" s="181"/>
      <c r="E19" s="181"/>
      <c r="F19" s="181"/>
      <c r="G19" s="409"/>
      <c r="H19" s="181"/>
      <c r="I19" s="181"/>
      <c r="J19" s="181"/>
      <c r="K19" s="409"/>
      <c r="L19" s="181"/>
      <c r="M19" s="181"/>
      <c r="N19" s="181"/>
      <c r="O19" s="409"/>
      <c r="P19" s="181"/>
      <c r="Q19" s="181"/>
      <c r="R19" s="181"/>
      <c r="S19" s="409"/>
      <c r="T19" s="181"/>
      <c r="U19" s="181"/>
      <c r="V19" s="181"/>
      <c r="W19" s="409"/>
      <c r="X19" s="181"/>
      <c r="Y19" s="181"/>
      <c r="Z19" s="181"/>
      <c r="AA19" s="409"/>
      <c r="AB19" s="188">
        <f t="shared" si="2"/>
        <v>0</v>
      </c>
      <c r="AC19" s="188">
        <f t="shared" si="3"/>
        <v>0</v>
      </c>
      <c r="AD19" s="170">
        <f t="shared" si="1"/>
        <v>0</v>
      </c>
      <c r="AE19" s="403"/>
    </row>
    <row r="20" spans="1:31" s="3" customFormat="1" ht="12.95" customHeight="1" x14ac:dyDescent="0.2">
      <c r="A20" s="91" t="s">
        <v>211</v>
      </c>
      <c r="B20" s="92" t="s">
        <v>497</v>
      </c>
      <c r="C20" s="92" t="s">
        <v>496</v>
      </c>
      <c r="D20" s="184">
        <f>SUM(D18:D19)</f>
        <v>397659805</v>
      </c>
      <c r="E20" s="184">
        <f>SUM(E18:E19)</f>
        <v>554580354</v>
      </c>
      <c r="F20" s="184">
        <f>SUM(F18:F19)</f>
        <v>554580354</v>
      </c>
      <c r="G20" s="418">
        <f>F20/E20</f>
        <v>1</v>
      </c>
      <c r="H20" s="184">
        <f>SUM(H18:H19)</f>
        <v>305516</v>
      </c>
      <c r="I20" s="184">
        <f>SUM(I18:I19)</f>
        <v>1396059</v>
      </c>
      <c r="J20" s="184">
        <f>SUM(J18:J19)</f>
        <v>1396059</v>
      </c>
      <c r="K20" s="418">
        <f>J20/I20</f>
        <v>1</v>
      </c>
      <c r="L20" s="184">
        <f>SUM(L18:L19)</f>
        <v>891101</v>
      </c>
      <c r="M20" s="184">
        <f>SUM(M18:M19)</f>
        <v>665212</v>
      </c>
      <c r="N20" s="184">
        <f t="shared" ref="N20:AC20" si="4">SUM(N18:N19)</f>
        <v>665212</v>
      </c>
      <c r="O20" s="410">
        <f t="shared" si="4"/>
        <v>1</v>
      </c>
      <c r="P20" s="184">
        <f t="shared" si="4"/>
        <v>1342244</v>
      </c>
      <c r="Q20" s="184">
        <f t="shared" si="4"/>
        <v>1339702</v>
      </c>
      <c r="R20" s="184">
        <f t="shared" si="4"/>
        <v>1339702</v>
      </c>
      <c r="S20" s="418">
        <f>R20/Q20</f>
        <v>1</v>
      </c>
      <c r="T20" s="184">
        <f t="shared" si="4"/>
        <v>96192</v>
      </c>
      <c r="U20" s="184">
        <f t="shared" si="4"/>
        <v>634062</v>
      </c>
      <c r="V20" s="184">
        <f t="shared" si="4"/>
        <v>634062</v>
      </c>
      <c r="W20" s="418">
        <f>V20/U20</f>
        <v>1</v>
      </c>
      <c r="X20" s="184">
        <f t="shared" si="4"/>
        <v>1566605</v>
      </c>
      <c r="Y20" s="184">
        <f t="shared" si="4"/>
        <v>1723741</v>
      </c>
      <c r="Z20" s="184">
        <f t="shared" si="4"/>
        <v>1723741</v>
      </c>
      <c r="AA20" s="410">
        <f t="shared" si="4"/>
        <v>1</v>
      </c>
      <c r="AB20" s="183">
        <f t="shared" si="4"/>
        <v>401861463</v>
      </c>
      <c r="AC20" s="183">
        <f t="shared" si="4"/>
        <v>560339130</v>
      </c>
      <c r="AD20" s="249">
        <f t="shared" si="1"/>
        <v>560339130</v>
      </c>
      <c r="AE20" s="414">
        <f>AD20/AC20</f>
        <v>1</v>
      </c>
    </row>
    <row r="21" spans="1:31" s="3" customFormat="1" ht="12.95" customHeight="1" x14ac:dyDescent="0.2">
      <c r="A21" s="41" t="s">
        <v>208</v>
      </c>
      <c r="B21" s="50" t="s">
        <v>495</v>
      </c>
      <c r="C21" s="44" t="s">
        <v>494</v>
      </c>
      <c r="D21" s="181"/>
      <c r="E21" s="181">
        <v>90000000</v>
      </c>
      <c r="F21" s="181">
        <v>91236025</v>
      </c>
      <c r="G21" s="409">
        <f>F21/E21</f>
        <v>1.013733611111111</v>
      </c>
      <c r="H21" s="181"/>
      <c r="I21" s="181"/>
      <c r="J21" s="181"/>
      <c r="K21" s="409"/>
      <c r="L21" s="181"/>
      <c r="M21" s="181"/>
      <c r="N21" s="181"/>
      <c r="O21" s="409"/>
      <c r="P21" s="181"/>
      <c r="Q21" s="181"/>
      <c r="R21" s="181"/>
      <c r="S21" s="409"/>
      <c r="T21" s="181"/>
      <c r="U21" s="181"/>
      <c r="V21" s="181"/>
      <c r="W21" s="409"/>
      <c r="X21" s="181"/>
      <c r="Y21" s="181"/>
      <c r="Z21" s="181"/>
      <c r="AA21" s="409"/>
      <c r="AB21" s="188">
        <f t="shared" si="2"/>
        <v>0</v>
      </c>
      <c r="AC21" s="188">
        <f t="shared" si="3"/>
        <v>90000000</v>
      </c>
      <c r="AD21" s="170">
        <f t="shared" si="1"/>
        <v>91236025</v>
      </c>
      <c r="AE21" s="403">
        <f>AD21/AC21</f>
        <v>1.013733611111111</v>
      </c>
    </row>
    <row r="22" spans="1:31" ht="12.95" customHeight="1" x14ac:dyDescent="0.2">
      <c r="A22" s="41" t="s">
        <v>205</v>
      </c>
      <c r="B22" s="50" t="s">
        <v>493</v>
      </c>
      <c r="C22" s="44" t="s">
        <v>492</v>
      </c>
      <c r="D22" s="181"/>
      <c r="E22" s="181"/>
      <c r="F22" s="181"/>
      <c r="G22" s="409"/>
      <c r="H22" s="181"/>
      <c r="I22" s="181"/>
      <c r="J22" s="181"/>
      <c r="K22" s="409"/>
      <c r="L22" s="181"/>
      <c r="M22" s="181"/>
      <c r="N22" s="181"/>
      <c r="O22" s="409"/>
      <c r="P22" s="181"/>
      <c r="Q22" s="181"/>
      <c r="R22" s="181"/>
      <c r="S22" s="409"/>
      <c r="T22" s="181"/>
      <c r="U22" s="181"/>
      <c r="V22" s="181"/>
      <c r="W22" s="409"/>
      <c r="X22" s="181"/>
      <c r="Y22" s="181"/>
      <c r="Z22" s="181"/>
      <c r="AA22" s="409"/>
      <c r="AB22" s="188">
        <f t="shared" si="2"/>
        <v>0</v>
      </c>
      <c r="AC22" s="188">
        <f t="shared" si="3"/>
        <v>0</v>
      </c>
      <c r="AD22" s="170">
        <f t="shared" si="1"/>
        <v>0</v>
      </c>
      <c r="AE22" s="403"/>
    </row>
    <row r="23" spans="1:31" s="18" customFormat="1" ht="12.95" customHeight="1" x14ac:dyDescent="0.2">
      <c r="A23" s="41" t="s">
        <v>202</v>
      </c>
      <c r="B23" s="50" t="s">
        <v>491</v>
      </c>
      <c r="C23" s="44" t="s">
        <v>490</v>
      </c>
      <c r="D23" s="181"/>
      <c r="E23" s="181"/>
      <c r="F23" s="181"/>
      <c r="G23" s="409"/>
      <c r="H23" s="181">
        <v>240114984</v>
      </c>
      <c r="I23" s="181">
        <v>241358060</v>
      </c>
      <c r="J23" s="181">
        <v>227500684</v>
      </c>
      <c r="K23" s="409">
        <f>J23/I23</f>
        <v>0.94258581627644833</v>
      </c>
      <c r="L23" s="181">
        <v>109534099</v>
      </c>
      <c r="M23" s="181">
        <v>109534099</v>
      </c>
      <c r="N23" s="181">
        <v>97617972</v>
      </c>
      <c r="O23" s="409"/>
      <c r="P23" s="181">
        <v>130991356</v>
      </c>
      <c r="Q23" s="181">
        <v>130991356</v>
      </c>
      <c r="R23" s="181">
        <v>110910059</v>
      </c>
      <c r="S23" s="409">
        <f>R23/Q23</f>
        <v>0.84669754086674243</v>
      </c>
      <c r="T23" s="181">
        <v>205763718</v>
      </c>
      <c r="U23" s="181">
        <v>205763718</v>
      </c>
      <c r="V23" s="181">
        <v>186077080</v>
      </c>
      <c r="W23" s="409">
        <f>V23/U23</f>
        <v>0.90432405580851727</v>
      </c>
      <c r="X23" s="181">
        <v>63919445</v>
      </c>
      <c r="Y23" s="181">
        <v>63919445</v>
      </c>
      <c r="Z23" s="181">
        <v>58787235</v>
      </c>
      <c r="AA23" s="409">
        <f>Z23/Y23</f>
        <v>0.91970815766626257</v>
      </c>
      <c r="AB23" s="188">
        <f t="shared" si="2"/>
        <v>750323602</v>
      </c>
      <c r="AC23" s="188">
        <f t="shared" si="3"/>
        <v>751566678</v>
      </c>
      <c r="AD23" s="170">
        <f t="shared" si="1"/>
        <v>680893030</v>
      </c>
      <c r="AE23" s="403">
        <f>AD23/AC23</f>
        <v>0.90596489963063531</v>
      </c>
    </row>
    <row r="24" spans="1:31" s="18" customFormat="1" ht="12.95" customHeight="1" x14ac:dyDescent="0.2">
      <c r="A24" s="41" t="s">
        <v>199</v>
      </c>
      <c r="B24" s="50" t="s">
        <v>489</v>
      </c>
      <c r="C24" s="44" t="s">
        <v>488</v>
      </c>
      <c r="D24" s="181"/>
      <c r="E24" s="181"/>
      <c r="F24" s="181">
        <v>6537922</v>
      </c>
      <c r="G24" s="409"/>
      <c r="H24" s="181"/>
      <c r="I24" s="181"/>
      <c r="J24" s="181"/>
      <c r="K24" s="409"/>
      <c r="L24" s="181"/>
      <c r="M24" s="181"/>
      <c r="N24" s="181"/>
      <c r="O24" s="409"/>
      <c r="P24" s="181"/>
      <c r="Q24" s="181"/>
      <c r="R24" s="181"/>
      <c r="S24" s="409"/>
      <c r="T24" s="181"/>
      <c r="U24" s="181"/>
      <c r="V24" s="181"/>
      <c r="W24" s="409"/>
      <c r="X24" s="181"/>
      <c r="Y24" s="181"/>
      <c r="Z24" s="181"/>
      <c r="AA24" s="409"/>
      <c r="AB24" s="188">
        <f t="shared" si="2"/>
        <v>0</v>
      </c>
      <c r="AC24" s="188">
        <f t="shared" si="3"/>
        <v>0</v>
      </c>
      <c r="AD24" s="170">
        <f t="shared" si="1"/>
        <v>6537922</v>
      </c>
      <c r="AE24" s="403"/>
    </row>
    <row r="25" spans="1:31" ht="12.95" customHeight="1" x14ac:dyDescent="0.2">
      <c r="A25" s="41" t="s">
        <v>196</v>
      </c>
      <c r="B25" s="46" t="s">
        <v>487</v>
      </c>
      <c r="C25" s="44" t="s">
        <v>486</v>
      </c>
      <c r="D25" s="181"/>
      <c r="E25" s="181"/>
      <c r="F25" s="181"/>
      <c r="G25" s="409"/>
      <c r="H25" s="181"/>
      <c r="I25" s="181"/>
      <c r="J25" s="181"/>
      <c r="K25" s="409"/>
      <c r="L25" s="181"/>
      <c r="M25" s="181"/>
      <c r="N25" s="181"/>
      <c r="O25" s="409"/>
      <c r="P25" s="181"/>
      <c r="Q25" s="181"/>
      <c r="R25" s="181"/>
      <c r="S25" s="409"/>
      <c r="T25" s="181"/>
      <c r="U25" s="181"/>
      <c r="V25" s="181"/>
      <c r="W25" s="409"/>
      <c r="X25" s="181"/>
      <c r="Y25" s="181"/>
      <c r="Z25" s="181"/>
      <c r="AA25" s="409"/>
      <c r="AB25" s="188">
        <f t="shared" si="2"/>
        <v>0</v>
      </c>
      <c r="AC25" s="188">
        <f t="shared" si="3"/>
        <v>0</v>
      </c>
      <c r="AD25" s="170">
        <f t="shared" si="1"/>
        <v>0</v>
      </c>
      <c r="AE25" s="403"/>
    </row>
    <row r="26" spans="1:31" ht="12.95" customHeight="1" x14ac:dyDescent="0.2">
      <c r="A26" s="41">
        <v>18</v>
      </c>
      <c r="B26" s="46" t="s">
        <v>485</v>
      </c>
      <c r="C26" s="44" t="s">
        <v>484</v>
      </c>
      <c r="D26" s="181"/>
      <c r="E26" s="181"/>
      <c r="F26" s="181"/>
      <c r="G26" s="409"/>
      <c r="H26" s="181"/>
      <c r="I26" s="181"/>
      <c r="J26" s="181"/>
      <c r="K26" s="409"/>
      <c r="L26" s="181"/>
      <c r="M26" s="181"/>
      <c r="N26" s="181"/>
      <c r="O26" s="409"/>
      <c r="P26" s="181"/>
      <c r="Q26" s="181"/>
      <c r="R26" s="181"/>
      <c r="S26" s="409"/>
      <c r="T26" s="181"/>
      <c r="U26" s="181"/>
      <c r="V26" s="181"/>
      <c r="W26" s="409"/>
      <c r="X26" s="181"/>
      <c r="Y26" s="181"/>
      <c r="Z26" s="181"/>
      <c r="AA26" s="409"/>
      <c r="AB26" s="188">
        <f t="shared" si="2"/>
        <v>0</v>
      </c>
      <c r="AC26" s="188">
        <f t="shared" si="3"/>
        <v>0</v>
      </c>
      <c r="AD26" s="170">
        <f t="shared" si="1"/>
        <v>0</v>
      </c>
      <c r="AE26" s="403"/>
    </row>
    <row r="27" spans="1:31" ht="12.95" customHeight="1" x14ac:dyDescent="0.2">
      <c r="A27" s="41">
        <v>19</v>
      </c>
      <c r="B27" s="46" t="s">
        <v>483</v>
      </c>
      <c r="C27" s="44" t="s">
        <v>482</v>
      </c>
      <c r="D27" s="181"/>
      <c r="E27" s="181"/>
      <c r="F27" s="181"/>
      <c r="G27" s="409"/>
      <c r="H27" s="181"/>
      <c r="I27" s="181"/>
      <c r="J27" s="181"/>
      <c r="K27" s="409"/>
      <c r="L27" s="181"/>
      <c r="M27" s="181"/>
      <c r="N27" s="181"/>
      <c r="O27" s="409"/>
      <c r="P27" s="181"/>
      <c r="Q27" s="181"/>
      <c r="R27" s="181"/>
      <c r="S27" s="409"/>
      <c r="T27" s="181"/>
      <c r="U27" s="181"/>
      <c r="V27" s="181"/>
      <c r="W27" s="409"/>
      <c r="X27" s="181"/>
      <c r="Y27" s="181"/>
      <c r="Z27" s="181"/>
      <c r="AA27" s="409"/>
      <c r="AB27" s="188">
        <f t="shared" si="2"/>
        <v>0</v>
      </c>
      <c r="AC27" s="188">
        <f t="shared" si="3"/>
        <v>0</v>
      </c>
      <c r="AD27" s="170">
        <f t="shared" si="1"/>
        <v>0</v>
      </c>
      <c r="AE27" s="403"/>
    </row>
    <row r="28" spans="1:31" ht="12.95" customHeight="1" x14ac:dyDescent="0.2">
      <c r="A28" s="91">
        <v>20</v>
      </c>
      <c r="B28" s="106" t="s">
        <v>481</v>
      </c>
      <c r="C28" s="92" t="s">
        <v>480</v>
      </c>
      <c r="D28" s="184"/>
      <c r="E28" s="184"/>
      <c r="F28" s="184"/>
      <c r="G28" s="418"/>
      <c r="H28" s="184"/>
      <c r="I28" s="184"/>
      <c r="J28" s="184"/>
      <c r="K28" s="418"/>
      <c r="L28" s="184"/>
      <c r="M28" s="184"/>
      <c r="N28" s="184"/>
      <c r="O28" s="410"/>
      <c r="P28" s="184"/>
      <c r="Q28" s="184"/>
      <c r="R28" s="184"/>
      <c r="S28" s="418"/>
      <c r="T28" s="184"/>
      <c r="U28" s="184"/>
      <c r="V28" s="184"/>
      <c r="W28" s="418"/>
      <c r="X28" s="184"/>
      <c r="Y28" s="184"/>
      <c r="Z28" s="184"/>
      <c r="AA28" s="418"/>
      <c r="AB28" s="189">
        <f t="shared" si="2"/>
        <v>0</v>
      </c>
      <c r="AC28" s="189">
        <f t="shared" si="3"/>
        <v>0</v>
      </c>
      <c r="AD28" s="249">
        <f t="shared" si="1"/>
        <v>0</v>
      </c>
      <c r="AE28" s="414"/>
    </row>
    <row r="29" spans="1:31" ht="12.95" customHeight="1" x14ac:dyDescent="0.2">
      <c r="A29" s="91">
        <v>21</v>
      </c>
      <c r="B29" s="106" t="s">
        <v>479</v>
      </c>
      <c r="C29" s="92" t="s">
        <v>478</v>
      </c>
      <c r="D29" s="184">
        <f>D12+D17+D20+D21+D22+D23+D24+D28</f>
        <v>2547247951</v>
      </c>
      <c r="E29" s="184">
        <f>E12+E17+E20+E21+E22+E23+E24+E28</f>
        <v>2874307322</v>
      </c>
      <c r="F29" s="184">
        <f>F12+F17+F20+F21+F22+F23+F24+F28</f>
        <v>952354301</v>
      </c>
      <c r="G29" s="418">
        <f>F29/E29</f>
        <v>0.33133349858265432</v>
      </c>
      <c r="H29" s="184">
        <f>H12+H17+H20+H21+H22+H23+H24+H28</f>
        <v>240420500</v>
      </c>
      <c r="I29" s="184">
        <f>I12+I17+I20+I21+I22+I23+I24+I28</f>
        <v>242754119</v>
      </c>
      <c r="J29" s="184">
        <f>J12+J17+J20+J21+J22+J23+J24+J28</f>
        <v>228896743</v>
      </c>
      <c r="K29" s="418">
        <f>J29/I29</f>
        <v>0.94291600053138547</v>
      </c>
      <c r="L29" s="184">
        <f>L12+L17+L20+L21+L22+L23+L24+L28</f>
        <v>110425200</v>
      </c>
      <c r="M29" s="184">
        <f>M12+M17+M20+M21+M22+M23+M24+M28</f>
        <v>110199311</v>
      </c>
      <c r="N29" s="184">
        <f t="shared" ref="N29:AC29" si="5">N12+N17+N20+N21+N22+N23+N24+N28</f>
        <v>98283184</v>
      </c>
      <c r="O29" s="410">
        <f t="shared" si="5"/>
        <v>1</v>
      </c>
      <c r="P29" s="184">
        <f t="shared" si="5"/>
        <v>132333600</v>
      </c>
      <c r="Q29" s="184">
        <f t="shared" si="5"/>
        <v>132331058</v>
      </c>
      <c r="R29" s="184">
        <f t="shared" si="5"/>
        <v>112249761</v>
      </c>
      <c r="S29" s="418">
        <f>R29/Q29</f>
        <v>0.84824955453768081</v>
      </c>
      <c r="T29" s="184">
        <f t="shared" si="5"/>
        <v>205859910</v>
      </c>
      <c r="U29" s="184">
        <f t="shared" si="5"/>
        <v>206397780</v>
      </c>
      <c r="V29" s="184">
        <f t="shared" si="5"/>
        <v>186711142</v>
      </c>
      <c r="W29" s="418">
        <f>V29/U29</f>
        <v>0.90461797602668015</v>
      </c>
      <c r="X29" s="184">
        <f t="shared" si="5"/>
        <v>65486050</v>
      </c>
      <c r="Y29" s="184">
        <f t="shared" si="5"/>
        <v>65643186</v>
      </c>
      <c r="Z29" s="184">
        <f t="shared" si="5"/>
        <v>60510976</v>
      </c>
      <c r="AA29" s="418">
        <f>Z29/Y29</f>
        <v>0.92181656143259105</v>
      </c>
      <c r="AB29" s="183">
        <f t="shared" si="5"/>
        <v>3301773211</v>
      </c>
      <c r="AC29" s="183">
        <f t="shared" si="5"/>
        <v>3631632776</v>
      </c>
      <c r="AD29" s="249">
        <f t="shared" si="1"/>
        <v>1639006107</v>
      </c>
      <c r="AE29" s="414">
        <f>AD29/AC29</f>
        <v>0.45131383267370312</v>
      </c>
    </row>
    <row r="30" spans="1:31" ht="12.95" customHeight="1" x14ac:dyDescent="0.2">
      <c r="A30" s="41">
        <v>22</v>
      </c>
      <c r="B30" s="46" t="s">
        <v>477</v>
      </c>
      <c r="C30" s="44" t="s">
        <v>476</v>
      </c>
      <c r="D30" s="181"/>
      <c r="E30" s="181"/>
      <c r="F30" s="181"/>
      <c r="G30" s="409"/>
      <c r="H30" s="181"/>
      <c r="I30" s="181"/>
      <c r="J30" s="181"/>
      <c r="K30" s="409"/>
      <c r="L30" s="181"/>
      <c r="M30" s="181"/>
      <c r="N30" s="181"/>
      <c r="O30" s="409"/>
      <c r="P30" s="181"/>
      <c r="Q30" s="181"/>
      <c r="R30" s="181"/>
      <c r="S30" s="409"/>
      <c r="T30" s="181"/>
      <c r="U30" s="181"/>
      <c r="V30" s="181"/>
      <c r="W30" s="409"/>
      <c r="X30" s="181"/>
      <c r="Y30" s="181"/>
      <c r="Z30" s="181"/>
      <c r="AA30" s="409"/>
      <c r="AB30" s="188">
        <f t="shared" ref="AB30:AC37" si="6">D30+H30+L30+P30+T30+X30</f>
        <v>0</v>
      </c>
      <c r="AC30" s="188">
        <f t="shared" si="6"/>
        <v>0</v>
      </c>
      <c r="AD30" s="170">
        <f t="shared" si="1"/>
        <v>0</v>
      </c>
      <c r="AE30" s="403"/>
    </row>
    <row r="31" spans="1:31" ht="12.95" customHeight="1" x14ac:dyDescent="0.2">
      <c r="A31" s="41">
        <v>23</v>
      </c>
      <c r="B31" s="46" t="s">
        <v>475</v>
      </c>
      <c r="C31" s="44" t="s">
        <v>474</v>
      </c>
      <c r="D31" s="181"/>
      <c r="E31" s="181"/>
      <c r="F31" s="181"/>
      <c r="G31" s="409"/>
      <c r="H31" s="181"/>
      <c r="I31" s="181"/>
      <c r="J31" s="181"/>
      <c r="K31" s="409"/>
      <c r="L31" s="181"/>
      <c r="M31" s="181"/>
      <c r="N31" s="181"/>
      <c r="O31" s="409"/>
      <c r="P31" s="181"/>
      <c r="Q31" s="181"/>
      <c r="R31" s="181"/>
      <c r="S31" s="409"/>
      <c r="T31" s="181"/>
      <c r="U31" s="181"/>
      <c r="V31" s="181"/>
      <c r="W31" s="409"/>
      <c r="X31" s="181"/>
      <c r="Y31" s="181"/>
      <c r="Z31" s="181"/>
      <c r="AA31" s="409"/>
      <c r="AB31" s="188">
        <f t="shared" si="6"/>
        <v>0</v>
      </c>
      <c r="AC31" s="188">
        <f t="shared" si="6"/>
        <v>0</v>
      </c>
      <c r="AD31" s="170">
        <f t="shared" si="1"/>
        <v>0</v>
      </c>
      <c r="AE31" s="403"/>
    </row>
    <row r="32" spans="1:31" ht="12.95" customHeight="1" x14ac:dyDescent="0.2">
      <c r="A32" s="41">
        <v>24</v>
      </c>
      <c r="B32" s="50" t="s">
        <v>473</v>
      </c>
      <c r="C32" s="44" t="s">
        <v>472</v>
      </c>
      <c r="D32" s="181"/>
      <c r="E32" s="181"/>
      <c r="F32" s="181"/>
      <c r="G32" s="409"/>
      <c r="H32" s="181"/>
      <c r="I32" s="181"/>
      <c r="J32" s="181"/>
      <c r="K32" s="409"/>
      <c r="L32" s="181"/>
      <c r="M32" s="181"/>
      <c r="N32" s="181"/>
      <c r="O32" s="409"/>
      <c r="P32" s="181"/>
      <c r="Q32" s="181"/>
      <c r="R32" s="181"/>
      <c r="S32" s="409"/>
      <c r="T32" s="181"/>
      <c r="U32" s="181"/>
      <c r="V32" s="181"/>
      <c r="W32" s="409"/>
      <c r="X32" s="181"/>
      <c r="Y32" s="181"/>
      <c r="Z32" s="181"/>
      <c r="AA32" s="409"/>
      <c r="AB32" s="188">
        <f t="shared" si="6"/>
        <v>0</v>
      </c>
      <c r="AC32" s="188">
        <f t="shared" si="6"/>
        <v>0</v>
      </c>
      <c r="AD32" s="170">
        <f t="shared" si="1"/>
        <v>0</v>
      </c>
      <c r="AE32" s="403"/>
    </row>
    <row r="33" spans="1:31" s="3" customFormat="1" ht="12.95" customHeight="1" x14ac:dyDescent="0.2">
      <c r="A33" s="41">
        <v>25</v>
      </c>
      <c r="B33" s="50" t="s">
        <v>471</v>
      </c>
      <c r="C33" s="44" t="s">
        <v>470</v>
      </c>
      <c r="D33" s="181"/>
      <c r="E33" s="181"/>
      <c r="F33" s="181"/>
      <c r="G33" s="409"/>
      <c r="H33" s="181"/>
      <c r="I33" s="181"/>
      <c r="J33" s="181"/>
      <c r="K33" s="409"/>
      <c r="L33" s="181"/>
      <c r="M33" s="181"/>
      <c r="N33" s="181"/>
      <c r="O33" s="409"/>
      <c r="P33" s="181"/>
      <c r="Q33" s="181"/>
      <c r="R33" s="181"/>
      <c r="S33" s="409"/>
      <c r="T33" s="181"/>
      <c r="U33" s="181"/>
      <c r="V33" s="181"/>
      <c r="W33" s="409"/>
      <c r="X33" s="181"/>
      <c r="Y33" s="181"/>
      <c r="Z33" s="181"/>
      <c r="AA33" s="409"/>
      <c r="AB33" s="188">
        <f t="shared" si="6"/>
        <v>0</v>
      </c>
      <c r="AC33" s="188">
        <f t="shared" si="6"/>
        <v>0</v>
      </c>
      <c r="AD33" s="170">
        <f t="shared" si="1"/>
        <v>0</v>
      </c>
      <c r="AE33" s="403"/>
    </row>
    <row r="34" spans="1:31" s="3" customFormat="1" ht="12.95" customHeight="1" x14ac:dyDescent="0.2">
      <c r="A34" s="41">
        <v>26</v>
      </c>
      <c r="B34" s="50" t="s">
        <v>469</v>
      </c>
      <c r="C34" s="44" t="s">
        <v>468</v>
      </c>
      <c r="D34" s="181"/>
      <c r="E34" s="181"/>
      <c r="F34" s="181"/>
      <c r="G34" s="409"/>
      <c r="H34" s="181"/>
      <c r="I34" s="181"/>
      <c r="J34" s="181"/>
      <c r="K34" s="409"/>
      <c r="L34" s="181"/>
      <c r="M34" s="181"/>
      <c r="N34" s="181"/>
      <c r="O34" s="409"/>
      <c r="P34" s="181"/>
      <c r="Q34" s="181"/>
      <c r="R34" s="181"/>
      <c r="S34" s="409"/>
      <c r="T34" s="181"/>
      <c r="U34" s="181"/>
      <c r="V34" s="181"/>
      <c r="W34" s="409"/>
      <c r="X34" s="181"/>
      <c r="Y34" s="181"/>
      <c r="Z34" s="181"/>
      <c r="AA34" s="409"/>
      <c r="AB34" s="188">
        <f t="shared" si="6"/>
        <v>0</v>
      </c>
      <c r="AC34" s="188">
        <f t="shared" si="6"/>
        <v>0</v>
      </c>
      <c r="AD34" s="170">
        <f t="shared" si="1"/>
        <v>0</v>
      </c>
      <c r="AE34" s="403"/>
    </row>
    <row r="35" spans="1:31" ht="12.95" customHeight="1" x14ac:dyDescent="0.2">
      <c r="A35" s="41">
        <v>27</v>
      </c>
      <c r="B35" s="50" t="s">
        <v>467</v>
      </c>
      <c r="C35" s="44" t="s">
        <v>466</v>
      </c>
      <c r="D35" s="185"/>
      <c r="E35" s="185"/>
      <c r="F35" s="185"/>
      <c r="G35" s="417"/>
      <c r="H35" s="185"/>
      <c r="I35" s="185"/>
      <c r="J35" s="185"/>
      <c r="K35" s="417"/>
      <c r="L35" s="185"/>
      <c r="M35" s="185"/>
      <c r="N35" s="185"/>
      <c r="O35" s="411"/>
      <c r="P35" s="185"/>
      <c r="Q35" s="185"/>
      <c r="R35" s="185"/>
      <c r="S35" s="417"/>
      <c r="T35" s="185"/>
      <c r="U35" s="185"/>
      <c r="V35" s="185"/>
      <c r="W35" s="417"/>
      <c r="X35" s="185"/>
      <c r="Y35" s="185"/>
      <c r="Z35" s="185"/>
      <c r="AA35" s="417"/>
      <c r="AB35" s="190">
        <f t="shared" si="6"/>
        <v>0</v>
      </c>
      <c r="AC35" s="190">
        <f t="shared" si="6"/>
        <v>0</v>
      </c>
      <c r="AD35" s="276">
        <f t="shared" si="1"/>
        <v>0</v>
      </c>
      <c r="AE35" s="460"/>
    </row>
    <row r="36" spans="1:31" ht="12.95" customHeight="1" x14ac:dyDescent="0.2">
      <c r="A36" s="41">
        <v>28</v>
      </c>
      <c r="B36" s="46" t="s">
        <v>465</v>
      </c>
      <c r="C36" s="44" t="s">
        <v>464</v>
      </c>
      <c r="D36" s="181"/>
      <c r="E36" s="181"/>
      <c r="F36" s="181"/>
      <c r="G36" s="409"/>
      <c r="H36" s="181"/>
      <c r="I36" s="181"/>
      <c r="J36" s="181"/>
      <c r="K36" s="409"/>
      <c r="L36" s="181"/>
      <c r="M36" s="181"/>
      <c r="N36" s="181"/>
      <c r="O36" s="409"/>
      <c r="P36" s="181"/>
      <c r="Q36" s="181"/>
      <c r="R36" s="181"/>
      <c r="S36" s="409"/>
      <c r="T36" s="181"/>
      <c r="U36" s="181"/>
      <c r="V36" s="181"/>
      <c r="W36" s="409"/>
      <c r="X36" s="181"/>
      <c r="Y36" s="181"/>
      <c r="Z36" s="181"/>
      <c r="AA36" s="409"/>
      <c r="AB36" s="188">
        <f t="shared" si="6"/>
        <v>0</v>
      </c>
      <c r="AC36" s="188">
        <f t="shared" si="6"/>
        <v>0</v>
      </c>
      <c r="AD36" s="170">
        <f t="shared" si="1"/>
        <v>0</v>
      </c>
      <c r="AE36" s="403"/>
    </row>
    <row r="37" spans="1:31" ht="12.95" customHeight="1" x14ac:dyDescent="0.2">
      <c r="A37" s="41">
        <v>29</v>
      </c>
      <c r="B37" s="46" t="s">
        <v>463</v>
      </c>
      <c r="C37" s="44" t="s">
        <v>462</v>
      </c>
      <c r="D37" s="181"/>
      <c r="E37" s="181"/>
      <c r="F37" s="181"/>
      <c r="G37" s="409"/>
      <c r="H37" s="181"/>
      <c r="I37" s="181"/>
      <c r="J37" s="181"/>
      <c r="K37" s="409"/>
      <c r="L37" s="181"/>
      <c r="M37" s="181"/>
      <c r="N37" s="181"/>
      <c r="O37" s="409"/>
      <c r="P37" s="181"/>
      <c r="Q37" s="181"/>
      <c r="R37" s="181"/>
      <c r="S37" s="409"/>
      <c r="T37" s="181"/>
      <c r="U37" s="181"/>
      <c r="V37" s="181"/>
      <c r="W37" s="409"/>
      <c r="X37" s="181"/>
      <c r="Y37" s="181"/>
      <c r="Z37" s="181"/>
      <c r="AA37" s="409"/>
      <c r="AB37" s="188">
        <f t="shared" si="6"/>
        <v>0</v>
      </c>
      <c r="AC37" s="188">
        <f t="shared" si="6"/>
        <v>0</v>
      </c>
      <c r="AD37" s="170">
        <f t="shared" si="1"/>
        <v>0</v>
      </c>
      <c r="AE37" s="403"/>
    </row>
    <row r="38" spans="1:31" s="3" customFormat="1" ht="12.95" customHeight="1" x14ac:dyDescent="0.2">
      <c r="A38" s="94">
        <v>30</v>
      </c>
      <c r="B38" s="108" t="s">
        <v>461</v>
      </c>
      <c r="C38" s="95" t="s">
        <v>460</v>
      </c>
      <c r="D38" s="183">
        <f>D29+D35+D36+D37</f>
        <v>2547247951</v>
      </c>
      <c r="E38" s="183">
        <f>E29+E35+E36+E37</f>
        <v>2874307322</v>
      </c>
      <c r="F38" s="183">
        <f>F29+F35+F36+F37</f>
        <v>952354301</v>
      </c>
      <c r="G38" s="419">
        <f>F38/E38</f>
        <v>0.33133349858265432</v>
      </c>
      <c r="H38" s="183">
        <f>H29+H35+H36+H37</f>
        <v>240420500</v>
      </c>
      <c r="I38" s="183">
        <f>I29+I35+I36+I37</f>
        <v>242754119</v>
      </c>
      <c r="J38" s="183">
        <f>J29+J35+J36+J37</f>
        <v>228896743</v>
      </c>
      <c r="K38" s="419">
        <f>J38/I38</f>
        <v>0.94291600053138547</v>
      </c>
      <c r="L38" s="183">
        <f>L29+L35+L36+L37</f>
        <v>110425200</v>
      </c>
      <c r="M38" s="183">
        <f>M29+M35+M36+M37</f>
        <v>110199311</v>
      </c>
      <c r="N38" s="183">
        <f t="shared" ref="N38:AC38" si="7">N29+N35+N36+N37</f>
        <v>98283184</v>
      </c>
      <c r="O38" s="412">
        <f t="shared" si="7"/>
        <v>1</v>
      </c>
      <c r="P38" s="183">
        <f t="shared" si="7"/>
        <v>132333600</v>
      </c>
      <c r="Q38" s="183">
        <f t="shared" si="7"/>
        <v>132331058</v>
      </c>
      <c r="R38" s="183">
        <f t="shared" si="7"/>
        <v>112249761</v>
      </c>
      <c r="S38" s="419">
        <f>R38/Q38</f>
        <v>0.84824955453768081</v>
      </c>
      <c r="T38" s="183">
        <f t="shared" si="7"/>
        <v>205859910</v>
      </c>
      <c r="U38" s="183">
        <f t="shared" si="7"/>
        <v>206397780</v>
      </c>
      <c r="V38" s="183">
        <f t="shared" si="7"/>
        <v>186711142</v>
      </c>
      <c r="W38" s="419">
        <f>V38/U38</f>
        <v>0.90461797602668015</v>
      </c>
      <c r="X38" s="183">
        <f t="shared" si="7"/>
        <v>65486050</v>
      </c>
      <c r="Y38" s="183">
        <f t="shared" si="7"/>
        <v>65643186</v>
      </c>
      <c r="Z38" s="183">
        <f t="shared" si="7"/>
        <v>60510976</v>
      </c>
      <c r="AA38" s="419">
        <f>Z38/Y38</f>
        <v>0.92181656143259105</v>
      </c>
      <c r="AB38" s="183">
        <f t="shared" si="7"/>
        <v>3301773211</v>
      </c>
      <c r="AC38" s="183">
        <f t="shared" si="7"/>
        <v>3631632776</v>
      </c>
      <c r="AD38" s="249">
        <f t="shared" si="1"/>
        <v>1639006107</v>
      </c>
      <c r="AE38" s="414">
        <f>AD38/AC38</f>
        <v>0.45131383267370312</v>
      </c>
    </row>
    <row r="43" spans="1:31" x14ac:dyDescent="0.2">
      <c r="B43" s="340"/>
    </row>
    <row r="44" spans="1:31" x14ac:dyDescent="0.2">
      <c r="B44" s="340"/>
    </row>
    <row r="45" spans="1:31" x14ac:dyDescent="0.2">
      <c r="B45" s="340"/>
    </row>
    <row r="46" spans="1:31" x14ac:dyDescent="0.2">
      <c r="B46" s="340"/>
    </row>
  </sheetData>
  <mergeCells count="27">
    <mergeCell ref="D7:E7"/>
    <mergeCell ref="H7:I7"/>
    <mergeCell ref="AB7:AC7"/>
    <mergeCell ref="X7:Y7"/>
    <mergeCell ref="A6:A8"/>
    <mergeCell ref="B6:B8"/>
    <mergeCell ref="C6:C8"/>
    <mergeCell ref="P7:Q7"/>
    <mergeCell ref="T7:U7"/>
    <mergeCell ref="L7:M7"/>
    <mergeCell ref="P6:S6"/>
    <mergeCell ref="T6:W6"/>
    <mergeCell ref="F7:G7"/>
    <mergeCell ref="J7:K7"/>
    <mergeCell ref="N7:O7"/>
    <mergeCell ref="R7:S7"/>
    <mergeCell ref="V7:W7"/>
    <mergeCell ref="X6:AA6"/>
    <mergeCell ref="AB6:AE6"/>
    <mergeCell ref="Z7:AA7"/>
    <mergeCell ref="AD7:AE7"/>
    <mergeCell ref="A1:AE1"/>
    <mergeCell ref="A2:AE2"/>
    <mergeCell ref="A3:AE3"/>
    <mergeCell ref="D6:G6"/>
    <mergeCell ref="H6:K6"/>
    <mergeCell ref="L6:O6"/>
  </mergeCells>
  <pageMargins left="0.70866141732283472" right="0.70866141732283472" top="0.74803149606299213" bottom="0.74803149606299213" header="0.31496062992125984" footer="0.31496062992125984"/>
  <pageSetup paperSize="8" scale="5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sheetPr>
  <dimension ref="A1:DK113"/>
  <sheetViews>
    <sheetView zoomScaleNormal="100" workbookViewId="0">
      <pane xSplit="3" ySplit="8" topLeftCell="Y9" activePane="bottomRight" state="frozen"/>
      <selection pane="topRight" activeCell="D1" sqref="D1"/>
      <selection pane="bottomLeft" activeCell="A9" sqref="A9"/>
      <selection pane="bottomRight" activeCell="AC27" sqref="AC27"/>
    </sheetView>
  </sheetViews>
  <sheetFormatPr defaultRowHeight="12.75" x14ac:dyDescent="0.2"/>
  <cols>
    <col min="1" max="1" width="5" style="35" bestFit="1" customWidth="1"/>
    <col min="2" max="2" width="76" style="9" customWidth="1"/>
    <col min="3" max="3" width="8.140625" style="9" customWidth="1"/>
    <col min="4" max="5" width="12.28515625" style="9" bestFit="1" customWidth="1"/>
    <col min="6" max="6" width="10.85546875" style="9" bestFit="1" customWidth="1"/>
    <col min="7" max="7" width="7.85546875" style="399" bestFit="1" customWidth="1"/>
    <col min="8" max="8" width="8.85546875" style="9" bestFit="1" customWidth="1"/>
    <col min="9" max="9" width="10" style="9" bestFit="1" customWidth="1"/>
    <col min="10" max="10" width="8.85546875" style="9" bestFit="1" customWidth="1"/>
    <col min="11" max="11" width="7.85546875" style="399" bestFit="1" customWidth="1"/>
    <col min="12" max="14" width="10.85546875" style="9" bestFit="1" customWidth="1"/>
    <col min="15" max="15" width="7.85546875" style="399" bestFit="1" customWidth="1"/>
    <col min="16" max="16" width="9.85546875" style="9" bestFit="1" customWidth="1"/>
    <col min="17" max="17" width="10" style="9" bestFit="1" customWidth="1"/>
    <col min="18" max="18" width="8.85546875" style="9" bestFit="1" customWidth="1"/>
    <col min="19" max="19" width="7.5703125" style="399" bestFit="1" customWidth="1"/>
    <col min="20" max="20" width="9.85546875" style="9" bestFit="1" customWidth="1"/>
    <col min="21" max="21" width="10" style="9" bestFit="1" customWidth="1"/>
    <col min="22" max="22" width="9.85546875" style="9" bestFit="1" customWidth="1"/>
    <col min="23" max="23" width="7.85546875" style="399" bestFit="1" customWidth="1"/>
    <col min="24" max="24" width="9.85546875" style="9" bestFit="1" customWidth="1"/>
    <col min="25" max="26" width="10.85546875" style="9" bestFit="1" customWidth="1"/>
    <col min="27" max="27" width="7.85546875" style="399" bestFit="1" customWidth="1"/>
    <col min="28" max="28" width="8.85546875" style="9" bestFit="1" customWidth="1"/>
    <col min="29" max="29" width="10" style="9" bestFit="1" customWidth="1"/>
    <col min="30" max="30" width="8.85546875" style="9" bestFit="1" customWidth="1"/>
    <col min="31" max="31" width="7.5703125" style="399" bestFit="1" customWidth="1"/>
    <col min="32" max="32" width="9.85546875" style="9" bestFit="1" customWidth="1"/>
    <col min="33" max="33" width="10" style="9" bestFit="1" customWidth="1"/>
    <col min="34" max="34" width="9.85546875" style="9" bestFit="1" customWidth="1"/>
    <col min="35" max="35" width="8.5703125" style="399" bestFit="1" customWidth="1"/>
    <col min="36" max="38" width="10.85546875" style="9" bestFit="1" customWidth="1"/>
    <col min="39" max="39" width="7.5703125" style="399" bestFit="1" customWidth="1"/>
    <col min="40" max="40" width="8.85546875" style="9" bestFit="1" customWidth="1"/>
    <col min="41" max="41" width="10" style="9" bestFit="1" customWidth="1"/>
    <col min="42" max="42" width="8.85546875" style="9" bestFit="1" customWidth="1"/>
    <col min="43" max="43" width="8.5703125" style="399" bestFit="1" customWidth="1"/>
    <col min="44" max="44" width="9.85546875" style="9" bestFit="1" customWidth="1"/>
    <col min="45" max="45" width="10" style="9" bestFit="1" customWidth="1"/>
    <col min="46" max="46" width="9.85546875" style="9" bestFit="1" customWidth="1"/>
    <col min="47" max="47" width="7.5703125" style="399" bestFit="1" customWidth="1"/>
    <col min="48" max="48" width="9.85546875" style="9" bestFit="1" customWidth="1"/>
    <col min="49" max="49" width="10" style="9" bestFit="1" customWidth="1"/>
    <col min="50" max="50" width="9.85546875" style="9" bestFit="1" customWidth="1"/>
    <col min="51" max="51" width="7.85546875" style="399" bestFit="1" customWidth="1"/>
    <col min="52" max="52" width="9.85546875" style="3" bestFit="1" customWidth="1"/>
    <col min="53" max="53" width="10" style="9" bestFit="1" customWidth="1"/>
    <col min="54" max="54" width="10" style="9" customWidth="1"/>
    <col min="55" max="55" width="7.5703125" style="399" bestFit="1" customWidth="1"/>
    <col min="56" max="57" width="10.85546875" style="9" bestFit="1" customWidth="1"/>
    <col min="58" max="58" width="10.85546875" style="9" customWidth="1"/>
    <col min="59" max="59" width="7.85546875" style="399" bestFit="1" customWidth="1"/>
    <col min="60" max="60" width="9.85546875" style="9" bestFit="1" customWidth="1"/>
    <col min="61" max="61" width="10" style="9" bestFit="1" customWidth="1"/>
    <col min="62" max="62" width="9.85546875" style="9" bestFit="1" customWidth="1"/>
    <col min="63" max="63" width="8.5703125" style="399" bestFit="1" customWidth="1"/>
    <col min="64" max="64" width="9.85546875" style="9" bestFit="1" customWidth="1"/>
    <col min="65" max="65" width="10" style="9" bestFit="1" customWidth="1"/>
    <col min="66" max="66" width="9.85546875" style="9" bestFit="1" customWidth="1"/>
    <col min="67" max="67" width="7.85546875" style="399" bestFit="1" customWidth="1"/>
    <col min="68" max="68" width="7.140625" style="9" bestFit="1" customWidth="1"/>
    <col min="69" max="69" width="10" style="9" bestFit="1" customWidth="1"/>
    <col min="70" max="70" width="9.85546875" style="9" bestFit="1" customWidth="1"/>
    <col min="71" max="71" width="8.5703125" style="399" bestFit="1" customWidth="1"/>
    <col min="72" max="74" width="9.85546875" style="9" bestFit="1" customWidth="1"/>
    <col min="75" max="75" width="7.5703125" style="399" bestFit="1" customWidth="1"/>
    <col min="76" max="76" width="9.85546875" style="9" bestFit="1" customWidth="1"/>
    <col min="77" max="77" width="10" style="9" bestFit="1" customWidth="1"/>
    <col min="78" max="78" width="8.85546875" style="9" bestFit="1" customWidth="1"/>
    <col min="79" max="79" width="8.5703125" style="399" bestFit="1" customWidth="1"/>
    <col min="80" max="81" width="10.85546875" style="9" bestFit="1" customWidth="1"/>
    <col min="82" max="82" width="9.85546875" style="9" bestFit="1" customWidth="1"/>
    <col min="83" max="83" width="6.5703125" style="399" bestFit="1" customWidth="1"/>
    <col min="84" max="84" width="9.85546875" style="9" bestFit="1" customWidth="1"/>
    <col min="85" max="85" width="10" style="9" bestFit="1" customWidth="1"/>
    <col min="86" max="86" width="9.85546875" style="9" bestFit="1" customWidth="1"/>
    <col min="87" max="87" width="8.5703125" style="399" bestFit="1" customWidth="1"/>
    <col min="88" max="88" width="10" style="9" customWidth="1"/>
    <col min="89" max="89" width="10.5703125" style="9" bestFit="1" customWidth="1"/>
    <col min="90" max="90" width="10.85546875" style="9" bestFit="1" customWidth="1"/>
    <col min="91" max="91" width="8.5703125" style="399" bestFit="1" customWidth="1"/>
    <col min="92" max="92" width="9.85546875" style="9" bestFit="1" customWidth="1"/>
    <col min="93" max="93" width="10" style="9" bestFit="1" customWidth="1"/>
    <col min="94" max="94" width="10" style="9" customWidth="1"/>
    <col min="95" max="95" width="8.5703125" style="399" bestFit="1" customWidth="1"/>
    <col min="96" max="96" width="9.85546875" style="9" bestFit="1" customWidth="1"/>
    <col min="97" max="97" width="10" style="9" bestFit="1" customWidth="1"/>
    <col min="98" max="98" width="10" style="9" customWidth="1"/>
    <col min="99" max="99" width="8.140625" style="399" bestFit="1" customWidth="1"/>
    <col min="100" max="100" width="9.85546875" style="9" bestFit="1" customWidth="1"/>
    <col min="101" max="101" width="10" style="9" bestFit="1" customWidth="1"/>
    <col min="102" max="102" width="10" style="9" customWidth="1"/>
    <col min="103" max="103" width="7.5703125" style="399" bestFit="1" customWidth="1"/>
    <col min="104" max="104" width="9.85546875" style="9" bestFit="1" customWidth="1"/>
    <col min="105" max="105" width="10" style="9" bestFit="1" customWidth="1"/>
    <col min="106" max="106" width="10" style="9" customWidth="1"/>
    <col min="107" max="107" width="7.5703125" style="399" bestFit="1" customWidth="1"/>
    <col min="108" max="108" width="9.85546875" style="9" bestFit="1" customWidth="1"/>
    <col min="109" max="109" width="10" style="9" bestFit="1" customWidth="1"/>
    <col min="110" max="110" width="10" style="9" customWidth="1"/>
    <col min="111" max="111" width="7.28515625" style="399" bestFit="1" customWidth="1"/>
    <col min="112" max="113" width="12.28515625" style="9" bestFit="1" customWidth="1"/>
    <col min="114" max="114" width="12.85546875" style="9" customWidth="1"/>
    <col min="115" max="115" width="8.5703125" style="402" bestFit="1" customWidth="1"/>
    <col min="116" max="16384" width="9.140625" style="9"/>
  </cols>
  <sheetData>
    <row r="1" spans="1:115" x14ac:dyDescent="0.2">
      <c r="Y1" s="600" t="s">
        <v>1715</v>
      </c>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1"/>
      <c r="BB1" s="601"/>
      <c r="BC1" s="601"/>
      <c r="BD1" s="601"/>
      <c r="BE1" s="601"/>
      <c r="BF1" s="601"/>
      <c r="BG1" s="601"/>
      <c r="BH1" s="601"/>
      <c r="BI1" s="601"/>
      <c r="BJ1" s="601"/>
      <c r="BK1" s="601"/>
      <c r="BL1" s="601"/>
      <c r="BM1" s="601"/>
      <c r="BN1" s="601"/>
      <c r="BO1" s="601"/>
      <c r="BP1" s="601"/>
      <c r="BQ1" s="601"/>
      <c r="BR1" s="601"/>
      <c r="BS1" s="601"/>
      <c r="BT1" s="601"/>
      <c r="BU1" s="601"/>
      <c r="BV1" s="601"/>
      <c r="BW1" s="601"/>
      <c r="BX1" s="601"/>
      <c r="BY1" s="601"/>
      <c r="BZ1" s="601"/>
      <c r="CA1" s="601"/>
      <c r="CB1" s="601"/>
      <c r="CC1" s="601"/>
      <c r="CD1" s="601"/>
      <c r="CE1" s="601"/>
      <c r="CF1" s="601"/>
      <c r="CG1" s="601"/>
      <c r="CH1" s="601"/>
      <c r="CI1" s="601"/>
      <c r="CJ1" s="601"/>
      <c r="CK1" s="601"/>
      <c r="CL1" s="601"/>
      <c r="CM1" s="601"/>
      <c r="CN1" s="601"/>
      <c r="CO1" s="601"/>
      <c r="CP1" s="601"/>
      <c r="CQ1" s="601"/>
      <c r="CR1" s="601"/>
      <c r="CS1" s="601"/>
      <c r="CT1" s="601"/>
      <c r="CU1" s="601"/>
      <c r="CV1" s="601"/>
      <c r="CW1" s="601"/>
      <c r="CX1" s="601"/>
      <c r="CY1" s="601"/>
      <c r="CZ1" s="601"/>
      <c r="DA1" s="601"/>
      <c r="DB1" s="601"/>
      <c r="DC1" s="601"/>
      <c r="DD1" s="601"/>
      <c r="DE1" s="601"/>
      <c r="DF1" s="601"/>
      <c r="DG1" s="601"/>
      <c r="DH1" s="601"/>
      <c r="DI1" s="601"/>
      <c r="DJ1" s="601"/>
      <c r="DK1" s="601"/>
    </row>
    <row r="2" spans="1:115" ht="15.75" x14ac:dyDescent="0.25">
      <c r="A2" s="602" t="s">
        <v>567</v>
      </c>
      <c r="B2" s="603"/>
      <c r="C2" s="603"/>
      <c r="D2" s="603"/>
      <c r="E2" s="603"/>
      <c r="F2" s="603"/>
      <c r="G2" s="603"/>
      <c r="H2" s="603"/>
      <c r="I2" s="603"/>
      <c r="J2" s="603"/>
      <c r="K2" s="603"/>
      <c r="L2" s="603"/>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c r="BL2" s="601"/>
      <c r="BM2" s="601"/>
      <c r="BN2" s="601"/>
      <c r="BO2" s="601"/>
      <c r="BP2" s="601"/>
      <c r="BQ2" s="601"/>
      <c r="BR2" s="601"/>
      <c r="BS2" s="601"/>
      <c r="BT2" s="601"/>
      <c r="BU2" s="601"/>
      <c r="BV2" s="601"/>
      <c r="BW2" s="601"/>
      <c r="BX2" s="601"/>
      <c r="BY2" s="601"/>
      <c r="BZ2" s="601"/>
      <c r="CA2" s="601"/>
      <c r="CB2" s="601"/>
      <c r="CC2" s="601"/>
      <c r="CD2" s="601"/>
      <c r="CE2" s="601"/>
      <c r="CF2" s="601"/>
      <c r="CG2" s="601"/>
      <c r="CH2" s="601"/>
      <c r="CI2" s="601"/>
      <c r="CJ2" s="601"/>
      <c r="CK2" s="601"/>
      <c r="CL2" s="601"/>
      <c r="CM2" s="601"/>
      <c r="CN2" s="601"/>
      <c r="CO2" s="601"/>
      <c r="CP2" s="601"/>
      <c r="CQ2" s="601"/>
      <c r="CR2" s="601"/>
      <c r="CS2" s="601"/>
      <c r="CT2" s="601"/>
      <c r="CU2" s="601"/>
      <c r="CV2" s="601"/>
      <c r="CW2" s="601"/>
      <c r="CX2" s="601"/>
      <c r="CY2" s="601"/>
      <c r="CZ2" s="601"/>
      <c r="DA2" s="601"/>
      <c r="DB2" s="601"/>
      <c r="DC2" s="601"/>
      <c r="DD2" s="601"/>
      <c r="DE2" s="601"/>
      <c r="DF2" s="601"/>
      <c r="DG2" s="601"/>
      <c r="DH2" s="601"/>
      <c r="DI2" s="601"/>
      <c r="DJ2" s="601"/>
      <c r="DK2" s="601"/>
    </row>
    <row r="3" spans="1:115" s="109" customFormat="1" ht="15.75" x14ac:dyDescent="0.25">
      <c r="A3" s="648" t="s">
        <v>626</v>
      </c>
      <c r="B3" s="649"/>
      <c r="C3" s="649"/>
      <c r="D3" s="649"/>
      <c r="E3" s="649"/>
      <c r="F3" s="649"/>
      <c r="G3" s="649"/>
      <c r="H3" s="649"/>
      <c r="I3" s="649"/>
      <c r="J3" s="649"/>
      <c r="K3" s="649"/>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c r="AT3" s="650"/>
      <c r="AU3" s="650"/>
      <c r="AV3" s="650"/>
      <c r="AW3" s="650"/>
      <c r="AX3" s="650"/>
      <c r="AY3" s="650"/>
      <c r="AZ3" s="650"/>
      <c r="BA3" s="601"/>
      <c r="BB3" s="601"/>
      <c r="BC3" s="601"/>
      <c r="BD3" s="601"/>
      <c r="BE3" s="601"/>
      <c r="BF3" s="601"/>
      <c r="BG3" s="601"/>
      <c r="BH3" s="601"/>
      <c r="BI3" s="601"/>
      <c r="BJ3" s="601"/>
      <c r="BK3" s="601"/>
      <c r="BL3" s="601"/>
      <c r="BM3" s="601"/>
      <c r="BN3" s="601"/>
      <c r="BO3" s="601"/>
      <c r="BP3" s="601"/>
      <c r="BQ3" s="601"/>
      <c r="BR3" s="601"/>
      <c r="BS3" s="601"/>
      <c r="BT3" s="601"/>
      <c r="BU3" s="601"/>
      <c r="BV3" s="601"/>
      <c r="BW3" s="601"/>
      <c r="BX3" s="601"/>
      <c r="BY3" s="601"/>
      <c r="BZ3" s="601"/>
      <c r="CA3" s="601"/>
      <c r="CB3" s="601"/>
      <c r="CC3" s="601"/>
      <c r="CD3" s="601"/>
      <c r="CE3" s="601"/>
      <c r="CF3" s="601"/>
      <c r="CG3" s="601"/>
      <c r="CH3" s="601"/>
      <c r="CI3" s="601"/>
      <c r="CJ3" s="601"/>
      <c r="CK3" s="601"/>
      <c r="CL3" s="601"/>
      <c r="CM3" s="601"/>
      <c r="CN3" s="601"/>
      <c r="CO3" s="601"/>
      <c r="CP3" s="601"/>
      <c r="CQ3" s="601"/>
      <c r="CR3" s="601"/>
      <c r="CS3" s="601"/>
      <c r="CT3" s="601"/>
      <c r="CU3" s="601"/>
      <c r="CV3" s="601"/>
      <c r="CW3" s="601"/>
      <c r="CX3" s="601"/>
      <c r="CY3" s="601"/>
      <c r="CZ3" s="601"/>
      <c r="DA3" s="601"/>
      <c r="DB3" s="601"/>
      <c r="DC3" s="601"/>
      <c r="DD3" s="601"/>
      <c r="DE3" s="601"/>
      <c r="DF3" s="601"/>
      <c r="DG3" s="601"/>
      <c r="DH3" s="601"/>
      <c r="DI3" s="601"/>
      <c r="DJ3" s="601"/>
      <c r="DK3" s="601"/>
    </row>
    <row r="4" spans="1:115" s="109" customFormat="1" ht="15.75" x14ac:dyDescent="0.25">
      <c r="A4" s="604" t="s">
        <v>627</v>
      </c>
      <c r="B4" s="604"/>
      <c r="C4" s="604"/>
      <c r="D4" s="604"/>
      <c r="E4" s="604"/>
      <c r="F4" s="604"/>
      <c r="G4" s="604"/>
      <c r="H4" s="604"/>
      <c r="I4" s="604"/>
      <c r="J4" s="604"/>
      <c r="K4" s="604"/>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A4" s="601"/>
      <c r="BB4" s="601"/>
      <c r="BC4" s="601"/>
      <c r="BD4" s="601"/>
      <c r="BE4" s="601"/>
      <c r="BF4" s="601"/>
      <c r="BG4" s="601"/>
      <c r="BH4" s="601"/>
      <c r="BI4" s="601"/>
      <c r="BJ4" s="601"/>
      <c r="BK4" s="601"/>
      <c r="BL4" s="601"/>
      <c r="BM4" s="601"/>
      <c r="BN4" s="601"/>
      <c r="BO4" s="601"/>
      <c r="BP4" s="601"/>
      <c r="BQ4" s="601"/>
      <c r="BR4" s="601"/>
      <c r="BS4" s="601"/>
      <c r="BT4" s="601"/>
      <c r="BU4" s="601"/>
      <c r="BV4" s="601"/>
      <c r="BW4" s="601"/>
      <c r="BX4" s="601"/>
      <c r="BY4" s="601"/>
      <c r="BZ4" s="601"/>
      <c r="CA4" s="601"/>
      <c r="CB4" s="601"/>
      <c r="CC4" s="601"/>
      <c r="CD4" s="601"/>
      <c r="CE4" s="601"/>
      <c r="CF4" s="601"/>
      <c r="CG4" s="601"/>
      <c r="CH4" s="601"/>
      <c r="CI4" s="601"/>
      <c r="CJ4" s="601"/>
      <c r="CK4" s="601"/>
      <c r="CL4" s="601"/>
      <c r="CM4" s="601"/>
      <c r="CN4" s="601"/>
      <c r="CO4" s="601"/>
      <c r="CP4" s="601"/>
      <c r="CQ4" s="601"/>
      <c r="CR4" s="601"/>
      <c r="CS4" s="601"/>
      <c r="CT4" s="601"/>
      <c r="CU4" s="601"/>
      <c r="CV4" s="601"/>
      <c r="CW4" s="601"/>
      <c r="CX4" s="601"/>
      <c r="CY4" s="601"/>
      <c r="CZ4" s="601"/>
      <c r="DA4" s="601"/>
      <c r="DB4" s="601"/>
      <c r="DC4" s="601"/>
      <c r="DD4" s="601"/>
      <c r="DE4" s="601"/>
      <c r="DF4" s="601"/>
      <c r="DG4" s="601"/>
      <c r="DH4" s="601"/>
      <c r="DI4" s="601"/>
      <c r="DJ4" s="601"/>
      <c r="DK4" s="601"/>
    </row>
    <row r="5" spans="1:115" s="3" customFormat="1" ht="15" customHeight="1" x14ac:dyDescent="0.2">
      <c r="A5" s="1"/>
      <c r="B5" s="2"/>
      <c r="C5" s="2"/>
      <c r="D5" s="2"/>
      <c r="E5" s="2"/>
      <c r="F5" s="2"/>
      <c r="G5" s="395"/>
      <c r="H5" s="2"/>
      <c r="I5" s="2"/>
      <c r="J5" s="2"/>
      <c r="K5" s="395"/>
      <c r="L5" s="2"/>
      <c r="M5" s="2"/>
      <c r="N5" s="2"/>
      <c r="O5" s="395"/>
      <c r="P5" s="2"/>
      <c r="Q5" s="2"/>
      <c r="R5" s="2"/>
      <c r="S5" s="395"/>
      <c r="T5" s="2"/>
      <c r="U5" s="2"/>
      <c r="V5" s="2"/>
      <c r="W5" s="395"/>
      <c r="X5" s="2"/>
      <c r="Y5" s="2"/>
      <c r="Z5" s="2"/>
      <c r="AA5" s="395"/>
      <c r="AB5" s="2"/>
      <c r="AC5" s="2"/>
      <c r="AD5" s="2"/>
      <c r="AE5" s="395"/>
      <c r="AF5" s="2"/>
      <c r="AG5" s="2"/>
      <c r="AH5" s="2"/>
      <c r="AI5" s="395"/>
      <c r="AJ5" s="2"/>
      <c r="AK5" s="2"/>
      <c r="AL5" s="2"/>
      <c r="AM5" s="395"/>
      <c r="AN5" s="2"/>
      <c r="AO5" s="2"/>
      <c r="AP5" s="2"/>
      <c r="AQ5" s="395"/>
      <c r="AR5" s="2"/>
      <c r="AS5" s="2"/>
      <c r="AT5" s="2"/>
      <c r="AU5" s="395"/>
      <c r="AV5" s="2"/>
      <c r="AW5" s="2"/>
      <c r="AX5" s="2"/>
      <c r="AY5" s="395"/>
      <c r="AZ5" s="224"/>
      <c r="BC5" s="402"/>
      <c r="BG5" s="402"/>
      <c r="BK5" s="402"/>
      <c r="BO5" s="402"/>
      <c r="BS5" s="402"/>
      <c r="BW5" s="402"/>
      <c r="CA5" s="402"/>
      <c r="CE5" s="402"/>
      <c r="CI5" s="402"/>
      <c r="CM5" s="402"/>
      <c r="CQ5" s="402"/>
      <c r="CU5" s="402"/>
      <c r="CY5" s="402"/>
      <c r="DC5" s="402"/>
      <c r="DG5" s="402"/>
      <c r="DK5" s="402"/>
    </row>
    <row r="6" spans="1:115" s="1" customFormat="1" ht="15" customHeight="1" x14ac:dyDescent="0.2">
      <c r="A6" s="4" t="s">
        <v>536</v>
      </c>
      <c r="B6" s="5" t="s">
        <v>537</v>
      </c>
      <c r="C6" s="4" t="s">
        <v>538</v>
      </c>
      <c r="D6" s="6" t="s">
        <v>539</v>
      </c>
      <c r="E6" s="6" t="s">
        <v>540</v>
      </c>
      <c r="F6" s="6" t="s">
        <v>541</v>
      </c>
      <c r="G6" s="400" t="s">
        <v>542</v>
      </c>
      <c r="H6" s="6" t="s">
        <v>543</v>
      </c>
      <c r="I6" s="6" t="s">
        <v>544</v>
      </c>
      <c r="J6" s="6" t="s">
        <v>545</v>
      </c>
      <c r="K6" s="400" t="s">
        <v>546</v>
      </c>
      <c r="L6" s="6" t="s">
        <v>547</v>
      </c>
      <c r="M6" s="6" t="s">
        <v>548</v>
      </c>
      <c r="N6" s="6" t="s">
        <v>549</v>
      </c>
      <c r="O6" s="400" t="s">
        <v>550</v>
      </c>
      <c r="P6" s="6" t="s">
        <v>551</v>
      </c>
      <c r="Q6" s="6" t="s">
        <v>552</v>
      </c>
      <c r="R6" s="6" t="s">
        <v>553</v>
      </c>
      <c r="S6" s="400" t="s">
        <v>554</v>
      </c>
      <c r="T6" s="6" t="s">
        <v>555</v>
      </c>
      <c r="U6" s="6" t="s">
        <v>556</v>
      </c>
      <c r="V6" s="6" t="s">
        <v>557</v>
      </c>
      <c r="W6" s="400" t="s">
        <v>558</v>
      </c>
      <c r="X6" s="6" t="s">
        <v>559</v>
      </c>
      <c r="Y6" s="6" t="s">
        <v>560</v>
      </c>
      <c r="Z6" s="6" t="s">
        <v>561</v>
      </c>
      <c r="AA6" s="400" t="s">
        <v>562</v>
      </c>
      <c r="AB6" s="6" t="s">
        <v>563</v>
      </c>
      <c r="AC6" s="6" t="s">
        <v>937</v>
      </c>
      <c r="AD6" s="6" t="s">
        <v>938</v>
      </c>
      <c r="AE6" s="400" t="s">
        <v>939</v>
      </c>
      <c r="AF6" s="6" t="s">
        <v>940</v>
      </c>
      <c r="AG6" s="6" t="s">
        <v>941</v>
      </c>
      <c r="AH6" s="6" t="s">
        <v>942</v>
      </c>
      <c r="AI6" s="400" t="s">
        <v>943</v>
      </c>
      <c r="AJ6" s="6" t="s">
        <v>944</v>
      </c>
      <c r="AK6" s="6" t="s">
        <v>945</v>
      </c>
      <c r="AL6" s="6" t="s">
        <v>946</v>
      </c>
      <c r="AM6" s="400" t="s">
        <v>947</v>
      </c>
      <c r="AN6" s="6" t="s">
        <v>948</v>
      </c>
      <c r="AO6" s="6" t="s">
        <v>949</v>
      </c>
      <c r="AP6" s="6" t="s">
        <v>950</v>
      </c>
      <c r="AQ6" s="400" t="s">
        <v>951</v>
      </c>
      <c r="AR6" s="6" t="s">
        <v>952</v>
      </c>
      <c r="AS6" s="6" t="s">
        <v>953</v>
      </c>
      <c r="AT6" s="6" t="s">
        <v>954</v>
      </c>
      <c r="AU6" s="400" t="s">
        <v>955</v>
      </c>
      <c r="AV6" s="6" t="s">
        <v>956</v>
      </c>
      <c r="AW6" s="6" t="s">
        <v>957</v>
      </c>
      <c r="AX6" s="6" t="s">
        <v>958</v>
      </c>
      <c r="AY6" s="400" t="s">
        <v>959</v>
      </c>
      <c r="AZ6" s="6" t="s">
        <v>959</v>
      </c>
      <c r="BA6" s="6" t="s">
        <v>960</v>
      </c>
      <c r="BB6" s="6" t="s">
        <v>961</v>
      </c>
      <c r="BC6" s="400" t="s">
        <v>962</v>
      </c>
      <c r="BD6" s="6" t="s">
        <v>963</v>
      </c>
      <c r="BE6" s="6" t="s">
        <v>964</v>
      </c>
      <c r="BF6" s="6" t="s">
        <v>1030</v>
      </c>
      <c r="BG6" s="400" t="s">
        <v>1031</v>
      </c>
      <c r="BH6" s="6" t="s">
        <v>1032</v>
      </c>
      <c r="BI6" s="6" t="s">
        <v>1033</v>
      </c>
      <c r="BJ6" s="6" t="s">
        <v>1034</v>
      </c>
      <c r="BK6" s="400" t="s">
        <v>1035</v>
      </c>
      <c r="BL6" s="6" t="s">
        <v>1036</v>
      </c>
      <c r="BM6" s="6" t="s">
        <v>1037</v>
      </c>
      <c r="BN6" s="6" t="s">
        <v>1038</v>
      </c>
      <c r="BO6" s="400" t="s">
        <v>1039</v>
      </c>
      <c r="BP6" s="6" t="s">
        <v>1040</v>
      </c>
      <c r="BQ6" s="6" t="s">
        <v>1041</v>
      </c>
      <c r="BR6" s="6" t="s">
        <v>1042</v>
      </c>
      <c r="BS6" s="400" t="s">
        <v>1043</v>
      </c>
      <c r="BT6" s="6" t="s">
        <v>1044</v>
      </c>
      <c r="BU6" s="6" t="s">
        <v>1045</v>
      </c>
      <c r="BV6" s="6" t="s">
        <v>1046</v>
      </c>
      <c r="BW6" s="400" t="s">
        <v>1047</v>
      </c>
      <c r="BX6" s="6" t="s">
        <v>1049</v>
      </c>
      <c r="BY6" s="6" t="s">
        <v>1050</v>
      </c>
      <c r="BZ6" s="6" t="s">
        <v>1048</v>
      </c>
      <c r="CA6" s="400" t="s">
        <v>1051</v>
      </c>
      <c r="CB6" s="6" t="s">
        <v>1052</v>
      </c>
      <c r="CC6" s="6" t="s">
        <v>1053</v>
      </c>
      <c r="CD6" s="6" t="s">
        <v>1054</v>
      </c>
      <c r="CE6" s="400" t="s">
        <v>1055</v>
      </c>
      <c r="CF6" s="6" t="s">
        <v>1056</v>
      </c>
      <c r="CG6" s="6" t="s">
        <v>1057</v>
      </c>
      <c r="CH6" s="6" t="s">
        <v>1058</v>
      </c>
      <c r="CI6" s="400" t="s">
        <v>1059</v>
      </c>
      <c r="CJ6" s="6" t="s">
        <v>1060</v>
      </c>
      <c r="CK6" s="6" t="s">
        <v>1061</v>
      </c>
      <c r="CL6" s="6" t="s">
        <v>1062</v>
      </c>
      <c r="CM6" s="400" t="s">
        <v>1063</v>
      </c>
      <c r="CN6" s="6" t="s">
        <v>1064</v>
      </c>
      <c r="CO6" s="6" t="s">
        <v>1065</v>
      </c>
      <c r="CP6" s="6" t="s">
        <v>1066</v>
      </c>
      <c r="CQ6" s="400" t="s">
        <v>1067</v>
      </c>
      <c r="CR6" s="6" t="s">
        <v>1068</v>
      </c>
      <c r="CS6" s="6" t="s">
        <v>1069</v>
      </c>
      <c r="CT6" s="6" t="s">
        <v>1070</v>
      </c>
      <c r="CU6" s="400" t="s">
        <v>1071</v>
      </c>
      <c r="CV6" s="6" t="s">
        <v>1072</v>
      </c>
      <c r="CW6" s="6" t="s">
        <v>1073</v>
      </c>
      <c r="CX6" s="6" t="s">
        <v>1074</v>
      </c>
      <c r="CY6" s="400" t="s">
        <v>1075</v>
      </c>
      <c r="CZ6" s="6" t="s">
        <v>1076</v>
      </c>
      <c r="DA6" s="6" t="s">
        <v>1077</v>
      </c>
      <c r="DB6" s="6" t="s">
        <v>1078</v>
      </c>
      <c r="DC6" s="400" t="s">
        <v>1079</v>
      </c>
      <c r="DD6" s="6" t="s">
        <v>1080</v>
      </c>
      <c r="DE6" s="6" t="s">
        <v>1081</v>
      </c>
      <c r="DF6" s="6" t="s">
        <v>1082</v>
      </c>
      <c r="DG6" s="400" t="s">
        <v>1083</v>
      </c>
      <c r="DH6" s="6" t="s">
        <v>1685</v>
      </c>
      <c r="DI6" s="6" t="s">
        <v>1686</v>
      </c>
      <c r="DJ6" s="6" t="s">
        <v>1687</v>
      </c>
      <c r="DK6" s="400" t="s">
        <v>1688</v>
      </c>
    </row>
    <row r="7" spans="1:115" s="8" customFormat="1" ht="58.5" customHeight="1" x14ac:dyDescent="0.2">
      <c r="A7" s="633" t="s">
        <v>252</v>
      </c>
      <c r="B7" s="638" t="s">
        <v>251</v>
      </c>
      <c r="C7" s="638" t="s">
        <v>250</v>
      </c>
      <c r="D7" s="645" t="s">
        <v>529</v>
      </c>
      <c r="E7" s="647"/>
      <c r="F7" s="607"/>
      <c r="G7" s="608"/>
      <c r="H7" s="646" t="s">
        <v>530</v>
      </c>
      <c r="I7" s="647"/>
      <c r="J7" s="607"/>
      <c r="K7" s="608"/>
      <c r="L7" s="646" t="s">
        <v>965</v>
      </c>
      <c r="M7" s="647"/>
      <c r="N7" s="607"/>
      <c r="O7" s="608"/>
      <c r="P7" s="646" t="s">
        <v>1085</v>
      </c>
      <c r="Q7" s="647"/>
      <c r="R7" s="607"/>
      <c r="S7" s="608"/>
      <c r="T7" s="646" t="s">
        <v>1084</v>
      </c>
      <c r="U7" s="647"/>
      <c r="V7" s="607"/>
      <c r="W7" s="608"/>
      <c r="X7" s="609" t="s">
        <v>1708</v>
      </c>
      <c r="Y7" s="626"/>
      <c r="Z7" s="607"/>
      <c r="AA7" s="608"/>
      <c r="AB7" s="646" t="s">
        <v>1086</v>
      </c>
      <c r="AC7" s="647"/>
      <c r="AD7" s="607"/>
      <c r="AE7" s="608"/>
      <c r="AF7" s="646" t="s">
        <v>1087</v>
      </c>
      <c r="AG7" s="647"/>
      <c r="AH7" s="607"/>
      <c r="AI7" s="608"/>
      <c r="AJ7" s="646" t="s">
        <v>966</v>
      </c>
      <c r="AK7" s="647"/>
      <c r="AL7" s="607"/>
      <c r="AM7" s="608"/>
      <c r="AN7" s="646" t="s">
        <v>1709</v>
      </c>
      <c r="AO7" s="647"/>
      <c r="AP7" s="607"/>
      <c r="AQ7" s="608"/>
      <c r="AR7" s="646" t="s">
        <v>1088</v>
      </c>
      <c r="AS7" s="647"/>
      <c r="AT7" s="607"/>
      <c r="AU7" s="608"/>
      <c r="AV7" s="646" t="s">
        <v>1089</v>
      </c>
      <c r="AW7" s="647"/>
      <c r="AX7" s="607"/>
      <c r="AY7" s="608"/>
      <c r="AZ7" s="646" t="s">
        <v>967</v>
      </c>
      <c r="BA7" s="647"/>
      <c r="BB7" s="607"/>
      <c r="BC7" s="608"/>
      <c r="BD7" s="646" t="s">
        <v>1090</v>
      </c>
      <c r="BE7" s="647"/>
      <c r="BF7" s="607"/>
      <c r="BG7" s="608"/>
      <c r="BH7" s="646" t="s">
        <v>1091</v>
      </c>
      <c r="BI7" s="647"/>
      <c r="BJ7" s="607"/>
      <c r="BK7" s="608"/>
      <c r="BL7" s="646" t="s">
        <v>1092</v>
      </c>
      <c r="BM7" s="647"/>
      <c r="BN7" s="607"/>
      <c r="BO7" s="608"/>
      <c r="BP7" s="609" t="s">
        <v>968</v>
      </c>
      <c r="BQ7" s="654"/>
      <c r="BR7" s="607"/>
      <c r="BS7" s="608"/>
      <c r="BT7" s="646" t="s">
        <v>531</v>
      </c>
      <c r="BU7" s="647"/>
      <c r="BV7" s="607"/>
      <c r="BW7" s="608"/>
      <c r="BX7" s="646" t="s">
        <v>801</v>
      </c>
      <c r="BY7" s="647"/>
      <c r="BZ7" s="607"/>
      <c r="CA7" s="608"/>
      <c r="CB7" s="646" t="s">
        <v>886</v>
      </c>
      <c r="CC7" s="647"/>
      <c r="CD7" s="607"/>
      <c r="CE7" s="608"/>
      <c r="CF7" s="646" t="s">
        <v>805</v>
      </c>
      <c r="CG7" s="647"/>
      <c r="CH7" s="607"/>
      <c r="CI7" s="608"/>
      <c r="CJ7" s="609" t="s">
        <v>1684</v>
      </c>
      <c r="CK7" s="654"/>
      <c r="CL7" s="654"/>
      <c r="CM7" s="644"/>
      <c r="CN7" s="646" t="s">
        <v>826</v>
      </c>
      <c r="CO7" s="647"/>
      <c r="CP7" s="607"/>
      <c r="CQ7" s="608"/>
      <c r="CR7" s="646" t="s">
        <v>532</v>
      </c>
      <c r="CS7" s="647"/>
      <c r="CT7" s="607"/>
      <c r="CU7" s="608"/>
      <c r="CV7" s="646" t="s">
        <v>533</v>
      </c>
      <c r="CW7" s="647"/>
      <c r="CX7" s="607"/>
      <c r="CY7" s="608"/>
      <c r="CZ7" s="646" t="s">
        <v>969</v>
      </c>
      <c r="DA7" s="647"/>
      <c r="DB7" s="607"/>
      <c r="DC7" s="608"/>
      <c r="DD7" s="646" t="s">
        <v>534</v>
      </c>
      <c r="DE7" s="647"/>
      <c r="DF7" s="607"/>
      <c r="DG7" s="608"/>
      <c r="DH7" s="646" t="s">
        <v>535</v>
      </c>
      <c r="DI7" s="647"/>
      <c r="DJ7" s="651"/>
      <c r="DK7" s="614"/>
    </row>
    <row r="8" spans="1:115" x14ac:dyDescent="0.2">
      <c r="A8" s="655"/>
      <c r="B8" s="655"/>
      <c r="C8" s="655"/>
      <c r="D8" s="7" t="s">
        <v>925</v>
      </c>
      <c r="E8" s="7" t="s">
        <v>926</v>
      </c>
      <c r="F8" s="645" t="s">
        <v>1027</v>
      </c>
      <c r="G8" s="608"/>
      <c r="H8" s="7" t="s">
        <v>925</v>
      </c>
      <c r="I8" s="7" t="s">
        <v>926</v>
      </c>
      <c r="J8" s="645" t="s">
        <v>1027</v>
      </c>
      <c r="K8" s="608"/>
      <c r="L8" s="7" t="s">
        <v>925</v>
      </c>
      <c r="M8" s="7" t="s">
        <v>926</v>
      </c>
      <c r="N8" s="645" t="s">
        <v>1027</v>
      </c>
      <c r="O8" s="608"/>
      <c r="P8" s="7" t="s">
        <v>925</v>
      </c>
      <c r="Q8" s="7" t="s">
        <v>926</v>
      </c>
      <c r="R8" s="645" t="s">
        <v>1027</v>
      </c>
      <c r="S8" s="608"/>
      <c r="T8" s="7" t="s">
        <v>925</v>
      </c>
      <c r="U8" s="7" t="s">
        <v>926</v>
      </c>
      <c r="V8" s="645" t="s">
        <v>1027</v>
      </c>
      <c r="W8" s="608"/>
      <c r="X8" s="7" t="s">
        <v>925</v>
      </c>
      <c r="Y8" s="7" t="s">
        <v>926</v>
      </c>
      <c r="Z8" s="645" t="s">
        <v>1027</v>
      </c>
      <c r="AA8" s="608"/>
      <c r="AB8" s="7" t="s">
        <v>925</v>
      </c>
      <c r="AC8" s="7" t="s">
        <v>926</v>
      </c>
      <c r="AD8" s="645" t="s">
        <v>1027</v>
      </c>
      <c r="AE8" s="608"/>
      <c r="AF8" s="7" t="s">
        <v>925</v>
      </c>
      <c r="AG8" s="7" t="s">
        <v>926</v>
      </c>
      <c r="AH8" s="645" t="s">
        <v>1027</v>
      </c>
      <c r="AI8" s="608"/>
      <c r="AJ8" s="7" t="s">
        <v>925</v>
      </c>
      <c r="AK8" s="7" t="s">
        <v>926</v>
      </c>
      <c r="AL8" s="645" t="s">
        <v>1027</v>
      </c>
      <c r="AM8" s="608"/>
      <c r="AN8" s="7" t="s">
        <v>925</v>
      </c>
      <c r="AO8" s="7" t="s">
        <v>926</v>
      </c>
      <c r="AP8" s="645" t="s">
        <v>1027</v>
      </c>
      <c r="AQ8" s="608"/>
      <c r="AR8" s="7" t="s">
        <v>925</v>
      </c>
      <c r="AS8" s="7" t="s">
        <v>926</v>
      </c>
      <c r="AT8" s="645" t="s">
        <v>1027</v>
      </c>
      <c r="AU8" s="608"/>
      <c r="AV8" s="7" t="s">
        <v>925</v>
      </c>
      <c r="AW8" s="7" t="s">
        <v>926</v>
      </c>
      <c r="AX8" s="645" t="s">
        <v>1027</v>
      </c>
      <c r="AY8" s="608"/>
      <c r="AZ8" s="7" t="s">
        <v>925</v>
      </c>
      <c r="BA8" s="7" t="s">
        <v>926</v>
      </c>
      <c r="BB8" s="645" t="s">
        <v>1027</v>
      </c>
      <c r="BC8" s="608"/>
      <c r="BD8" s="7" t="s">
        <v>925</v>
      </c>
      <c r="BE8" s="7" t="s">
        <v>926</v>
      </c>
      <c r="BF8" s="645" t="s">
        <v>1027</v>
      </c>
      <c r="BG8" s="608"/>
      <c r="BH8" s="7" t="s">
        <v>925</v>
      </c>
      <c r="BI8" s="7" t="s">
        <v>926</v>
      </c>
      <c r="BJ8" s="645" t="s">
        <v>1027</v>
      </c>
      <c r="BK8" s="608"/>
      <c r="BL8" s="7" t="s">
        <v>925</v>
      </c>
      <c r="BM8" s="7" t="s">
        <v>926</v>
      </c>
      <c r="BN8" s="645" t="s">
        <v>1027</v>
      </c>
      <c r="BO8" s="608"/>
      <c r="BP8" s="7" t="s">
        <v>925</v>
      </c>
      <c r="BQ8" s="7" t="s">
        <v>926</v>
      </c>
      <c r="BR8" s="645" t="s">
        <v>1027</v>
      </c>
      <c r="BS8" s="608"/>
      <c r="BT8" s="7" t="s">
        <v>925</v>
      </c>
      <c r="BU8" s="7" t="s">
        <v>926</v>
      </c>
      <c r="BV8" s="645" t="s">
        <v>1027</v>
      </c>
      <c r="BW8" s="608"/>
      <c r="BX8" s="7" t="s">
        <v>925</v>
      </c>
      <c r="BY8" s="7" t="s">
        <v>926</v>
      </c>
      <c r="BZ8" s="645" t="s">
        <v>1027</v>
      </c>
      <c r="CA8" s="608"/>
      <c r="CB8" s="7" t="s">
        <v>925</v>
      </c>
      <c r="CC8" s="7" t="s">
        <v>926</v>
      </c>
      <c r="CD8" s="645" t="s">
        <v>1027</v>
      </c>
      <c r="CE8" s="608"/>
      <c r="CF8" s="7" t="s">
        <v>925</v>
      </c>
      <c r="CG8" s="7" t="s">
        <v>926</v>
      </c>
      <c r="CH8" s="645" t="s">
        <v>1027</v>
      </c>
      <c r="CI8" s="608"/>
      <c r="CJ8" s="7" t="s">
        <v>925</v>
      </c>
      <c r="CK8" s="7" t="s">
        <v>926</v>
      </c>
      <c r="CL8" s="645" t="s">
        <v>1027</v>
      </c>
      <c r="CM8" s="608"/>
      <c r="CN8" s="7" t="s">
        <v>925</v>
      </c>
      <c r="CO8" s="7" t="s">
        <v>926</v>
      </c>
      <c r="CP8" s="645" t="s">
        <v>1027</v>
      </c>
      <c r="CQ8" s="608"/>
      <c r="CR8" s="7" t="s">
        <v>925</v>
      </c>
      <c r="CS8" s="7" t="s">
        <v>926</v>
      </c>
      <c r="CT8" s="645" t="s">
        <v>1027</v>
      </c>
      <c r="CU8" s="608"/>
      <c r="CV8" s="7" t="s">
        <v>925</v>
      </c>
      <c r="CW8" s="7" t="s">
        <v>926</v>
      </c>
      <c r="CX8" s="645" t="s">
        <v>1027</v>
      </c>
      <c r="CY8" s="608"/>
      <c r="CZ8" s="7" t="s">
        <v>925</v>
      </c>
      <c r="DA8" s="7" t="s">
        <v>926</v>
      </c>
      <c r="DB8" s="645" t="s">
        <v>1027</v>
      </c>
      <c r="DC8" s="608"/>
      <c r="DD8" s="7" t="s">
        <v>925</v>
      </c>
      <c r="DE8" s="7" t="s">
        <v>926</v>
      </c>
      <c r="DF8" s="645" t="s">
        <v>1027</v>
      </c>
      <c r="DG8" s="608"/>
      <c r="DH8" s="7" t="s">
        <v>925</v>
      </c>
      <c r="DI8" s="7" t="s">
        <v>926</v>
      </c>
      <c r="DJ8" s="645" t="s">
        <v>1027</v>
      </c>
      <c r="DK8" s="608"/>
    </row>
    <row r="9" spans="1:115" ht="12.75" customHeight="1" x14ac:dyDescent="0.2">
      <c r="A9" s="656"/>
      <c r="B9" s="656"/>
      <c r="C9" s="656"/>
      <c r="D9" s="652" t="s">
        <v>249</v>
      </c>
      <c r="E9" s="653"/>
      <c r="F9" s="177" t="s">
        <v>1028</v>
      </c>
      <c r="G9" s="397" t="s">
        <v>1029</v>
      </c>
      <c r="H9" s="652" t="s">
        <v>249</v>
      </c>
      <c r="I9" s="653"/>
      <c r="J9" s="177" t="s">
        <v>1028</v>
      </c>
      <c r="K9" s="397" t="s">
        <v>1029</v>
      </c>
      <c r="L9" s="652" t="s">
        <v>249</v>
      </c>
      <c r="M9" s="653"/>
      <c r="N9" s="177" t="s">
        <v>1028</v>
      </c>
      <c r="O9" s="397" t="s">
        <v>1029</v>
      </c>
      <c r="P9" s="652" t="s">
        <v>249</v>
      </c>
      <c r="Q9" s="653"/>
      <c r="R9" s="177" t="s">
        <v>1028</v>
      </c>
      <c r="S9" s="397" t="s">
        <v>1029</v>
      </c>
      <c r="T9" s="652" t="s">
        <v>249</v>
      </c>
      <c r="U9" s="653"/>
      <c r="V9" s="177" t="s">
        <v>1028</v>
      </c>
      <c r="W9" s="397" t="s">
        <v>1029</v>
      </c>
      <c r="X9" s="652" t="s">
        <v>249</v>
      </c>
      <c r="Y9" s="653"/>
      <c r="Z9" s="177" t="s">
        <v>1028</v>
      </c>
      <c r="AA9" s="397" t="s">
        <v>1029</v>
      </c>
      <c r="AB9" s="652" t="s">
        <v>249</v>
      </c>
      <c r="AC9" s="653"/>
      <c r="AD9" s="177" t="s">
        <v>1028</v>
      </c>
      <c r="AE9" s="397" t="s">
        <v>1029</v>
      </c>
      <c r="AF9" s="652" t="s">
        <v>249</v>
      </c>
      <c r="AG9" s="653"/>
      <c r="AH9" s="177" t="s">
        <v>1028</v>
      </c>
      <c r="AI9" s="397" t="s">
        <v>1029</v>
      </c>
      <c r="AJ9" s="652" t="s">
        <v>249</v>
      </c>
      <c r="AK9" s="653"/>
      <c r="AL9" s="177" t="s">
        <v>1028</v>
      </c>
      <c r="AM9" s="397" t="s">
        <v>1029</v>
      </c>
      <c r="AN9" s="652" t="s">
        <v>249</v>
      </c>
      <c r="AO9" s="653"/>
      <c r="AP9" s="177" t="s">
        <v>1028</v>
      </c>
      <c r="AQ9" s="397" t="s">
        <v>1029</v>
      </c>
      <c r="AR9" s="652" t="s">
        <v>249</v>
      </c>
      <c r="AS9" s="653"/>
      <c r="AT9" s="177" t="s">
        <v>1028</v>
      </c>
      <c r="AU9" s="397" t="s">
        <v>1029</v>
      </c>
      <c r="AV9" s="652" t="s">
        <v>249</v>
      </c>
      <c r="AW9" s="653"/>
      <c r="AX9" s="177" t="s">
        <v>1028</v>
      </c>
      <c r="AY9" s="397" t="s">
        <v>1029</v>
      </c>
      <c r="AZ9" s="652" t="s">
        <v>249</v>
      </c>
      <c r="BA9" s="653"/>
      <c r="BB9" s="177" t="s">
        <v>1028</v>
      </c>
      <c r="BC9" s="397" t="s">
        <v>1029</v>
      </c>
      <c r="BD9" s="652" t="s">
        <v>249</v>
      </c>
      <c r="BE9" s="653"/>
      <c r="BF9" s="177" t="s">
        <v>1028</v>
      </c>
      <c r="BG9" s="397" t="s">
        <v>1029</v>
      </c>
      <c r="BH9" s="652" t="s">
        <v>249</v>
      </c>
      <c r="BI9" s="653"/>
      <c r="BJ9" s="177" t="s">
        <v>1028</v>
      </c>
      <c r="BK9" s="397" t="s">
        <v>1029</v>
      </c>
      <c r="BL9" s="652" t="s">
        <v>249</v>
      </c>
      <c r="BM9" s="653"/>
      <c r="BN9" s="177" t="s">
        <v>1028</v>
      </c>
      <c r="BO9" s="397" t="s">
        <v>1029</v>
      </c>
      <c r="BP9" s="652" t="s">
        <v>249</v>
      </c>
      <c r="BQ9" s="653"/>
      <c r="BR9" s="177" t="s">
        <v>1028</v>
      </c>
      <c r="BS9" s="397" t="s">
        <v>1029</v>
      </c>
      <c r="BT9" s="652" t="s">
        <v>249</v>
      </c>
      <c r="BU9" s="653"/>
      <c r="BV9" s="177" t="s">
        <v>1028</v>
      </c>
      <c r="BW9" s="397" t="s">
        <v>1029</v>
      </c>
      <c r="BX9" s="652" t="s">
        <v>249</v>
      </c>
      <c r="BY9" s="653"/>
      <c r="BZ9" s="177" t="s">
        <v>1028</v>
      </c>
      <c r="CA9" s="397" t="s">
        <v>1029</v>
      </c>
      <c r="CB9" s="652" t="s">
        <v>249</v>
      </c>
      <c r="CC9" s="653"/>
      <c r="CD9" s="177" t="s">
        <v>1028</v>
      </c>
      <c r="CE9" s="397" t="s">
        <v>1029</v>
      </c>
      <c r="CF9" s="652" t="s">
        <v>249</v>
      </c>
      <c r="CG9" s="653"/>
      <c r="CH9" s="177" t="s">
        <v>1028</v>
      </c>
      <c r="CI9" s="397" t="s">
        <v>1029</v>
      </c>
      <c r="CJ9" s="652" t="s">
        <v>249</v>
      </c>
      <c r="CK9" s="653"/>
      <c r="CL9" s="177" t="s">
        <v>1028</v>
      </c>
      <c r="CM9" s="397" t="s">
        <v>1029</v>
      </c>
      <c r="CN9" s="652" t="s">
        <v>249</v>
      </c>
      <c r="CO9" s="653"/>
      <c r="CP9" s="177" t="s">
        <v>1028</v>
      </c>
      <c r="CQ9" s="397" t="s">
        <v>1029</v>
      </c>
      <c r="CR9" s="652" t="s">
        <v>249</v>
      </c>
      <c r="CS9" s="653"/>
      <c r="CT9" s="177" t="s">
        <v>1028</v>
      </c>
      <c r="CU9" s="397" t="s">
        <v>1029</v>
      </c>
      <c r="CV9" s="652" t="s">
        <v>249</v>
      </c>
      <c r="CW9" s="653"/>
      <c r="CX9" s="177" t="s">
        <v>1028</v>
      </c>
      <c r="CY9" s="397" t="s">
        <v>1029</v>
      </c>
      <c r="CZ9" s="652" t="s">
        <v>249</v>
      </c>
      <c r="DA9" s="653"/>
      <c r="DB9" s="177" t="s">
        <v>1028</v>
      </c>
      <c r="DC9" s="397" t="s">
        <v>1029</v>
      </c>
      <c r="DD9" s="652" t="s">
        <v>249</v>
      </c>
      <c r="DE9" s="653"/>
      <c r="DF9" s="177" t="s">
        <v>1028</v>
      </c>
      <c r="DG9" s="397" t="s">
        <v>1029</v>
      </c>
      <c r="DH9" s="652" t="s">
        <v>249</v>
      </c>
      <c r="DI9" s="653"/>
      <c r="DJ9" s="177" t="s">
        <v>1028</v>
      </c>
      <c r="DK9" s="397" t="s">
        <v>1029</v>
      </c>
    </row>
    <row r="10" spans="1:115" ht="15" customHeight="1" x14ac:dyDescent="0.2">
      <c r="A10" s="10" t="s">
        <v>244</v>
      </c>
      <c r="B10" s="11" t="s">
        <v>243</v>
      </c>
      <c r="C10" s="12" t="s">
        <v>242</v>
      </c>
      <c r="D10" s="225">
        <v>7110300</v>
      </c>
      <c r="E10" s="225">
        <v>6667900</v>
      </c>
      <c r="F10" s="225">
        <v>6852382</v>
      </c>
      <c r="G10" s="398">
        <f>F10/E10</f>
        <v>1.0276671815714093</v>
      </c>
      <c r="H10" s="218"/>
      <c r="I10" s="218"/>
      <c r="J10" s="218"/>
      <c r="K10" s="522"/>
      <c r="L10" s="218"/>
      <c r="M10" s="218"/>
      <c r="N10" s="218"/>
      <c r="O10" s="522"/>
      <c r="P10" s="218"/>
      <c r="Q10" s="218"/>
      <c r="R10" s="218"/>
      <c r="S10" s="522"/>
      <c r="T10" s="218"/>
      <c r="U10" s="218"/>
      <c r="V10" s="218"/>
      <c r="W10" s="522"/>
      <c r="X10" s="218"/>
      <c r="Y10" s="218"/>
      <c r="Z10" s="218"/>
      <c r="AA10" s="522"/>
      <c r="AB10" s="233"/>
      <c r="AC10" s="233"/>
      <c r="AD10" s="233"/>
      <c r="AE10" s="525"/>
      <c r="AF10" s="233">
        <v>8700000</v>
      </c>
      <c r="AG10" s="233">
        <v>11100000</v>
      </c>
      <c r="AH10" s="233">
        <v>9435527</v>
      </c>
      <c r="AI10" s="525">
        <f>AH10/AG10</f>
        <v>0.85004747747747744</v>
      </c>
      <c r="AJ10" s="233"/>
      <c r="AK10" s="233"/>
      <c r="AL10" s="233"/>
      <c r="AM10" s="525"/>
      <c r="AN10" s="233"/>
      <c r="AO10" s="233"/>
      <c r="AP10" s="233"/>
      <c r="AQ10" s="525"/>
      <c r="AR10" s="218"/>
      <c r="AS10" s="218"/>
      <c r="AT10" s="218"/>
      <c r="AU10" s="522"/>
      <c r="AV10" s="218"/>
      <c r="AW10" s="218"/>
      <c r="AX10" s="218"/>
      <c r="AY10" s="522"/>
      <c r="AZ10" s="218"/>
      <c r="BA10" s="218"/>
      <c r="BB10" s="218">
        <v>1207503</v>
      </c>
      <c r="BC10" s="522"/>
      <c r="BD10" s="218">
        <v>14500000</v>
      </c>
      <c r="BE10" s="218">
        <v>14500000</v>
      </c>
      <c r="BF10" s="218">
        <v>13134986</v>
      </c>
      <c r="BG10" s="522">
        <f>BF10/BE10</f>
        <v>0.90586110344827586</v>
      </c>
      <c r="BH10" s="218">
        <v>9000000</v>
      </c>
      <c r="BI10" s="218">
        <v>9000000</v>
      </c>
      <c r="BJ10" s="218">
        <v>8778249</v>
      </c>
      <c r="BK10" s="522">
        <f>BJ10/BI10</f>
        <v>0.97536100000000003</v>
      </c>
      <c r="BL10" s="218">
        <v>13700000</v>
      </c>
      <c r="BM10" s="218">
        <v>13700000</v>
      </c>
      <c r="BN10" s="218">
        <v>13246563</v>
      </c>
      <c r="BO10" s="522">
        <f>BN10/BM10</f>
        <v>0.96690240875912403</v>
      </c>
      <c r="BP10" s="218"/>
      <c r="BQ10" s="218"/>
      <c r="BR10" s="218"/>
      <c r="BS10" s="522"/>
      <c r="BT10" s="218"/>
      <c r="BU10" s="218"/>
      <c r="BV10" s="218"/>
      <c r="BW10" s="522"/>
      <c r="BX10" s="218"/>
      <c r="BY10" s="218"/>
      <c r="BZ10" s="218"/>
      <c r="CA10" s="522"/>
      <c r="CB10" s="218"/>
      <c r="CC10" s="218"/>
      <c r="CD10" s="218"/>
      <c r="CE10" s="522"/>
      <c r="CF10" s="218"/>
      <c r="CG10" s="218"/>
      <c r="CH10" s="218"/>
      <c r="CI10" s="522"/>
      <c r="CJ10" s="218"/>
      <c r="CK10" s="218"/>
      <c r="CL10" s="218"/>
      <c r="CM10" s="522"/>
      <c r="CN10" s="218"/>
      <c r="CO10" s="218"/>
      <c r="CP10" s="218"/>
      <c r="CQ10" s="522"/>
      <c r="CR10" s="218">
        <v>5023000</v>
      </c>
      <c r="CS10" s="218">
        <v>4973000</v>
      </c>
      <c r="CT10" s="218">
        <v>4601611</v>
      </c>
      <c r="CU10" s="522">
        <f>CT10/CS10</f>
        <v>0.92531892217977074</v>
      </c>
      <c r="CV10" s="218"/>
      <c r="CW10" s="218"/>
      <c r="CX10" s="218"/>
      <c r="CY10" s="522"/>
      <c r="CZ10" s="218"/>
      <c r="DA10" s="218"/>
      <c r="DB10" s="218"/>
      <c r="DC10" s="522"/>
      <c r="DD10" s="218">
        <v>3937000</v>
      </c>
      <c r="DE10" s="218">
        <v>6777550</v>
      </c>
      <c r="DF10" s="218">
        <v>6158099</v>
      </c>
      <c r="DG10" s="522">
        <f>DF10/DE10</f>
        <v>0.90860251860923191</v>
      </c>
      <c r="DH10" s="235">
        <f>D10+H10+L10+P10+T10+AB10+AF10+AJ10+AN10+AR10+AV10+AZ10+BD10+BH10+BL10+BT10+BX10+CB10+CF10+CN10+CR10+CV10+CZ10+DD10</f>
        <v>61970300</v>
      </c>
      <c r="DI10" s="235">
        <f>E10+I10+M10+Q10+U10+AC10+AG10+AK10+AO10+AS10+AW10+BA10+BE10+BI10+BM10+BU10+BY10+CC10+CG10+CO10+CS10+CW10+DA10+DE10+Y10+BQ10+CK10</f>
        <v>66718450</v>
      </c>
      <c r="DJ10" s="235">
        <f>F10+J10+N10+R10+V10+AD10+AH10+AL10+AP10+AT10+AX10+BB10+BF10+BJ10+BN10+BV10+BZ10+CD10+CH10+CP10+CT10+CX10+DB10+DF10+Z10+BR10+CL10</f>
        <v>63414920</v>
      </c>
      <c r="DK10" s="403">
        <f>DJ10/DI10</f>
        <v>0.95048551037981244</v>
      </c>
    </row>
    <row r="11" spans="1:115" ht="15" customHeight="1" x14ac:dyDescent="0.2">
      <c r="A11" s="10" t="s">
        <v>241</v>
      </c>
      <c r="B11" s="11" t="s">
        <v>240</v>
      </c>
      <c r="C11" s="15" t="s">
        <v>239</v>
      </c>
      <c r="D11" s="225"/>
      <c r="E11" s="225"/>
      <c r="F11" s="225"/>
      <c r="G11" s="398"/>
      <c r="H11" s="218"/>
      <c r="I11" s="218"/>
      <c r="J11" s="218"/>
      <c r="K11" s="522"/>
      <c r="L11" s="218"/>
      <c r="M11" s="218"/>
      <c r="N11" s="218"/>
      <c r="O11" s="522"/>
      <c r="P11" s="218"/>
      <c r="Q11" s="218"/>
      <c r="R11" s="218"/>
      <c r="S11" s="522"/>
      <c r="T11" s="218"/>
      <c r="U11" s="218"/>
      <c r="V11" s="218"/>
      <c r="W11" s="522"/>
      <c r="X11" s="218"/>
      <c r="Y11" s="218"/>
      <c r="Z11" s="218"/>
      <c r="AA11" s="522"/>
      <c r="AB11" s="233"/>
      <c r="AC11" s="233"/>
      <c r="AD11" s="233"/>
      <c r="AE11" s="525"/>
      <c r="AF11" s="233"/>
      <c r="AG11" s="233"/>
      <c r="AH11" s="233"/>
      <c r="AI11" s="525"/>
      <c r="AJ11" s="233"/>
      <c r="AK11" s="233"/>
      <c r="AL11" s="233"/>
      <c r="AM11" s="525"/>
      <c r="AN11" s="233"/>
      <c r="AO11" s="233"/>
      <c r="AP11" s="233"/>
      <c r="AQ11" s="525"/>
      <c r="AR11" s="218"/>
      <c r="AS11" s="218"/>
      <c r="AT11" s="218"/>
      <c r="AU11" s="522"/>
      <c r="AV11" s="218"/>
      <c r="AW11" s="218"/>
      <c r="AX11" s="218"/>
      <c r="AY11" s="522"/>
      <c r="AZ11" s="218"/>
      <c r="BA11" s="218"/>
      <c r="BB11" s="218"/>
      <c r="BC11" s="522"/>
      <c r="BD11" s="218"/>
      <c r="BE11" s="218"/>
      <c r="BF11" s="218"/>
      <c r="BG11" s="522"/>
      <c r="BH11" s="218"/>
      <c r="BI11" s="218"/>
      <c r="BJ11" s="218"/>
      <c r="BK11" s="522"/>
      <c r="BL11" s="218"/>
      <c r="BM11" s="218"/>
      <c r="BN11" s="218"/>
      <c r="BO11" s="522"/>
      <c r="BP11" s="218"/>
      <c r="BQ11" s="218"/>
      <c r="BR11" s="218"/>
      <c r="BS11" s="522"/>
      <c r="BT11" s="218"/>
      <c r="BU11" s="218"/>
      <c r="BV11" s="218"/>
      <c r="BW11" s="522"/>
      <c r="BX11" s="218"/>
      <c r="BY11" s="218"/>
      <c r="BZ11" s="218"/>
      <c r="CA11" s="522"/>
      <c r="CB11" s="218"/>
      <c r="CC11" s="218"/>
      <c r="CD11" s="218"/>
      <c r="CE11" s="522"/>
      <c r="CF11" s="218"/>
      <c r="CG11" s="218"/>
      <c r="CH11" s="218"/>
      <c r="CI11" s="522"/>
      <c r="CJ11" s="218"/>
      <c r="CK11" s="218"/>
      <c r="CL11" s="218"/>
      <c r="CM11" s="522"/>
      <c r="CN11" s="218"/>
      <c r="CO11" s="218"/>
      <c r="CP11" s="218"/>
      <c r="CQ11" s="522"/>
      <c r="CR11" s="218"/>
      <c r="CS11" s="218"/>
      <c r="CT11" s="218"/>
      <c r="CU11" s="522"/>
      <c r="CV11" s="218"/>
      <c r="CW11" s="218"/>
      <c r="CX11" s="218"/>
      <c r="CY11" s="522"/>
      <c r="CZ11" s="218"/>
      <c r="DA11" s="218"/>
      <c r="DB11" s="218"/>
      <c r="DC11" s="522"/>
      <c r="DD11" s="218"/>
      <c r="DE11" s="218"/>
      <c r="DF11" s="218"/>
      <c r="DG11" s="522"/>
      <c r="DH11" s="235">
        <f t="shared" ref="DH11:DH65" si="0">D11+H11+L11+P11+T11+AB11+AF11+AJ11+AN11+AR11+AV11+AZ11+BD11+BH11+BL11+BT11+BX11+CB11+CF11+CN11+CR11+CV11+CZ11+DD11</f>
        <v>0</v>
      </c>
      <c r="DI11" s="235">
        <f t="shared" ref="DI11:DI27" si="1">E11+I11+M11+Q11+U11+AC11+AG11+AK11+AO11+AS11+AW11+BA11+BE11+BI11+BM11+BU11+BY11+CC11+CG11+CO11+CS11+CW11+DA11+DE11+Y11+BQ11+CK11</f>
        <v>0</v>
      </c>
      <c r="DJ11" s="235">
        <f t="shared" ref="DJ11:DJ74" si="2">F11+J11+N11+R11+V11+AD11+AH11+AL11+AP11+AT11+AX11+BB11+BF11+BJ11+BN11+BV11+BZ11+CD11+CH11+CP11+CT11+CX11+DB11+DF11+Z11+BR11+CL11</f>
        <v>0</v>
      </c>
      <c r="DK11" s="403"/>
    </row>
    <row r="12" spans="1:115" ht="15" customHeight="1" x14ac:dyDescent="0.2">
      <c r="A12" s="10" t="s">
        <v>238</v>
      </c>
      <c r="B12" s="11" t="s">
        <v>237</v>
      </c>
      <c r="C12" s="15" t="s">
        <v>236</v>
      </c>
      <c r="D12" s="225"/>
      <c r="E12" s="225">
        <v>500000</v>
      </c>
      <c r="F12" s="225">
        <v>500000</v>
      </c>
      <c r="G12" s="398">
        <f>F12/E12</f>
        <v>1</v>
      </c>
      <c r="H12" s="218"/>
      <c r="I12" s="218"/>
      <c r="J12" s="218"/>
      <c r="K12" s="522"/>
      <c r="L12" s="218"/>
      <c r="M12" s="218"/>
      <c r="N12" s="218"/>
      <c r="O12" s="522"/>
      <c r="P12" s="218"/>
      <c r="Q12" s="218"/>
      <c r="R12" s="218"/>
      <c r="S12" s="522"/>
      <c r="T12" s="218"/>
      <c r="U12" s="218"/>
      <c r="V12" s="218"/>
      <c r="W12" s="522"/>
      <c r="X12" s="218"/>
      <c r="Y12" s="218"/>
      <c r="Z12" s="218"/>
      <c r="AA12" s="522"/>
      <c r="AB12" s="233"/>
      <c r="AC12" s="233"/>
      <c r="AD12" s="233"/>
      <c r="AE12" s="525"/>
      <c r="AF12" s="233"/>
      <c r="AG12" s="233"/>
      <c r="AH12" s="233"/>
      <c r="AI12" s="525"/>
      <c r="AJ12" s="233"/>
      <c r="AK12" s="233"/>
      <c r="AL12" s="233"/>
      <c r="AM12" s="525"/>
      <c r="AN12" s="233"/>
      <c r="AO12" s="233"/>
      <c r="AP12" s="233"/>
      <c r="AQ12" s="525"/>
      <c r="AR12" s="218"/>
      <c r="AS12" s="218"/>
      <c r="AT12" s="218"/>
      <c r="AU12" s="522"/>
      <c r="AV12" s="218"/>
      <c r="AW12" s="218"/>
      <c r="AX12" s="218"/>
      <c r="AY12" s="522"/>
      <c r="AZ12" s="218"/>
      <c r="BA12" s="218"/>
      <c r="BB12" s="218"/>
      <c r="BC12" s="522"/>
      <c r="BD12" s="218"/>
      <c r="BE12" s="218"/>
      <c r="BF12" s="218">
        <v>920000</v>
      </c>
      <c r="BG12" s="522"/>
      <c r="BH12" s="218"/>
      <c r="BI12" s="218"/>
      <c r="BJ12" s="218">
        <v>600000</v>
      </c>
      <c r="BK12" s="522"/>
      <c r="BL12" s="218"/>
      <c r="BM12" s="218">
        <v>650000</v>
      </c>
      <c r="BN12" s="218">
        <v>650000</v>
      </c>
      <c r="BO12" s="522">
        <f>BN12/BM12</f>
        <v>1</v>
      </c>
      <c r="BP12" s="218"/>
      <c r="BQ12" s="218"/>
      <c r="BR12" s="218"/>
      <c r="BS12" s="522"/>
      <c r="BT12" s="218"/>
      <c r="BU12" s="218"/>
      <c r="BV12" s="218"/>
      <c r="BW12" s="522"/>
      <c r="BX12" s="218"/>
      <c r="BY12" s="218"/>
      <c r="BZ12" s="218"/>
      <c r="CA12" s="522"/>
      <c r="CB12" s="218"/>
      <c r="CC12" s="218"/>
      <c r="CD12" s="218"/>
      <c r="CE12" s="522"/>
      <c r="CF12" s="218"/>
      <c r="CG12" s="218"/>
      <c r="CH12" s="218"/>
      <c r="CI12" s="522"/>
      <c r="CJ12" s="218"/>
      <c r="CK12" s="218"/>
      <c r="CL12" s="218"/>
      <c r="CM12" s="522"/>
      <c r="CN12" s="218"/>
      <c r="CO12" s="218"/>
      <c r="CP12" s="218"/>
      <c r="CQ12" s="522"/>
      <c r="CR12" s="218"/>
      <c r="CS12" s="218">
        <v>450000</v>
      </c>
      <c r="CT12" s="218">
        <v>450000</v>
      </c>
      <c r="CU12" s="522">
        <f t="shared" ref="CU12:CU54" si="3">CT12/CS12</f>
        <v>1</v>
      </c>
      <c r="CV12" s="218"/>
      <c r="CW12" s="218"/>
      <c r="CX12" s="218"/>
      <c r="CY12" s="522"/>
      <c r="CZ12" s="218"/>
      <c r="DA12" s="218"/>
      <c r="DB12" s="218"/>
      <c r="DC12" s="522"/>
      <c r="DD12" s="218"/>
      <c r="DE12" s="218">
        <v>9450</v>
      </c>
      <c r="DF12" s="218">
        <v>9450</v>
      </c>
      <c r="DG12" s="522"/>
      <c r="DH12" s="235">
        <f t="shared" si="0"/>
        <v>0</v>
      </c>
      <c r="DI12" s="235">
        <f t="shared" si="1"/>
        <v>1609450</v>
      </c>
      <c r="DJ12" s="235">
        <f t="shared" si="2"/>
        <v>3129450</v>
      </c>
      <c r="DK12" s="403">
        <f t="shared" ref="DK12:DK73" si="4">DJ12/DI12</f>
        <v>1.9444220075180962</v>
      </c>
    </row>
    <row r="13" spans="1:115" ht="15" customHeight="1" x14ac:dyDescent="0.2">
      <c r="A13" s="10" t="s">
        <v>235</v>
      </c>
      <c r="B13" s="16" t="s">
        <v>234</v>
      </c>
      <c r="C13" s="15" t="s">
        <v>233</v>
      </c>
      <c r="D13" s="225">
        <v>300000</v>
      </c>
      <c r="E13" s="225">
        <v>200000</v>
      </c>
      <c r="F13" s="225">
        <v>22265</v>
      </c>
      <c r="G13" s="398">
        <f>F13/E13</f>
        <v>0.11132499999999999</v>
      </c>
      <c r="H13" s="218"/>
      <c r="I13" s="218"/>
      <c r="J13" s="218"/>
      <c r="K13" s="522"/>
      <c r="L13" s="218"/>
      <c r="M13" s="218"/>
      <c r="N13" s="218"/>
      <c r="O13" s="522"/>
      <c r="P13" s="218"/>
      <c r="Q13" s="218"/>
      <c r="R13" s="218"/>
      <c r="S13" s="522"/>
      <c r="T13" s="218"/>
      <c r="U13" s="218"/>
      <c r="V13" s="218"/>
      <c r="W13" s="522"/>
      <c r="X13" s="218"/>
      <c r="Y13" s="218"/>
      <c r="Z13" s="218"/>
      <c r="AA13" s="522"/>
      <c r="AB13" s="233"/>
      <c r="AC13" s="233"/>
      <c r="AD13" s="233"/>
      <c r="AE13" s="525"/>
      <c r="AF13" s="233">
        <v>800000</v>
      </c>
      <c r="AG13" s="233">
        <v>800000</v>
      </c>
      <c r="AH13" s="233">
        <v>324506</v>
      </c>
      <c r="AI13" s="525">
        <f>AH13/AG13</f>
        <v>0.40563250000000001</v>
      </c>
      <c r="AJ13" s="233"/>
      <c r="AK13" s="233"/>
      <c r="AL13" s="233"/>
      <c r="AM13" s="525"/>
      <c r="AN13" s="233"/>
      <c r="AO13" s="233"/>
      <c r="AP13" s="233"/>
      <c r="AQ13" s="525"/>
      <c r="AR13" s="218"/>
      <c r="AS13" s="218"/>
      <c r="AT13" s="218"/>
      <c r="AU13" s="522"/>
      <c r="AV13" s="218"/>
      <c r="AW13" s="218"/>
      <c r="AX13" s="218"/>
      <c r="AY13" s="522"/>
      <c r="AZ13" s="218"/>
      <c r="BA13" s="218"/>
      <c r="BB13" s="218"/>
      <c r="BC13" s="522"/>
      <c r="BD13" s="218">
        <v>400000</v>
      </c>
      <c r="BE13" s="218">
        <v>400000</v>
      </c>
      <c r="BF13" s="218">
        <v>667853</v>
      </c>
      <c r="BG13" s="522">
        <f>BF13/BE13</f>
        <v>1.6696325000000001</v>
      </c>
      <c r="BH13" s="218">
        <v>200000</v>
      </c>
      <c r="BI13" s="218">
        <v>200000</v>
      </c>
      <c r="BJ13" s="218"/>
      <c r="BK13" s="522">
        <f>BJ13/BI13</f>
        <v>0</v>
      </c>
      <c r="BL13" s="218">
        <v>500000</v>
      </c>
      <c r="BM13" s="218"/>
      <c r="BN13" s="218">
        <v>66831</v>
      </c>
      <c r="BO13" s="522"/>
      <c r="BP13" s="218"/>
      <c r="BQ13" s="218"/>
      <c r="BR13" s="218"/>
      <c r="BS13" s="522"/>
      <c r="BT13" s="218"/>
      <c r="BU13" s="218"/>
      <c r="BV13" s="218"/>
      <c r="BW13" s="522"/>
      <c r="BX13" s="218"/>
      <c r="BY13" s="218"/>
      <c r="BZ13" s="218"/>
      <c r="CA13" s="522"/>
      <c r="CB13" s="218"/>
      <c r="CC13" s="218"/>
      <c r="CD13" s="218"/>
      <c r="CE13" s="522"/>
      <c r="CF13" s="218"/>
      <c r="CG13" s="218"/>
      <c r="CH13" s="218"/>
      <c r="CI13" s="522"/>
      <c r="CJ13" s="218"/>
      <c r="CK13" s="218"/>
      <c r="CL13" s="218"/>
      <c r="CM13" s="522"/>
      <c r="CN13" s="218"/>
      <c r="CO13" s="218"/>
      <c r="CP13" s="218"/>
      <c r="CQ13" s="522"/>
      <c r="CR13" s="218">
        <v>200000</v>
      </c>
      <c r="CS13" s="218">
        <v>200000</v>
      </c>
      <c r="CT13" s="218"/>
      <c r="CU13" s="522">
        <f t="shared" si="3"/>
        <v>0</v>
      </c>
      <c r="CV13" s="218"/>
      <c r="CW13" s="218"/>
      <c r="CX13" s="218"/>
      <c r="CY13" s="522"/>
      <c r="CZ13" s="218"/>
      <c r="DA13" s="218"/>
      <c r="DB13" s="218"/>
      <c r="DC13" s="522"/>
      <c r="DD13" s="218"/>
      <c r="DE13" s="218"/>
      <c r="DF13" s="218"/>
      <c r="DG13" s="522"/>
      <c r="DH13" s="235">
        <f t="shared" si="0"/>
        <v>2400000</v>
      </c>
      <c r="DI13" s="235">
        <f t="shared" si="1"/>
        <v>1800000</v>
      </c>
      <c r="DJ13" s="235">
        <f t="shared" si="2"/>
        <v>1081455</v>
      </c>
      <c r="DK13" s="403">
        <f t="shared" si="4"/>
        <v>0.60080833333333339</v>
      </c>
    </row>
    <row r="14" spans="1:115" ht="15" customHeight="1" x14ac:dyDescent="0.2">
      <c r="A14" s="10" t="s">
        <v>232</v>
      </c>
      <c r="B14" s="16" t="s">
        <v>231</v>
      </c>
      <c r="C14" s="15" t="s">
        <v>230</v>
      </c>
      <c r="D14" s="225"/>
      <c r="E14" s="225"/>
      <c r="F14" s="225"/>
      <c r="G14" s="398"/>
      <c r="H14" s="218"/>
      <c r="I14" s="218"/>
      <c r="J14" s="218"/>
      <c r="K14" s="522"/>
      <c r="L14" s="218"/>
      <c r="M14" s="218"/>
      <c r="N14" s="218"/>
      <c r="O14" s="522"/>
      <c r="P14" s="218"/>
      <c r="Q14" s="218"/>
      <c r="R14" s="218"/>
      <c r="S14" s="522"/>
      <c r="T14" s="218"/>
      <c r="U14" s="218"/>
      <c r="V14" s="218"/>
      <c r="W14" s="522"/>
      <c r="X14" s="218"/>
      <c r="Y14" s="218"/>
      <c r="Z14" s="218"/>
      <c r="AA14" s="522"/>
      <c r="AB14" s="233"/>
      <c r="AC14" s="233"/>
      <c r="AD14" s="233"/>
      <c r="AE14" s="525"/>
      <c r="AF14" s="233"/>
      <c r="AG14" s="233"/>
      <c r="AH14" s="233"/>
      <c r="AI14" s="525"/>
      <c r="AJ14" s="233"/>
      <c r="AK14" s="233"/>
      <c r="AL14" s="233"/>
      <c r="AM14" s="525"/>
      <c r="AN14" s="233"/>
      <c r="AO14" s="233"/>
      <c r="AP14" s="233"/>
      <c r="AQ14" s="525"/>
      <c r="AR14" s="218"/>
      <c r="AS14" s="218"/>
      <c r="AT14" s="218"/>
      <c r="AU14" s="522"/>
      <c r="AV14" s="218"/>
      <c r="AW14" s="218"/>
      <c r="AX14" s="218"/>
      <c r="AY14" s="522"/>
      <c r="AZ14" s="218"/>
      <c r="BA14" s="218"/>
      <c r="BB14" s="218"/>
      <c r="BC14" s="522"/>
      <c r="BD14" s="218"/>
      <c r="BE14" s="218"/>
      <c r="BF14" s="218"/>
      <c r="BG14" s="522"/>
      <c r="BH14" s="218"/>
      <c r="BI14" s="218"/>
      <c r="BJ14" s="218"/>
      <c r="BK14" s="522"/>
      <c r="BL14" s="218"/>
      <c r="BM14" s="218"/>
      <c r="BN14" s="218"/>
      <c r="BO14" s="522"/>
      <c r="BP14" s="218"/>
      <c r="BQ14" s="218"/>
      <c r="BR14" s="218"/>
      <c r="BS14" s="522"/>
      <c r="BT14" s="218"/>
      <c r="BU14" s="218"/>
      <c r="BV14" s="218"/>
      <c r="BW14" s="522"/>
      <c r="BX14" s="218"/>
      <c r="BY14" s="218"/>
      <c r="BZ14" s="218"/>
      <c r="CA14" s="522"/>
      <c r="CB14" s="218"/>
      <c r="CC14" s="218"/>
      <c r="CD14" s="218"/>
      <c r="CE14" s="522"/>
      <c r="CF14" s="218"/>
      <c r="CG14" s="218"/>
      <c r="CH14" s="218"/>
      <c r="CI14" s="522"/>
      <c r="CJ14" s="218"/>
      <c r="CK14" s="218"/>
      <c r="CL14" s="218"/>
      <c r="CM14" s="522"/>
      <c r="CN14" s="218"/>
      <c r="CO14" s="218"/>
      <c r="CP14" s="218"/>
      <c r="CQ14" s="522"/>
      <c r="CR14" s="218"/>
      <c r="CS14" s="218"/>
      <c r="CT14" s="218"/>
      <c r="CU14" s="522"/>
      <c r="CV14" s="218"/>
      <c r="CW14" s="218"/>
      <c r="CX14" s="218"/>
      <c r="CY14" s="522"/>
      <c r="CZ14" s="218"/>
      <c r="DA14" s="218"/>
      <c r="DB14" s="218"/>
      <c r="DC14" s="522"/>
      <c r="DD14" s="218"/>
      <c r="DE14" s="218"/>
      <c r="DF14" s="218"/>
      <c r="DG14" s="522"/>
      <c r="DH14" s="235">
        <f t="shared" si="0"/>
        <v>0</v>
      </c>
      <c r="DI14" s="235">
        <f t="shared" si="1"/>
        <v>0</v>
      </c>
      <c r="DJ14" s="235">
        <f t="shared" si="2"/>
        <v>0</v>
      </c>
      <c r="DK14" s="403"/>
    </row>
    <row r="15" spans="1:115" ht="15" customHeight="1" x14ac:dyDescent="0.2">
      <c r="A15" s="10" t="s">
        <v>229</v>
      </c>
      <c r="B15" s="16" t="s">
        <v>228</v>
      </c>
      <c r="C15" s="15" t="s">
        <v>227</v>
      </c>
      <c r="D15" s="225"/>
      <c r="E15" s="225"/>
      <c r="F15" s="225"/>
      <c r="G15" s="398"/>
      <c r="H15" s="218"/>
      <c r="I15" s="218"/>
      <c r="J15" s="218"/>
      <c r="K15" s="522"/>
      <c r="L15" s="218"/>
      <c r="M15" s="218"/>
      <c r="N15" s="218"/>
      <c r="O15" s="522"/>
      <c r="P15" s="218"/>
      <c r="Q15" s="218"/>
      <c r="R15" s="218"/>
      <c r="S15" s="522"/>
      <c r="T15" s="218"/>
      <c r="U15" s="218"/>
      <c r="V15" s="218"/>
      <c r="W15" s="522"/>
      <c r="X15" s="218"/>
      <c r="Y15" s="218"/>
      <c r="Z15" s="218"/>
      <c r="AA15" s="522"/>
      <c r="AB15" s="233"/>
      <c r="AC15" s="233"/>
      <c r="AD15" s="233"/>
      <c r="AE15" s="525"/>
      <c r="AF15" s="233"/>
      <c r="AG15" s="233"/>
      <c r="AH15" s="233"/>
      <c r="AI15" s="525"/>
      <c r="AJ15" s="233"/>
      <c r="AK15" s="233"/>
      <c r="AL15" s="233"/>
      <c r="AM15" s="525"/>
      <c r="AN15" s="233"/>
      <c r="AO15" s="233"/>
      <c r="AP15" s="233"/>
      <c r="AQ15" s="525"/>
      <c r="AR15" s="218"/>
      <c r="AS15" s="218"/>
      <c r="AT15" s="218"/>
      <c r="AU15" s="522"/>
      <c r="AV15" s="218"/>
      <c r="AW15" s="218"/>
      <c r="AX15" s="218"/>
      <c r="AY15" s="522"/>
      <c r="AZ15" s="218"/>
      <c r="BA15" s="218"/>
      <c r="BB15" s="218"/>
      <c r="BC15" s="522"/>
      <c r="BD15" s="218"/>
      <c r="BE15" s="218"/>
      <c r="BF15" s="218"/>
      <c r="BG15" s="522"/>
      <c r="BH15" s="218"/>
      <c r="BI15" s="218"/>
      <c r="BJ15" s="218"/>
      <c r="BK15" s="522"/>
      <c r="BL15" s="218"/>
      <c r="BM15" s="218"/>
      <c r="BN15" s="218"/>
      <c r="BO15" s="522"/>
      <c r="BP15" s="218"/>
      <c r="BQ15" s="218"/>
      <c r="BR15" s="218"/>
      <c r="BS15" s="522"/>
      <c r="BT15" s="218"/>
      <c r="BU15" s="218"/>
      <c r="BV15" s="218"/>
      <c r="BW15" s="522"/>
      <c r="BX15" s="218"/>
      <c r="BY15" s="218"/>
      <c r="BZ15" s="218"/>
      <c r="CA15" s="522"/>
      <c r="CB15" s="218"/>
      <c r="CC15" s="218"/>
      <c r="CD15" s="218"/>
      <c r="CE15" s="522"/>
      <c r="CF15" s="218"/>
      <c r="CG15" s="218"/>
      <c r="CH15" s="218"/>
      <c r="CI15" s="522"/>
      <c r="CJ15" s="218"/>
      <c r="CK15" s="218"/>
      <c r="CL15" s="218"/>
      <c r="CM15" s="522"/>
      <c r="CN15" s="218"/>
      <c r="CO15" s="218"/>
      <c r="CP15" s="218"/>
      <c r="CQ15" s="522"/>
      <c r="CR15" s="218"/>
      <c r="CS15" s="218"/>
      <c r="CT15" s="218"/>
      <c r="CU15" s="522"/>
      <c r="CV15" s="218"/>
      <c r="CW15" s="218"/>
      <c r="CX15" s="218"/>
      <c r="CY15" s="522"/>
      <c r="CZ15" s="218"/>
      <c r="DA15" s="218"/>
      <c r="DB15" s="218"/>
      <c r="DC15" s="522"/>
      <c r="DD15" s="218"/>
      <c r="DE15" s="218"/>
      <c r="DF15" s="218"/>
      <c r="DG15" s="522"/>
      <c r="DH15" s="235">
        <f t="shared" si="0"/>
        <v>0</v>
      </c>
      <c r="DI15" s="235">
        <f t="shared" si="1"/>
        <v>0</v>
      </c>
      <c r="DJ15" s="235">
        <f t="shared" si="2"/>
        <v>0</v>
      </c>
      <c r="DK15" s="403"/>
    </row>
    <row r="16" spans="1:115" ht="15" customHeight="1" x14ac:dyDescent="0.2">
      <c r="A16" s="10" t="s">
        <v>226</v>
      </c>
      <c r="B16" s="16" t="s">
        <v>225</v>
      </c>
      <c r="C16" s="15" t="s">
        <v>224</v>
      </c>
      <c r="D16" s="225">
        <v>510000</v>
      </c>
      <c r="E16" s="225">
        <v>1426054</v>
      </c>
      <c r="F16" s="225">
        <v>479129</v>
      </c>
      <c r="G16" s="398">
        <f>F16/E16</f>
        <v>0.33598236812911714</v>
      </c>
      <c r="H16" s="218"/>
      <c r="I16" s="218"/>
      <c r="J16" s="218"/>
      <c r="K16" s="522"/>
      <c r="L16" s="218"/>
      <c r="M16" s="218"/>
      <c r="N16" s="218"/>
      <c r="O16" s="522"/>
      <c r="P16" s="218"/>
      <c r="Q16" s="218"/>
      <c r="R16" s="218"/>
      <c r="S16" s="522"/>
      <c r="T16" s="218"/>
      <c r="U16" s="218"/>
      <c r="V16" s="218"/>
      <c r="W16" s="522"/>
      <c r="X16" s="218"/>
      <c r="Y16" s="218"/>
      <c r="Z16" s="218"/>
      <c r="AA16" s="522"/>
      <c r="AB16" s="233"/>
      <c r="AC16" s="233"/>
      <c r="AD16" s="233"/>
      <c r="AE16" s="525"/>
      <c r="AF16" s="233">
        <v>3000000</v>
      </c>
      <c r="AG16" s="233">
        <v>600000</v>
      </c>
      <c r="AH16" s="233">
        <v>3683255</v>
      </c>
      <c r="AI16" s="525">
        <f>AH16/AG16</f>
        <v>6.1387583333333335</v>
      </c>
      <c r="AJ16" s="233"/>
      <c r="AK16" s="233"/>
      <c r="AL16" s="233"/>
      <c r="AM16" s="525"/>
      <c r="AN16" s="233"/>
      <c r="AO16" s="233"/>
      <c r="AP16" s="233"/>
      <c r="AQ16" s="525"/>
      <c r="AR16" s="218"/>
      <c r="AS16" s="218"/>
      <c r="AT16" s="218"/>
      <c r="AU16" s="522"/>
      <c r="AV16" s="218"/>
      <c r="AW16" s="218"/>
      <c r="AX16" s="218"/>
      <c r="AY16" s="522"/>
      <c r="AZ16" s="218"/>
      <c r="BA16" s="218"/>
      <c r="BB16" s="218"/>
      <c r="BC16" s="522"/>
      <c r="BD16" s="218">
        <v>755000</v>
      </c>
      <c r="BE16" s="218">
        <v>755000</v>
      </c>
      <c r="BF16" s="218">
        <v>797324</v>
      </c>
      <c r="BG16" s="522">
        <f>BF16/BE16</f>
        <v>1.0560582781456953</v>
      </c>
      <c r="BH16" s="218">
        <v>302000</v>
      </c>
      <c r="BI16" s="218">
        <v>302000</v>
      </c>
      <c r="BJ16" s="218">
        <v>301886</v>
      </c>
      <c r="BK16" s="522">
        <f>BJ16/BI16</f>
        <v>0.99962251655629142</v>
      </c>
      <c r="BL16" s="218">
        <v>528000</v>
      </c>
      <c r="BM16" s="218">
        <v>528000</v>
      </c>
      <c r="BN16" s="218">
        <v>452829</v>
      </c>
      <c r="BO16" s="522">
        <f>BN16/BM16</f>
        <v>0.85763068181818181</v>
      </c>
      <c r="BP16" s="218"/>
      <c r="BQ16" s="218"/>
      <c r="BR16" s="218"/>
      <c r="BS16" s="522"/>
      <c r="BT16" s="218"/>
      <c r="BU16" s="218"/>
      <c r="BV16" s="218"/>
      <c r="BW16" s="522"/>
      <c r="BX16" s="218"/>
      <c r="BY16" s="218"/>
      <c r="BZ16" s="218"/>
      <c r="CA16" s="522"/>
      <c r="CB16" s="218"/>
      <c r="CC16" s="218"/>
      <c r="CD16" s="218"/>
      <c r="CE16" s="522"/>
      <c r="CF16" s="218"/>
      <c r="CG16" s="218"/>
      <c r="CH16" s="218"/>
      <c r="CI16" s="522"/>
      <c r="CJ16" s="218"/>
      <c r="CK16" s="218"/>
      <c r="CL16" s="218"/>
      <c r="CM16" s="522"/>
      <c r="CN16" s="218"/>
      <c r="CO16" s="218"/>
      <c r="CP16" s="218"/>
      <c r="CQ16" s="522"/>
      <c r="CR16" s="218">
        <v>302000</v>
      </c>
      <c r="CS16" s="218">
        <v>302000</v>
      </c>
      <c r="CT16" s="218">
        <v>301886</v>
      </c>
      <c r="CU16" s="522">
        <f t="shared" si="3"/>
        <v>0.99962251655629142</v>
      </c>
      <c r="CV16" s="218"/>
      <c r="CW16" s="218"/>
      <c r="CX16" s="218"/>
      <c r="CY16" s="522"/>
      <c r="CZ16" s="218"/>
      <c r="DA16" s="218"/>
      <c r="DB16" s="218"/>
      <c r="DC16" s="522"/>
      <c r="DD16" s="218"/>
      <c r="DE16" s="218"/>
      <c r="DF16" s="218"/>
      <c r="DG16" s="522"/>
      <c r="DH16" s="235">
        <f t="shared" si="0"/>
        <v>5397000</v>
      </c>
      <c r="DI16" s="235">
        <f t="shared" si="1"/>
        <v>3913054</v>
      </c>
      <c r="DJ16" s="235">
        <f t="shared" si="2"/>
        <v>6016309</v>
      </c>
      <c r="DK16" s="403">
        <f t="shared" si="4"/>
        <v>1.5374970547301416</v>
      </c>
    </row>
    <row r="17" spans="1:115" ht="15" customHeight="1" x14ac:dyDescent="0.2">
      <c r="A17" s="10" t="s">
        <v>223</v>
      </c>
      <c r="B17" s="16" t="s">
        <v>222</v>
      </c>
      <c r="C17" s="15" t="s">
        <v>221</v>
      </c>
      <c r="D17" s="225"/>
      <c r="E17" s="225"/>
      <c r="F17" s="225"/>
      <c r="G17" s="398"/>
      <c r="H17" s="218"/>
      <c r="I17" s="218"/>
      <c r="J17" s="218"/>
      <c r="K17" s="522"/>
      <c r="L17" s="218"/>
      <c r="M17" s="218"/>
      <c r="N17" s="218"/>
      <c r="O17" s="522"/>
      <c r="P17" s="218"/>
      <c r="Q17" s="218"/>
      <c r="R17" s="218"/>
      <c r="S17" s="522"/>
      <c r="T17" s="218"/>
      <c r="U17" s="218"/>
      <c r="V17" s="218"/>
      <c r="W17" s="522"/>
      <c r="X17" s="218"/>
      <c r="Y17" s="218"/>
      <c r="Z17" s="218"/>
      <c r="AA17" s="522"/>
      <c r="AB17" s="233"/>
      <c r="AC17" s="233"/>
      <c r="AD17" s="233"/>
      <c r="AE17" s="525"/>
      <c r="AF17" s="233"/>
      <c r="AG17" s="233"/>
      <c r="AH17" s="233"/>
      <c r="AI17" s="525"/>
      <c r="AJ17" s="233"/>
      <c r="AK17" s="233"/>
      <c r="AL17" s="233"/>
      <c r="AM17" s="525"/>
      <c r="AN17" s="233"/>
      <c r="AO17" s="233"/>
      <c r="AP17" s="233"/>
      <c r="AQ17" s="525"/>
      <c r="AR17" s="218"/>
      <c r="AS17" s="218"/>
      <c r="AT17" s="218"/>
      <c r="AU17" s="522"/>
      <c r="AV17" s="218"/>
      <c r="AW17" s="218"/>
      <c r="AX17" s="218"/>
      <c r="AY17" s="522"/>
      <c r="AZ17" s="218"/>
      <c r="BA17" s="218"/>
      <c r="BB17" s="218"/>
      <c r="BC17" s="522"/>
      <c r="BD17" s="218"/>
      <c r="BE17" s="218"/>
      <c r="BF17" s="218"/>
      <c r="BG17" s="522"/>
      <c r="BH17" s="218"/>
      <c r="BI17" s="218"/>
      <c r="BJ17" s="218"/>
      <c r="BK17" s="522"/>
      <c r="BL17" s="218"/>
      <c r="BM17" s="218"/>
      <c r="BN17" s="218"/>
      <c r="BO17" s="522"/>
      <c r="BP17" s="218"/>
      <c r="BQ17" s="218"/>
      <c r="BR17" s="218"/>
      <c r="BS17" s="522"/>
      <c r="BT17" s="218"/>
      <c r="BU17" s="218"/>
      <c r="BV17" s="218"/>
      <c r="BW17" s="522"/>
      <c r="BX17" s="218"/>
      <c r="BY17" s="218"/>
      <c r="BZ17" s="218"/>
      <c r="CA17" s="522"/>
      <c r="CB17" s="218"/>
      <c r="CC17" s="218"/>
      <c r="CD17" s="218"/>
      <c r="CE17" s="522"/>
      <c r="CF17" s="218"/>
      <c r="CG17" s="218"/>
      <c r="CH17" s="218"/>
      <c r="CI17" s="522"/>
      <c r="CJ17" s="218"/>
      <c r="CK17" s="218"/>
      <c r="CL17" s="218"/>
      <c r="CM17" s="522"/>
      <c r="CN17" s="218"/>
      <c r="CO17" s="218"/>
      <c r="CP17" s="218"/>
      <c r="CQ17" s="522"/>
      <c r="CR17" s="218"/>
      <c r="CS17" s="218"/>
      <c r="CT17" s="218"/>
      <c r="CU17" s="522"/>
      <c r="CV17" s="218"/>
      <c r="CW17" s="218"/>
      <c r="CX17" s="218"/>
      <c r="CY17" s="522"/>
      <c r="CZ17" s="218"/>
      <c r="DA17" s="218"/>
      <c r="DB17" s="218"/>
      <c r="DC17" s="522"/>
      <c r="DD17" s="218"/>
      <c r="DE17" s="218"/>
      <c r="DF17" s="218"/>
      <c r="DG17" s="522"/>
      <c r="DH17" s="235">
        <f t="shared" si="0"/>
        <v>0</v>
      </c>
      <c r="DI17" s="235">
        <f t="shared" si="1"/>
        <v>0</v>
      </c>
      <c r="DJ17" s="235">
        <f t="shared" si="2"/>
        <v>0</v>
      </c>
      <c r="DK17" s="403"/>
    </row>
    <row r="18" spans="1:115" ht="15" customHeight="1" x14ac:dyDescent="0.2">
      <c r="A18" s="10" t="s">
        <v>220</v>
      </c>
      <c r="B18" s="17" t="s">
        <v>219</v>
      </c>
      <c r="C18" s="15" t="s">
        <v>218</v>
      </c>
      <c r="D18" s="225">
        <v>62000</v>
      </c>
      <c r="E18" s="225">
        <v>62000</v>
      </c>
      <c r="F18" s="225">
        <v>51100</v>
      </c>
      <c r="G18" s="398">
        <f>F18/E18</f>
        <v>0.8241935483870968</v>
      </c>
      <c r="H18" s="218"/>
      <c r="I18" s="218"/>
      <c r="J18" s="218"/>
      <c r="K18" s="522"/>
      <c r="L18" s="218"/>
      <c r="M18" s="218"/>
      <c r="N18" s="218"/>
      <c r="O18" s="522"/>
      <c r="P18" s="218"/>
      <c r="Q18" s="218"/>
      <c r="R18" s="218"/>
      <c r="S18" s="522"/>
      <c r="T18" s="218"/>
      <c r="U18" s="218"/>
      <c r="V18" s="218"/>
      <c r="W18" s="522"/>
      <c r="X18" s="218"/>
      <c r="Y18" s="218"/>
      <c r="Z18" s="218"/>
      <c r="AA18" s="522"/>
      <c r="AB18" s="233"/>
      <c r="AC18" s="233"/>
      <c r="AD18" s="233"/>
      <c r="AE18" s="525"/>
      <c r="AF18" s="233"/>
      <c r="AG18" s="233"/>
      <c r="AH18" s="233"/>
      <c r="AI18" s="525"/>
      <c r="AJ18" s="233"/>
      <c r="AK18" s="233"/>
      <c r="AL18" s="233"/>
      <c r="AM18" s="525"/>
      <c r="AN18" s="233"/>
      <c r="AO18" s="233"/>
      <c r="AP18" s="233"/>
      <c r="AQ18" s="525"/>
      <c r="AR18" s="218"/>
      <c r="AS18" s="218"/>
      <c r="AT18" s="218"/>
      <c r="AU18" s="522"/>
      <c r="AV18" s="218"/>
      <c r="AW18" s="218"/>
      <c r="AX18" s="218"/>
      <c r="AY18" s="522"/>
      <c r="AZ18" s="218"/>
      <c r="BA18" s="218"/>
      <c r="BB18" s="218"/>
      <c r="BC18" s="522"/>
      <c r="BD18" s="218">
        <v>112000</v>
      </c>
      <c r="BE18" s="218">
        <v>112000</v>
      </c>
      <c r="BF18" s="218">
        <v>130028</v>
      </c>
      <c r="BG18" s="522">
        <f>BF18/BE18</f>
        <v>1.1609642857142857</v>
      </c>
      <c r="BH18" s="218">
        <v>70000</v>
      </c>
      <c r="BI18" s="218">
        <v>70000</v>
      </c>
      <c r="BJ18" s="218">
        <v>71940</v>
      </c>
      <c r="BK18" s="522">
        <f>BJ18/BI18</f>
        <v>1.0277142857142858</v>
      </c>
      <c r="BL18" s="218">
        <v>220000</v>
      </c>
      <c r="BM18" s="218">
        <v>220000</v>
      </c>
      <c r="BN18" s="218">
        <v>220950</v>
      </c>
      <c r="BO18" s="522">
        <f>BN18/BM18</f>
        <v>1.0043181818181819</v>
      </c>
      <c r="BP18" s="218"/>
      <c r="BQ18" s="218"/>
      <c r="BR18" s="218"/>
      <c r="BS18" s="522"/>
      <c r="BT18" s="218"/>
      <c r="BU18" s="218"/>
      <c r="BV18" s="218"/>
      <c r="BW18" s="522"/>
      <c r="BX18" s="218"/>
      <c r="BY18" s="218"/>
      <c r="BZ18" s="218"/>
      <c r="CA18" s="522"/>
      <c r="CB18" s="218"/>
      <c r="CC18" s="218"/>
      <c r="CD18" s="218"/>
      <c r="CE18" s="522"/>
      <c r="CF18" s="218"/>
      <c r="CG18" s="218"/>
      <c r="CH18" s="218"/>
      <c r="CI18" s="522"/>
      <c r="CJ18" s="218"/>
      <c r="CK18" s="218"/>
      <c r="CL18" s="218"/>
      <c r="CM18" s="522"/>
      <c r="CN18" s="218"/>
      <c r="CO18" s="218"/>
      <c r="CP18" s="218"/>
      <c r="CQ18" s="522"/>
      <c r="CR18" s="218"/>
      <c r="CS18" s="218"/>
      <c r="CT18" s="218"/>
      <c r="CU18" s="522"/>
      <c r="CV18" s="218"/>
      <c r="CW18" s="218"/>
      <c r="CX18" s="218"/>
      <c r="CY18" s="522"/>
      <c r="CZ18" s="218"/>
      <c r="DA18" s="218"/>
      <c r="DB18" s="218"/>
      <c r="DC18" s="522"/>
      <c r="DD18" s="218"/>
      <c r="DE18" s="218"/>
      <c r="DF18" s="218"/>
      <c r="DG18" s="522"/>
      <c r="DH18" s="235">
        <f t="shared" si="0"/>
        <v>464000</v>
      </c>
      <c r="DI18" s="235">
        <f t="shared" si="1"/>
        <v>464000</v>
      </c>
      <c r="DJ18" s="235">
        <f t="shared" si="2"/>
        <v>474018</v>
      </c>
      <c r="DK18" s="403">
        <f t="shared" si="4"/>
        <v>1.0215905172413793</v>
      </c>
    </row>
    <row r="19" spans="1:115" ht="15" customHeight="1" x14ac:dyDescent="0.2">
      <c r="A19" s="10" t="s">
        <v>217</v>
      </c>
      <c r="B19" s="17" t="s">
        <v>216</v>
      </c>
      <c r="C19" s="15" t="s">
        <v>215</v>
      </c>
      <c r="D19" s="225">
        <v>27000</v>
      </c>
      <c r="E19" s="225">
        <v>27000</v>
      </c>
      <c r="F19" s="225">
        <v>26315</v>
      </c>
      <c r="G19" s="398">
        <f>F19/E19</f>
        <v>0.97462962962962962</v>
      </c>
      <c r="H19" s="218"/>
      <c r="I19" s="218"/>
      <c r="J19" s="218"/>
      <c r="K19" s="522"/>
      <c r="L19" s="218"/>
      <c r="M19" s="218"/>
      <c r="N19" s="218"/>
      <c r="O19" s="522"/>
      <c r="P19" s="218"/>
      <c r="Q19" s="218"/>
      <c r="R19" s="218"/>
      <c r="S19" s="522"/>
      <c r="T19" s="218"/>
      <c r="U19" s="218"/>
      <c r="V19" s="218"/>
      <c r="W19" s="522"/>
      <c r="X19" s="218"/>
      <c r="Y19" s="218"/>
      <c r="Z19" s="218"/>
      <c r="AA19" s="522"/>
      <c r="AB19" s="233"/>
      <c r="AC19" s="233"/>
      <c r="AD19" s="233"/>
      <c r="AE19" s="525"/>
      <c r="AF19" s="233"/>
      <c r="AG19" s="233"/>
      <c r="AH19" s="233"/>
      <c r="AI19" s="525"/>
      <c r="AJ19" s="233"/>
      <c r="AK19" s="233"/>
      <c r="AL19" s="233"/>
      <c r="AM19" s="525"/>
      <c r="AN19" s="233"/>
      <c r="AO19" s="233"/>
      <c r="AP19" s="233"/>
      <c r="AQ19" s="525"/>
      <c r="AR19" s="218"/>
      <c r="AS19" s="218"/>
      <c r="AT19" s="218"/>
      <c r="AU19" s="522"/>
      <c r="AV19" s="218"/>
      <c r="AW19" s="218"/>
      <c r="AX19" s="218"/>
      <c r="AY19" s="522"/>
      <c r="AZ19" s="218"/>
      <c r="BA19" s="218"/>
      <c r="BB19" s="218"/>
      <c r="BC19" s="522"/>
      <c r="BD19" s="218">
        <v>75000</v>
      </c>
      <c r="BE19" s="218">
        <v>75000</v>
      </c>
      <c r="BF19" s="218">
        <v>42102</v>
      </c>
      <c r="BG19" s="522">
        <f>BF19/BE19</f>
        <v>0.56135999999999997</v>
      </c>
      <c r="BH19" s="218">
        <v>18044</v>
      </c>
      <c r="BI19" s="218">
        <v>18044</v>
      </c>
      <c r="BJ19" s="218">
        <v>18044</v>
      </c>
      <c r="BK19" s="522">
        <f>BJ19/BI19</f>
        <v>1</v>
      </c>
      <c r="BL19" s="218">
        <v>50000</v>
      </c>
      <c r="BM19" s="218">
        <v>50000</v>
      </c>
      <c r="BN19" s="218">
        <v>27066</v>
      </c>
      <c r="BO19" s="522">
        <f>BN19/BM19</f>
        <v>0.54132000000000002</v>
      </c>
      <c r="BP19" s="218"/>
      <c r="BQ19" s="218"/>
      <c r="BR19" s="218"/>
      <c r="BS19" s="522"/>
      <c r="BT19" s="218"/>
      <c r="BU19" s="218"/>
      <c r="BV19" s="218"/>
      <c r="BW19" s="522"/>
      <c r="BX19" s="218"/>
      <c r="BY19" s="218"/>
      <c r="BZ19" s="218"/>
      <c r="CA19" s="522"/>
      <c r="CB19" s="218"/>
      <c r="CC19" s="218"/>
      <c r="CD19" s="218"/>
      <c r="CE19" s="522"/>
      <c r="CF19" s="218"/>
      <c r="CG19" s="218"/>
      <c r="CH19" s="218"/>
      <c r="CI19" s="522"/>
      <c r="CJ19" s="218"/>
      <c r="CK19" s="218"/>
      <c r="CL19" s="218"/>
      <c r="CM19" s="522"/>
      <c r="CN19" s="218"/>
      <c r="CO19" s="218"/>
      <c r="CP19" s="218"/>
      <c r="CQ19" s="522"/>
      <c r="CR19" s="218">
        <v>18000</v>
      </c>
      <c r="CS19" s="218">
        <v>18000</v>
      </c>
      <c r="CT19" s="218">
        <v>18044</v>
      </c>
      <c r="CU19" s="522">
        <f t="shared" si="3"/>
        <v>1.0024444444444445</v>
      </c>
      <c r="CV19" s="218"/>
      <c r="CW19" s="218"/>
      <c r="CX19" s="218"/>
      <c r="CY19" s="522"/>
      <c r="CZ19" s="218"/>
      <c r="DA19" s="218"/>
      <c r="DB19" s="218"/>
      <c r="DC19" s="522"/>
      <c r="DD19" s="218"/>
      <c r="DE19" s="218"/>
      <c r="DF19" s="218"/>
      <c r="DG19" s="522"/>
      <c r="DH19" s="235">
        <f t="shared" si="0"/>
        <v>188044</v>
      </c>
      <c r="DI19" s="235">
        <f t="shared" si="1"/>
        <v>188044</v>
      </c>
      <c r="DJ19" s="235">
        <f t="shared" si="2"/>
        <v>131571</v>
      </c>
      <c r="DK19" s="403">
        <f t="shared" si="4"/>
        <v>0.69968198932164816</v>
      </c>
    </row>
    <row r="20" spans="1:115" ht="15" customHeight="1" x14ac:dyDescent="0.2">
      <c r="A20" s="10" t="s">
        <v>214</v>
      </c>
      <c r="B20" s="17" t="s">
        <v>213</v>
      </c>
      <c r="C20" s="15" t="s">
        <v>212</v>
      </c>
      <c r="D20" s="225"/>
      <c r="E20" s="225"/>
      <c r="F20" s="225"/>
      <c r="G20" s="398"/>
      <c r="H20" s="218"/>
      <c r="I20" s="218"/>
      <c r="J20" s="218"/>
      <c r="K20" s="522"/>
      <c r="L20" s="218"/>
      <c r="M20" s="218"/>
      <c r="N20" s="218"/>
      <c r="O20" s="522"/>
      <c r="P20" s="218"/>
      <c r="Q20" s="218"/>
      <c r="R20" s="218"/>
      <c r="S20" s="522"/>
      <c r="T20" s="218"/>
      <c r="U20" s="218"/>
      <c r="V20" s="218"/>
      <c r="W20" s="522"/>
      <c r="X20" s="218"/>
      <c r="Y20" s="218"/>
      <c r="Z20" s="218"/>
      <c r="AA20" s="522"/>
      <c r="AB20" s="233"/>
      <c r="AC20" s="233"/>
      <c r="AD20" s="233"/>
      <c r="AE20" s="525"/>
      <c r="AF20" s="233"/>
      <c r="AG20" s="233"/>
      <c r="AH20" s="233"/>
      <c r="AI20" s="525"/>
      <c r="AJ20" s="233"/>
      <c r="AK20" s="233"/>
      <c r="AL20" s="233"/>
      <c r="AM20" s="525"/>
      <c r="AN20" s="233"/>
      <c r="AO20" s="233"/>
      <c r="AP20" s="233"/>
      <c r="AQ20" s="525"/>
      <c r="AR20" s="218"/>
      <c r="AS20" s="218"/>
      <c r="AT20" s="218"/>
      <c r="AU20" s="522"/>
      <c r="AV20" s="218"/>
      <c r="AW20" s="218"/>
      <c r="AX20" s="218"/>
      <c r="AY20" s="522"/>
      <c r="AZ20" s="218"/>
      <c r="BA20" s="218"/>
      <c r="BB20" s="218"/>
      <c r="BC20" s="522"/>
      <c r="BD20" s="218"/>
      <c r="BE20" s="218"/>
      <c r="BF20" s="218"/>
      <c r="BG20" s="522"/>
      <c r="BH20" s="218"/>
      <c r="BI20" s="218"/>
      <c r="BJ20" s="218"/>
      <c r="BK20" s="522"/>
      <c r="BL20" s="218"/>
      <c r="BM20" s="218"/>
      <c r="BN20" s="218"/>
      <c r="BO20" s="522"/>
      <c r="BP20" s="218"/>
      <c r="BQ20" s="218"/>
      <c r="BR20" s="218"/>
      <c r="BS20" s="522"/>
      <c r="BT20" s="218"/>
      <c r="BU20" s="218"/>
      <c r="BV20" s="218"/>
      <c r="BW20" s="522"/>
      <c r="BX20" s="218"/>
      <c r="BY20" s="218"/>
      <c r="BZ20" s="218"/>
      <c r="CA20" s="522"/>
      <c r="CB20" s="218"/>
      <c r="CC20" s="218"/>
      <c r="CD20" s="218"/>
      <c r="CE20" s="522"/>
      <c r="CF20" s="218"/>
      <c r="CG20" s="218"/>
      <c r="CH20" s="218"/>
      <c r="CI20" s="522"/>
      <c r="CJ20" s="218"/>
      <c r="CK20" s="218"/>
      <c r="CL20" s="218"/>
      <c r="CM20" s="522"/>
      <c r="CN20" s="218"/>
      <c r="CO20" s="218"/>
      <c r="CP20" s="218"/>
      <c r="CQ20" s="522"/>
      <c r="CR20" s="218"/>
      <c r="CS20" s="218"/>
      <c r="CT20" s="218"/>
      <c r="CU20" s="522"/>
      <c r="CV20" s="218"/>
      <c r="CW20" s="218"/>
      <c r="CX20" s="218"/>
      <c r="CY20" s="522"/>
      <c r="CZ20" s="218"/>
      <c r="DA20" s="218"/>
      <c r="DB20" s="218"/>
      <c r="DC20" s="522"/>
      <c r="DD20" s="218"/>
      <c r="DE20" s="218"/>
      <c r="DF20" s="218"/>
      <c r="DG20" s="522"/>
      <c r="DH20" s="235">
        <f t="shared" si="0"/>
        <v>0</v>
      </c>
      <c r="DI20" s="235">
        <f t="shared" si="1"/>
        <v>0</v>
      </c>
      <c r="DJ20" s="235">
        <f t="shared" si="2"/>
        <v>0</v>
      </c>
      <c r="DK20" s="403"/>
    </row>
    <row r="21" spans="1:115" ht="15" customHeight="1" x14ac:dyDescent="0.2">
      <c r="A21" s="10" t="s">
        <v>211</v>
      </c>
      <c r="B21" s="17" t="s">
        <v>210</v>
      </c>
      <c r="C21" s="15" t="s">
        <v>209</v>
      </c>
      <c r="D21" s="225">
        <v>78000</v>
      </c>
      <c r="E21" s="225">
        <v>78000</v>
      </c>
      <c r="F21" s="225"/>
      <c r="G21" s="398"/>
      <c r="H21" s="218"/>
      <c r="I21" s="218"/>
      <c r="J21" s="218"/>
      <c r="K21" s="522"/>
      <c r="L21" s="218"/>
      <c r="M21" s="218"/>
      <c r="N21" s="218"/>
      <c r="O21" s="522"/>
      <c r="P21" s="218"/>
      <c r="Q21" s="218"/>
      <c r="R21" s="218"/>
      <c r="S21" s="522"/>
      <c r="T21" s="218"/>
      <c r="U21" s="218"/>
      <c r="V21" s="218"/>
      <c r="W21" s="522"/>
      <c r="X21" s="218"/>
      <c r="Y21" s="218"/>
      <c r="Z21" s="218"/>
      <c r="AA21" s="522"/>
      <c r="AB21" s="233"/>
      <c r="AC21" s="233"/>
      <c r="AD21" s="233"/>
      <c r="AE21" s="525"/>
      <c r="AF21" s="233"/>
      <c r="AG21" s="233"/>
      <c r="AH21" s="233"/>
      <c r="AI21" s="525"/>
      <c r="AJ21" s="233"/>
      <c r="AK21" s="233"/>
      <c r="AL21" s="233"/>
      <c r="AM21" s="525"/>
      <c r="AN21" s="233"/>
      <c r="AO21" s="233"/>
      <c r="AP21" s="233"/>
      <c r="AQ21" s="525"/>
      <c r="AR21" s="218"/>
      <c r="AS21" s="218"/>
      <c r="AT21" s="218"/>
      <c r="AU21" s="522"/>
      <c r="AV21" s="218"/>
      <c r="AW21" s="218"/>
      <c r="AX21" s="218"/>
      <c r="AY21" s="522"/>
      <c r="AZ21" s="218"/>
      <c r="BA21" s="218"/>
      <c r="BB21" s="218"/>
      <c r="BC21" s="522"/>
      <c r="BD21" s="218">
        <v>117000</v>
      </c>
      <c r="BE21" s="218">
        <v>117000</v>
      </c>
      <c r="BF21" s="218"/>
      <c r="BG21" s="522">
        <f>BF21/BE21</f>
        <v>0</v>
      </c>
      <c r="BH21" s="218">
        <v>38500</v>
      </c>
      <c r="BI21" s="218">
        <v>38500</v>
      </c>
      <c r="BJ21" s="218"/>
      <c r="BK21" s="522">
        <f>BJ21/BI21</f>
        <v>0</v>
      </c>
      <c r="BL21" s="218">
        <v>77300</v>
      </c>
      <c r="BM21" s="218">
        <v>77300</v>
      </c>
      <c r="BN21" s="218"/>
      <c r="BO21" s="522">
        <f>BN21/BM21</f>
        <v>0</v>
      </c>
      <c r="BP21" s="218"/>
      <c r="BQ21" s="218"/>
      <c r="BR21" s="218"/>
      <c r="BS21" s="522"/>
      <c r="BT21" s="218"/>
      <c r="BU21" s="218"/>
      <c r="BV21" s="218"/>
      <c r="BW21" s="522"/>
      <c r="BX21" s="218"/>
      <c r="BY21" s="218"/>
      <c r="BZ21" s="218"/>
      <c r="CA21" s="522"/>
      <c r="CB21" s="218"/>
      <c r="CC21" s="218"/>
      <c r="CD21" s="218"/>
      <c r="CE21" s="522"/>
      <c r="CF21" s="218"/>
      <c r="CG21" s="218"/>
      <c r="CH21" s="218"/>
      <c r="CI21" s="522"/>
      <c r="CJ21" s="218"/>
      <c r="CK21" s="218"/>
      <c r="CL21" s="218"/>
      <c r="CM21" s="522"/>
      <c r="CN21" s="218"/>
      <c r="CO21" s="218"/>
      <c r="CP21" s="218"/>
      <c r="CQ21" s="522"/>
      <c r="CR21" s="218">
        <v>39000</v>
      </c>
      <c r="CS21" s="218">
        <v>39000</v>
      </c>
      <c r="CT21" s="218"/>
      <c r="CU21" s="522">
        <f t="shared" si="3"/>
        <v>0</v>
      </c>
      <c r="CV21" s="218"/>
      <c r="CW21" s="218"/>
      <c r="CX21" s="218"/>
      <c r="CY21" s="522"/>
      <c r="CZ21" s="218"/>
      <c r="DA21" s="218"/>
      <c r="DB21" s="218"/>
      <c r="DC21" s="522"/>
      <c r="DD21" s="218"/>
      <c r="DE21" s="218"/>
      <c r="DF21" s="218"/>
      <c r="DG21" s="522"/>
      <c r="DH21" s="235">
        <f t="shared" si="0"/>
        <v>349800</v>
      </c>
      <c r="DI21" s="235">
        <f t="shared" si="1"/>
        <v>349800</v>
      </c>
      <c r="DJ21" s="235">
        <f t="shared" si="2"/>
        <v>0</v>
      </c>
      <c r="DK21" s="403">
        <f t="shared" si="4"/>
        <v>0</v>
      </c>
    </row>
    <row r="22" spans="1:115" s="18" customFormat="1" ht="15" customHeight="1" x14ac:dyDescent="0.2">
      <c r="A22" s="10" t="s">
        <v>208</v>
      </c>
      <c r="B22" s="17" t="s">
        <v>207</v>
      </c>
      <c r="C22" s="15" t="s">
        <v>206</v>
      </c>
      <c r="D22" s="225">
        <v>500000</v>
      </c>
      <c r="E22" s="225">
        <v>62400</v>
      </c>
      <c r="F22" s="225">
        <v>357398</v>
      </c>
      <c r="G22" s="398">
        <f t="shared" ref="G22:G31" si="5">F22/E22</f>
        <v>5.7275320512820516</v>
      </c>
      <c r="H22" s="218"/>
      <c r="I22" s="218"/>
      <c r="J22" s="218"/>
      <c r="K22" s="522"/>
      <c r="L22" s="218"/>
      <c r="M22" s="218"/>
      <c r="N22" s="218"/>
      <c r="O22" s="522"/>
      <c r="P22" s="218"/>
      <c r="Q22" s="218"/>
      <c r="R22" s="218"/>
      <c r="S22" s="522"/>
      <c r="T22" s="218"/>
      <c r="U22" s="218"/>
      <c r="V22" s="218"/>
      <c r="W22" s="522"/>
      <c r="X22" s="218"/>
      <c r="Y22" s="218"/>
      <c r="Z22" s="218"/>
      <c r="AA22" s="522"/>
      <c r="AB22" s="233"/>
      <c r="AC22" s="233"/>
      <c r="AD22" s="233"/>
      <c r="AE22" s="525"/>
      <c r="AF22" s="233">
        <v>400000</v>
      </c>
      <c r="AG22" s="233">
        <v>400000</v>
      </c>
      <c r="AH22" s="233"/>
      <c r="AI22" s="525">
        <f>AH22/AG22</f>
        <v>0</v>
      </c>
      <c r="AJ22" s="233"/>
      <c r="AK22" s="233"/>
      <c r="AL22" s="233"/>
      <c r="AM22" s="525"/>
      <c r="AN22" s="233"/>
      <c r="AO22" s="233"/>
      <c r="AP22" s="233"/>
      <c r="AQ22" s="525"/>
      <c r="AR22" s="218"/>
      <c r="AS22" s="218"/>
      <c r="AT22" s="218"/>
      <c r="AU22" s="522"/>
      <c r="AV22" s="218"/>
      <c r="AW22" s="218"/>
      <c r="AX22" s="218"/>
      <c r="AY22" s="522"/>
      <c r="AZ22" s="218"/>
      <c r="BA22" s="218"/>
      <c r="BB22" s="218"/>
      <c r="BC22" s="522"/>
      <c r="BD22" s="218">
        <v>850000</v>
      </c>
      <c r="BE22" s="218">
        <v>3350000</v>
      </c>
      <c r="BF22" s="218">
        <v>2630962</v>
      </c>
      <c r="BG22" s="522">
        <f>BF22/BE22</f>
        <v>0.7853617910447761</v>
      </c>
      <c r="BH22" s="218">
        <v>0</v>
      </c>
      <c r="BI22" s="218">
        <v>1000000</v>
      </c>
      <c r="BJ22" s="218">
        <v>1000000</v>
      </c>
      <c r="BK22" s="522">
        <f>BJ22/BI22</f>
        <v>1</v>
      </c>
      <c r="BL22" s="218">
        <v>2500000</v>
      </c>
      <c r="BM22" s="218">
        <v>4500000</v>
      </c>
      <c r="BN22" s="218">
        <v>4197090</v>
      </c>
      <c r="BO22" s="522">
        <f>BN22/BM22</f>
        <v>0.93268666666666666</v>
      </c>
      <c r="BP22" s="218"/>
      <c r="BQ22" s="218"/>
      <c r="BR22" s="218"/>
      <c r="BS22" s="522"/>
      <c r="BT22" s="218"/>
      <c r="BU22" s="218"/>
      <c r="BV22" s="218"/>
      <c r="BW22" s="522"/>
      <c r="BX22" s="218"/>
      <c r="BY22" s="218"/>
      <c r="BZ22" s="218"/>
      <c r="CA22" s="522"/>
      <c r="CB22" s="218"/>
      <c r="CC22" s="218"/>
      <c r="CD22" s="218"/>
      <c r="CE22" s="522"/>
      <c r="CF22" s="218"/>
      <c r="CG22" s="218"/>
      <c r="CH22" s="218"/>
      <c r="CI22" s="522"/>
      <c r="CJ22" s="218"/>
      <c r="CK22" s="218"/>
      <c r="CL22" s="218"/>
      <c r="CM22" s="522"/>
      <c r="CN22" s="218"/>
      <c r="CO22" s="218"/>
      <c r="CP22" s="218"/>
      <c r="CQ22" s="522"/>
      <c r="CR22" s="218"/>
      <c r="CS22" s="218">
        <v>50000</v>
      </c>
      <c r="CT22" s="218">
        <v>48513</v>
      </c>
      <c r="CU22" s="522">
        <f t="shared" si="3"/>
        <v>0.97026000000000001</v>
      </c>
      <c r="CV22" s="218"/>
      <c r="CW22" s="218"/>
      <c r="CX22" s="218"/>
      <c r="CY22" s="522"/>
      <c r="CZ22" s="218"/>
      <c r="DA22" s="218"/>
      <c r="DB22" s="218"/>
      <c r="DC22" s="522"/>
      <c r="DD22" s="218"/>
      <c r="DE22" s="218">
        <v>150000</v>
      </c>
      <c r="DF22" s="218">
        <v>104762</v>
      </c>
      <c r="DG22" s="522">
        <f>DF22/DE22</f>
        <v>0.69841333333333333</v>
      </c>
      <c r="DH22" s="235">
        <f t="shared" si="0"/>
        <v>4250000</v>
      </c>
      <c r="DI22" s="235">
        <f t="shared" si="1"/>
        <v>9512400</v>
      </c>
      <c r="DJ22" s="235">
        <f t="shared" si="2"/>
        <v>8338725</v>
      </c>
      <c r="DK22" s="403">
        <f t="shared" si="4"/>
        <v>0.8766163113409865</v>
      </c>
    </row>
    <row r="23" spans="1:115" s="18" customFormat="1" ht="15" customHeight="1" x14ac:dyDescent="0.2">
      <c r="A23" s="10" t="s">
        <v>205</v>
      </c>
      <c r="B23" s="16" t="s">
        <v>204</v>
      </c>
      <c r="C23" s="15" t="s">
        <v>203</v>
      </c>
      <c r="D23" s="318">
        <f t="shared" ref="D23:BN23" si="6">SUM(D10:D22)</f>
        <v>8587300</v>
      </c>
      <c r="E23" s="318">
        <f t="shared" si="6"/>
        <v>9023354</v>
      </c>
      <c r="F23" s="318">
        <f t="shared" si="6"/>
        <v>8288589</v>
      </c>
      <c r="G23" s="398">
        <f t="shared" si="5"/>
        <v>0.91857074431525132</v>
      </c>
      <c r="H23" s="318">
        <f t="shared" si="6"/>
        <v>0</v>
      </c>
      <c r="I23" s="318">
        <f t="shared" si="6"/>
        <v>0</v>
      </c>
      <c r="J23" s="318">
        <f t="shared" si="6"/>
        <v>0</v>
      </c>
      <c r="K23" s="518">
        <f t="shared" si="6"/>
        <v>0</v>
      </c>
      <c r="L23" s="318">
        <f t="shared" si="6"/>
        <v>0</v>
      </c>
      <c r="M23" s="318">
        <f t="shared" si="6"/>
        <v>0</v>
      </c>
      <c r="N23" s="318">
        <f t="shared" si="6"/>
        <v>0</v>
      </c>
      <c r="O23" s="518">
        <f t="shared" si="6"/>
        <v>0</v>
      </c>
      <c r="P23" s="318">
        <f t="shared" si="6"/>
        <v>0</v>
      </c>
      <c r="Q23" s="318">
        <f t="shared" si="6"/>
        <v>0</v>
      </c>
      <c r="R23" s="318">
        <f t="shared" si="6"/>
        <v>0</v>
      </c>
      <c r="S23" s="518">
        <f t="shared" si="6"/>
        <v>0</v>
      </c>
      <c r="T23" s="318">
        <f t="shared" si="6"/>
        <v>0</v>
      </c>
      <c r="U23" s="318">
        <f t="shared" si="6"/>
        <v>0</v>
      </c>
      <c r="V23" s="318">
        <f t="shared" si="6"/>
        <v>0</v>
      </c>
      <c r="W23" s="518">
        <f t="shared" si="6"/>
        <v>0</v>
      </c>
      <c r="X23" s="318">
        <f t="shared" si="6"/>
        <v>0</v>
      </c>
      <c r="Y23" s="318">
        <f t="shared" si="6"/>
        <v>0</v>
      </c>
      <c r="Z23" s="318">
        <f t="shared" si="6"/>
        <v>0</v>
      </c>
      <c r="AA23" s="518">
        <f t="shared" si="6"/>
        <v>0</v>
      </c>
      <c r="AB23" s="318">
        <f t="shared" si="6"/>
        <v>0</v>
      </c>
      <c r="AC23" s="318">
        <f t="shared" si="6"/>
        <v>0</v>
      </c>
      <c r="AD23" s="318">
        <f t="shared" si="6"/>
        <v>0</v>
      </c>
      <c r="AE23" s="518">
        <f t="shared" si="6"/>
        <v>0</v>
      </c>
      <c r="AF23" s="318">
        <f t="shared" si="6"/>
        <v>12900000</v>
      </c>
      <c r="AG23" s="318">
        <f t="shared" si="6"/>
        <v>12900000</v>
      </c>
      <c r="AH23" s="318">
        <f t="shared" si="6"/>
        <v>13443288</v>
      </c>
      <c r="AI23" s="525">
        <f>AH23/AG23</f>
        <v>1.0421153488372092</v>
      </c>
      <c r="AJ23" s="318">
        <f t="shared" si="6"/>
        <v>0</v>
      </c>
      <c r="AK23" s="318">
        <f t="shared" si="6"/>
        <v>0</v>
      </c>
      <c r="AL23" s="318">
        <f t="shared" si="6"/>
        <v>0</v>
      </c>
      <c r="AM23" s="518">
        <f t="shared" si="6"/>
        <v>0</v>
      </c>
      <c r="AN23" s="318">
        <f t="shared" si="6"/>
        <v>0</v>
      </c>
      <c r="AO23" s="318">
        <f t="shared" si="6"/>
        <v>0</v>
      </c>
      <c r="AP23" s="318">
        <f t="shared" si="6"/>
        <v>0</v>
      </c>
      <c r="AQ23" s="518">
        <f t="shared" si="6"/>
        <v>0</v>
      </c>
      <c r="AR23" s="318">
        <f t="shared" si="6"/>
        <v>0</v>
      </c>
      <c r="AS23" s="318">
        <f t="shared" si="6"/>
        <v>0</v>
      </c>
      <c r="AT23" s="318">
        <f t="shared" si="6"/>
        <v>0</v>
      </c>
      <c r="AU23" s="518">
        <f t="shared" si="6"/>
        <v>0</v>
      </c>
      <c r="AV23" s="318">
        <f t="shared" si="6"/>
        <v>0</v>
      </c>
      <c r="AW23" s="318">
        <f t="shared" si="6"/>
        <v>0</v>
      </c>
      <c r="AX23" s="318">
        <f t="shared" si="6"/>
        <v>0</v>
      </c>
      <c r="AY23" s="518">
        <f t="shared" si="6"/>
        <v>0</v>
      </c>
      <c r="AZ23" s="318">
        <f t="shared" si="6"/>
        <v>0</v>
      </c>
      <c r="BA23" s="318">
        <f t="shared" si="6"/>
        <v>0</v>
      </c>
      <c r="BB23" s="318">
        <f t="shared" si="6"/>
        <v>1207503</v>
      </c>
      <c r="BC23" s="518">
        <f t="shared" si="6"/>
        <v>0</v>
      </c>
      <c r="BD23" s="318">
        <f t="shared" si="6"/>
        <v>16809000</v>
      </c>
      <c r="BE23" s="318">
        <f t="shared" si="6"/>
        <v>19309000</v>
      </c>
      <c r="BF23" s="318">
        <f t="shared" si="6"/>
        <v>18323255</v>
      </c>
      <c r="BG23" s="522">
        <f>BF23/BE23</f>
        <v>0.9489489357294526</v>
      </c>
      <c r="BH23" s="318">
        <f t="shared" si="6"/>
        <v>9628544</v>
      </c>
      <c r="BI23" s="318">
        <f t="shared" si="6"/>
        <v>10628544</v>
      </c>
      <c r="BJ23" s="318">
        <f t="shared" si="6"/>
        <v>10770119</v>
      </c>
      <c r="BK23" s="522">
        <f>BJ23/BI23</f>
        <v>1.0133202628694955</v>
      </c>
      <c r="BL23" s="318">
        <f t="shared" si="6"/>
        <v>17575300</v>
      </c>
      <c r="BM23" s="318">
        <f t="shared" si="6"/>
        <v>19725300</v>
      </c>
      <c r="BN23" s="318">
        <f t="shared" si="6"/>
        <v>18861329</v>
      </c>
      <c r="BO23" s="522">
        <f>BN23/BM23</f>
        <v>0.95619985500854232</v>
      </c>
      <c r="BP23" s="318">
        <f t="shared" ref="BP23:DC23" si="7">SUM(BP10:BP22)</f>
        <v>0</v>
      </c>
      <c r="BQ23" s="318">
        <f t="shared" si="7"/>
        <v>0</v>
      </c>
      <c r="BR23" s="318">
        <f t="shared" si="7"/>
        <v>0</v>
      </c>
      <c r="BS23" s="518">
        <f t="shared" si="7"/>
        <v>0</v>
      </c>
      <c r="BT23" s="318">
        <f t="shared" si="7"/>
        <v>0</v>
      </c>
      <c r="BU23" s="318">
        <f t="shared" si="7"/>
        <v>0</v>
      </c>
      <c r="BV23" s="318">
        <f t="shared" si="7"/>
        <v>0</v>
      </c>
      <c r="BW23" s="518">
        <f t="shared" si="7"/>
        <v>0</v>
      </c>
      <c r="BX23" s="318">
        <f t="shared" si="7"/>
        <v>0</v>
      </c>
      <c r="BY23" s="318">
        <f t="shared" si="7"/>
        <v>0</v>
      </c>
      <c r="BZ23" s="318">
        <f t="shared" si="7"/>
        <v>0</v>
      </c>
      <c r="CA23" s="518">
        <f t="shared" si="7"/>
        <v>0</v>
      </c>
      <c r="CB23" s="318">
        <f t="shared" si="7"/>
        <v>0</v>
      </c>
      <c r="CC23" s="318">
        <f t="shared" si="7"/>
        <v>0</v>
      </c>
      <c r="CD23" s="318">
        <f t="shared" si="7"/>
        <v>0</v>
      </c>
      <c r="CE23" s="518">
        <f t="shared" si="7"/>
        <v>0</v>
      </c>
      <c r="CF23" s="318">
        <f t="shared" si="7"/>
        <v>0</v>
      </c>
      <c r="CG23" s="318">
        <f t="shared" si="7"/>
        <v>0</v>
      </c>
      <c r="CH23" s="318">
        <f t="shared" si="7"/>
        <v>0</v>
      </c>
      <c r="CI23" s="518">
        <f t="shared" si="7"/>
        <v>0</v>
      </c>
      <c r="CJ23" s="318">
        <f t="shared" si="7"/>
        <v>0</v>
      </c>
      <c r="CK23" s="318">
        <f t="shared" si="7"/>
        <v>0</v>
      </c>
      <c r="CL23" s="318">
        <f t="shared" si="7"/>
        <v>0</v>
      </c>
      <c r="CM23" s="518">
        <f t="shared" si="7"/>
        <v>0</v>
      </c>
      <c r="CN23" s="318">
        <f t="shared" si="7"/>
        <v>0</v>
      </c>
      <c r="CO23" s="318">
        <f t="shared" si="7"/>
        <v>0</v>
      </c>
      <c r="CP23" s="318">
        <f t="shared" si="7"/>
        <v>0</v>
      </c>
      <c r="CQ23" s="518">
        <f t="shared" si="7"/>
        <v>0</v>
      </c>
      <c r="CR23" s="318">
        <f t="shared" si="7"/>
        <v>5582000</v>
      </c>
      <c r="CS23" s="318">
        <f t="shared" si="7"/>
        <v>6032000</v>
      </c>
      <c r="CT23" s="318">
        <f t="shared" si="7"/>
        <v>5420054</v>
      </c>
      <c r="CU23" s="522">
        <f t="shared" si="3"/>
        <v>0.89855006631299739</v>
      </c>
      <c r="CV23" s="318">
        <f t="shared" si="7"/>
        <v>0</v>
      </c>
      <c r="CW23" s="318">
        <f t="shared" si="7"/>
        <v>0</v>
      </c>
      <c r="CX23" s="318">
        <f t="shared" si="7"/>
        <v>0</v>
      </c>
      <c r="CY23" s="518">
        <f t="shared" si="7"/>
        <v>0</v>
      </c>
      <c r="CZ23" s="318">
        <f t="shared" si="7"/>
        <v>0</v>
      </c>
      <c r="DA23" s="318">
        <f t="shared" si="7"/>
        <v>0</v>
      </c>
      <c r="DB23" s="318">
        <f t="shared" si="7"/>
        <v>0</v>
      </c>
      <c r="DC23" s="518">
        <f t="shared" si="7"/>
        <v>0</v>
      </c>
      <c r="DD23" s="218">
        <f>SUM(DD10:DD22)</f>
        <v>3937000</v>
      </c>
      <c r="DE23" s="218">
        <f>SUM(DE10:DE22)</f>
        <v>6937000</v>
      </c>
      <c r="DF23" s="218">
        <f>SUM(DF10:DF22)</f>
        <v>6272311</v>
      </c>
      <c r="DG23" s="522">
        <f>DF23/DE23</f>
        <v>0.90418206717601268</v>
      </c>
      <c r="DH23" s="235">
        <f t="shared" si="0"/>
        <v>75019144</v>
      </c>
      <c r="DI23" s="235">
        <f t="shared" si="1"/>
        <v>84555198</v>
      </c>
      <c r="DJ23" s="235">
        <f t="shared" si="2"/>
        <v>82586448</v>
      </c>
      <c r="DK23" s="403">
        <f t="shared" si="4"/>
        <v>0.97671639300046342</v>
      </c>
    </row>
    <row r="24" spans="1:115" s="18" customFormat="1" ht="15" customHeight="1" x14ac:dyDescent="0.2">
      <c r="A24" s="10" t="s">
        <v>202</v>
      </c>
      <c r="B24" s="17" t="s">
        <v>201</v>
      </c>
      <c r="C24" s="15" t="s">
        <v>200</v>
      </c>
      <c r="D24" s="225">
        <f>25650000+1911000</f>
        <v>27561000</v>
      </c>
      <c r="E24" s="225">
        <f>25650000+1911000</f>
        <v>27561000</v>
      </c>
      <c r="F24" s="225">
        <v>27479054</v>
      </c>
      <c r="G24" s="398">
        <f t="shared" si="5"/>
        <v>0.99702674068430031</v>
      </c>
      <c r="H24" s="218"/>
      <c r="I24" s="218"/>
      <c r="J24" s="218"/>
      <c r="K24" s="522"/>
      <c r="L24" s="218"/>
      <c r="M24" s="218"/>
      <c r="N24" s="218"/>
      <c r="O24" s="522"/>
      <c r="P24" s="218"/>
      <c r="Q24" s="218"/>
      <c r="R24" s="218"/>
      <c r="S24" s="522"/>
      <c r="T24" s="218"/>
      <c r="U24" s="218"/>
      <c r="V24" s="218"/>
      <c r="W24" s="522"/>
      <c r="X24" s="218"/>
      <c r="Y24" s="218"/>
      <c r="Z24" s="218"/>
      <c r="AA24" s="522"/>
      <c r="AB24" s="233"/>
      <c r="AC24" s="233"/>
      <c r="AD24" s="233"/>
      <c r="AE24" s="525"/>
      <c r="AF24" s="233"/>
      <c r="AG24" s="233"/>
      <c r="AH24" s="233"/>
      <c r="AI24" s="525"/>
      <c r="AJ24" s="233"/>
      <c r="AK24" s="233"/>
      <c r="AL24" s="233"/>
      <c r="AM24" s="525"/>
      <c r="AN24" s="233"/>
      <c r="AO24" s="233"/>
      <c r="AP24" s="233"/>
      <c r="AQ24" s="525"/>
      <c r="AR24" s="218"/>
      <c r="AS24" s="218"/>
      <c r="AT24" s="218"/>
      <c r="AU24" s="522"/>
      <c r="AV24" s="218"/>
      <c r="AW24" s="218"/>
      <c r="AX24" s="218"/>
      <c r="AY24" s="522"/>
      <c r="AZ24" s="218"/>
      <c r="BA24" s="218"/>
      <c r="BB24" s="218"/>
      <c r="BC24" s="522"/>
      <c r="BD24" s="218"/>
      <c r="BE24" s="218"/>
      <c r="BF24" s="218"/>
      <c r="BG24" s="522"/>
      <c r="BH24" s="218"/>
      <c r="BI24" s="218"/>
      <c r="BJ24" s="218"/>
      <c r="BK24" s="522"/>
      <c r="BL24" s="218"/>
      <c r="BM24" s="218"/>
      <c r="BN24" s="218"/>
      <c r="BO24" s="522"/>
      <c r="BP24" s="218"/>
      <c r="BQ24" s="218"/>
      <c r="BR24" s="218"/>
      <c r="BS24" s="522"/>
      <c r="BT24" s="218"/>
      <c r="BU24" s="218"/>
      <c r="BV24" s="218"/>
      <c r="BW24" s="522"/>
      <c r="BX24" s="218"/>
      <c r="BY24" s="218"/>
      <c r="BZ24" s="218"/>
      <c r="CA24" s="522"/>
      <c r="CB24" s="218"/>
      <c r="CC24" s="218"/>
      <c r="CD24" s="218"/>
      <c r="CE24" s="522"/>
      <c r="CF24" s="218"/>
      <c r="CG24" s="218"/>
      <c r="CH24" s="218"/>
      <c r="CI24" s="522"/>
      <c r="CJ24" s="218"/>
      <c r="CK24" s="218"/>
      <c r="CL24" s="218"/>
      <c r="CM24" s="522"/>
      <c r="CN24" s="218"/>
      <c r="CO24" s="218"/>
      <c r="CP24" s="218"/>
      <c r="CQ24" s="522"/>
      <c r="CR24" s="218"/>
      <c r="CS24" s="218"/>
      <c r="CT24" s="218"/>
      <c r="CU24" s="522"/>
      <c r="CV24" s="218"/>
      <c r="CW24" s="218"/>
      <c r="CX24" s="218"/>
      <c r="CY24" s="522"/>
      <c r="CZ24" s="218"/>
      <c r="DA24" s="218"/>
      <c r="DB24" s="218"/>
      <c r="DC24" s="522"/>
      <c r="DD24" s="218"/>
      <c r="DE24" s="218"/>
      <c r="DF24" s="218"/>
      <c r="DG24" s="522"/>
      <c r="DH24" s="235">
        <f t="shared" si="0"/>
        <v>27561000</v>
      </c>
      <c r="DI24" s="235">
        <f t="shared" si="1"/>
        <v>27561000</v>
      </c>
      <c r="DJ24" s="235">
        <f t="shared" si="2"/>
        <v>27479054</v>
      </c>
      <c r="DK24" s="403">
        <f t="shared" si="4"/>
        <v>0.99702674068430031</v>
      </c>
    </row>
    <row r="25" spans="1:115" x14ac:dyDescent="0.2">
      <c r="A25" s="10" t="s">
        <v>199</v>
      </c>
      <c r="B25" s="17" t="s">
        <v>198</v>
      </c>
      <c r="C25" s="15" t="s">
        <v>197</v>
      </c>
      <c r="D25" s="225">
        <f>2500000+840000+700000</f>
        <v>4040000</v>
      </c>
      <c r="E25" s="225">
        <f>2500000+840000+700000</f>
        <v>4040000</v>
      </c>
      <c r="F25" s="225">
        <v>2814368</v>
      </c>
      <c r="G25" s="398">
        <f t="shared" si="5"/>
        <v>0.69662574257425747</v>
      </c>
      <c r="H25" s="218"/>
      <c r="I25" s="218"/>
      <c r="J25" s="218"/>
      <c r="K25" s="522"/>
      <c r="L25" s="218"/>
      <c r="M25" s="218"/>
      <c r="N25" s="218"/>
      <c r="O25" s="522"/>
      <c r="P25" s="218"/>
      <c r="Q25" s="218"/>
      <c r="R25" s="218"/>
      <c r="S25" s="522"/>
      <c r="T25" s="218"/>
      <c r="U25" s="218"/>
      <c r="V25" s="218">
        <v>102580</v>
      </c>
      <c r="W25" s="522"/>
      <c r="X25" s="218"/>
      <c r="Y25" s="218"/>
      <c r="Z25" s="218"/>
      <c r="AA25" s="522"/>
      <c r="AB25" s="233"/>
      <c r="AC25" s="233"/>
      <c r="AD25" s="233"/>
      <c r="AE25" s="525"/>
      <c r="AF25" s="233"/>
      <c r="AG25" s="233"/>
      <c r="AH25" s="233"/>
      <c r="AI25" s="525"/>
      <c r="AJ25" s="233"/>
      <c r="AK25" s="233"/>
      <c r="AL25" s="233"/>
      <c r="AM25" s="525"/>
      <c r="AN25" s="233"/>
      <c r="AO25" s="233"/>
      <c r="AP25" s="233"/>
      <c r="AQ25" s="525"/>
      <c r="AR25" s="218"/>
      <c r="AS25" s="218"/>
      <c r="AT25" s="218"/>
      <c r="AU25" s="522"/>
      <c r="AV25" s="218"/>
      <c r="AW25" s="218"/>
      <c r="AX25" s="218"/>
      <c r="AY25" s="522"/>
      <c r="AZ25" s="218"/>
      <c r="BA25" s="218"/>
      <c r="BB25" s="218"/>
      <c r="BC25" s="522"/>
      <c r="BD25" s="218">
        <v>1500000</v>
      </c>
      <c r="BE25" s="218">
        <v>1500000</v>
      </c>
      <c r="BF25" s="218">
        <v>204000</v>
      </c>
      <c r="BG25" s="522">
        <f t="shared" ref="BG25:BG31" si="8">BF25/BE25</f>
        <v>0.13600000000000001</v>
      </c>
      <c r="BH25" s="218">
        <v>450000</v>
      </c>
      <c r="BI25" s="218">
        <v>450000</v>
      </c>
      <c r="BJ25" s="218"/>
      <c r="BK25" s="522">
        <f>BJ25/BI25</f>
        <v>0</v>
      </c>
      <c r="BL25" s="218">
        <v>200000</v>
      </c>
      <c r="BM25" s="218">
        <v>200000</v>
      </c>
      <c r="BN25" s="218">
        <v>178000</v>
      </c>
      <c r="BO25" s="522">
        <f>BN25/BM25</f>
        <v>0.89</v>
      </c>
      <c r="BP25" s="218"/>
      <c r="BQ25" s="218">
        <v>4050000</v>
      </c>
      <c r="BR25" s="218">
        <v>5612417</v>
      </c>
      <c r="BS25" s="522">
        <f>BR25/BQ25</f>
        <v>1.385781975308642</v>
      </c>
      <c r="BT25" s="218"/>
      <c r="BU25" s="218"/>
      <c r="BV25" s="218"/>
      <c r="BW25" s="522"/>
      <c r="BX25" s="218">
        <v>1277000</v>
      </c>
      <c r="BY25" s="218">
        <v>1277000</v>
      </c>
      <c r="BZ25" s="218">
        <v>1170636</v>
      </c>
      <c r="CA25" s="522">
        <f>BZ25/BY25</f>
        <v>0.91670790916209866</v>
      </c>
      <c r="CB25" s="218"/>
      <c r="CC25" s="218"/>
      <c r="CD25" s="218"/>
      <c r="CE25" s="522"/>
      <c r="CF25" s="218"/>
      <c r="CG25" s="218"/>
      <c r="CH25" s="218"/>
      <c r="CI25" s="522"/>
      <c r="CJ25" s="218"/>
      <c r="CK25" s="218"/>
      <c r="CL25" s="218"/>
      <c r="CM25" s="522"/>
      <c r="CN25" s="218"/>
      <c r="CO25" s="218"/>
      <c r="CP25" s="218"/>
      <c r="CQ25" s="522"/>
      <c r="CR25" s="218"/>
      <c r="CS25" s="218"/>
      <c r="CT25" s="218"/>
      <c r="CU25" s="522"/>
      <c r="CV25" s="218"/>
      <c r="CW25" s="218"/>
      <c r="CX25" s="218"/>
      <c r="CY25" s="522"/>
      <c r="CZ25" s="218"/>
      <c r="DA25" s="218"/>
      <c r="DB25" s="218"/>
      <c r="DC25" s="522"/>
      <c r="DD25" s="218"/>
      <c r="DE25" s="218"/>
      <c r="DF25" s="218"/>
      <c r="DG25" s="522"/>
      <c r="DH25" s="235">
        <f t="shared" si="0"/>
        <v>7467000</v>
      </c>
      <c r="DI25" s="235">
        <f t="shared" si="1"/>
        <v>11517000</v>
      </c>
      <c r="DJ25" s="235">
        <f t="shared" si="2"/>
        <v>10082001</v>
      </c>
      <c r="DK25" s="403">
        <f t="shared" si="4"/>
        <v>0.87540166710080747</v>
      </c>
    </row>
    <row r="26" spans="1:115" ht="15" customHeight="1" x14ac:dyDescent="0.2">
      <c r="A26" s="10" t="s">
        <v>196</v>
      </c>
      <c r="B26" s="20" t="s">
        <v>195</v>
      </c>
      <c r="C26" s="15" t="s">
        <v>194</v>
      </c>
      <c r="D26" s="225">
        <v>3850000</v>
      </c>
      <c r="E26" s="225">
        <v>2963946</v>
      </c>
      <c r="F26" s="225">
        <v>2071520</v>
      </c>
      <c r="G26" s="398">
        <f t="shared" si="5"/>
        <v>0.69890612042189704</v>
      </c>
      <c r="H26" s="218"/>
      <c r="I26" s="218"/>
      <c r="J26" s="218"/>
      <c r="K26" s="522"/>
      <c r="L26" s="218"/>
      <c r="M26" s="218"/>
      <c r="N26" s="218"/>
      <c r="O26" s="522"/>
      <c r="P26" s="218"/>
      <c r="Q26" s="218"/>
      <c r="R26" s="218"/>
      <c r="S26" s="522"/>
      <c r="T26" s="218"/>
      <c r="U26" s="218"/>
      <c r="V26" s="218"/>
      <c r="W26" s="522"/>
      <c r="X26" s="218"/>
      <c r="Y26" s="218"/>
      <c r="Z26" s="218"/>
      <c r="AA26" s="522"/>
      <c r="AB26" s="233"/>
      <c r="AC26" s="233"/>
      <c r="AD26" s="233"/>
      <c r="AE26" s="525"/>
      <c r="AF26" s="233"/>
      <c r="AG26" s="233"/>
      <c r="AH26" s="233"/>
      <c r="AI26" s="525"/>
      <c r="AJ26" s="233"/>
      <c r="AK26" s="233"/>
      <c r="AL26" s="233"/>
      <c r="AM26" s="525"/>
      <c r="AN26" s="233"/>
      <c r="AO26" s="233"/>
      <c r="AP26" s="233"/>
      <c r="AQ26" s="525"/>
      <c r="AR26" s="218"/>
      <c r="AS26" s="218"/>
      <c r="AT26" s="218"/>
      <c r="AU26" s="522"/>
      <c r="AV26" s="218"/>
      <c r="AW26" s="218"/>
      <c r="AX26" s="218"/>
      <c r="AY26" s="522"/>
      <c r="AZ26" s="218"/>
      <c r="BA26" s="218"/>
      <c r="BB26" s="218"/>
      <c r="BC26" s="522"/>
      <c r="BD26" s="218"/>
      <c r="BE26" s="218">
        <v>3500000</v>
      </c>
      <c r="BF26" s="218">
        <v>3500000</v>
      </c>
      <c r="BG26" s="522">
        <f t="shared" si="8"/>
        <v>1</v>
      </c>
      <c r="BH26" s="218"/>
      <c r="BI26" s="218"/>
      <c r="BJ26" s="218"/>
      <c r="BK26" s="522"/>
      <c r="BL26" s="218"/>
      <c r="BM26" s="218"/>
      <c r="BN26" s="218"/>
      <c r="BO26" s="522"/>
      <c r="BP26" s="218"/>
      <c r="BQ26" s="218"/>
      <c r="BR26" s="218">
        <v>739000</v>
      </c>
      <c r="BS26" s="522"/>
      <c r="BT26" s="218"/>
      <c r="BU26" s="218"/>
      <c r="BV26" s="218"/>
      <c r="BW26" s="522"/>
      <c r="BX26" s="218"/>
      <c r="BY26" s="218"/>
      <c r="BZ26" s="218"/>
      <c r="CA26" s="522"/>
      <c r="CB26" s="218"/>
      <c r="CC26" s="218"/>
      <c r="CD26" s="218"/>
      <c r="CE26" s="522"/>
      <c r="CF26" s="218"/>
      <c r="CG26" s="218"/>
      <c r="CH26" s="218"/>
      <c r="CI26" s="522"/>
      <c r="CJ26" s="218"/>
      <c r="CK26" s="218"/>
      <c r="CL26" s="218"/>
      <c r="CM26" s="522"/>
      <c r="CN26" s="218"/>
      <c r="CO26" s="218"/>
      <c r="CP26" s="218"/>
      <c r="CQ26" s="522"/>
      <c r="CR26" s="218"/>
      <c r="CS26" s="218"/>
      <c r="CT26" s="218"/>
      <c r="CU26" s="522"/>
      <c r="CV26" s="218"/>
      <c r="CW26" s="218"/>
      <c r="CX26" s="218"/>
      <c r="CY26" s="522"/>
      <c r="CZ26" s="218"/>
      <c r="DA26" s="218"/>
      <c r="DB26" s="218"/>
      <c r="DC26" s="522"/>
      <c r="DD26" s="218"/>
      <c r="DE26" s="218"/>
      <c r="DF26" s="218"/>
      <c r="DG26" s="522"/>
      <c r="DH26" s="235">
        <f t="shared" si="0"/>
        <v>3850000</v>
      </c>
      <c r="DI26" s="235">
        <f t="shared" si="1"/>
        <v>6463946</v>
      </c>
      <c r="DJ26" s="235">
        <f t="shared" si="2"/>
        <v>6310520</v>
      </c>
      <c r="DK26" s="403">
        <f t="shared" si="4"/>
        <v>0.97626434379247595</v>
      </c>
    </row>
    <row r="27" spans="1:115" ht="15" customHeight="1" x14ac:dyDescent="0.2">
      <c r="A27" s="10" t="s">
        <v>193</v>
      </c>
      <c r="B27" s="17" t="s">
        <v>192</v>
      </c>
      <c r="C27" s="15" t="s">
        <v>191</v>
      </c>
      <c r="D27" s="318">
        <f t="shared" ref="D27:BN27" si="9">SUM(D24:D26)</f>
        <v>35451000</v>
      </c>
      <c r="E27" s="318">
        <f t="shared" si="9"/>
        <v>34564946</v>
      </c>
      <c r="F27" s="318">
        <f t="shared" si="9"/>
        <v>32364942</v>
      </c>
      <c r="G27" s="398">
        <f t="shared" si="5"/>
        <v>0.93635158579446354</v>
      </c>
      <c r="H27" s="318">
        <f t="shared" si="9"/>
        <v>0</v>
      </c>
      <c r="I27" s="318">
        <f t="shared" si="9"/>
        <v>0</v>
      </c>
      <c r="J27" s="318">
        <f t="shared" si="9"/>
        <v>0</v>
      </c>
      <c r="K27" s="518">
        <f t="shared" si="9"/>
        <v>0</v>
      </c>
      <c r="L27" s="318">
        <f t="shared" si="9"/>
        <v>0</v>
      </c>
      <c r="M27" s="318">
        <f t="shared" si="9"/>
        <v>0</v>
      </c>
      <c r="N27" s="318">
        <f t="shared" si="9"/>
        <v>0</v>
      </c>
      <c r="O27" s="518">
        <f t="shared" si="9"/>
        <v>0</v>
      </c>
      <c r="P27" s="318">
        <f t="shared" si="9"/>
        <v>0</v>
      </c>
      <c r="Q27" s="318">
        <f t="shared" si="9"/>
        <v>0</v>
      </c>
      <c r="R27" s="318">
        <f t="shared" si="9"/>
        <v>0</v>
      </c>
      <c r="S27" s="518">
        <f t="shared" si="9"/>
        <v>0</v>
      </c>
      <c r="T27" s="318">
        <f t="shared" si="9"/>
        <v>0</v>
      </c>
      <c r="U27" s="318">
        <f t="shared" si="9"/>
        <v>0</v>
      </c>
      <c r="V27" s="318">
        <f t="shared" si="9"/>
        <v>102580</v>
      </c>
      <c r="W27" s="518"/>
      <c r="X27" s="318">
        <f t="shared" si="9"/>
        <v>0</v>
      </c>
      <c r="Y27" s="318">
        <f t="shared" si="9"/>
        <v>0</v>
      </c>
      <c r="Z27" s="318">
        <f t="shared" si="9"/>
        <v>0</v>
      </c>
      <c r="AA27" s="518">
        <f t="shared" si="9"/>
        <v>0</v>
      </c>
      <c r="AB27" s="318">
        <f t="shared" si="9"/>
        <v>0</v>
      </c>
      <c r="AC27" s="318">
        <f t="shared" si="9"/>
        <v>0</v>
      </c>
      <c r="AD27" s="318">
        <f t="shared" si="9"/>
        <v>0</v>
      </c>
      <c r="AE27" s="518">
        <f t="shared" si="9"/>
        <v>0</v>
      </c>
      <c r="AF27" s="318">
        <f t="shared" si="9"/>
        <v>0</v>
      </c>
      <c r="AG27" s="318">
        <f t="shared" si="9"/>
        <v>0</v>
      </c>
      <c r="AH27" s="318">
        <f t="shared" si="9"/>
        <v>0</v>
      </c>
      <c r="AI27" s="525"/>
      <c r="AJ27" s="318">
        <f t="shared" si="9"/>
        <v>0</v>
      </c>
      <c r="AK27" s="318">
        <f t="shared" si="9"/>
        <v>0</v>
      </c>
      <c r="AL27" s="318">
        <f t="shared" si="9"/>
        <v>0</v>
      </c>
      <c r="AM27" s="518">
        <f t="shared" si="9"/>
        <v>0</v>
      </c>
      <c r="AN27" s="318">
        <f t="shared" si="9"/>
        <v>0</v>
      </c>
      <c r="AO27" s="318">
        <f t="shared" si="9"/>
        <v>0</v>
      </c>
      <c r="AP27" s="318">
        <f t="shared" si="9"/>
        <v>0</v>
      </c>
      <c r="AQ27" s="518">
        <f t="shared" si="9"/>
        <v>0</v>
      </c>
      <c r="AR27" s="318">
        <f t="shared" si="9"/>
        <v>0</v>
      </c>
      <c r="AS27" s="318">
        <f t="shared" si="9"/>
        <v>0</v>
      </c>
      <c r="AT27" s="318">
        <f t="shared" si="9"/>
        <v>0</v>
      </c>
      <c r="AU27" s="518">
        <f t="shared" si="9"/>
        <v>0</v>
      </c>
      <c r="AV27" s="318">
        <f t="shared" si="9"/>
        <v>0</v>
      </c>
      <c r="AW27" s="318">
        <f t="shared" si="9"/>
        <v>0</v>
      </c>
      <c r="AX27" s="318">
        <f t="shared" si="9"/>
        <v>0</v>
      </c>
      <c r="AY27" s="518">
        <f t="shared" si="9"/>
        <v>0</v>
      </c>
      <c r="AZ27" s="318">
        <f t="shared" si="9"/>
        <v>0</v>
      </c>
      <c r="BA27" s="318">
        <f t="shared" si="9"/>
        <v>0</v>
      </c>
      <c r="BB27" s="318">
        <f t="shared" si="9"/>
        <v>0</v>
      </c>
      <c r="BC27" s="518">
        <f t="shared" si="9"/>
        <v>0</v>
      </c>
      <c r="BD27" s="318">
        <f t="shared" si="9"/>
        <v>1500000</v>
      </c>
      <c r="BE27" s="318">
        <f t="shared" si="9"/>
        <v>5000000</v>
      </c>
      <c r="BF27" s="318">
        <f t="shared" si="9"/>
        <v>3704000</v>
      </c>
      <c r="BG27" s="522">
        <f t="shared" si="8"/>
        <v>0.74080000000000001</v>
      </c>
      <c r="BH27" s="318">
        <f t="shared" si="9"/>
        <v>450000</v>
      </c>
      <c r="BI27" s="318">
        <f t="shared" si="9"/>
        <v>450000</v>
      </c>
      <c r="BJ27" s="318">
        <f t="shared" si="9"/>
        <v>0</v>
      </c>
      <c r="BK27" s="522">
        <f>BJ27/BI27</f>
        <v>0</v>
      </c>
      <c r="BL27" s="318">
        <f t="shared" si="9"/>
        <v>200000</v>
      </c>
      <c r="BM27" s="318">
        <f t="shared" si="9"/>
        <v>200000</v>
      </c>
      <c r="BN27" s="318">
        <f t="shared" si="9"/>
        <v>178000</v>
      </c>
      <c r="BO27" s="522">
        <f>BN27/BM27</f>
        <v>0.89</v>
      </c>
      <c r="BP27" s="318">
        <f t="shared" ref="BP27:DF27" si="10">SUM(BP24:BP26)</f>
        <v>0</v>
      </c>
      <c r="BQ27" s="318">
        <f t="shared" si="10"/>
        <v>4050000</v>
      </c>
      <c r="BR27" s="318">
        <f t="shared" si="10"/>
        <v>6351417</v>
      </c>
      <c r="BS27" s="522">
        <f>BR27/BQ27</f>
        <v>1.568251111111111</v>
      </c>
      <c r="BT27" s="318">
        <f t="shared" si="10"/>
        <v>0</v>
      </c>
      <c r="BU27" s="318">
        <f t="shared" si="10"/>
        <v>0</v>
      </c>
      <c r="BV27" s="318">
        <f t="shared" si="10"/>
        <v>0</v>
      </c>
      <c r="BW27" s="518">
        <f t="shared" si="10"/>
        <v>0</v>
      </c>
      <c r="BX27" s="318">
        <f t="shared" si="10"/>
        <v>1277000</v>
      </c>
      <c r="BY27" s="318">
        <f t="shared" si="10"/>
        <v>1277000</v>
      </c>
      <c r="BZ27" s="318">
        <f t="shared" si="10"/>
        <v>1170636</v>
      </c>
      <c r="CA27" s="522">
        <f>BZ27/BY27</f>
        <v>0.91670790916209866</v>
      </c>
      <c r="CB27" s="318">
        <f t="shared" si="10"/>
        <v>0</v>
      </c>
      <c r="CC27" s="318">
        <f t="shared" si="10"/>
        <v>0</v>
      </c>
      <c r="CD27" s="318">
        <f t="shared" si="10"/>
        <v>0</v>
      </c>
      <c r="CE27" s="518">
        <f t="shared" si="10"/>
        <v>0</v>
      </c>
      <c r="CF27" s="318">
        <f t="shared" si="10"/>
        <v>0</v>
      </c>
      <c r="CG27" s="318">
        <f t="shared" si="10"/>
        <v>0</v>
      </c>
      <c r="CH27" s="318">
        <f t="shared" si="10"/>
        <v>0</v>
      </c>
      <c r="CI27" s="518">
        <f t="shared" si="10"/>
        <v>0</v>
      </c>
      <c r="CJ27" s="318">
        <f t="shared" si="10"/>
        <v>0</v>
      </c>
      <c r="CK27" s="318">
        <f t="shared" si="10"/>
        <v>0</v>
      </c>
      <c r="CL27" s="318">
        <f t="shared" si="10"/>
        <v>0</v>
      </c>
      <c r="CM27" s="518">
        <f t="shared" si="10"/>
        <v>0</v>
      </c>
      <c r="CN27" s="318">
        <f t="shared" si="10"/>
        <v>0</v>
      </c>
      <c r="CO27" s="318">
        <f t="shared" si="10"/>
        <v>0</v>
      </c>
      <c r="CP27" s="318">
        <f t="shared" si="10"/>
        <v>0</v>
      </c>
      <c r="CQ27" s="518">
        <f t="shared" si="10"/>
        <v>0</v>
      </c>
      <c r="CR27" s="318">
        <f t="shared" si="10"/>
        <v>0</v>
      </c>
      <c r="CS27" s="318">
        <f t="shared" si="10"/>
        <v>0</v>
      </c>
      <c r="CT27" s="318">
        <f t="shared" si="10"/>
        <v>0</v>
      </c>
      <c r="CU27" s="522"/>
      <c r="CV27" s="318">
        <f t="shared" si="10"/>
        <v>0</v>
      </c>
      <c r="CW27" s="318">
        <f t="shared" si="10"/>
        <v>0</v>
      </c>
      <c r="CX27" s="318">
        <f t="shared" si="10"/>
        <v>0</v>
      </c>
      <c r="CY27" s="518">
        <f t="shared" si="10"/>
        <v>0</v>
      </c>
      <c r="CZ27" s="318">
        <f t="shared" si="10"/>
        <v>0</v>
      </c>
      <c r="DA27" s="318">
        <f t="shared" si="10"/>
        <v>0</v>
      </c>
      <c r="DB27" s="318">
        <f t="shared" si="10"/>
        <v>0</v>
      </c>
      <c r="DC27" s="518">
        <f t="shared" si="10"/>
        <v>0</v>
      </c>
      <c r="DD27" s="318">
        <f t="shared" si="10"/>
        <v>0</v>
      </c>
      <c r="DE27" s="318">
        <f t="shared" si="10"/>
        <v>0</v>
      </c>
      <c r="DF27" s="318">
        <f t="shared" si="10"/>
        <v>0</v>
      </c>
      <c r="DG27" s="522"/>
      <c r="DH27" s="235">
        <f t="shared" si="0"/>
        <v>38878000</v>
      </c>
      <c r="DI27" s="235">
        <f t="shared" si="1"/>
        <v>45541946</v>
      </c>
      <c r="DJ27" s="235">
        <f t="shared" si="2"/>
        <v>43871575</v>
      </c>
      <c r="DK27" s="403">
        <f t="shared" si="4"/>
        <v>0.96332236220208944</v>
      </c>
    </row>
    <row r="28" spans="1:115" s="3" customFormat="1" ht="15" customHeight="1" x14ac:dyDescent="0.2">
      <c r="A28" s="21" t="s">
        <v>190</v>
      </c>
      <c r="B28" s="22" t="s">
        <v>189</v>
      </c>
      <c r="C28" s="23" t="s">
        <v>188</v>
      </c>
      <c r="D28" s="221">
        <f>D23+D27</f>
        <v>44038300</v>
      </c>
      <c r="E28" s="221">
        <f>E23+E27</f>
        <v>43588300</v>
      </c>
      <c r="F28" s="221">
        <f>F23+F27</f>
        <v>40653531</v>
      </c>
      <c r="G28" s="405">
        <f t="shared" si="5"/>
        <v>0.93267071668314661</v>
      </c>
      <c r="H28" s="221">
        <f t="shared" ref="H28:AH28" si="11">H23+H27</f>
        <v>0</v>
      </c>
      <c r="I28" s="221">
        <f t="shared" si="11"/>
        <v>0</v>
      </c>
      <c r="J28" s="221">
        <f t="shared" si="11"/>
        <v>0</v>
      </c>
      <c r="K28" s="519">
        <f t="shared" si="11"/>
        <v>0</v>
      </c>
      <c r="L28" s="221">
        <f t="shared" si="11"/>
        <v>0</v>
      </c>
      <c r="M28" s="221">
        <f t="shared" si="11"/>
        <v>0</v>
      </c>
      <c r="N28" s="221">
        <f t="shared" si="11"/>
        <v>0</v>
      </c>
      <c r="O28" s="519">
        <f t="shared" si="11"/>
        <v>0</v>
      </c>
      <c r="P28" s="221">
        <f t="shared" si="11"/>
        <v>0</v>
      </c>
      <c r="Q28" s="221">
        <f t="shared" si="11"/>
        <v>0</v>
      </c>
      <c r="R28" s="221">
        <f t="shared" si="11"/>
        <v>0</v>
      </c>
      <c r="S28" s="519">
        <f t="shared" si="11"/>
        <v>0</v>
      </c>
      <c r="T28" s="221">
        <f t="shared" si="11"/>
        <v>0</v>
      </c>
      <c r="U28" s="221">
        <f t="shared" si="11"/>
        <v>0</v>
      </c>
      <c r="V28" s="221">
        <f t="shared" si="11"/>
        <v>102580</v>
      </c>
      <c r="W28" s="519">
        <f t="shared" si="11"/>
        <v>0</v>
      </c>
      <c r="X28" s="221">
        <f t="shared" si="11"/>
        <v>0</v>
      </c>
      <c r="Y28" s="221">
        <f t="shared" si="11"/>
        <v>0</v>
      </c>
      <c r="Z28" s="221">
        <f t="shared" si="11"/>
        <v>0</v>
      </c>
      <c r="AA28" s="519">
        <f t="shared" si="11"/>
        <v>0</v>
      </c>
      <c r="AB28" s="221">
        <f t="shared" si="11"/>
        <v>0</v>
      </c>
      <c r="AC28" s="221">
        <f t="shared" si="11"/>
        <v>0</v>
      </c>
      <c r="AD28" s="221">
        <f t="shared" si="11"/>
        <v>0</v>
      </c>
      <c r="AE28" s="519">
        <f t="shared" si="11"/>
        <v>0</v>
      </c>
      <c r="AF28" s="221">
        <f t="shared" si="11"/>
        <v>12900000</v>
      </c>
      <c r="AG28" s="221">
        <f t="shared" si="11"/>
        <v>12900000</v>
      </c>
      <c r="AH28" s="221">
        <f t="shared" si="11"/>
        <v>13443288</v>
      </c>
      <c r="AI28" s="527">
        <f>AH28/AG28</f>
        <v>1.0421153488372092</v>
      </c>
      <c r="AJ28" s="221">
        <f t="shared" ref="AJ28:BF28" si="12">AJ23+AJ27</f>
        <v>0</v>
      </c>
      <c r="AK28" s="221">
        <f t="shared" si="12"/>
        <v>0</v>
      </c>
      <c r="AL28" s="221">
        <f t="shared" si="12"/>
        <v>0</v>
      </c>
      <c r="AM28" s="519">
        <f t="shared" si="12"/>
        <v>0</v>
      </c>
      <c r="AN28" s="221">
        <f t="shared" si="12"/>
        <v>0</v>
      </c>
      <c r="AO28" s="221">
        <f t="shared" si="12"/>
        <v>0</v>
      </c>
      <c r="AP28" s="221">
        <f t="shared" si="12"/>
        <v>0</v>
      </c>
      <c r="AQ28" s="519">
        <f t="shared" si="12"/>
        <v>0</v>
      </c>
      <c r="AR28" s="221">
        <f t="shared" si="12"/>
        <v>0</v>
      </c>
      <c r="AS28" s="221">
        <f t="shared" si="12"/>
        <v>0</v>
      </c>
      <c r="AT28" s="221">
        <f t="shared" si="12"/>
        <v>0</v>
      </c>
      <c r="AU28" s="519">
        <f t="shared" si="12"/>
        <v>0</v>
      </c>
      <c r="AV28" s="221">
        <f t="shared" si="12"/>
        <v>0</v>
      </c>
      <c r="AW28" s="221">
        <f t="shared" si="12"/>
        <v>0</v>
      </c>
      <c r="AX28" s="221">
        <f t="shared" si="12"/>
        <v>0</v>
      </c>
      <c r="AY28" s="519">
        <f t="shared" si="12"/>
        <v>0</v>
      </c>
      <c r="AZ28" s="221">
        <f t="shared" si="12"/>
        <v>0</v>
      </c>
      <c r="BA28" s="221">
        <f t="shared" si="12"/>
        <v>0</v>
      </c>
      <c r="BB28" s="221">
        <f t="shared" si="12"/>
        <v>1207503</v>
      </c>
      <c r="BC28" s="519">
        <f t="shared" si="12"/>
        <v>0</v>
      </c>
      <c r="BD28" s="221">
        <f t="shared" si="12"/>
        <v>18309000</v>
      </c>
      <c r="BE28" s="221">
        <f t="shared" si="12"/>
        <v>24309000</v>
      </c>
      <c r="BF28" s="221">
        <f t="shared" si="12"/>
        <v>22027255</v>
      </c>
      <c r="BG28" s="523">
        <f t="shared" si="8"/>
        <v>0.9061357933275741</v>
      </c>
      <c r="BH28" s="221">
        <f>BH23+BH27</f>
        <v>10078544</v>
      </c>
      <c r="BI28" s="221">
        <f>BI23+BI27</f>
        <v>11078544</v>
      </c>
      <c r="BJ28" s="221">
        <f>BJ23+BJ27</f>
        <v>10770119</v>
      </c>
      <c r="BK28" s="523">
        <f>BJ28/BI28</f>
        <v>0.97216015028689695</v>
      </c>
      <c r="BL28" s="221">
        <f>BL23+BL27</f>
        <v>17775300</v>
      </c>
      <c r="BM28" s="221">
        <f>BM23+BM27</f>
        <v>19925300</v>
      </c>
      <c r="BN28" s="221">
        <f>BN23+BN27</f>
        <v>19039329</v>
      </c>
      <c r="BO28" s="523">
        <f>BN28/BM28</f>
        <v>0.95553537462422145</v>
      </c>
      <c r="BP28" s="221">
        <f t="shared" ref="BP28:DF28" si="13">BP23+BP27</f>
        <v>0</v>
      </c>
      <c r="BQ28" s="221">
        <f t="shared" si="13"/>
        <v>4050000</v>
      </c>
      <c r="BR28" s="221">
        <f t="shared" si="13"/>
        <v>6351417</v>
      </c>
      <c r="BS28" s="523">
        <f>BR28/BQ28</f>
        <v>1.568251111111111</v>
      </c>
      <c r="BT28" s="221">
        <f t="shared" si="13"/>
        <v>0</v>
      </c>
      <c r="BU28" s="221">
        <f t="shared" si="13"/>
        <v>0</v>
      </c>
      <c r="BV28" s="221">
        <f t="shared" si="13"/>
        <v>0</v>
      </c>
      <c r="BW28" s="519">
        <f t="shared" si="13"/>
        <v>0</v>
      </c>
      <c r="BX28" s="221">
        <f t="shared" si="13"/>
        <v>1277000</v>
      </c>
      <c r="BY28" s="221">
        <f t="shared" si="13"/>
        <v>1277000</v>
      </c>
      <c r="BZ28" s="221">
        <f t="shared" si="13"/>
        <v>1170636</v>
      </c>
      <c r="CA28" s="523">
        <f>BZ28/BY28</f>
        <v>0.91670790916209866</v>
      </c>
      <c r="CB28" s="221">
        <f t="shared" si="13"/>
        <v>0</v>
      </c>
      <c r="CC28" s="221">
        <f t="shared" si="13"/>
        <v>0</v>
      </c>
      <c r="CD28" s="221">
        <f t="shared" si="13"/>
        <v>0</v>
      </c>
      <c r="CE28" s="519">
        <f t="shared" si="13"/>
        <v>0</v>
      </c>
      <c r="CF28" s="221">
        <f t="shared" si="13"/>
        <v>0</v>
      </c>
      <c r="CG28" s="221">
        <f t="shared" si="13"/>
        <v>0</v>
      </c>
      <c r="CH28" s="221">
        <f t="shared" si="13"/>
        <v>0</v>
      </c>
      <c r="CI28" s="519">
        <f t="shared" si="13"/>
        <v>0</v>
      </c>
      <c r="CJ28" s="221">
        <f t="shared" si="13"/>
        <v>0</v>
      </c>
      <c r="CK28" s="221">
        <f t="shared" si="13"/>
        <v>0</v>
      </c>
      <c r="CL28" s="221">
        <f t="shared" si="13"/>
        <v>0</v>
      </c>
      <c r="CM28" s="519">
        <f t="shared" si="13"/>
        <v>0</v>
      </c>
      <c r="CN28" s="221">
        <f t="shared" si="13"/>
        <v>0</v>
      </c>
      <c r="CO28" s="221">
        <f t="shared" si="13"/>
        <v>0</v>
      </c>
      <c r="CP28" s="221">
        <f t="shared" si="13"/>
        <v>0</v>
      </c>
      <c r="CQ28" s="519">
        <f t="shared" si="13"/>
        <v>0</v>
      </c>
      <c r="CR28" s="221">
        <f t="shared" si="13"/>
        <v>5582000</v>
      </c>
      <c r="CS28" s="221">
        <f t="shared" si="13"/>
        <v>6032000</v>
      </c>
      <c r="CT28" s="221">
        <f t="shared" si="13"/>
        <v>5420054</v>
      </c>
      <c r="CU28" s="523">
        <f t="shared" si="3"/>
        <v>0.89855006631299739</v>
      </c>
      <c r="CV28" s="221">
        <f t="shared" si="13"/>
        <v>0</v>
      </c>
      <c r="CW28" s="221">
        <f t="shared" si="13"/>
        <v>0</v>
      </c>
      <c r="CX28" s="221">
        <f t="shared" si="13"/>
        <v>0</v>
      </c>
      <c r="CY28" s="519">
        <f t="shared" si="13"/>
        <v>0</v>
      </c>
      <c r="CZ28" s="221">
        <f t="shared" si="13"/>
        <v>0</v>
      </c>
      <c r="DA28" s="221">
        <f t="shared" si="13"/>
        <v>0</v>
      </c>
      <c r="DB28" s="221">
        <f t="shared" si="13"/>
        <v>0</v>
      </c>
      <c r="DC28" s="519">
        <f t="shared" si="13"/>
        <v>0</v>
      </c>
      <c r="DD28" s="221">
        <f t="shared" si="13"/>
        <v>3937000</v>
      </c>
      <c r="DE28" s="221">
        <f t="shared" si="13"/>
        <v>6937000</v>
      </c>
      <c r="DF28" s="221">
        <f t="shared" si="13"/>
        <v>6272311</v>
      </c>
      <c r="DG28" s="523">
        <f>DF28/DE28</f>
        <v>0.90418206717601268</v>
      </c>
      <c r="DH28" s="234">
        <f t="shared" si="0"/>
        <v>113897144</v>
      </c>
      <c r="DI28" s="234">
        <f>E28+I28+M28+Q28+U28+AC28+AG28+AK28+AO28+AS28+AW28+BA28+BE28+BI28+BM28+BU28+BY28+CC28+CG28+CO28+CS28+CW28+DA28+DE28+Y28+BQ28+CK28</f>
        <v>130097144</v>
      </c>
      <c r="DJ28" s="234">
        <f t="shared" si="2"/>
        <v>126458023</v>
      </c>
      <c r="DK28" s="456">
        <f t="shared" si="4"/>
        <v>0.97202766418915387</v>
      </c>
    </row>
    <row r="29" spans="1:115" s="3" customFormat="1" ht="15" customHeight="1" x14ac:dyDescent="0.2">
      <c r="A29" s="21" t="s">
        <v>187</v>
      </c>
      <c r="B29" s="24" t="s">
        <v>186</v>
      </c>
      <c r="C29" s="23" t="s">
        <v>185</v>
      </c>
      <c r="D29" s="354">
        <f>4456000+6081425+1800000</f>
        <v>12337425</v>
      </c>
      <c r="E29" s="354">
        <f>4456000+6081425+1800000</f>
        <v>12337425</v>
      </c>
      <c r="F29" s="354">
        <v>8610044</v>
      </c>
      <c r="G29" s="405">
        <f t="shared" si="5"/>
        <v>0.69788014922076524</v>
      </c>
      <c r="H29" s="355"/>
      <c r="I29" s="355"/>
      <c r="J29" s="355"/>
      <c r="K29" s="523"/>
      <c r="L29" s="355"/>
      <c r="M29" s="355"/>
      <c r="N29" s="355"/>
      <c r="O29" s="523"/>
      <c r="P29" s="355"/>
      <c r="Q29" s="355"/>
      <c r="R29" s="355"/>
      <c r="S29" s="523"/>
      <c r="T29" s="355">
        <v>2500000</v>
      </c>
      <c r="U29" s="355">
        <v>2500000</v>
      </c>
      <c r="V29" s="355">
        <v>1375648</v>
      </c>
      <c r="W29" s="523">
        <f>V29/U29</f>
        <v>0.55025919999999995</v>
      </c>
      <c r="X29" s="355"/>
      <c r="Y29" s="355"/>
      <c r="Z29" s="355"/>
      <c r="AA29" s="523"/>
      <c r="AB29" s="234"/>
      <c r="AC29" s="234"/>
      <c r="AD29" s="234"/>
      <c r="AE29" s="527"/>
      <c r="AF29" s="234">
        <v>1335070</v>
      </c>
      <c r="AG29" s="234">
        <v>1335070</v>
      </c>
      <c r="AH29" s="234">
        <v>1490040</v>
      </c>
      <c r="AI29" s="527">
        <f>AH29/AG29</f>
        <v>1.1160763106054363</v>
      </c>
      <c r="AJ29" s="234"/>
      <c r="AK29" s="234"/>
      <c r="AL29" s="234"/>
      <c r="AM29" s="527"/>
      <c r="AN29" s="234"/>
      <c r="AO29" s="234"/>
      <c r="AP29" s="234"/>
      <c r="AQ29" s="527"/>
      <c r="AR29" s="355"/>
      <c r="AS29" s="355"/>
      <c r="AT29" s="355"/>
      <c r="AU29" s="523"/>
      <c r="AV29" s="355"/>
      <c r="AW29" s="355"/>
      <c r="AX29" s="355"/>
      <c r="AY29" s="523"/>
      <c r="AZ29" s="355"/>
      <c r="BA29" s="355"/>
      <c r="BB29" s="355">
        <v>187160</v>
      </c>
      <c r="BC29" s="519">
        <f>BC24+BC28</f>
        <v>0</v>
      </c>
      <c r="BD29" s="355">
        <f>BD28*0.175+BD16*0.15</f>
        <v>3317325</v>
      </c>
      <c r="BE29" s="355">
        <f>BE28*0.175+BE16*0.15</f>
        <v>4367325</v>
      </c>
      <c r="BF29" s="355">
        <v>3676135</v>
      </c>
      <c r="BG29" s="523">
        <f t="shared" si="8"/>
        <v>0.84173607414149398</v>
      </c>
      <c r="BH29" s="355">
        <f>BH28*0.175+BH16*0.15</f>
        <v>1809045.2</v>
      </c>
      <c r="BI29" s="355">
        <f>BI28*0.175+BI16*0.15</f>
        <v>1984045.2</v>
      </c>
      <c r="BJ29" s="355">
        <v>1831053</v>
      </c>
      <c r="BK29" s="523">
        <f>BJ29/BI29</f>
        <v>0.92288875273607685</v>
      </c>
      <c r="BL29" s="355">
        <f>BL28*0.175+BL16*0.15</f>
        <v>3189877.5</v>
      </c>
      <c r="BM29" s="355">
        <v>3452378</v>
      </c>
      <c r="BN29" s="355">
        <v>3227747</v>
      </c>
      <c r="BO29" s="523">
        <f>BN29/BM29</f>
        <v>0.93493441332322247</v>
      </c>
      <c r="BP29" s="355"/>
      <c r="BQ29" s="355">
        <v>525000</v>
      </c>
      <c r="BR29" s="355">
        <v>463552</v>
      </c>
      <c r="BS29" s="523">
        <f>BR29/BQ29</f>
        <v>0.88295619047619045</v>
      </c>
      <c r="BT29" s="355"/>
      <c r="BU29" s="355"/>
      <c r="BV29" s="355"/>
      <c r="BW29" s="523"/>
      <c r="BX29" s="355">
        <v>223475</v>
      </c>
      <c r="BY29" s="355">
        <v>223475</v>
      </c>
      <c r="BZ29" s="355">
        <v>926847</v>
      </c>
      <c r="CA29" s="523">
        <f>BZ29/BY29</f>
        <v>4.1474303613379568</v>
      </c>
      <c r="CB29" s="355"/>
      <c r="CC29" s="355"/>
      <c r="CD29" s="355"/>
      <c r="CE29" s="523"/>
      <c r="CF29" s="355"/>
      <c r="CG29" s="355"/>
      <c r="CH29" s="355"/>
      <c r="CI29" s="523"/>
      <c r="CJ29" s="355"/>
      <c r="CK29" s="355"/>
      <c r="CL29" s="355"/>
      <c r="CM29" s="523"/>
      <c r="CN29" s="355"/>
      <c r="CO29" s="355"/>
      <c r="CP29" s="355"/>
      <c r="CQ29" s="523"/>
      <c r="CR29" s="355">
        <v>1100000</v>
      </c>
      <c r="CS29" s="355">
        <v>1100000</v>
      </c>
      <c r="CT29" s="355">
        <v>942431</v>
      </c>
      <c r="CU29" s="523">
        <f t="shared" si="3"/>
        <v>0.85675545454545454</v>
      </c>
      <c r="CV29" s="355"/>
      <c r="CW29" s="355"/>
      <c r="CX29" s="355"/>
      <c r="CY29" s="523"/>
      <c r="CZ29" s="355"/>
      <c r="DA29" s="355"/>
      <c r="DB29" s="355"/>
      <c r="DC29" s="523"/>
      <c r="DD29" s="355">
        <v>744625</v>
      </c>
      <c r="DE29" s="355">
        <v>1284625</v>
      </c>
      <c r="DF29" s="355">
        <v>961468</v>
      </c>
      <c r="DG29" s="523">
        <f>DF29/DE29</f>
        <v>0.74844254159774248</v>
      </c>
      <c r="DH29" s="234">
        <f t="shared" si="0"/>
        <v>26556842.699999999</v>
      </c>
      <c r="DI29" s="234">
        <f>E29+I29+M29+Q29+U29+AC29+AG29+AK29+AO29+AS29+AW29+BA29+BE29+BI29+BM29+BU29+BY29+CC29+CG29+CO29+CS29+CW29+DA29+DE29+Y29+BQ29+CK29</f>
        <v>29109343.199999999</v>
      </c>
      <c r="DJ29" s="234">
        <f t="shared" si="2"/>
        <v>23692125</v>
      </c>
      <c r="DK29" s="456">
        <f t="shared" si="4"/>
        <v>0.81390105016179137</v>
      </c>
    </row>
    <row r="30" spans="1:115" s="3" customFormat="1" ht="15" customHeight="1" x14ac:dyDescent="0.2">
      <c r="A30" s="10" t="s">
        <v>184</v>
      </c>
      <c r="B30" s="17" t="s">
        <v>183</v>
      </c>
      <c r="C30" s="15" t="s">
        <v>182</v>
      </c>
      <c r="D30" s="225">
        <v>500000</v>
      </c>
      <c r="E30" s="225">
        <v>500000</v>
      </c>
      <c r="F30" s="225">
        <v>183296</v>
      </c>
      <c r="G30" s="398">
        <f t="shared" si="5"/>
        <v>0.36659199999999997</v>
      </c>
      <c r="H30" s="277"/>
      <c r="I30" s="277"/>
      <c r="J30" s="277"/>
      <c r="K30" s="524"/>
      <c r="L30" s="277"/>
      <c r="M30" s="277"/>
      <c r="N30" s="277"/>
      <c r="O30" s="524"/>
      <c r="P30" s="277"/>
      <c r="Q30" s="277"/>
      <c r="R30" s="277"/>
      <c r="S30" s="524"/>
      <c r="T30" s="277"/>
      <c r="U30" s="277"/>
      <c r="V30" s="277"/>
      <c r="W30" s="524"/>
      <c r="X30" s="277"/>
      <c r="Y30" s="277"/>
      <c r="Z30" s="277"/>
      <c r="AA30" s="524"/>
      <c r="AB30" s="235"/>
      <c r="AC30" s="235"/>
      <c r="AD30" s="235"/>
      <c r="AE30" s="526"/>
      <c r="AF30" s="235"/>
      <c r="AG30" s="235"/>
      <c r="AH30" s="233">
        <v>47791</v>
      </c>
      <c r="AI30" s="525"/>
      <c r="AJ30" s="235"/>
      <c r="AK30" s="235"/>
      <c r="AL30" s="235"/>
      <c r="AM30" s="526"/>
      <c r="AN30" s="235"/>
      <c r="AO30" s="235"/>
      <c r="AP30" s="235"/>
      <c r="AQ30" s="526"/>
      <c r="AR30" s="277"/>
      <c r="AS30" s="277"/>
      <c r="AT30" s="277"/>
      <c r="AU30" s="524"/>
      <c r="AV30" s="277"/>
      <c r="AW30" s="277"/>
      <c r="AX30" s="277"/>
      <c r="AY30" s="524"/>
      <c r="AZ30" s="277"/>
      <c r="BA30" s="277"/>
      <c r="BB30" s="277"/>
      <c r="BC30" s="524"/>
      <c r="BD30" s="218">
        <v>800000</v>
      </c>
      <c r="BE30" s="218">
        <v>800000</v>
      </c>
      <c r="BF30" s="218">
        <v>614905</v>
      </c>
      <c r="BG30" s="522">
        <f t="shared" si="8"/>
        <v>0.76863124999999999</v>
      </c>
      <c r="BH30" s="218">
        <v>2000000</v>
      </c>
      <c r="BI30" s="218">
        <v>4500000</v>
      </c>
      <c r="BJ30" s="218">
        <v>2355849</v>
      </c>
      <c r="BK30" s="522">
        <f>BJ30/BI30</f>
        <v>0.52352200000000004</v>
      </c>
      <c r="BL30" s="218">
        <v>90000</v>
      </c>
      <c r="BM30" s="218">
        <v>90000</v>
      </c>
      <c r="BN30" s="218">
        <v>34119</v>
      </c>
      <c r="BO30" s="522">
        <f>BN30/BM30</f>
        <v>0.37909999999999999</v>
      </c>
      <c r="BP30" s="218"/>
      <c r="BQ30" s="218">
        <v>509862</v>
      </c>
      <c r="BR30" s="218">
        <v>485778</v>
      </c>
      <c r="BS30" s="522">
        <f>BR30/BQ30</f>
        <v>0.95276368899819952</v>
      </c>
      <c r="BT30" s="277"/>
      <c r="BU30" s="277"/>
      <c r="BV30" s="277"/>
      <c r="BW30" s="524"/>
      <c r="BX30" s="277"/>
      <c r="BY30" s="277"/>
      <c r="BZ30" s="277"/>
      <c r="CA30" s="522"/>
      <c r="CB30" s="277"/>
      <c r="CC30" s="277"/>
      <c r="CD30" s="277"/>
      <c r="CE30" s="524"/>
      <c r="CF30" s="277"/>
      <c r="CG30" s="277"/>
      <c r="CH30" s="277"/>
      <c r="CI30" s="524"/>
      <c r="CJ30" s="277"/>
      <c r="CK30" s="277"/>
      <c r="CL30" s="277"/>
      <c r="CM30" s="524"/>
      <c r="CN30" s="277"/>
      <c r="CO30" s="277"/>
      <c r="CP30" s="277"/>
      <c r="CQ30" s="524"/>
      <c r="CR30" s="277"/>
      <c r="CS30" s="277"/>
      <c r="CT30" s="277"/>
      <c r="CU30" s="522"/>
      <c r="CV30" s="277"/>
      <c r="CW30" s="277"/>
      <c r="CX30" s="277"/>
      <c r="CY30" s="524"/>
      <c r="CZ30" s="277"/>
      <c r="DA30" s="277"/>
      <c r="DB30" s="277"/>
      <c r="DC30" s="524"/>
      <c r="DD30" s="277"/>
      <c r="DE30" s="277"/>
      <c r="DF30" s="277"/>
      <c r="DG30" s="522"/>
      <c r="DH30" s="235">
        <f t="shared" si="0"/>
        <v>3390000</v>
      </c>
      <c r="DI30" s="235">
        <f>E30+I30+M30+Q30+U30+AC30+AG30+AK30+AO30+AS30+AW30+BA30+BE30+BI30+BM30+BU30+BY30+CC30+CG30+CO30+CS30+CW30+DA30+DE30+Y30+BQ30+CK30</f>
        <v>6399862</v>
      </c>
      <c r="DJ30" s="235">
        <f t="shared" si="2"/>
        <v>3721738</v>
      </c>
      <c r="DK30" s="403">
        <f t="shared" si="4"/>
        <v>0.58153410182907073</v>
      </c>
    </row>
    <row r="31" spans="1:115" ht="15" customHeight="1" x14ac:dyDescent="0.2">
      <c r="A31" s="10" t="s">
        <v>181</v>
      </c>
      <c r="B31" s="17" t="s">
        <v>180</v>
      </c>
      <c r="C31" s="15" t="s">
        <v>179</v>
      </c>
      <c r="D31" s="225">
        <v>1800000</v>
      </c>
      <c r="E31" s="225">
        <v>1800000</v>
      </c>
      <c r="F31" s="225">
        <v>2200375</v>
      </c>
      <c r="G31" s="398">
        <f t="shared" si="5"/>
        <v>1.2224305555555555</v>
      </c>
      <c r="H31" s="218"/>
      <c r="I31" s="218"/>
      <c r="J31" s="218"/>
      <c r="K31" s="522"/>
      <c r="L31" s="218"/>
      <c r="M31" s="218"/>
      <c r="N31" s="218"/>
      <c r="O31" s="522"/>
      <c r="P31" s="218"/>
      <c r="Q31" s="218"/>
      <c r="R31" s="218"/>
      <c r="S31" s="522"/>
      <c r="T31" s="218"/>
      <c r="U31" s="218"/>
      <c r="V31" s="218"/>
      <c r="W31" s="522"/>
      <c r="X31" s="218"/>
      <c r="Y31" s="218"/>
      <c r="Z31" s="218"/>
      <c r="AA31" s="522"/>
      <c r="AB31" s="233"/>
      <c r="AC31" s="233"/>
      <c r="AD31" s="233"/>
      <c r="AE31" s="525"/>
      <c r="AF31" s="233">
        <v>400000</v>
      </c>
      <c r="AG31" s="233">
        <v>400000</v>
      </c>
      <c r="AH31" s="233"/>
      <c r="AI31" s="525">
        <f>AH31/AG31</f>
        <v>0</v>
      </c>
      <c r="AJ31" s="233"/>
      <c r="AK31" s="233"/>
      <c r="AL31" s="233"/>
      <c r="AM31" s="525"/>
      <c r="AN31" s="233"/>
      <c r="AO31" s="233"/>
      <c r="AP31" s="233"/>
      <c r="AQ31" s="525"/>
      <c r="AR31" s="218"/>
      <c r="AS31" s="218"/>
      <c r="AT31" s="218"/>
      <c r="AU31" s="522"/>
      <c r="AV31" s="218">
        <v>2850000</v>
      </c>
      <c r="AW31" s="218">
        <v>2850000</v>
      </c>
      <c r="AX31" s="218">
        <v>1680165</v>
      </c>
      <c r="AY31" s="522">
        <f>AX31/AW31</f>
        <v>0.58953157894736841</v>
      </c>
      <c r="AZ31" s="218"/>
      <c r="BA31" s="218"/>
      <c r="BB31" s="218"/>
      <c r="BC31" s="522"/>
      <c r="BD31" s="218">
        <v>881000</v>
      </c>
      <c r="BE31" s="218">
        <v>2081000</v>
      </c>
      <c r="BF31" s="218">
        <v>1366189</v>
      </c>
      <c r="BG31" s="522">
        <f t="shared" si="8"/>
        <v>0.65650600672753479</v>
      </c>
      <c r="BH31" s="218">
        <v>80000</v>
      </c>
      <c r="BI31" s="218">
        <v>80000</v>
      </c>
      <c r="BJ31" s="218">
        <v>9370</v>
      </c>
      <c r="BK31" s="522">
        <f>BJ31/BI31</f>
        <v>0.11712500000000001</v>
      </c>
      <c r="BL31" s="218">
        <v>150000</v>
      </c>
      <c r="BM31" s="218">
        <v>150000</v>
      </c>
      <c r="BN31" s="218">
        <v>42140</v>
      </c>
      <c r="BO31" s="522">
        <f>BN31/BM31</f>
        <v>0.28093333333333331</v>
      </c>
      <c r="BP31" s="218"/>
      <c r="BQ31" s="218">
        <v>46180649</v>
      </c>
      <c r="BR31" s="218">
        <v>46178939</v>
      </c>
      <c r="BS31" s="522">
        <f>BR31/BQ31</f>
        <v>0.99996297150349711</v>
      </c>
      <c r="BT31" s="218"/>
      <c r="BU31" s="218"/>
      <c r="BV31" s="218"/>
      <c r="BW31" s="522"/>
      <c r="BX31" s="218"/>
      <c r="BY31" s="218"/>
      <c r="BZ31" s="218"/>
      <c r="CA31" s="522"/>
      <c r="CB31" s="218"/>
      <c r="CC31" s="218"/>
      <c r="CD31" s="218"/>
      <c r="CE31" s="522"/>
      <c r="CF31" s="218"/>
      <c r="CG31" s="218"/>
      <c r="CH31" s="218"/>
      <c r="CI31" s="522"/>
      <c r="CJ31" s="218"/>
      <c r="CK31" s="218"/>
      <c r="CL31" s="218"/>
      <c r="CM31" s="522"/>
      <c r="CN31" s="218"/>
      <c r="CO31" s="218"/>
      <c r="CP31" s="218"/>
      <c r="CQ31" s="522"/>
      <c r="CR31" s="218">
        <f>650000+40000+250000</f>
        <v>940000</v>
      </c>
      <c r="CS31" s="218">
        <f>650000+40000+250000</f>
        <v>940000</v>
      </c>
      <c r="CT31" s="218">
        <v>810216</v>
      </c>
      <c r="CU31" s="522">
        <f t="shared" si="3"/>
        <v>0.86193191489361698</v>
      </c>
      <c r="CV31" s="218"/>
      <c r="CW31" s="218"/>
      <c r="CX31" s="218"/>
      <c r="CY31" s="522"/>
      <c r="CZ31" s="218"/>
      <c r="DA31" s="218"/>
      <c r="DB31" s="218"/>
      <c r="DC31" s="522"/>
      <c r="DD31" s="218"/>
      <c r="DE31" s="218"/>
      <c r="DF31" s="218"/>
      <c r="DG31" s="522"/>
      <c r="DH31" s="235">
        <f t="shared" si="0"/>
        <v>7101000</v>
      </c>
      <c r="DI31" s="235">
        <f t="shared" ref="DI31:DI54" si="14">E31+I31+M31+Q31+U31+AC31+AG31+AK31+AO31+AS31+AW31+BA31+BE31+BI31+BM31+BU31+BY31+CC31+CG31+CO31+CS31+CW31+DA31+DE31+Y31+BQ31+CK31</f>
        <v>54481649</v>
      </c>
      <c r="DJ31" s="235">
        <f t="shared" si="2"/>
        <v>52287394</v>
      </c>
      <c r="DK31" s="403">
        <f t="shared" si="4"/>
        <v>0.95972487910562321</v>
      </c>
    </row>
    <row r="32" spans="1:115" ht="15" customHeight="1" x14ac:dyDescent="0.2">
      <c r="A32" s="10" t="s">
        <v>178</v>
      </c>
      <c r="B32" s="17" t="s">
        <v>177</v>
      </c>
      <c r="C32" s="15" t="s">
        <v>176</v>
      </c>
      <c r="D32" s="225"/>
      <c r="E32" s="225"/>
      <c r="F32" s="225"/>
      <c r="G32" s="398"/>
      <c r="H32" s="218"/>
      <c r="I32" s="218"/>
      <c r="J32" s="218"/>
      <c r="K32" s="522"/>
      <c r="L32" s="218"/>
      <c r="M32" s="218"/>
      <c r="N32" s="218"/>
      <c r="O32" s="522"/>
      <c r="P32" s="218"/>
      <c r="Q32" s="218"/>
      <c r="R32" s="218"/>
      <c r="S32" s="522"/>
      <c r="T32" s="218"/>
      <c r="U32" s="218"/>
      <c r="V32" s="218"/>
      <c r="W32" s="522"/>
      <c r="X32" s="218"/>
      <c r="Y32" s="218"/>
      <c r="Z32" s="218"/>
      <c r="AA32" s="522"/>
      <c r="AB32" s="233"/>
      <c r="AC32" s="233"/>
      <c r="AD32" s="233"/>
      <c r="AE32" s="525"/>
      <c r="AF32" s="233"/>
      <c r="AG32" s="233"/>
      <c r="AH32" s="233"/>
      <c r="AI32" s="525"/>
      <c r="AJ32" s="233"/>
      <c r="AK32" s="233"/>
      <c r="AL32" s="233"/>
      <c r="AM32" s="525"/>
      <c r="AN32" s="233"/>
      <c r="AO32" s="233"/>
      <c r="AP32" s="233"/>
      <c r="AQ32" s="525"/>
      <c r="AR32" s="218"/>
      <c r="AS32" s="218"/>
      <c r="AT32" s="218"/>
      <c r="AU32" s="522"/>
      <c r="AV32" s="218"/>
      <c r="AW32" s="218"/>
      <c r="AX32" s="218"/>
      <c r="AY32" s="522"/>
      <c r="AZ32" s="218"/>
      <c r="BA32" s="218"/>
      <c r="BB32" s="218"/>
      <c r="BC32" s="522"/>
      <c r="BD32" s="218"/>
      <c r="BE32" s="218"/>
      <c r="BF32" s="218"/>
      <c r="BG32" s="522"/>
      <c r="BH32" s="218"/>
      <c r="BI32" s="218"/>
      <c r="BJ32" s="218"/>
      <c r="BK32" s="522"/>
      <c r="BL32" s="218"/>
      <c r="BM32" s="218"/>
      <c r="BN32" s="218"/>
      <c r="BO32" s="522"/>
      <c r="BP32" s="218"/>
      <c r="BQ32" s="218"/>
      <c r="BR32" s="218"/>
      <c r="BS32" s="522"/>
      <c r="BT32" s="218"/>
      <c r="BU32" s="218"/>
      <c r="BV32" s="218"/>
      <c r="BW32" s="522"/>
      <c r="BX32" s="218"/>
      <c r="BY32" s="218"/>
      <c r="BZ32" s="218"/>
      <c r="CA32" s="522"/>
      <c r="CB32" s="218"/>
      <c r="CC32" s="218"/>
      <c r="CD32" s="218"/>
      <c r="CE32" s="522"/>
      <c r="CF32" s="218"/>
      <c r="CG32" s="218"/>
      <c r="CH32" s="218"/>
      <c r="CI32" s="522"/>
      <c r="CJ32" s="218"/>
      <c r="CK32" s="218"/>
      <c r="CL32" s="218"/>
      <c r="CM32" s="522"/>
      <c r="CN32" s="218"/>
      <c r="CO32" s="218"/>
      <c r="CP32" s="218"/>
      <c r="CQ32" s="522"/>
      <c r="CR32" s="218"/>
      <c r="CS32" s="218"/>
      <c r="CT32" s="218"/>
      <c r="CU32" s="522"/>
      <c r="CV32" s="218"/>
      <c r="CW32" s="218"/>
      <c r="CX32" s="218"/>
      <c r="CY32" s="522"/>
      <c r="CZ32" s="218"/>
      <c r="DA32" s="218"/>
      <c r="DB32" s="218"/>
      <c r="DC32" s="522"/>
      <c r="DD32" s="218"/>
      <c r="DE32" s="218"/>
      <c r="DF32" s="218"/>
      <c r="DG32" s="522"/>
      <c r="DH32" s="235">
        <f t="shared" si="0"/>
        <v>0</v>
      </c>
      <c r="DI32" s="235">
        <f t="shared" si="14"/>
        <v>0</v>
      </c>
      <c r="DJ32" s="235">
        <f t="shared" si="2"/>
        <v>0</v>
      </c>
      <c r="DK32" s="403"/>
    </row>
    <row r="33" spans="1:115" ht="15" customHeight="1" x14ac:dyDescent="0.2">
      <c r="A33" s="10" t="s">
        <v>175</v>
      </c>
      <c r="B33" s="17" t="s">
        <v>174</v>
      </c>
      <c r="C33" s="15" t="s">
        <v>173</v>
      </c>
      <c r="D33" s="318">
        <f>SUM(D30:D32)</f>
        <v>2300000</v>
      </c>
      <c r="E33" s="318">
        <f>SUM(E30:E32)</f>
        <v>2300000</v>
      </c>
      <c r="F33" s="318">
        <f t="shared" ref="F33:BQ33" si="15">SUM(F30:F32)</f>
        <v>2383671</v>
      </c>
      <c r="G33" s="398">
        <f>F33/E33</f>
        <v>1.0363786956521739</v>
      </c>
      <c r="H33" s="318">
        <f t="shared" si="15"/>
        <v>0</v>
      </c>
      <c r="I33" s="318">
        <f t="shared" si="15"/>
        <v>0</v>
      </c>
      <c r="J33" s="318">
        <f t="shared" si="15"/>
        <v>0</v>
      </c>
      <c r="K33" s="518">
        <f t="shared" si="15"/>
        <v>0</v>
      </c>
      <c r="L33" s="318">
        <f t="shared" si="15"/>
        <v>0</v>
      </c>
      <c r="M33" s="318">
        <f t="shared" si="15"/>
        <v>0</v>
      </c>
      <c r="N33" s="318">
        <f t="shared" si="15"/>
        <v>0</v>
      </c>
      <c r="O33" s="518">
        <f t="shared" si="15"/>
        <v>0</v>
      </c>
      <c r="P33" s="318">
        <f t="shared" si="15"/>
        <v>0</v>
      </c>
      <c r="Q33" s="318">
        <f t="shared" si="15"/>
        <v>0</v>
      </c>
      <c r="R33" s="318">
        <f t="shared" si="15"/>
        <v>0</v>
      </c>
      <c r="S33" s="518">
        <f t="shared" si="15"/>
        <v>0</v>
      </c>
      <c r="T33" s="318">
        <f t="shared" si="15"/>
        <v>0</v>
      </c>
      <c r="U33" s="318">
        <f t="shared" si="15"/>
        <v>0</v>
      </c>
      <c r="V33" s="318">
        <f t="shared" si="15"/>
        <v>0</v>
      </c>
      <c r="W33" s="518">
        <f t="shared" si="15"/>
        <v>0</v>
      </c>
      <c r="X33" s="318">
        <f t="shared" si="15"/>
        <v>0</v>
      </c>
      <c r="Y33" s="318">
        <f t="shared" si="15"/>
        <v>0</v>
      </c>
      <c r="Z33" s="318">
        <f t="shared" si="15"/>
        <v>0</v>
      </c>
      <c r="AA33" s="518">
        <f t="shared" si="15"/>
        <v>0</v>
      </c>
      <c r="AB33" s="318">
        <f t="shared" si="15"/>
        <v>0</v>
      </c>
      <c r="AC33" s="318">
        <f t="shared" si="15"/>
        <v>0</v>
      </c>
      <c r="AD33" s="318">
        <f t="shared" si="15"/>
        <v>0</v>
      </c>
      <c r="AE33" s="518">
        <f t="shared" si="15"/>
        <v>0</v>
      </c>
      <c r="AF33" s="318">
        <f t="shared" si="15"/>
        <v>400000</v>
      </c>
      <c r="AG33" s="318">
        <f t="shared" si="15"/>
        <v>400000</v>
      </c>
      <c r="AH33" s="318">
        <f t="shared" si="15"/>
        <v>47791</v>
      </c>
      <c r="AI33" s="525">
        <f>AH33/AG33</f>
        <v>0.1194775</v>
      </c>
      <c r="AJ33" s="318">
        <f t="shared" si="15"/>
        <v>0</v>
      </c>
      <c r="AK33" s="318">
        <f t="shared" si="15"/>
        <v>0</v>
      </c>
      <c r="AL33" s="318">
        <f t="shared" si="15"/>
        <v>0</v>
      </c>
      <c r="AM33" s="518">
        <f t="shared" si="15"/>
        <v>0</v>
      </c>
      <c r="AN33" s="318">
        <f t="shared" si="15"/>
        <v>0</v>
      </c>
      <c r="AO33" s="318">
        <f t="shared" si="15"/>
        <v>0</v>
      </c>
      <c r="AP33" s="318">
        <f t="shared" si="15"/>
        <v>0</v>
      </c>
      <c r="AQ33" s="518">
        <f t="shared" si="15"/>
        <v>0</v>
      </c>
      <c r="AR33" s="318">
        <f t="shared" si="15"/>
        <v>0</v>
      </c>
      <c r="AS33" s="318">
        <f t="shared" si="15"/>
        <v>0</v>
      </c>
      <c r="AT33" s="318">
        <f t="shared" si="15"/>
        <v>0</v>
      </c>
      <c r="AU33" s="518">
        <f t="shared" si="15"/>
        <v>0</v>
      </c>
      <c r="AV33" s="318">
        <f t="shared" si="15"/>
        <v>2850000</v>
      </c>
      <c r="AW33" s="318">
        <f t="shared" si="15"/>
        <v>2850000</v>
      </c>
      <c r="AX33" s="318">
        <f t="shared" si="15"/>
        <v>1680165</v>
      </c>
      <c r="AY33" s="522">
        <f>AX33/AW33</f>
        <v>0.58953157894736841</v>
      </c>
      <c r="AZ33" s="318">
        <f t="shared" si="15"/>
        <v>0</v>
      </c>
      <c r="BA33" s="318">
        <f t="shared" si="15"/>
        <v>0</v>
      </c>
      <c r="BB33" s="318">
        <f t="shared" si="15"/>
        <v>0</v>
      </c>
      <c r="BC33" s="518">
        <f t="shared" si="15"/>
        <v>0</v>
      </c>
      <c r="BD33" s="318">
        <f t="shared" si="15"/>
        <v>1681000</v>
      </c>
      <c r="BE33" s="318">
        <f t="shared" si="15"/>
        <v>2881000</v>
      </c>
      <c r="BF33" s="318">
        <f t="shared" si="15"/>
        <v>1981094</v>
      </c>
      <c r="BG33" s="522">
        <f>BF33/BE33</f>
        <v>0.68764109684137453</v>
      </c>
      <c r="BH33" s="318">
        <f t="shared" si="15"/>
        <v>2080000</v>
      </c>
      <c r="BI33" s="318">
        <f t="shared" si="15"/>
        <v>4580000</v>
      </c>
      <c r="BJ33" s="318">
        <f t="shared" si="15"/>
        <v>2365219</v>
      </c>
      <c r="BK33" s="522">
        <f>BJ33/BI33</f>
        <v>0.51642336244541487</v>
      </c>
      <c r="BL33" s="318">
        <f t="shared" si="15"/>
        <v>240000</v>
      </c>
      <c r="BM33" s="318">
        <f t="shared" si="15"/>
        <v>240000</v>
      </c>
      <c r="BN33" s="318">
        <f t="shared" si="15"/>
        <v>76259</v>
      </c>
      <c r="BO33" s="522">
        <f>BN33/BM33</f>
        <v>0.31774583333333334</v>
      </c>
      <c r="BP33" s="318">
        <f t="shared" si="15"/>
        <v>0</v>
      </c>
      <c r="BQ33" s="318">
        <f t="shared" si="15"/>
        <v>46690511</v>
      </c>
      <c r="BR33" s="318">
        <f t="shared" ref="BR33:DF33" si="16">SUM(BR30:BR32)</f>
        <v>46664717</v>
      </c>
      <c r="BS33" s="522">
        <f>BR33/BQ33</f>
        <v>0.99944755370100791</v>
      </c>
      <c r="BT33" s="318">
        <f t="shared" si="16"/>
        <v>0</v>
      </c>
      <c r="BU33" s="318">
        <f t="shared" si="16"/>
        <v>0</v>
      </c>
      <c r="BV33" s="318">
        <f t="shared" si="16"/>
        <v>0</v>
      </c>
      <c r="BW33" s="518">
        <f t="shared" si="16"/>
        <v>0</v>
      </c>
      <c r="BX33" s="318">
        <f t="shared" si="16"/>
        <v>0</v>
      </c>
      <c r="BY33" s="318">
        <f t="shared" si="16"/>
        <v>0</v>
      </c>
      <c r="BZ33" s="318">
        <f t="shared" si="16"/>
        <v>0</v>
      </c>
      <c r="CA33" s="522"/>
      <c r="CB33" s="318">
        <f t="shared" si="16"/>
        <v>0</v>
      </c>
      <c r="CC33" s="318">
        <f t="shared" si="16"/>
        <v>0</v>
      </c>
      <c r="CD33" s="318">
        <f t="shared" si="16"/>
        <v>0</v>
      </c>
      <c r="CE33" s="518">
        <f t="shared" si="16"/>
        <v>0</v>
      </c>
      <c r="CF33" s="318">
        <f t="shared" si="16"/>
        <v>0</v>
      </c>
      <c r="CG33" s="318">
        <f t="shared" si="16"/>
        <v>0</v>
      </c>
      <c r="CH33" s="318">
        <f t="shared" si="16"/>
        <v>0</v>
      </c>
      <c r="CI33" s="518">
        <f t="shared" si="16"/>
        <v>0</v>
      </c>
      <c r="CJ33" s="318">
        <f t="shared" si="16"/>
        <v>0</v>
      </c>
      <c r="CK33" s="318">
        <f t="shared" si="16"/>
        <v>0</v>
      </c>
      <c r="CL33" s="318">
        <f t="shared" si="16"/>
        <v>0</v>
      </c>
      <c r="CM33" s="518">
        <f t="shared" si="16"/>
        <v>0</v>
      </c>
      <c r="CN33" s="318">
        <f t="shared" si="16"/>
        <v>0</v>
      </c>
      <c r="CO33" s="318">
        <f t="shared" si="16"/>
        <v>0</v>
      </c>
      <c r="CP33" s="318">
        <f t="shared" si="16"/>
        <v>0</v>
      </c>
      <c r="CQ33" s="518">
        <f t="shared" si="16"/>
        <v>0</v>
      </c>
      <c r="CR33" s="318">
        <f t="shared" si="16"/>
        <v>940000</v>
      </c>
      <c r="CS33" s="318">
        <f t="shared" si="16"/>
        <v>940000</v>
      </c>
      <c r="CT33" s="318">
        <f t="shared" si="16"/>
        <v>810216</v>
      </c>
      <c r="CU33" s="522">
        <f t="shared" si="3"/>
        <v>0.86193191489361698</v>
      </c>
      <c r="CV33" s="318">
        <f t="shared" si="16"/>
        <v>0</v>
      </c>
      <c r="CW33" s="318">
        <f t="shared" si="16"/>
        <v>0</v>
      </c>
      <c r="CX33" s="318">
        <f t="shared" si="16"/>
        <v>0</v>
      </c>
      <c r="CY33" s="518">
        <f t="shared" si="16"/>
        <v>0</v>
      </c>
      <c r="CZ33" s="318">
        <f t="shared" si="16"/>
        <v>0</v>
      </c>
      <c r="DA33" s="318">
        <f t="shared" si="16"/>
        <v>0</v>
      </c>
      <c r="DB33" s="318">
        <f t="shared" si="16"/>
        <v>0</v>
      </c>
      <c r="DC33" s="518">
        <f t="shared" si="16"/>
        <v>0</v>
      </c>
      <c r="DD33" s="318">
        <f t="shared" si="16"/>
        <v>0</v>
      </c>
      <c r="DE33" s="318">
        <f t="shared" si="16"/>
        <v>0</v>
      </c>
      <c r="DF33" s="318">
        <f t="shared" si="16"/>
        <v>0</v>
      </c>
      <c r="DG33" s="522"/>
      <c r="DH33" s="235">
        <f t="shared" si="0"/>
        <v>10491000</v>
      </c>
      <c r="DI33" s="235">
        <f t="shared" si="14"/>
        <v>60881511</v>
      </c>
      <c r="DJ33" s="235">
        <f t="shared" si="2"/>
        <v>56009132</v>
      </c>
      <c r="DK33" s="403">
        <f t="shared" si="4"/>
        <v>0.91996947973252508</v>
      </c>
    </row>
    <row r="34" spans="1:115" ht="15" customHeight="1" x14ac:dyDescent="0.2">
      <c r="A34" s="10" t="s">
        <v>172</v>
      </c>
      <c r="B34" s="17" t="s">
        <v>171</v>
      </c>
      <c r="C34" s="15" t="s">
        <v>170</v>
      </c>
      <c r="D34" s="225">
        <v>1650000</v>
      </c>
      <c r="E34" s="225">
        <v>2550000</v>
      </c>
      <c r="F34" s="225">
        <v>2478844</v>
      </c>
      <c r="G34" s="398">
        <f>F34/E34</f>
        <v>0.97209568627450982</v>
      </c>
      <c r="H34" s="218"/>
      <c r="I34" s="218"/>
      <c r="J34" s="218"/>
      <c r="K34" s="522"/>
      <c r="L34" s="218"/>
      <c r="M34" s="218"/>
      <c r="N34" s="218"/>
      <c r="O34" s="522"/>
      <c r="P34" s="218"/>
      <c r="Q34" s="218"/>
      <c r="R34" s="218"/>
      <c r="S34" s="522"/>
      <c r="T34" s="218"/>
      <c r="U34" s="218"/>
      <c r="V34" s="218"/>
      <c r="W34" s="522"/>
      <c r="X34" s="218"/>
      <c r="Y34" s="218"/>
      <c r="Z34" s="218"/>
      <c r="AA34" s="522"/>
      <c r="AB34" s="233"/>
      <c r="AC34" s="233"/>
      <c r="AD34" s="233"/>
      <c r="AE34" s="525"/>
      <c r="AF34" s="233"/>
      <c r="AG34" s="233"/>
      <c r="AH34" s="233"/>
      <c r="AI34" s="525"/>
      <c r="AJ34" s="233"/>
      <c r="AK34" s="233"/>
      <c r="AL34" s="233"/>
      <c r="AM34" s="525"/>
      <c r="AN34" s="233"/>
      <c r="AO34" s="233"/>
      <c r="AP34" s="233"/>
      <c r="AQ34" s="525"/>
      <c r="AR34" s="218"/>
      <c r="AS34" s="218"/>
      <c r="AT34" s="218"/>
      <c r="AU34" s="522"/>
      <c r="AV34" s="218"/>
      <c r="AW34" s="218"/>
      <c r="AX34" s="218"/>
      <c r="AY34" s="522"/>
      <c r="AZ34" s="218">
        <v>944000</v>
      </c>
      <c r="BA34" s="218">
        <v>944000</v>
      </c>
      <c r="BB34" s="218"/>
      <c r="BC34" s="522"/>
      <c r="BD34" s="218">
        <v>4500000</v>
      </c>
      <c r="BE34" s="218">
        <v>5100000</v>
      </c>
      <c r="BF34" s="218">
        <v>4883317</v>
      </c>
      <c r="BG34" s="522">
        <f>BF34/BE34</f>
        <v>0.95751313725490195</v>
      </c>
      <c r="BH34" s="218">
        <v>163200</v>
      </c>
      <c r="BI34" s="218">
        <v>163200</v>
      </c>
      <c r="BJ34" s="218">
        <v>182400</v>
      </c>
      <c r="BK34" s="522">
        <f>BJ34/BI34</f>
        <v>1.1176470588235294</v>
      </c>
      <c r="BL34" s="218">
        <v>250000</v>
      </c>
      <c r="BM34" s="218">
        <v>250000</v>
      </c>
      <c r="BN34" s="218">
        <v>128010</v>
      </c>
      <c r="BO34" s="522">
        <f>BN34/BM34</f>
        <v>0.51204000000000005</v>
      </c>
      <c r="BP34" s="218"/>
      <c r="BQ34" s="218"/>
      <c r="BR34" s="218"/>
      <c r="BS34" s="522"/>
      <c r="BT34" s="218"/>
      <c r="BU34" s="218"/>
      <c r="BV34" s="218"/>
      <c r="BW34" s="522"/>
      <c r="BX34" s="218"/>
      <c r="BY34" s="218"/>
      <c r="BZ34" s="218"/>
      <c r="CA34" s="522"/>
      <c r="CB34" s="218"/>
      <c r="CC34" s="218"/>
      <c r="CD34" s="218"/>
      <c r="CE34" s="522"/>
      <c r="CF34" s="218"/>
      <c r="CG34" s="218"/>
      <c r="CH34" s="218"/>
      <c r="CI34" s="522"/>
      <c r="CJ34" s="218"/>
      <c r="CK34" s="218"/>
      <c r="CL34" s="218"/>
      <c r="CM34" s="522"/>
      <c r="CN34" s="218"/>
      <c r="CO34" s="218"/>
      <c r="CP34" s="218"/>
      <c r="CQ34" s="522"/>
      <c r="CR34" s="218"/>
      <c r="CS34" s="218"/>
      <c r="CT34" s="218">
        <v>485800</v>
      </c>
      <c r="CU34" s="522"/>
      <c r="CV34" s="218"/>
      <c r="CW34" s="218"/>
      <c r="CX34" s="218"/>
      <c r="CY34" s="522"/>
      <c r="CZ34" s="218"/>
      <c r="DA34" s="218"/>
      <c r="DB34" s="218"/>
      <c r="DC34" s="522"/>
      <c r="DD34" s="218"/>
      <c r="DE34" s="218"/>
      <c r="DF34" s="218"/>
      <c r="DG34" s="522"/>
      <c r="DH34" s="235">
        <f t="shared" si="0"/>
        <v>7507200</v>
      </c>
      <c r="DI34" s="235">
        <f t="shared" si="14"/>
        <v>9007200</v>
      </c>
      <c r="DJ34" s="235">
        <f t="shared" si="2"/>
        <v>8158371</v>
      </c>
      <c r="DK34" s="403">
        <f t="shared" si="4"/>
        <v>0.90576105782041039</v>
      </c>
    </row>
    <row r="35" spans="1:115" ht="15" customHeight="1" x14ac:dyDescent="0.2">
      <c r="A35" s="10" t="s">
        <v>169</v>
      </c>
      <c r="B35" s="17" t="s">
        <v>168</v>
      </c>
      <c r="C35" s="15" t="s">
        <v>167</v>
      </c>
      <c r="D35" s="225">
        <v>650000</v>
      </c>
      <c r="E35" s="225">
        <v>650000</v>
      </c>
      <c r="F35" s="225">
        <v>362543</v>
      </c>
      <c r="G35" s="398">
        <f>F35/E35</f>
        <v>0.55775846153846154</v>
      </c>
      <c r="H35" s="218"/>
      <c r="I35" s="218"/>
      <c r="J35" s="218"/>
      <c r="K35" s="522"/>
      <c r="L35" s="218"/>
      <c r="M35" s="218"/>
      <c r="N35" s="218"/>
      <c r="O35" s="522"/>
      <c r="P35" s="218"/>
      <c r="Q35" s="218"/>
      <c r="R35" s="218"/>
      <c r="S35" s="522"/>
      <c r="T35" s="218"/>
      <c r="U35" s="218"/>
      <c r="V35" s="218"/>
      <c r="W35" s="522"/>
      <c r="X35" s="218"/>
      <c r="Y35" s="218"/>
      <c r="Z35" s="218"/>
      <c r="AA35" s="522"/>
      <c r="AB35" s="233"/>
      <c r="AC35" s="233"/>
      <c r="AD35" s="233"/>
      <c r="AE35" s="525"/>
      <c r="AF35" s="233"/>
      <c r="AG35" s="233"/>
      <c r="AH35" s="233"/>
      <c r="AI35" s="525"/>
      <c r="AJ35" s="233"/>
      <c r="AK35" s="233"/>
      <c r="AL35" s="233"/>
      <c r="AM35" s="525"/>
      <c r="AN35" s="233"/>
      <c r="AO35" s="233"/>
      <c r="AP35" s="233"/>
      <c r="AQ35" s="525"/>
      <c r="AR35" s="218"/>
      <c r="AS35" s="218"/>
      <c r="AT35" s="218"/>
      <c r="AU35" s="522"/>
      <c r="AV35" s="218"/>
      <c r="AW35" s="218"/>
      <c r="AX35" s="218"/>
      <c r="AY35" s="522"/>
      <c r="AZ35" s="218"/>
      <c r="BA35" s="218"/>
      <c r="BB35" s="218"/>
      <c r="BC35" s="522"/>
      <c r="BD35" s="218">
        <v>700000</v>
      </c>
      <c r="BE35" s="218">
        <v>700000</v>
      </c>
      <c r="BF35" s="218">
        <v>710564</v>
      </c>
      <c r="BG35" s="522">
        <f>BF35/BE35</f>
        <v>1.0150914285714285</v>
      </c>
      <c r="BH35" s="218"/>
      <c r="BI35" s="218"/>
      <c r="BJ35" s="218"/>
      <c r="BK35" s="522"/>
      <c r="BL35" s="218"/>
      <c r="BM35" s="218"/>
      <c r="BN35" s="218"/>
      <c r="BO35" s="522"/>
      <c r="BP35" s="218"/>
      <c r="BQ35" s="218"/>
      <c r="BR35" s="218"/>
      <c r="BS35" s="522"/>
      <c r="BT35" s="218"/>
      <c r="BU35" s="218"/>
      <c r="BV35" s="218"/>
      <c r="BW35" s="522"/>
      <c r="BX35" s="218"/>
      <c r="BY35" s="218"/>
      <c r="BZ35" s="218"/>
      <c r="CA35" s="522"/>
      <c r="CB35" s="218"/>
      <c r="CC35" s="218"/>
      <c r="CD35" s="218"/>
      <c r="CE35" s="522"/>
      <c r="CF35" s="218"/>
      <c r="CG35" s="218"/>
      <c r="CH35" s="218"/>
      <c r="CI35" s="522"/>
      <c r="CJ35" s="218"/>
      <c r="CK35" s="218"/>
      <c r="CL35" s="218"/>
      <c r="CM35" s="522"/>
      <c r="CN35" s="218"/>
      <c r="CO35" s="218"/>
      <c r="CP35" s="218"/>
      <c r="CQ35" s="522"/>
      <c r="CR35" s="218">
        <v>20000</v>
      </c>
      <c r="CS35" s="218">
        <v>20000</v>
      </c>
      <c r="CT35" s="218">
        <v>18185</v>
      </c>
      <c r="CU35" s="522">
        <f t="shared" si="3"/>
        <v>0.90925</v>
      </c>
      <c r="CV35" s="218"/>
      <c r="CW35" s="218"/>
      <c r="CX35" s="218"/>
      <c r="CY35" s="522"/>
      <c r="CZ35" s="218"/>
      <c r="DA35" s="218"/>
      <c r="DB35" s="218"/>
      <c r="DC35" s="522"/>
      <c r="DD35" s="218"/>
      <c r="DE35" s="218"/>
      <c r="DF35" s="218"/>
      <c r="DG35" s="522"/>
      <c r="DH35" s="235">
        <f t="shared" si="0"/>
        <v>1370000</v>
      </c>
      <c r="DI35" s="235">
        <f t="shared" si="14"/>
        <v>1370000</v>
      </c>
      <c r="DJ35" s="235">
        <f t="shared" si="2"/>
        <v>1091292</v>
      </c>
      <c r="DK35" s="403">
        <f t="shared" si="4"/>
        <v>0.79656350364963502</v>
      </c>
    </row>
    <row r="36" spans="1:115" ht="15" customHeight="1" x14ac:dyDescent="0.2">
      <c r="A36" s="10" t="s">
        <v>166</v>
      </c>
      <c r="B36" s="17" t="s">
        <v>165</v>
      </c>
      <c r="C36" s="15" t="s">
        <v>164</v>
      </c>
      <c r="D36" s="318">
        <f t="shared" ref="D36:BN36" si="17">SUM(D34:D35)</f>
        <v>2300000</v>
      </c>
      <c r="E36" s="318">
        <f t="shared" si="17"/>
        <v>3200000</v>
      </c>
      <c r="F36" s="318">
        <f t="shared" si="17"/>
        <v>2841387</v>
      </c>
      <c r="G36" s="398">
        <f>F36/E36</f>
        <v>0.88793343749999998</v>
      </c>
      <c r="H36" s="318">
        <f t="shared" si="17"/>
        <v>0</v>
      </c>
      <c r="I36" s="318">
        <f t="shared" si="17"/>
        <v>0</v>
      </c>
      <c r="J36" s="318">
        <f t="shared" si="17"/>
        <v>0</v>
      </c>
      <c r="K36" s="518">
        <f t="shared" si="17"/>
        <v>0</v>
      </c>
      <c r="L36" s="318">
        <f t="shared" si="17"/>
        <v>0</v>
      </c>
      <c r="M36" s="318">
        <f t="shared" si="17"/>
        <v>0</v>
      </c>
      <c r="N36" s="318">
        <f t="shared" si="17"/>
        <v>0</v>
      </c>
      <c r="O36" s="518">
        <f t="shared" si="17"/>
        <v>0</v>
      </c>
      <c r="P36" s="318">
        <f t="shared" si="17"/>
        <v>0</v>
      </c>
      <c r="Q36" s="318">
        <f t="shared" si="17"/>
        <v>0</v>
      </c>
      <c r="R36" s="318">
        <f t="shared" si="17"/>
        <v>0</v>
      </c>
      <c r="S36" s="518">
        <f t="shared" si="17"/>
        <v>0</v>
      </c>
      <c r="T36" s="318">
        <f t="shared" si="17"/>
        <v>0</v>
      </c>
      <c r="U36" s="318">
        <f t="shared" si="17"/>
        <v>0</v>
      </c>
      <c r="V36" s="318">
        <f t="shared" si="17"/>
        <v>0</v>
      </c>
      <c r="W36" s="518">
        <f t="shared" si="17"/>
        <v>0</v>
      </c>
      <c r="X36" s="318">
        <f t="shared" si="17"/>
        <v>0</v>
      </c>
      <c r="Y36" s="318">
        <f t="shared" si="17"/>
        <v>0</v>
      </c>
      <c r="Z36" s="318">
        <f t="shared" si="17"/>
        <v>0</v>
      </c>
      <c r="AA36" s="518">
        <f t="shared" si="17"/>
        <v>0</v>
      </c>
      <c r="AB36" s="318">
        <f t="shared" si="17"/>
        <v>0</v>
      </c>
      <c r="AC36" s="318">
        <f t="shared" si="17"/>
        <v>0</v>
      </c>
      <c r="AD36" s="318">
        <f t="shared" si="17"/>
        <v>0</v>
      </c>
      <c r="AE36" s="518">
        <f t="shared" si="17"/>
        <v>0</v>
      </c>
      <c r="AF36" s="318">
        <f t="shared" si="17"/>
        <v>0</v>
      </c>
      <c r="AG36" s="318">
        <f t="shared" si="17"/>
        <v>0</v>
      </c>
      <c r="AH36" s="318">
        <f t="shared" si="17"/>
        <v>0</v>
      </c>
      <c r="AI36" s="525"/>
      <c r="AJ36" s="318">
        <f t="shared" si="17"/>
        <v>0</v>
      </c>
      <c r="AK36" s="318">
        <f t="shared" si="17"/>
        <v>0</v>
      </c>
      <c r="AL36" s="318">
        <f t="shared" si="17"/>
        <v>0</v>
      </c>
      <c r="AM36" s="518">
        <f t="shared" si="17"/>
        <v>0</v>
      </c>
      <c r="AN36" s="318">
        <f t="shared" si="17"/>
        <v>0</v>
      </c>
      <c r="AO36" s="318">
        <f t="shared" si="17"/>
        <v>0</v>
      </c>
      <c r="AP36" s="318">
        <f t="shared" si="17"/>
        <v>0</v>
      </c>
      <c r="AQ36" s="518">
        <f t="shared" si="17"/>
        <v>0</v>
      </c>
      <c r="AR36" s="318">
        <f t="shared" si="17"/>
        <v>0</v>
      </c>
      <c r="AS36" s="318">
        <f t="shared" si="17"/>
        <v>0</v>
      </c>
      <c r="AT36" s="318">
        <f t="shared" si="17"/>
        <v>0</v>
      </c>
      <c r="AU36" s="518">
        <f t="shared" si="17"/>
        <v>0</v>
      </c>
      <c r="AV36" s="318">
        <f t="shared" si="17"/>
        <v>0</v>
      </c>
      <c r="AW36" s="318">
        <f t="shared" si="17"/>
        <v>0</v>
      </c>
      <c r="AX36" s="318">
        <f t="shared" si="17"/>
        <v>0</v>
      </c>
      <c r="AY36" s="522"/>
      <c r="AZ36" s="318">
        <f t="shared" si="17"/>
        <v>944000</v>
      </c>
      <c r="BA36" s="318">
        <f t="shared" si="17"/>
        <v>944000</v>
      </c>
      <c r="BB36" s="318">
        <f t="shared" si="17"/>
        <v>0</v>
      </c>
      <c r="BC36" s="518">
        <f t="shared" si="17"/>
        <v>0</v>
      </c>
      <c r="BD36" s="318">
        <f t="shared" si="17"/>
        <v>5200000</v>
      </c>
      <c r="BE36" s="318">
        <f t="shared" si="17"/>
        <v>5800000</v>
      </c>
      <c r="BF36" s="318">
        <f t="shared" si="17"/>
        <v>5593881</v>
      </c>
      <c r="BG36" s="522">
        <f>BF36/BE36</f>
        <v>0.96446224137931036</v>
      </c>
      <c r="BH36" s="318">
        <f t="shared" si="17"/>
        <v>163200</v>
      </c>
      <c r="BI36" s="318">
        <f t="shared" si="17"/>
        <v>163200</v>
      </c>
      <c r="BJ36" s="318">
        <f t="shared" si="17"/>
        <v>182400</v>
      </c>
      <c r="BK36" s="522">
        <f>BJ36/BI36</f>
        <v>1.1176470588235294</v>
      </c>
      <c r="BL36" s="318">
        <f t="shared" si="17"/>
        <v>250000</v>
      </c>
      <c r="BM36" s="318">
        <f t="shared" si="17"/>
        <v>250000</v>
      </c>
      <c r="BN36" s="318">
        <f t="shared" si="17"/>
        <v>128010</v>
      </c>
      <c r="BO36" s="522">
        <f>BN36/BM36</f>
        <v>0.51204000000000005</v>
      </c>
      <c r="BP36" s="318">
        <f t="shared" ref="BP36:DF36" si="18">SUM(BP34:BP35)</f>
        <v>0</v>
      </c>
      <c r="BQ36" s="318">
        <f t="shared" si="18"/>
        <v>0</v>
      </c>
      <c r="BR36" s="318">
        <f t="shared" si="18"/>
        <v>0</v>
      </c>
      <c r="BS36" s="522"/>
      <c r="BT36" s="318">
        <f t="shared" si="18"/>
        <v>0</v>
      </c>
      <c r="BU36" s="318">
        <f t="shared" si="18"/>
        <v>0</v>
      </c>
      <c r="BV36" s="318">
        <f t="shared" si="18"/>
        <v>0</v>
      </c>
      <c r="BW36" s="518">
        <f t="shared" si="18"/>
        <v>0</v>
      </c>
      <c r="BX36" s="318">
        <f t="shared" si="18"/>
        <v>0</v>
      </c>
      <c r="BY36" s="318">
        <f t="shared" si="18"/>
        <v>0</v>
      </c>
      <c r="BZ36" s="318">
        <f t="shared" si="18"/>
        <v>0</v>
      </c>
      <c r="CA36" s="522"/>
      <c r="CB36" s="318">
        <f t="shared" si="18"/>
        <v>0</v>
      </c>
      <c r="CC36" s="318">
        <f t="shared" si="18"/>
        <v>0</v>
      </c>
      <c r="CD36" s="318">
        <f t="shared" si="18"/>
        <v>0</v>
      </c>
      <c r="CE36" s="518">
        <f t="shared" si="18"/>
        <v>0</v>
      </c>
      <c r="CF36" s="318">
        <f t="shared" si="18"/>
        <v>0</v>
      </c>
      <c r="CG36" s="318">
        <f t="shared" si="18"/>
        <v>0</v>
      </c>
      <c r="CH36" s="318">
        <f t="shared" si="18"/>
        <v>0</v>
      </c>
      <c r="CI36" s="518">
        <f t="shared" si="18"/>
        <v>0</v>
      </c>
      <c r="CJ36" s="318">
        <f t="shared" si="18"/>
        <v>0</v>
      </c>
      <c r="CK36" s="318">
        <f t="shared" si="18"/>
        <v>0</v>
      </c>
      <c r="CL36" s="318">
        <f t="shared" si="18"/>
        <v>0</v>
      </c>
      <c r="CM36" s="518">
        <f t="shared" si="18"/>
        <v>0</v>
      </c>
      <c r="CN36" s="318">
        <f t="shared" si="18"/>
        <v>0</v>
      </c>
      <c r="CO36" s="318">
        <f t="shared" si="18"/>
        <v>0</v>
      </c>
      <c r="CP36" s="318">
        <f t="shared" si="18"/>
        <v>0</v>
      </c>
      <c r="CQ36" s="518">
        <f t="shared" si="18"/>
        <v>0</v>
      </c>
      <c r="CR36" s="318">
        <f t="shared" si="18"/>
        <v>20000</v>
      </c>
      <c r="CS36" s="318">
        <f t="shared" si="18"/>
        <v>20000</v>
      </c>
      <c r="CT36" s="318">
        <f t="shared" si="18"/>
        <v>503985</v>
      </c>
      <c r="CU36" s="522">
        <f t="shared" si="3"/>
        <v>25.199249999999999</v>
      </c>
      <c r="CV36" s="318">
        <f t="shared" si="18"/>
        <v>0</v>
      </c>
      <c r="CW36" s="318">
        <f t="shared" si="18"/>
        <v>0</v>
      </c>
      <c r="CX36" s="318">
        <f t="shared" si="18"/>
        <v>0</v>
      </c>
      <c r="CY36" s="518">
        <f t="shared" si="18"/>
        <v>0</v>
      </c>
      <c r="CZ36" s="318">
        <f t="shared" si="18"/>
        <v>0</v>
      </c>
      <c r="DA36" s="318">
        <f t="shared" si="18"/>
        <v>0</v>
      </c>
      <c r="DB36" s="318">
        <f t="shared" si="18"/>
        <v>0</v>
      </c>
      <c r="DC36" s="518">
        <f t="shared" si="18"/>
        <v>0</v>
      </c>
      <c r="DD36" s="318">
        <f t="shared" si="18"/>
        <v>0</v>
      </c>
      <c r="DE36" s="318">
        <f t="shared" si="18"/>
        <v>0</v>
      </c>
      <c r="DF36" s="318">
        <f t="shared" si="18"/>
        <v>0</v>
      </c>
      <c r="DG36" s="522"/>
      <c r="DH36" s="235">
        <f t="shared" si="0"/>
        <v>8877200</v>
      </c>
      <c r="DI36" s="235">
        <f t="shared" si="14"/>
        <v>10377200</v>
      </c>
      <c r="DJ36" s="235">
        <f t="shared" si="2"/>
        <v>9249663</v>
      </c>
      <c r="DK36" s="403">
        <f t="shared" si="4"/>
        <v>0.89134477508383769</v>
      </c>
    </row>
    <row r="37" spans="1:115" ht="15" customHeight="1" x14ac:dyDescent="0.2">
      <c r="A37" s="10" t="s">
        <v>163</v>
      </c>
      <c r="B37" s="17" t="s">
        <v>162</v>
      </c>
      <c r="C37" s="15" t="s">
        <v>161</v>
      </c>
      <c r="D37" s="225">
        <v>12540000</v>
      </c>
      <c r="E37" s="225">
        <v>12022561</v>
      </c>
      <c r="F37" s="225">
        <v>10673684</v>
      </c>
      <c r="G37" s="398">
        <f>F37/E37</f>
        <v>0.88780452018500888</v>
      </c>
      <c r="H37" s="218">
        <v>280000</v>
      </c>
      <c r="I37" s="218">
        <v>280000</v>
      </c>
      <c r="J37" s="218">
        <v>153553</v>
      </c>
      <c r="K37" s="522">
        <f>J37/I37</f>
        <v>0.54840357142857143</v>
      </c>
      <c r="L37" s="218">
        <v>1200000</v>
      </c>
      <c r="M37" s="218">
        <v>1200000</v>
      </c>
      <c r="N37" s="218">
        <v>551407</v>
      </c>
      <c r="O37" s="522">
        <f>N37/M37</f>
        <v>0.45950583333333334</v>
      </c>
      <c r="P37" s="218"/>
      <c r="Q37" s="218"/>
      <c r="R37" s="218"/>
      <c r="S37" s="522"/>
      <c r="T37" s="218"/>
      <c r="U37" s="218"/>
      <c r="V37" s="218"/>
      <c r="W37" s="522"/>
      <c r="X37" s="218"/>
      <c r="Y37" s="218"/>
      <c r="Z37" s="218"/>
      <c r="AA37" s="522"/>
      <c r="AB37" s="233"/>
      <c r="AC37" s="233"/>
      <c r="AD37" s="233"/>
      <c r="AE37" s="525"/>
      <c r="AF37" s="233"/>
      <c r="AG37" s="233"/>
      <c r="AH37" s="233"/>
      <c r="AI37" s="525"/>
      <c r="AJ37" s="233"/>
      <c r="AK37" s="233"/>
      <c r="AL37" s="233"/>
      <c r="AM37" s="525"/>
      <c r="AN37" s="233"/>
      <c r="AO37" s="233"/>
      <c r="AP37" s="233">
        <v>565</v>
      </c>
      <c r="AQ37" s="525"/>
      <c r="AR37" s="218">
        <v>17820000</v>
      </c>
      <c r="AS37" s="218">
        <v>23669906</v>
      </c>
      <c r="AT37" s="218">
        <v>23625545</v>
      </c>
      <c r="AU37" s="522">
        <f>AT37/AS37</f>
        <v>0.99812584807054161</v>
      </c>
      <c r="AV37" s="218"/>
      <c r="AW37" s="218"/>
      <c r="AX37" s="218"/>
      <c r="AY37" s="522"/>
      <c r="AZ37" s="218"/>
      <c r="BA37" s="218"/>
      <c r="BB37" s="218"/>
      <c r="BC37" s="522"/>
      <c r="BD37" s="218">
        <v>5800000</v>
      </c>
      <c r="BE37" s="218">
        <v>5572945</v>
      </c>
      <c r="BF37" s="218">
        <v>4500630</v>
      </c>
      <c r="BG37" s="522">
        <f>BF37/BE37</f>
        <v>0.80758557638734996</v>
      </c>
      <c r="BH37" s="218"/>
      <c r="BI37" s="218"/>
      <c r="BJ37" s="218"/>
      <c r="BK37" s="522"/>
      <c r="BL37" s="218"/>
      <c r="BM37" s="218"/>
      <c r="BN37" s="218"/>
      <c r="BO37" s="522"/>
      <c r="BP37" s="218"/>
      <c r="BQ37" s="218"/>
      <c r="BR37" s="218"/>
      <c r="BS37" s="522"/>
      <c r="BT37" s="218">
        <v>4280000</v>
      </c>
      <c r="BU37" s="218">
        <v>5095000</v>
      </c>
      <c r="BV37" s="218">
        <v>4130588</v>
      </c>
      <c r="BW37" s="522">
        <f>BV37/BU37</f>
        <v>0.81071403336604519</v>
      </c>
      <c r="BX37" s="218"/>
      <c r="BY37" s="218"/>
      <c r="BZ37" s="218"/>
      <c r="CA37" s="522"/>
      <c r="CB37" s="218"/>
      <c r="CC37" s="218"/>
      <c r="CD37" s="218"/>
      <c r="CE37" s="522"/>
      <c r="CF37" s="218"/>
      <c r="CG37" s="218"/>
      <c r="CH37" s="218"/>
      <c r="CI37" s="522"/>
      <c r="CJ37" s="218"/>
      <c r="CK37" s="218"/>
      <c r="CL37" s="218"/>
      <c r="CM37" s="522"/>
      <c r="CN37" s="218"/>
      <c r="CO37" s="218"/>
      <c r="CP37" s="218"/>
      <c r="CQ37" s="522"/>
      <c r="CR37" s="218">
        <v>1350000</v>
      </c>
      <c r="CS37" s="218">
        <v>1350000</v>
      </c>
      <c r="CT37" s="218">
        <v>1238710</v>
      </c>
      <c r="CU37" s="522">
        <f t="shared" si="3"/>
        <v>0.91756296296296291</v>
      </c>
      <c r="CV37" s="218">
        <v>400000</v>
      </c>
      <c r="CW37" s="218">
        <v>400000</v>
      </c>
      <c r="CX37" s="218">
        <v>254107</v>
      </c>
      <c r="CY37" s="522">
        <f>CX37/CW37</f>
        <v>0.63526749999999998</v>
      </c>
      <c r="CZ37" s="218"/>
      <c r="DA37" s="218"/>
      <c r="DB37" s="218"/>
      <c r="DC37" s="522"/>
      <c r="DD37" s="218"/>
      <c r="DE37" s="218"/>
      <c r="DF37" s="218"/>
      <c r="DG37" s="522"/>
      <c r="DH37" s="235">
        <f t="shared" si="0"/>
        <v>43670000</v>
      </c>
      <c r="DI37" s="235">
        <f t="shared" si="14"/>
        <v>49590412</v>
      </c>
      <c r="DJ37" s="235">
        <f t="shared" si="2"/>
        <v>45128789</v>
      </c>
      <c r="DK37" s="403">
        <f t="shared" si="4"/>
        <v>0.91003053170842785</v>
      </c>
    </row>
    <row r="38" spans="1:115" ht="15" customHeight="1" x14ac:dyDescent="0.2">
      <c r="A38" s="10" t="s">
        <v>160</v>
      </c>
      <c r="B38" s="17" t="s">
        <v>159</v>
      </c>
      <c r="C38" s="15" t="s">
        <v>158</v>
      </c>
      <c r="D38" s="225"/>
      <c r="E38" s="225"/>
      <c r="F38" s="225"/>
      <c r="G38" s="398"/>
      <c r="H38" s="218"/>
      <c r="I38" s="218"/>
      <c r="J38" s="218"/>
      <c r="K38" s="522"/>
      <c r="L38" s="218"/>
      <c r="M38" s="218"/>
      <c r="N38" s="218"/>
      <c r="O38" s="522"/>
      <c r="P38" s="218"/>
      <c r="Q38" s="218"/>
      <c r="R38" s="218"/>
      <c r="S38" s="522"/>
      <c r="T38" s="218"/>
      <c r="U38" s="218"/>
      <c r="V38" s="218"/>
      <c r="W38" s="522"/>
      <c r="X38" s="218"/>
      <c r="Y38" s="218"/>
      <c r="Z38" s="218"/>
      <c r="AA38" s="522"/>
      <c r="AB38" s="233"/>
      <c r="AC38" s="233"/>
      <c r="AD38" s="233"/>
      <c r="AE38" s="525"/>
      <c r="AF38" s="233"/>
      <c r="AG38" s="233"/>
      <c r="AH38" s="233"/>
      <c r="AI38" s="525"/>
      <c r="AJ38" s="233"/>
      <c r="AK38" s="233"/>
      <c r="AL38" s="233"/>
      <c r="AM38" s="525"/>
      <c r="AN38" s="233"/>
      <c r="AO38" s="233"/>
      <c r="AP38" s="233"/>
      <c r="AQ38" s="525"/>
      <c r="AR38" s="218"/>
      <c r="AS38" s="218"/>
      <c r="AT38" s="218"/>
      <c r="AU38" s="522"/>
      <c r="AV38" s="218"/>
      <c r="AW38" s="218"/>
      <c r="AX38" s="218"/>
      <c r="AY38" s="522"/>
      <c r="AZ38" s="218"/>
      <c r="BA38" s="218"/>
      <c r="BB38" s="218"/>
      <c r="BC38" s="522"/>
      <c r="BD38" s="218"/>
      <c r="BE38" s="218"/>
      <c r="BF38" s="218"/>
      <c r="BG38" s="522"/>
      <c r="BH38" s="218"/>
      <c r="BI38" s="218"/>
      <c r="BJ38" s="218"/>
      <c r="BK38" s="522"/>
      <c r="BL38" s="218"/>
      <c r="BM38" s="218"/>
      <c r="BN38" s="218"/>
      <c r="BO38" s="522"/>
      <c r="BP38" s="218"/>
      <c r="BQ38" s="218"/>
      <c r="BR38" s="218"/>
      <c r="BS38" s="522"/>
      <c r="BT38" s="218"/>
      <c r="BU38" s="218"/>
      <c r="BV38" s="218"/>
      <c r="BW38" s="522"/>
      <c r="BX38" s="218"/>
      <c r="BY38" s="218"/>
      <c r="BZ38" s="218"/>
      <c r="CA38" s="522"/>
      <c r="CB38" s="218"/>
      <c r="CC38" s="218"/>
      <c r="CD38" s="218"/>
      <c r="CE38" s="522"/>
      <c r="CF38" s="218"/>
      <c r="CG38" s="218"/>
      <c r="CH38" s="218"/>
      <c r="CI38" s="522"/>
      <c r="CJ38" s="218"/>
      <c r="CK38" s="218"/>
      <c r="CL38" s="218"/>
      <c r="CM38" s="522"/>
      <c r="CN38" s="218"/>
      <c r="CO38" s="218"/>
      <c r="CP38" s="218"/>
      <c r="CQ38" s="522"/>
      <c r="CR38" s="218">
        <v>28100000</v>
      </c>
      <c r="CS38" s="218">
        <v>28100000</v>
      </c>
      <c r="CT38" s="218">
        <v>19760245</v>
      </c>
      <c r="CU38" s="522">
        <f t="shared" si="3"/>
        <v>0.70321156583629896</v>
      </c>
      <c r="CV38" s="218"/>
      <c r="CW38" s="218"/>
      <c r="CX38" s="218"/>
      <c r="CY38" s="522"/>
      <c r="CZ38" s="218"/>
      <c r="DA38" s="218"/>
      <c r="DB38" s="218"/>
      <c r="DC38" s="522"/>
      <c r="DD38" s="218"/>
      <c r="DE38" s="218"/>
      <c r="DF38" s="218"/>
      <c r="DG38" s="522"/>
      <c r="DH38" s="235">
        <f t="shared" si="0"/>
        <v>28100000</v>
      </c>
      <c r="DI38" s="235">
        <f t="shared" si="14"/>
        <v>28100000</v>
      </c>
      <c r="DJ38" s="235">
        <f t="shared" si="2"/>
        <v>19760245</v>
      </c>
      <c r="DK38" s="403">
        <f t="shared" si="4"/>
        <v>0.70321156583629896</v>
      </c>
    </row>
    <row r="39" spans="1:115" ht="15" customHeight="1" x14ac:dyDescent="0.2">
      <c r="A39" s="10" t="s">
        <v>157</v>
      </c>
      <c r="B39" s="17" t="s">
        <v>156</v>
      </c>
      <c r="C39" s="15" t="s">
        <v>155</v>
      </c>
      <c r="D39" s="225"/>
      <c r="E39" s="225"/>
      <c r="F39" s="225"/>
      <c r="G39" s="398"/>
      <c r="H39" s="218"/>
      <c r="I39" s="218"/>
      <c r="J39" s="218"/>
      <c r="K39" s="522"/>
      <c r="L39" s="218">
        <v>2460000</v>
      </c>
      <c r="M39" s="218">
        <v>2460000</v>
      </c>
      <c r="N39" s="218"/>
      <c r="O39" s="522">
        <f>N39/M39</f>
        <v>0</v>
      </c>
      <c r="P39" s="218"/>
      <c r="Q39" s="218"/>
      <c r="R39" s="218"/>
      <c r="S39" s="522"/>
      <c r="T39" s="218"/>
      <c r="U39" s="218">
        <v>1111006</v>
      </c>
      <c r="V39" s="218">
        <v>1111006</v>
      </c>
      <c r="W39" s="522">
        <f>V39/U39</f>
        <v>1</v>
      </c>
      <c r="X39" s="218"/>
      <c r="Y39" s="218"/>
      <c r="Z39" s="218"/>
      <c r="AA39" s="522"/>
      <c r="AB39" s="233"/>
      <c r="AC39" s="233"/>
      <c r="AD39" s="233"/>
      <c r="AE39" s="525"/>
      <c r="AF39" s="233"/>
      <c r="AG39" s="233"/>
      <c r="AH39" s="233"/>
      <c r="AI39" s="525"/>
      <c r="AJ39" s="233"/>
      <c r="AK39" s="233"/>
      <c r="AL39" s="233"/>
      <c r="AM39" s="525"/>
      <c r="AN39" s="233"/>
      <c r="AO39" s="233"/>
      <c r="AP39" s="233"/>
      <c r="AQ39" s="525"/>
      <c r="AR39" s="218"/>
      <c r="AS39" s="218"/>
      <c r="AT39" s="218"/>
      <c r="AU39" s="522"/>
      <c r="AV39" s="218"/>
      <c r="AW39" s="218"/>
      <c r="AX39" s="218"/>
      <c r="AY39" s="522"/>
      <c r="AZ39" s="218"/>
      <c r="BA39" s="218"/>
      <c r="BB39" s="218"/>
      <c r="BC39" s="522"/>
      <c r="BD39" s="218"/>
      <c r="BE39" s="218"/>
      <c r="BF39" s="218">
        <v>19500</v>
      </c>
      <c r="BG39" s="522"/>
      <c r="BH39" s="218"/>
      <c r="BI39" s="218"/>
      <c r="BJ39" s="218"/>
      <c r="BK39" s="522"/>
      <c r="BL39" s="218"/>
      <c r="BM39" s="218"/>
      <c r="BN39" s="218"/>
      <c r="BO39" s="522"/>
      <c r="BP39" s="218"/>
      <c r="BQ39" s="218">
        <v>1717346</v>
      </c>
      <c r="BR39" s="218">
        <v>1700674</v>
      </c>
      <c r="BS39" s="522">
        <f>BR39/BQ39</f>
        <v>0.99029199706989735</v>
      </c>
      <c r="BT39" s="218"/>
      <c r="BU39" s="218"/>
      <c r="BV39" s="218"/>
      <c r="BW39" s="522"/>
      <c r="BX39" s="218"/>
      <c r="BY39" s="218"/>
      <c r="BZ39" s="218"/>
      <c r="CA39" s="522"/>
      <c r="CB39" s="218"/>
      <c r="CC39" s="218"/>
      <c r="CD39" s="218"/>
      <c r="CE39" s="522"/>
      <c r="CF39" s="218"/>
      <c r="CG39" s="218"/>
      <c r="CH39" s="218"/>
      <c r="CI39" s="522"/>
      <c r="CJ39" s="218"/>
      <c r="CK39" s="218"/>
      <c r="CL39" s="218"/>
      <c r="CM39" s="522"/>
      <c r="CN39" s="218"/>
      <c r="CO39" s="218"/>
      <c r="CP39" s="218"/>
      <c r="CQ39" s="522"/>
      <c r="CR39" s="218"/>
      <c r="CS39" s="218"/>
      <c r="CT39" s="218"/>
      <c r="CU39" s="522"/>
      <c r="CV39" s="218"/>
      <c r="CW39" s="218"/>
      <c r="CX39" s="218"/>
      <c r="CY39" s="522"/>
      <c r="CZ39" s="218"/>
      <c r="DA39" s="218"/>
      <c r="DB39" s="218"/>
      <c r="DC39" s="522"/>
      <c r="DD39" s="218"/>
      <c r="DE39" s="218"/>
      <c r="DF39" s="218"/>
      <c r="DG39" s="522"/>
      <c r="DH39" s="235">
        <f t="shared" si="0"/>
        <v>2460000</v>
      </c>
      <c r="DI39" s="235">
        <f t="shared" si="14"/>
        <v>5288352</v>
      </c>
      <c r="DJ39" s="235">
        <f t="shared" si="2"/>
        <v>2831180</v>
      </c>
      <c r="DK39" s="403">
        <f t="shared" si="4"/>
        <v>0.5353614887965098</v>
      </c>
    </row>
    <row r="40" spans="1:115" ht="15" customHeight="1" x14ac:dyDescent="0.2">
      <c r="A40" s="10" t="s">
        <v>154</v>
      </c>
      <c r="B40" s="17" t="s">
        <v>153</v>
      </c>
      <c r="C40" s="15" t="s">
        <v>152</v>
      </c>
      <c r="D40" s="225">
        <f>2200000+377000+135000+240000+845000+915000+700000</f>
        <v>5412000</v>
      </c>
      <c r="E40" s="225">
        <f>2200000+377000+135000+240000+845000+915000+700000</f>
        <v>5412000</v>
      </c>
      <c r="F40" s="225">
        <v>7276056</v>
      </c>
      <c r="G40" s="398">
        <f>F40/E40</f>
        <v>1.344430155210643</v>
      </c>
      <c r="H40" s="218">
        <v>420000</v>
      </c>
      <c r="I40" s="218">
        <v>420000</v>
      </c>
      <c r="J40" s="218"/>
      <c r="K40" s="522">
        <f>J40/I40</f>
        <v>0</v>
      </c>
      <c r="L40" s="218">
        <v>3000000</v>
      </c>
      <c r="M40" s="218">
        <v>3000000</v>
      </c>
      <c r="N40" s="218">
        <v>1107387</v>
      </c>
      <c r="O40" s="522">
        <f>N40/M40</f>
        <v>0.36912899999999998</v>
      </c>
      <c r="P40" s="218">
        <f>2800000+308000</f>
        <v>3108000</v>
      </c>
      <c r="Q40" s="218">
        <f>2800000+308000</f>
        <v>3108000</v>
      </c>
      <c r="R40" s="218">
        <v>1428461</v>
      </c>
      <c r="S40" s="522">
        <f>R40/Q40</f>
        <v>0.45960778635778637</v>
      </c>
      <c r="T40" s="218">
        <v>1500000</v>
      </c>
      <c r="U40" s="218">
        <v>1500000</v>
      </c>
      <c r="V40" s="218">
        <v>756445</v>
      </c>
      <c r="W40" s="522">
        <f>V40/U40</f>
        <v>0.50429666666666662</v>
      </c>
      <c r="X40" s="218"/>
      <c r="Y40" s="218"/>
      <c r="Z40" s="218"/>
      <c r="AA40" s="522"/>
      <c r="AB40" s="233"/>
      <c r="AC40" s="233"/>
      <c r="AD40" s="233"/>
      <c r="AE40" s="525"/>
      <c r="AF40" s="233"/>
      <c r="AG40" s="233"/>
      <c r="AH40" s="233"/>
      <c r="AI40" s="525"/>
      <c r="AJ40" s="233"/>
      <c r="AK40" s="233"/>
      <c r="AL40" s="233"/>
      <c r="AM40" s="525"/>
      <c r="AN40" s="233"/>
      <c r="AO40" s="233"/>
      <c r="AP40" s="233"/>
      <c r="AQ40" s="525"/>
      <c r="AR40" s="218">
        <v>3386000</v>
      </c>
      <c r="AS40" s="218">
        <v>3386000</v>
      </c>
      <c r="AT40" s="218">
        <v>3262703</v>
      </c>
      <c r="AU40" s="522">
        <f>AT40/AS40</f>
        <v>0.96358623744831662</v>
      </c>
      <c r="AV40" s="218">
        <v>2100000</v>
      </c>
      <c r="AW40" s="218">
        <v>2100000</v>
      </c>
      <c r="AX40" s="218">
        <v>1863662</v>
      </c>
      <c r="AY40" s="522">
        <f>AX40/AW40</f>
        <v>0.88745809523809527</v>
      </c>
      <c r="AZ40" s="218">
        <f>3100000+525000+180000+250000+250000</f>
        <v>4305000</v>
      </c>
      <c r="BA40" s="218">
        <v>4205000</v>
      </c>
      <c r="BB40" s="218">
        <v>3222277</v>
      </c>
      <c r="BC40" s="522">
        <f>BB40/BA40</f>
        <v>0.76629655172413791</v>
      </c>
      <c r="BD40" s="218">
        <v>6700000</v>
      </c>
      <c r="BE40" s="218">
        <v>4900000</v>
      </c>
      <c r="BF40" s="218">
        <v>3922647</v>
      </c>
      <c r="BG40" s="522">
        <f>BF40/BE40</f>
        <v>0.80054020408163262</v>
      </c>
      <c r="BH40" s="218">
        <v>800000</v>
      </c>
      <c r="BI40" s="218">
        <v>800000</v>
      </c>
      <c r="BJ40" s="218">
        <v>528256</v>
      </c>
      <c r="BK40" s="522">
        <f>BJ40/BI40</f>
        <v>0.66032000000000002</v>
      </c>
      <c r="BL40" s="218">
        <v>50000</v>
      </c>
      <c r="BM40" s="218">
        <v>50000</v>
      </c>
      <c r="BN40" s="218"/>
      <c r="BO40" s="522">
        <f>BN40/BM40</f>
        <v>0</v>
      </c>
      <c r="BP40" s="218"/>
      <c r="BQ40" s="218">
        <v>100000</v>
      </c>
      <c r="BR40" s="218">
        <v>78111</v>
      </c>
      <c r="BS40" s="522">
        <f>BR40/BQ40</f>
        <v>0.78110999999999997</v>
      </c>
      <c r="BT40" s="218">
        <v>1600000</v>
      </c>
      <c r="BU40" s="218">
        <v>1600000</v>
      </c>
      <c r="BV40" s="218">
        <v>654820</v>
      </c>
      <c r="BW40" s="522">
        <f>BV40/BU40</f>
        <v>0.40926249999999997</v>
      </c>
      <c r="BX40" s="218"/>
      <c r="BY40" s="218"/>
      <c r="BZ40" s="218"/>
      <c r="CA40" s="522"/>
      <c r="CB40" s="218"/>
      <c r="CC40" s="218"/>
      <c r="CD40" s="218"/>
      <c r="CE40" s="522"/>
      <c r="CF40" s="218"/>
      <c r="CG40" s="218"/>
      <c r="CH40" s="218"/>
      <c r="CI40" s="522"/>
      <c r="CJ40" s="218"/>
      <c r="CK40" s="218"/>
      <c r="CL40" s="218"/>
      <c r="CM40" s="522"/>
      <c r="CN40" s="218"/>
      <c r="CO40" s="218"/>
      <c r="CP40" s="218"/>
      <c r="CQ40" s="522"/>
      <c r="CR40" s="218">
        <v>250000</v>
      </c>
      <c r="CS40" s="218">
        <v>250000</v>
      </c>
      <c r="CT40" s="218">
        <v>258595</v>
      </c>
      <c r="CU40" s="522">
        <f t="shared" si="3"/>
        <v>1.0343800000000001</v>
      </c>
      <c r="CV40" s="218">
        <v>2000000</v>
      </c>
      <c r="CW40" s="218">
        <v>2000000</v>
      </c>
      <c r="CX40" s="218">
        <v>1300817</v>
      </c>
      <c r="CY40" s="522">
        <f>CX40/CW40</f>
        <v>0.65040849999999995</v>
      </c>
      <c r="CZ40" s="218"/>
      <c r="DA40" s="218"/>
      <c r="DB40" s="218"/>
      <c r="DC40" s="522"/>
      <c r="DD40" s="218"/>
      <c r="DE40" s="218"/>
      <c r="DF40" s="218"/>
      <c r="DG40" s="522"/>
      <c r="DH40" s="235">
        <f t="shared" si="0"/>
        <v>34631000</v>
      </c>
      <c r="DI40" s="235">
        <f t="shared" si="14"/>
        <v>32831000</v>
      </c>
      <c r="DJ40" s="235">
        <f t="shared" si="2"/>
        <v>25660237</v>
      </c>
      <c r="DK40" s="403">
        <f t="shared" si="4"/>
        <v>0.78158560506838048</v>
      </c>
    </row>
    <row r="41" spans="1:115" ht="15" customHeight="1" x14ac:dyDescent="0.2">
      <c r="A41" s="10" t="s">
        <v>151</v>
      </c>
      <c r="B41" s="17" t="s">
        <v>150</v>
      </c>
      <c r="C41" s="15" t="s">
        <v>149</v>
      </c>
      <c r="D41" s="225"/>
      <c r="E41" s="225"/>
      <c r="F41" s="225"/>
      <c r="G41" s="398"/>
      <c r="H41" s="218"/>
      <c r="I41" s="218"/>
      <c r="J41" s="218"/>
      <c r="K41" s="522"/>
      <c r="L41" s="218"/>
      <c r="M41" s="218"/>
      <c r="N41" s="218"/>
      <c r="O41" s="522"/>
      <c r="P41" s="218"/>
      <c r="Q41" s="218"/>
      <c r="R41" s="218"/>
      <c r="S41" s="522"/>
      <c r="T41" s="218"/>
      <c r="U41" s="218"/>
      <c r="V41" s="218"/>
      <c r="W41" s="522"/>
      <c r="X41" s="218"/>
      <c r="Y41" s="218"/>
      <c r="Z41" s="218"/>
      <c r="AA41" s="522"/>
      <c r="AB41" s="233"/>
      <c r="AC41" s="233"/>
      <c r="AD41" s="233"/>
      <c r="AE41" s="525"/>
      <c r="AF41" s="233"/>
      <c r="AG41" s="233"/>
      <c r="AH41" s="233"/>
      <c r="AI41" s="525"/>
      <c r="AJ41" s="233"/>
      <c r="AK41" s="233"/>
      <c r="AL41" s="233"/>
      <c r="AM41" s="525"/>
      <c r="AN41" s="233"/>
      <c r="AO41" s="233"/>
      <c r="AP41" s="233"/>
      <c r="AQ41" s="525"/>
      <c r="AR41" s="218"/>
      <c r="AS41" s="218"/>
      <c r="AT41" s="218"/>
      <c r="AU41" s="522"/>
      <c r="AV41" s="218"/>
      <c r="AW41" s="218"/>
      <c r="AX41" s="218"/>
      <c r="AY41" s="522"/>
      <c r="AZ41" s="218"/>
      <c r="BA41" s="218"/>
      <c r="BB41" s="218"/>
      <c r="BC41" s="522"/>
      <c r="BD41" s="218"/>
      <c r="BE41" s="218"/>
      <c r="BF41" s="218"/>
      <c r="BG41" s="522"/>
      <c r="BH41" s="218"/>
      <c r="BI41" s="218"/>
      <c r="BJ41" s="218"/>
      <c r="BK41" s="522"/>
      <c r="BL41" s="218"/>
      <c r="BM41" s="218"/>
      <c r="BN41" s="218"/>
      <c r="BO41" s="522"/>
      <c r="BP41" s="218"/>
      <c r="BQ41" s="218"/>
      <c r="BR41" s="218"/>
      <c r="BS41" s="522"/>
      <c r="BT41" s="218"/>
      <c r="BU41" s="218"/>
      <c r="BV41" s="218"/>
      <c r="BW41" s="522"/>
      <c r="BX41" s="218"/>
      <c r="BY41" s="218"/>
      <c r="BZ41" s="218"/>
      <c r="CA41" s="522"/>
      <c r="CB41" s="218"/>
      <c r="CC41" s="218"/>
      <c r="CD41" s="218"/>
      <c r="CE41" s="522"/>
      <c r="CF41" s="218"/>
      <c r="CG41" s="218"/>
      <c r="CH41" s="218"/>
      <c r="CI41" s="522"/>
      <c r="CJ41" s="218"/>
      <c r="CK41" s="218"/>
      <c r="CL41" s="218"/>
      <c r="CM41" s="522"/>
      <c r="CN41" s="218"/>
      <c r="CO41" s="218"/>
      <c r="CP41" s="218"/>
      <c r="CQ41" s="522"/>
      <c r="CR41" s="218"/>
      <c r="CS41" s="218"/>
      <c r="CT41" s="218"/>
      <c r="CU41" s="522"/>
      <c r="CV41" s="218"/>
      <c r="CW41" s="218"/>
      <c r="CX41" s="218"/>
      <c r="CY41" s="522"/>
      <c r="CZ41" s="218"/>
      <c r="DA41" s="218"/>
      <c r="DB41" s="218"/>
      <c r="DC41" s="522"/>
      <c r="DD41" s="218"/>
      <c r="DE41" s="218"/>
      <c r="DF41" s="218"/>
      <c r="DG41" s="522"/>
      <c r="DH41" s="235">
        <f t="shared" si="0"/>
        <v>0</v>
      </c>
      <c r="DI41" s="235">
        <f t="shared" si="14"/>
        <v>0</v>
      </c>
      <c r="DJ41" s="235">
        <f t="shared" si="2"/>
        <v>0</v>
      </c>
      <c r="DK41" s="403"/>
    </row>
    <row r="42" spans="1:115" ht="15" customHeight="1" x14ac:dyDescent="0.2">
      <c r="A42" s="10" t="s">
        <v>148</v>
      </c>
      <c r="B42" s="20" t="s">
        <v>147</v>
      </c>
      <c r="C42" s="15" t="s">
        <v>146</v>
      </c>
      <c r="D42" s="225">
        <f>2640000+494000+470000</f>
        <v>3604000</v>
      </c>
      <c r="E42" s="225">
        <f>2640000+494000+470000</f>
        <v>3604000</v>
      </c>
      <c r="F42" s="225">
        <v>3191500</v>
      </c>
      <c r="G42" s="398">
        <f>F42/E42</f>
        <v>0.88554384017758048</v>
      </c>
      <c r="H42" s="218"/>
      <c r="I42" s="218"/>
      <c r="J42" s="218"/>
      <c r="K42" s="522"/>
      <c r="L42" s="218"/>
      <c r="M42" s="218"/>
      <c r="N42" s="218"/>
      <c r="O42" s="522"/>
      <c r="P42" s="218"/>
      <c r="Q42" s="218"/>
      <c r="R42" s="218"/>
      <c r="S42" s="522"/>
      <c r="T42" s="218"/>
      <c r="U42" s="218"/>
      <c r="V42" s="218"/>
      <c r="W42" s="522"/>
      <c r="X42" s="218"/>
      <c r="Y42" s="218"/>
      <c r="Z42" s="218"/>
      <c r="AA42" s="522"/>
      <c r="AB42" s="233"/>
      <c r="AC42" s="233"/>
      <c r="AD42" s="233"/>
      <c r="AE42" s="525"/>
      <c r="AF42" s="233"/>
      <c r="AG42" s="233"/>
      <c r="AH42" s="233"/>
      <c r="AI42" s="525"/>
      <c r="AJ42" s="233"/>
      <c r="AK42" s="233"/>
      <c r="AL42" s="233"/>
      <c r="AM42" s="525"/>
      <c r="AN42" s="233"/>
      <c r="AO42" s="233"/>
      <c r="AP42" s="233"/>
      <c r="AQ42" s="525"/>
      <c r="AR42" s="218"/>
      <c r="AS42" s="218"/>
      <c r="AT42" s="218"/>
      <c r="AU42" s="522"/>
      <c r="AV42" s="218"/>
      <c r="AW42" s="218"/>
      <c r="AX42" s="218"/>
      <c r="AY42" s="522"/>
      <c r="AZ42" s="218"/>
      <c r="BA42" s="218"/>
      <c r="BB42" s="218"/>
      <c r="BC42" s="522"/>
      <c r="BD42" s="218">
        <v>122000000</v>
      </c>
      <c r="BE42" s="218">
        <v>122000000</v>
      </c>
      <c r="BF42" s="218">
        <v>120818477</v>
      </c>
      <c r="BG42" s="522">
        <f>BF42/BE42</f>
        <v>0.99031538524590168</v>
      </c>
      <c r="BH42" s="218">
        <v>13200000</v>
      </c>
      <c r="BI42" s="218">
        <v>12550000</v>
      </c>
      <c r="BJ42" s="218">
        <v>7322600</v>
      </c>
      <c r="BK42" s="522">
        <f>BJ42/BI42</f>
        <v>0.58347410358565732</v>
      </c>
      <c r="BL42" s="218">
        <v>25000</v>
      </c>
      <c r="BM42" s="218">
        <v>25000</v>
      </c>
      <c r="BN42" s="218"/>
      <c r="BO42" s="522">
        <f>BN42/BM42</f>
        <v>0</v>
      </c>
      <c r="BP42" s="218"/>
      <c r="BQ42" s="218"/>
      <c r="BR42" s="218"/>
      <c r="BS42" s="522"/>
      <c r="BT42" s="218"/>
      <c r="BU42" s="218"/>
      <c r="BV42" s="218"/>
      <c r="BW42" s="522"/>
      <c r="BX42" s="218"/>
      <c r="BY42" s="218"/>
      <c r="BZ42" s="218"/>
      <c r="CA42" s="522"/>
      <c r="CB42" s="218"/>
      <c r="CC42" s="218"/>
      <c r="CD42" s="218"/>
      <c r="CE42" s="522"/>
      <c r="CF42" s="218"/>
      <c r="CG42" s="218"/>
      <c r="CH42" s="218"/>
      <c r="CI42" s="522"/>
      <c r="CJ42" s="218"/>
      <c r="CK42" s="218"/>
      <c r="CL42" s="218"/>
      <c r="CM42" s="522"/>
      <c r="CN42" s="218"/>
      <c r="CO42" s="218"/>
      <c r="CP42" s="218"/>
      <c r="CQ42" s="522"/>
      <c r="CR42" s="218">
        <v>5000</v>
      </c>
      <c r="CS42" s="218">
        <v>5000</v>
      </c>
      <c r="CT42" s="218">
        <v>1700</v>
      </c>
      <c r="CU42" s="522">
        <f t="shared" si="3"/>
        <v>0.34</v>
      </c>
      <c r="CV42" s="218"/>
      <c r="CW42" s="218"/>
      <c r="CX42" s="218"/>
      <c r="CY42" s="522"/>
      <c r="CZ42" s="218"/>
      <c r="DA42" s="218"/>
      <c r="DB42" s="218"/>
      <c r="DC42" s="522"/>
      <c r="DD42" s="218"/>
      <c r="DE42" s="218"/>
      <c r="DF42" s="218"/>
      <c r="DG42" s="522"/>
      <c r="DH42" s="235">
        <f t="shared" si="0"/>
        <v>138834000</v>
      </c>
      <c r="DI42" s="235">
        <f t="shared" si="14"/>
        <v>138184000</v>
      </c>
      <c r="DJ42" s="235">
        <f t="shared" si="2"/>
        <v>131334277</v>
      </c>
      <c r="DK42" s="403">
        <f t="shared" si="4"/>
        <v>0.95043041886180746</v>
      </c>
    </row>
    <row r="43" spans="1:115" ht="15" customHeight="1" x14ac:dyDescent="0.2">
      <c r="A43" s="10" t="s">
        <v>145</v>
      </c>
      <c r="B43" s="17" t="s">
        <v>144</v>
      </c>
      <c r="C43" s="15" t="s">
        <v>143</v>
      </c>
      <c r="D43" s="225">
        <v>51048000</v>
      </c>
      <c r="E43" s="225">
        <v>45451150</v>
      </c>
      <c r="F43" s="225">
        <v>40976503</v>
      </c>
      <c r="G43" s="398">
        <f>F43/E43</f>
        <v>0.90155041181576268</v>
      </c>
      <c r="H43" s="218">
        <v>1700000</v>
      </c>
      <c r="I43" s="218">
        <v>1700000</v>
      </c>
      <c r="J43" s="218">
        <v>1733450</v>
      </c>
      <c r="K43" s="522">
        <f>J43/I43</f>
        <v>1.0196764705882353</v>
      </c>
      <c r="L43" s="218">
        <v>13000000</v>
      </c>
      <c r="M43" s="218">
        <v>13000000</v>
      </c>
      <c r="N43" s="218">
        <v>14736614</v>
      </c>
      <c r="O43" s="522">
        <f>N43/M43</f>
        <v>1.1335856923076923</v>
      </c>
      <c r="P43" s="218">
        <f>3200000+3600000</f>
        <v>6800000</v>
      </c>
      <c r="Q43" s="218">
        <f>3200000+3600000</f>
        <v>6800000</v>
      </c>
      <c r="R43" s="218">
        <v>5825770</v>
      </c>
      <c r="S43" s="522">
        <f>R43/Q43</f>
        <v>0.85673088235294115</v>
      </c>
      <c r="T43" s="218">
        <v>41875000</v>
      </c>
      <c r="U43" s="218">
        <v>35589135</v>
      </c>
      <c r="V43" s="218">
        <v>9151412</v>
      </c>
      <c r="W43" s="522">
        <f>V43/U43</f>
        <v>0.25714061327986759</v>
      </c>
      <c r="X43" s="218"/>
      <c r="Y43" s="218"/>
      <c r="Z43" s="218"/>
      <c r="AA43" s="522"/>
      <c r="AB43" s="233"/>
      <c r="AC43" s="233"/>
      <c r="AD43" s="233"/>
      <c r="AE43" s="525"/>
      <c r="AF43" s="233"/>
      <c r="AG43" s="233"/>
      <c r="AH43" s="233"/>
      <c r="AI43" s="525"/>
      <c r="AJ43" s="233">
        <v>15000000</v>
      </c>
      <c r="AK43" s="233">
        <v>15000000</v>
      </c>
      <c r="AL43" s="233">
        <v>12539967</v>
      </c>
      <c r="AM43" s="525">
        <f>AL43/AK43</f>
        <v>0.83599780000000001</v>
      </c>
      <c r="AN43" s="233"/>
      <c r="AO43" s="233"/>
      <c r="AP43" s="233">
        <v>1745550</v>
      </c>
      <c r="AQ43" s="525"/>
      <c r="AR43" s="218"/>
      <c r="AS43" s="218"/>
      <c r="AT43" s="218"/>
      <c r="AU43" s="522"/>
      <c r="AV43" s="218">
        <v>63300000</v>
      </c>
      <c r="AW43" s="218">
        <v>69585865</v>
      </c>
      <c r="AX43" s="218">
        <v>70514149</v>
      </c>
      <c r="AY43" s="522">
        <f>AX43/AW43</f>
        <v>1.0133401230264221</v>
      </c>
      <c r="AZ43" s="218">
        <f>900000+515000+3000000+2000000+600000+3000000+3100000+345000</f>
        <v>13460000</v>
      </c>
      <c r="BA43" s="218">
        <v>10060000</v>
      </c>
      <c r="BB43" s="218">
        <v>10051325</v>
      </c>
      <c r="BC43" s="522"/>
      <c r="BD43" s="218">
        <v>3500000</v>
      </c>
      <c r="BE43" s="218">
        <v>3500000</v>
      </c>
      <c r="BF43" s="218">
        <v>4016882</v>
      </c>
      <c r="BG43" s="522">
        <f>BF43/BE43</f>
        <v>1.1476805714285714</v>
      </c>
      <c r="BH43" s="218">
        <v>0</v>
      </c>
      <c r="BI43" s="218">
        <v>0</v>
      </c>
      <c r="BJ43" s="218">
        <v>40000</v>
      </c>
      <c r="BK43" s="522"/>
      <c r="BL43" s="218">
        <v>300000</v>
      </c>
      <c r="BM43" s="218">
        <v>300000</v>
      </c>
      <c r="BN43" s="218">
        <v>38238</v>
      </c>
      <c r="BO43" s="522">
        <f>BN43/BM43</f>
        <v>0.12745999999999999</v>
      </c>
      <c r="BP43" s="218"/>
      <c r="BQ43" s="218">
        <v>2032107</v>
      </c>
      <c r="BR43" s="218">
        <v>2908267</v>
      </c>
      <c r="BS43" s="522">
        <f>BR43/BQ43</f>
        <v>1.4311583986473153</v>
      </c>
      <c r="BT43" s="218">
        <f>36000+200000</f>
        <v>236000</v>
      </c>
      <c r="BU43" s="218">
        <f>36000+200000</f>
        <v>236000</v>
      </c>
      <c r="BV43" s="218">
        <v>225280</v>
      </c>
      <c r="BW43" s="522">
        <f>BV43/BU43</f>
        <v>0.95457627118644073</v>
      </c>
      <c r="BX43" s="218">
        <v>9000000</v>
      </c>
      <c r="BY43" s="218">
        <v>9500000</v>
      </c>
      <c r="BZ43" s="218">
        <v>4373828</v>
      </c>
      <c r="CA43" s="522">
        <f>BZ43/BY43</f>
        <v>0.46040294736842108</v>
      </c>
      <c r="CB43" s="218"/>
      <c r="CC43" s="218"/>
      <c r="CD43" s="218">
        <v>1150000</v>
      </c>
      <c r="CE43" s="522"/>
      <c r="CF43" s="218"/>
      <c r="CG43" s="218"/>
      <c r="CH43" s="218"/>
      <c r="CI43" s="522"/>
      <c r="CJ43" s="218"/>
      <c r="CK43" s="218"/>
      <c r="CL43" s="218">
        <v>1034439</v>
      </c>
      <c r="CM43" s="522"/>
      <c r="CN43" s="218"/>
      <c r="CO43" s="218"/>
      <c r="CP43" s="218">
        <v>130000</v>
      </c>
      <c r="CQ43" s="522"/>
      <c r="CR43" s="218">
        <v>420000</v>
      </c>
      <c r="CS43" s="218">
        <v>420000</v>
      </c>
      <c r="CT43" s="218">
        <v>260980</v>
      </c>
      <c r="CU43" s="522">
        <f t="shared" si="3"/>
        <v>0.62138095238095237</v>
      </c>
      <c r="CV43" s="218">
        <v>2500000</v>
      </c>
      <c r="CW43" s="218">
        <v>2500000</v>
      </c>
      <c r="CX43" s="218">
        <v>1426235</v>
      </c>
      <c r="CY43" s="522">
        <f>CX43/CW43</f>
        <v>0.57049399999999995</v>
      </c>
      <c r="CZ43" s="218">
        <v>650000</v>
      </c>
      <c r="DA43" s="218">
        <v>650000</v>
      </c>
      <c r="DB43" s="218"/>
      <c r="DC43" s="522"/>
      <c r="DD43" s="218">
        <v>10000000</v>
      </c>
      <c r="DE43" s="218">
        <v>9577168</v>
      </c>
      <c r="DF43" s="218">
        <v>1183422</v>
      </c>
      <c r="DG43" s="522">
        <f>DF43/DE43</f>
        <v>0.12356700853529978</v>
      </c>
      <c r="DH43" s="235">
        <f t="shared" si="0"/>
        <v>232789000</v>
      </c>
      <c r="DI43" s="235">
        <f t="shared" si="14"/>
        <v>225901425</v>
      </c>
      <c r="DJ43" s="235">
        <f t="shared" si="2"/>
        <v>184062311</v>
      </c>
      <c r="DK43" s="403">
        <f t="shared" si="4"/>
        <v>0.81479039364182848</v>
      </c>
    </row>
    <row r="44" spans="1:115" ht="15" customHeight="1" x14ac:dyDescent="0.2">
      <c r="A44" s="10" t="s">
        <v>142</v>
      </c>
      <c r="B44" s="17" t="s">
        <v>141</v>
      </c>
      <c r="C44" s="15" t="s">
        <v>140</v>
      </c>
      <c r="D44" s="318">
        <f t="shared" ref="D44:BN44" si="19">SUM(D37:D43)</f>
        <v>72604000</v>
      </c>
      <c r="E44" s="318">
        <f t="shared" si="19"/>
        <v>66489711</v>
      </c>
      <c r="F44" s="318">
        <f t="shared" si="19"/>
        <v>62117743</v>
      </c>
      <c r="G44" s="398">
        <f>F44/E44</f>
        <v>0.93424594671497374</v>
      </c>
      <c r="H44" s="318">
        <f t="shared" si="19"/>
        <v>2400000</v>
      </c>
      <c r="I44" s="318">
        <f t="shared" si="19"/>
        <v>2400000</v>
      </c>
      <c r="J44" s="318">
        <f t="shared" si="19"/>
        <v>1887003</v>
      </c>
      <c r="K44" s="522">
        <f>J44/I44</f>
        <v>0.78625124999999996</v>
      </c>
      <c r="L44" s="318">
        <f t="shared" si="19"/>
        <v>19660000</v>
      </c>
      <c r="M44" s="318">
        <f t="shared" si="19"/>
        <v>19660000</v>
      </c>
      <c r="N44" s="318">
        <f t="shared" si="19"/>
        <v>16395408</v>
      </c>
      <c r="O44" s="522">
        <f>N44/M44</f>
        <v>0.83394750762970493</v>
      </c>
      <c r="P44" s="318">
        <f t="shared" si="19"/>
        <v>9908000</v>
      </c>
      <c r="Q44" s="318">
        <f t="shared" si="19"/>
        <v>9908000</v>
      </c>
      <c r="R44" s="318">
        <f t="shared" si="19"/>
        <v>7254231</v>
      </c>
      <c r="S44" s="522">
        <f>R44/Q44</f>
        <v>0.73215896245458212</v>
      </c>
      <c r="T44" s="318">
        <f t="shared" si="19"/>
        <v>43375000</v>
      </c>
      <c r="U44" s="318">
        <f t="shared" si="19"/>
        <v>38200141</v>
      </c>
      <c r="V44" s="318">
        <f t="shared" si="19"/>
        <v>11018863</v>
      </c>
      <c r="W44" s="522">
        <f>V44/U44</f>
        <v>0.28845084629399664</v>
      </c>
      <c r="X44" s="318">
        <f t="shared" si="19"/>
        <v>0</v>
      </c>
      <c r="Y44" s="318">
        <f t="shared" si="19"/>
        <v>0</v>
      </c>
      <c r="Z44" s="318">
        <f t="shared" si="19"/>
        <v>0</v>
      </c>
      <c r="AA44" s="518">
        <f t="shared" si="19"/>
        <v>0</v>
      </c>
      <c r="AB44" s="318">
        <f t="shared" si="19"/>
        <v>0</v>
      </c>
      <c r="AC44" s="318">
        <f t="shared" si="19"/>
        <v>0</v>
      </c>
      <c r="AD44" s="318">
        <f t="shared" si="19"/>
        <v>0</v>
      </c>
      <c r="AE44" s="518">
        <f t="shared" si="19"/>
        <v>0</v>
      </c>
      <c r="AF44" s="318">
        <f t="shared" si="19"/>
        <v>0</v>
      </c>
      <c r="AG44" s="318">
        <f t="shared" si="19"/>
        <v>0</v>
      </c>
      <c r="AH44" s="318">
        <f t="shared" si="19"/>
        <v>0</v>
      </c>
      <c r="AI44" s="525"/>
      <c r="AJ44" s="318">
        <f t="shared" si="19"/>
        <v>15000000</v>
      </c>
      <c r="AK44" s="318">
        <f t="shared" si="19"/>
        <v>15000000</v>
      </c>
      <c r="AL44" s="318">
        <f t="shared" si="19"/>
        <v>12539967</v>
      </c>
      <c r="AM44" s="525">
        <f>AL44/AK44</f>
        <v>0.83599780000000001</v>
      </c>
      <c r="AN44" s="318">
        <f t="shared" si="19"/>
        <v>0</v>
      </c>
      <c r="AO44" s="318">
        <f t="shared" si="19"/>
        <v>0</v>
      </c>
      <c r="AP44" s="318">
        <f t="shared" si="19"/>
        <v>1746115</v>
      </c>
      <c r="AQ44" s="518">
        <f t="shared" si="19"/>
        <v>0</v>
      </c>
      <c r="AR44" s="318">
        <f t="shared" si="19"/>
        <v>21206000</v>
      </c>
      <c r="AS44" s="318">
        <f t="shared" si="19"/>
        <v>27055906</v>
      </c>
      <c r="AT44" s="318">
        <f t="shared" si="19"/>
        <v>26888248</v>
      </c>
      <c r="AU44" s="522">
        <f>AT44/AS44</f>
        <v>0.99380327533663071</v>
      </c>
      <c r="AV44" s="318">
        <f t="shared" si="19"/>
        <v>65400000</v>
      </c>
      <c r="AW44" s="318">
        <f t="shared" si="19"/>
        <v>71685865</v>
      </c>
      <c r="AX44" s="318">
        <f t="shared" si="19"/>
        <v>72377811</v>
      </c>
      <c r="AY44" s="522">
        <f>AX44/AW44</f>
        <v>1.009652474724271</v>
      </c>
      <c r="AZ44" s="318">
        <f t="shared" si="19"/>
        <v>17765000</v>
      </c>
      <c r="BA44" s="318">
        <f t="shared" si="19"/>
        <v>14265000</v>
      </c>
      <c r="BB44" s="318">
        <f t="shared" si="19"/>
        <v>13273602</v>
      </c>
      <c r="BC44" s="518">
        <f t="shared" si="19"/>
        <v>0.76629655172413791</v>
      </c>
      <c r="BD44" s="318">
        <f t="shared" si="19"/>
        <v>138000000</v>
      </c>
      <c r="BE44" s="318">
        <f t="shared" si="19"/>
        <v>135972945</v>
      </c>
      <c r="BF44" s="318">
        <f t="shared" si="19"/>
        <v>133278136</v>
      </c>
      <c r="BG44" s="522">
        <f>BF44/BE44</f>
        <v>0.98018128532848947</v>
      </c>
      <c r="BH44" s="318">
        <f t="shared" si="19"/>
        <v>14000000</v>
      </c>
      <c r="BI44" s="318">
        <f t="shared" si="19"/>
        <v>13350000</v>
      </c>
      <c r="BJ44" s="318">
        <f t="shared" si="19"/>
        <v>7890856</v>
      </c>
      <c r="BK44" s="522">
        <f>BJ44/BI44</f>
        <v>0.5910753558052434</v>
      </c>
      <c r="BL44" s="318">
        <f t="shared" si="19"/>
        <v>375000</v>
      </c>
      <c r="BM44" s="318">
        <f t="shared" si="19"/>
        <v>375000</v>
      </c>
      <c r="BN44" s="318">
        <f t="shared" si="19"/>
        <v>38238</v>
      </c>
      <c r="BO44" s="522">
        <f>BN44/BM44</f>
        <v>0.101968</v>
      </c>
      <c r="BP44" s="318">
        <f t="shared" ref="BP44:DF44" si="20">SUM(BP37:BP43)</f>
        <v>0</v>
      </c>
      <c r="BQ44" s="318">
        <f t="shared" si="20"/>
        <v>3849453</v>
      </c>
      <c r="BR44" s="318">
        <f t="shared" si="20"/>
        <v>4687052</v>
      </c>
      <c r="BS44" s="522">
        <f>BR44/BQ44</f>
        <v>1.2175890964248686</v>
      </c>
      <c r="BT44" s="318">
        <f t="shared" si="20"/>
        <v>6116000</v>
      </c>
      <c r="BU44" s="318">
        <f t="shared" si="20"/>
        <v>6931000</v>
      </c>
      <c r="BV44" s="318">
        <f t="shared" si="20"/>
        <v>5010688</v>
      </c>
      <c r="BW44" s="522">
        <f>BV44/BU44</f>
        <v>0.72293868128697159</v>
      </c>
      <c r="BX44" s="318">
        <f t="shared" si="20"/>
        <v>9000000</v>
      </c>
      <c r="BY44" s="318">
        <f t="shared" si="20"/>
        <v>9500000</v>
      </c>
      <c r="BZ44" s="318">
        <f t="shared" si="20"/>
        <v>4373828</v>
      </c>
      <c r="CA44" s="522">
        <f>BZ44/BY44</f>
        <v>0.46040294736842108</v>
      </c>
      <c r="CB44" s="318">
        <f t="shared" si="20"/>
        <v>0</v>
      </c>
      <c r="CC44" s="318">
        <f t="shared" si="20"/>
        <v>0</v>
      </c>
      <c r="CD44" s="318">
        <f t="shared" si="20"/>
        <v>1150000</v>
      </c>
      <c r="CE44" s="518">
        <f t="shared" si="20"/>
        <v>0</v>
      </c>
      <c r="CF44" s="318">
        <f t="shared" si="20"/>
        <v>0</v>
      </c>
      <c r="CG44" s="318">
        <f t="shared" si="20"/>
        <v>0</v>
      </c>
      <c r="CH44" s="318">
        <f t="shared" si="20"/>
        <v>0</v>
      </c>
      <c r="CI44" s="518">
        <f t="shared" si="20"/>
        <v>0</v>
      </c>
      <c r="CJ44" s="318">
        <f t="shared" si="20"/>
        <v>0</v>
      </c>
      <c r="CK44" s="318">
        <f t="shared" si="20"/>
        <v>0</v>
      </c>
      <c r="CL44" s="318">
        <f t="shared" si="20"/>
        <v>1034439</v>
      </c>
      <c r="CM44" s="518">
        <f t="shared" si="20"/>
        <v>0</v>
      </c>
      <c r="CN44" s="318">
        <f t="shared" si="20"/>
        <v>0</v>
      </c>
      <c r="CO44" s="318">
        <f t="shared" si="20"/>
        <v>0</v>
      </c>
      <c r="CP44" s="318">
        <f t="shared" si="20"/>
        <v>130000</v>
      </c>
      <c r="CQ44" s="518">
        <f t="shared" si="20"/>
        <v>0</v>
      </c>
      <c r="CR44" s="318">
        <f t="shared" si="20"/>
        <v>30125000</v>
      </c>
      <c r="CS44" s="318">
        <f t="shared" si="20"/>
        <v>30125000</v>
      </c>
      <c r="CT44" s="318">
        <f t="shared" si="20"/>
        <v>21520230</v>
      </c>
      <c r="CU44" s="522">
        <f t="shared" si="3"/>
        <v>0.71436448132780084</v>
      </c>
      <c r="CV44" s="318">
        <f t="shared" si="20"/>
        <v>4900000</v>
      </c>
      <c r="CW44" s="318">
        <f t="shared" si="20"/>
        <v>4900000</v>
      </c>
      <c r="CX44" s="318">
        <f t="shared" si="20"/>
        <v>2981159</v>
      </c>
      <c r="CY44" s="522">
        <f>CX44/CW44</f>
        <v>0.60839979591836735</v>
      </c>
      <c r="CZ44" s="318">
        <f t="shared" si="20"/>
        <v>650000</v>
      </c>
      <c r="DA44" s="318">
        <f t="shared" si="20"/>
        <v>650000</v>
      </c>
      <c r="DB44" s="318">
        <f t="shared" si="20"/>
        <v>0</v>
      </c>
      <c r="DC44" s="518">
        <f t="shared" si="20"/>
        <v>0</v>
      </c>
      <c r="DD44" s="318">
        <f t="shared" si="20"/>
        <v>10000000</v>
      </c>
      <c r="DE44" s="318">
        <f t="shared" si="20"/>
        <v>9577168</v>
      </c>
      <c r="DF44" s="318">
        <f t="shared" si="20"/>
        <v>1183422</v>
      </c>
      <c r="DG44" s="522">
        <f>DF44/DE44</f>
        <v>0.12356700853529978</v>
      </c>
      <c r="DH44" s="235">
        <f t="shared" si="0"/>
        <v>480484000</v>
      </c>
      <c r="DI44" s="235">
        <f t="shared" si="14"/>
        <v>479895189</v>
      </c>
      <c r="DJ44" s="235">
        <f t="shared" si="2"/>
        <v>408777039</v>
      </c>
      <c r="DK44" s="403">
        <f t="shared" si="4"/>
        <v>0.85180482815800851</v>
      </c>
    </row>
    <row r="45" spans="1:115" ht="15" customHeight="1" x14ac:dyDescent="0.2">
      <c r="A45" s="10" t="s">
        <v>139</v>
      </c>
      <c r="B45" s="17" t="s">
        <v>138</v>
      </c>
      <c r="C45" s="15" t="s">
        <v>137</v>
      </c>
      <c r="D45" s="225"/>
      <c r="E45" s="225"/>
      <c r="F45" s="225"/>
      <c r="G45" s="398"/>
      <c r="H45" s="218"/>
      <c r="I45" s="218"/>
      <c r="J45" s="218"/>
      <c r="K45" s="522"/>
      <c r="L45" s="218"/>
      <c r="M45" s="218"/>
      <c r="N45" s="218"/>
      <c r="O45" s="522"/>
      <c r="P45" s="218"/>
      <c r="Q45" s="218"/>
      <c r="R45" s="218"/>
      <c r="S45" s="522"/>
      <c r="T45" s="218"/>
      <c r="U45" s="218"/>
      <c r="V45" s="218"/>
      <c r="W45" s="522"/>
      <c r="X45" s="218"/>
      <c r="Y45" s="218"/>
      <c r="Z45" s="218"/>
      <c r="AA45" s="522"/>
      <c r="AB45" s="233"/>
      <c r="AC45" s="233"/>
      <c r="AD45" s="233"/>
      <c r="AE45" s="525"/>
      <c r="AF45" s="233"/>
      <c r="AG45" s="233"/>
      <c r="AH45" s="233"/>
      <c r="AI45" s="525"/>
      <c r="AJ45" s="233"/>
      <c r="AK45" s="233"/>
      <c r="AL45" s="233"/>
      <c r="AM45" s="525"/>
      <c r="AN45" s="233"/>
      <c r="AO45" s="233"/>
      <c r="AP45" s="233"/>
      <c r="AQ45" s="525"/>
      <c r="AR45" s="218"/>
      <c r="AS45" s="218"/>
      <c r="AT45" s="218"/>
      <c r="AU45" s="522"/>
      <c r="AV45" s="218"/>
      <c r="AW45" s="218"/>
      <c r="AX45" s="218">
        <v>9550</v>
      </c>
      <c r="AY45" s="522"/>
      <c r="AZ45" s="218"/>
      <c r="BA45" s="218"/>
      <c r="BB45" s="218"/>
      <c r="BC45" s="522"/>
      <c r="BD45" s="218">
        <v>40000</v>
      </c>
      <c r="BE45" s="218">
        <v>40000</v>
      </c>
      <c r="BF45" s="218"/>
      <c r="BG45" s="522">
        <f>BF45/BE45</f>
        <v>0</v>
      </c>
      <c r="BH45" s="218">
        <v>10000</v>
      </c>
      <c r="BI45" s="218">
        <v>10000</v>
      </c>
      <c r="BJ45" s="218"/>
      <c r="BK45" s="522">
        <f>BJ45/BI45</f>
        <v>0</v>
      </c>
      <c r="BL45" s="218">
        <v>60000</v>
      </c>
      <c r="BM45" s="218">
        <v>60000</v>
      </c>
      <c r="BN45" s="218">
        <v>20391</v>
      </c>
      <c r="BO45" s="522">
        <f>BN45/BM45</f>
        <v>0.33984999999999999</v>
      </c>
      <c r="BP45" s="218"/>
      <c r="BQ45" s="218"/>
      <c r="BR45" s="218"/>
      <c r="BS45" s="522"/>
      <c r="BT45" s="218"/>
      <c r="BU45" s="218"/>
      <c r="BV45" s="218"/>
      <c r="BW45" s="522"/>
      <c r="BX45" s="218"/>
      <c r="BY45" s="218"/>
      <c r="BZ45" s="218"/>
      <c r="CA45" s="522"/>
      <c r="CB45" s="218"/>
      <c r="CC45" s="218"/>
      <c r="CD45" s="218"/>
      <c r="CE45" s="522"/>
      <c r="CF45" s="218"/>
      <c r="CG45" s="218"/>
      <c r="CH45" s="218"/>
      <c r="CI45" s="522"/>
      <c r="CJ45" s="218"/>
      <c r="CK45" s="218"/>
      <c r="CL45" s="218"/>
      <c r="CM45" s="522"/>
      <c r="CN45" s="218"/>
      <c r="CO45" s="218"/>
      <c r="CP45" s="218"/>
      <c r="CQ45" s="522"/>
      <c r="CR45" s="218"/>
      <c r="CS45" s="218"/>
      <c r="CT45" s="218"/>
      <c r="CU45" s="522"/>
      <c r="CV45" s="218"/>
      <c r="CW45" s="218"/>
      <c r="CX45" s="218"/>
      <c r="CY45" s="522"/>
      <c r="CZ45" s="218"/>
      <c r="DA45" s="218"/>
      <c r="DB45" s="218"/>
      <c r="DC45" s="522"/>
      <c r="DD45" s="218"/>
      <c r="DE45" s="218"/>
      <c r="DF45" s="218"/>
      <c r="DG45" s="522"/>
      <c r="DH45" s="235">
        <f t="shared" si="0"/>
        <v>110000</v>
      </c>
      <c r="DI45" s="235">
        <f t="shared" si="14"/>
        <v>110000</v>
      </c>
      <c r="DJ45" s="235">
        <f t="shared" si="2"/>
        <v>29941</v>
      </c>
      <c r="DK45" s="403">
        <f t="shared" si="4"/>
        <v>0.27219090909090909</v>
      </c>
    </row>
    <row r="46" spans="1:115" ht="15" customHeight="1" x14ac:dyDescent="0.2">
      <c r="A46" s="10" t="s">
        <v>136</v>
      </c>
      <c r="B46" s="17" t="s">
        <v>135</v>
      </c>
      <c r="C46" s="15" t="s">
        <v>134</v>
      </c>
      <c r="D46" s="225"/>
      <c r="E46" s="225"/>
      <c r="F46" s="225"/>
      <c r="G46" s="398"/>
      <c r="H46" s="218"/>
      <c r="I46" s="218"/>
      <c r="J46" s="218"/>
      <c r="K46" s="522"/>
      <c r="L46" s="218"/>
      <c r="M46" s="218"/>
      <c r="N46" s="218"/>
      <c r="O46" s="522"/>
      <c r="P46" s="218"/>
      <c r="Q46" s="218"/>
      <c r="R46" s="218"/>
      <c r="S46" s="522"/>
      <c r="T46" s="218"/>
      <c r="U46" s="218"/>
      <c r="V46" s="218"/>
      <c r="W46" s="522"/>
      <c r="X46" s="218"/>
      <c r="Y46" s="218"/>
      <c r="Z46" s="218"/>
      <c r="AA46" s="522"/>
      <c r="AB46" s="233"/>
      <c r="AC46" s="233"/>
      <c r="AD46" s="233"/>
      <c r="AE46" s="525"/>
      <c r="AF46" s="233"/>
      <c r="AG46" s="233"/>
      <c r="AH46" s="233"/>
      <c r="AI46" s="525"/>
      <c r="AJ46" s="233"/>
      <c r="AK46" s="233"/>
      <c r="AL46" s="233"/>
      <c r="AM46" s="525"/>
      <c r="AN46" s="233"/>
      <c r="AO46" s="233"/>
      <c r="AP46" s="233"/>
      <c r="AQ46" s="525"/>
      <c r="AR46" s="218"/>
      <c r="AS46" s="218"/>
      <c r="AT46" s="218"/>
      <c r="AU46" s="522"/>
      <c r="AV46" s="218"/>
      <c r="AW46" s="218"/>
      <c r="AX46" s="218"/>
      <c r="AY46" s="522"/>
      <c r="AZ46" s="218"/>
      <c r="BA46" s="218"/>
      <c r="BB46" s="218"/>
      <c r="BC46" s="522"/>
      <c r="BD46" s="218"/>
      <c r="BE46" s="218"/>
      <c r="BF46" s="218"/>
      <c r="BG46" s="522"/>
      <c r="BH46" s="218"/>
      <c r="BI46" s="218"/>
      <c r="BJ46" s="218"/>
      <c r="BK46" s="522"/>
      <c r="BL46" s="218"/>
      <c r="BM46" s="218"/>
      <c r="BN46" s="218"/>
      <c r="BO46" s="522"/>
      <c r="BP46" s="218"/>
      <c r="BQ46" s="218"/>
      <c r="BR46" s="218"/>
      <c r="BS46" s="522"/>
      <c r="BT46" s="218"/>
      <c r="BU46" s="218"/>
      <c r="BV46" s="218"/>
      <c r="BW46" s="522"/>
      <c r="BX46" s="218"/>
      <c r="BY46" s="218"/>
      <c r="BZ46" s="218"/>
      <c r="CA46" s="522"/>
      <c r="CB46" s="218"/>
      <c r="CC46" s="218"/>
      <c r="CD46" s="218"/>
      <c r="CE46" s="522"/>
      <c r="CF46" s="218"/>
      <c r="CG46" s="218"/>
      <c r="CH46" s="218"/>
      <c r="CI46" s="522"/>
      <c r="CJ46" s="218"/>
      <c r="CK46" s="218"/>
      <c r="CL46" s="218"/>
      <c r="CM46" s="522"/>
      <c r="CN46" s="218"/>
      <c r="CO46" s="218"/>
      <c r="CP46" s="218"/>
      <c r="CQ46" s="522"/>
      <c r="CR46" s="218"/>
      <c r="CS46" s="218"/>
      <c r="CT46" s="218"/>
      <c r="CU46" s="522"/>
      <c r="CV46" s="218"/>
      <c r="CW46" s="218"/>
      <c r="CX46" s="218"/>
      <c r="CY46" s="522"/>
      <c r="CZ46" s="218"/>
      <c r="DA46" s="218"/>
      <c r="DB46" s="218"/>
      <c r="DC46" s="522"/>
      <c r="DD46" s="218"/>
      <c r="DE46" s="218"/>
      <c r="DF46" s="218"/>
      <c r="DG46" s="522"/>
      <c r="DH46" s="235">
        <f t="shared" si="0"/>
        <v>0</v>
      </c>
      <c r="DI46" s="235">
        <f t="shared" si="14"/>
        <v>0</v>
      </c>
      <c r="DJ46" s="235">
        <f t="shared" si="2"/>
        <v>0</v>
      </c>
      <c r="DK46" s="403"/>
    </row>
    <row r="47" spans="1:115" ht="15" customHeight="1" x14ac:dyDescent="0.2">
      <c r="A47" s="10" t="s">
        <v>133</v>
      </c>
      <c r="B47" s="17" t="s">
        <v>132</v>
      </c>
      <c r="C47" s="15" t="s">
        <v>131</v>
      </c>
      <c r="D47" s="318"/>
      <c r="E47" s="318"/>
      <c r="F47" s="318"/>
      <c r="G47" s="398"/>
      <c r="H47" s="218"/>
      <c r="I47" s="218"/>
      <c r="J47" s="218"/>
      <c r="K47" s="522"/>
      <c r="L47" s="218"/>
      <c r="M47" s="218"/>
      <c r="N47" s="218"/>
      <c r="O47" s="522"/>
      <c r="P47" s="218"/>
      <c r="Q47" s="218"/>
      <c r="R47" s="218"/>
      <c r="S47" s="522"/>
      <c r="T47" s="218"/>
      <c r="U47" s="218"/>
      <c r="V47" s="218"/>
      <c r="W47" s="522"/>
      <c r="X47" s="218"/>
      <c r="Y47" s="218"/>
      <c r="Z47" s="218"/>
      <c r="AA47" s="522"/>
      <c r="AB47" s="233"/>
      <c r="AC47" s="233"/>
      <c r="AD47" s="233"/>
      <c r="AE47" s="525"/>
      <c r="AF47" s="233"/>
      <c r="AG47" s="233"/>
      <c r="AH47" s="233"/>
      <c r="AI47" s="525"/>
      <c r="AJ47" s="233"/>
      <c r="AK47" s="233"/>
      <c r="AL47" s="233"/>
      <c r="AM47" s="525"/>
      <c r="AN47" s="233"/>
      <c r="AO47" s="233"/>
      <c r="AP47" s="233"/>
      <c r="AQ47" s="525"/>
      <c r="AR47" s="218"/>
      <c r="AS47" s="218"/>
      <c r="AT47" s="218"/>
      <c r="AU47" s="522"/>
      <c r="AV47" s="218"/>
      <c r="AW47" s="218"/>
      <c r="AX47" s="218">
        <f>SUM(AX45:AX46)</f>
        <v>9550</v>
      </c>
      <c r="AY47" s="522"/>
      <c r="AZ47" s="218">
        <f t="shared" ref="AZ47:DF47" si="21">SUM(AZ45:AZ46)</f>
        <v>0</v>
      </c>
      <c r="BA47" s="218">
        <f t="shared" si="21"/>
        <v>0</v>
      </c>
      <c r="BB47" s="218">
        <f t="shared" si="21"/>
        <v>0</v>
      </c>
      <c r="BC47" s="218">
        <f t="shared" si="21"/>
        <v>0</v>
      </c>
      <c r="BD47" s="218">
        <f t="shared" si="21"/>
        <v>40000</v>
      </c>
      <c r="BE47" s="218">
        <f t="shared" si="21"/>
        <v>40000</v>
      </c>
      <c r="BF47" s="218">
        <f t="shared" si="21"/>
        <v>0</v>
      </c>
      <c r="BG47" s="522">
        <f>BF47/BE47</f>
        <v>0</v>
      </c>
      <c r="BH47" s="218">
        <f t="shared" si="21"/>
        <v>10000</v>
      </c>
      <c r="BI47" s="218">
        <f t="shared" si="21"/>
        <v>10000</v>
      </c>
      <c r="BJ47" s="218">
        <f t="shared" si="21"/>
        <v>0</v>
      </c>
      <c r="BK47" s="522">
        <f>BJ47/BI47</f>
        <v>0</v>
      </c>
      <c r="BL47" s="218">
        <f t="shared" si="21"/>
        <v>60000</v>
      </c>
      <c r="BM47" s="218">
        <f t="shared" si="21"/>
        <v>60000</v>
      </c>
      <c r="BN47" s="218">
        <f t="shared" si="21"/>
        <v>20391</v>
      </c>
      <c r="BO47" s="522">
        <f>BN47/BM47</f>
        <v>0.33984999999999999</v>
      </c>
      <c r="BP47" s="218">
        <f t="shared" si="21"/>
        <v>0</v>
      </c>
      <c r="BQ47" s="218">
        <f t="shared" si="21"/>
        <v>0</v>
      </c>
      <c r="BR47" s="218">
        <f t="shared" si="21"/>
        <v>0</v>
      </c>
      <c r="BS47" s="522"/>
      <c r="BT47" s="218">
        <f t="shared" si="21"/>
        <v>0</v>
      </c>
      <c r="BU47" s="218">
        <f t="shared" si="21"/>
        <v>0</v>
      </c>
      <c r="BV47" s="218">
        <f t="shared" si="21"/>
        <v>0</v>
      </c>
      <c r="BW47" s="522"/>
      <c r="BX47" s="218">
        <f t="shared" si="21"/>
        <v>0</v>
      </c>
      <c r="BY47" s="218">
        <f t="shared" si="21"/>
        <v>0</v>
      </c>
      <c r="BZ47" s="218">
        <f t="shared" si="21"/>
        <v>0</v>
      </c>
      <c r="CA47" s="522"/>
      <c r="CB47" s="218">
        <f t="shared" si="21"/>
        <v>0</v>
      </c>
      <c r="CC47" s="218">
        <f t="shared" si="21"/>
        <v>0</v>
      </c>
      <c r="CD47" s="218">
        <f t="shared" si="21"/>
        <v>0</v>
      </c>
      <c r="CE47" s="218">
        <f t="shared" si="21"/>
        <v>0</v>
      </c>
      <c r="CF47" s="218">
        <f t="shared" si="21"/>
        <v>0</v>
      </c>
      <c r="CG47" s="218">
        <f t="shared" si="21"/>
        <v>0</v>
      </c>
      <c r="CH47" s="218">
        <f t="shared" si="21"/>
        <v>0</v>
      </c>
      <c r="CI47" s="218">
        <f t="shared" si="21"/>
        <v>0</v>
      </c>
      <c r="CJ47" s="218">
        <f t="shared" si="21"/>
        <v>0</v>
      </c>
      <c r="CK47" s="218">
        <f t="shared" si="21"/>
        <v>0</v>
      </c>
      <c r="CL47" s="218">
        <f t="shared" si="21"/>
        <v>0</v>
      </c>
      <c r="CM47" s="218">
        <f t="shared" si="21"/>
        <v>0</v>
      </c>
      <c r="CN47" s="218">
        <f t="shared" si="21"/>
        <v>0</v>
      </c>
      <c r="CO47" s="218">
        <f t="shared" si="21"/>
        <v>0</v>
      </c>
      <c r="CP47" s="218">
        <f t="shared" si="21"/>
        <v>0</v>
      </c>
      <c r="CQ47" s="218">
        <f t="shared" si="21"/>
        <v>0</v>
      </c>
      <c r="CR47" s="218">
        <f t="shared" si="21"/>
        <v>0</v>
      </c>
      <c r="CS47" s="218">
        <f t="shared" si="21"/>
        <v>0</v>
      </c>
      <c r="CT47" s="218">
        <f t="shared" si="21"/>
        <v>0</v>
      </c>
      <c r="CU47" s="522"/>
      <c r="CV47" s="218">
        <f t="shared" si="21"/>
        <v>0</v>
      </c>
      <c r="CW47" s="218">
        <f t="shared" si="21"/>
        <v>0</v>
      </c>
      <c r="CX47" s="218">
        <f t="shared" si="21"/>
        <v>0</v>
      </c>
      <c r="CY47" s="522"/>
      <c r="CZ47" s="218">
        <f t="shared" si="21"/>
        <v>0</v>
      </c>
      <c r="DA47" s="218">
        <f t="shared" si="21"/>
        <v>0</v>
      </c>
      <c r="DB47" s="218">
        <f t="shared" si="21"/>
        <v>0</v>
      </c>
      <c r="DC47" s="218">
        <f t="shared" si="21"/>
        <v>0</v>
      </c>
      <c r="DD47" s="218">
        <f t="shared" si="21"/>
        <v>0</v>
      </c>
      <c r="DE47" s="218">
        <f t="shared" si="21"/>
        <v>0</v>
      </c>
      <c r="DF47" s="218">
        <f t="shared" si="21"/>
        <v>0</v>
      </c>
      <c r="DG47" s="522"/>
      <c r="DH47" s="235">
        <f t="shared" si="0"/>
        <v>110000</v>
      </c>
      <c r="DI47" s="235">
        <f t="shared" si="14"/>
        <v>110000</v>
      </c>
      <c r="DJ47" s="235">
        <f t="shared" si="2"/>
        <v>29941</v>
      </c>
      <c r="DK47" s="403">
        <f t="shared" si="4"/>
        <v>0.27219090909090909</v>
      </c>
    </row>
    <row r="48" spans="1:115" ht="15" customHeight="1" x14ac:dyDescent="0.2">
      <c r="A48" s="10" t="s">
        <v>130</v>
      </c>
      <c r="B48" s="17" t="s">
        <v>129</v>
      </c>
      <c r="C48" s="15" t="s">
        <v>128</v>
      </c>
      <c r="D48" s="225">
        <v>17331000</v>
      </c>
      <c r="E48" s="225">
        <v>9809626</v>
      </c>
      <c r="F48" s="225">
        <v>13582388</v>
      </c>
      <c r="G48" s="398">
        <f>F48/E48</f>
        <v>1.3845979449165544</v>
      </c>
      <c r="H48" s="218">
        <v>648000</v>
      </c>
      <c r="I48" s="218">
        <v>648000</v>
      </c>
      <c r="J48" s="218">
        <v>509501</v>
      </c>
      <c r="K48" s="522">
        <f>J48/I48</f>
        <v>0.78626697530864198</v>
      </c>
      <c r="L48" s="218">
        <v>3820000</v>
      </c>
      <c r="M48" s="218">
        <v>3820000</v>
      </c>
      <c r="N48" s="218">
        <v>1343223</v>
      </c>
      <c r="O48" s="522">
        <f>N48/M48</f>
        <v>0.35162905759162305</v>
      </c>
      <c r="P48" s="218">
        <v>1900000</v>
      </c>
      <c r="Q48" s="218">
        <v>1900000</v>
      </c>
      <c r="R48" s="218">
        <v>833370</v>
      </c>
      <c r="S48" s="522">
        <f>R48/Q48</f>
        <v>0.43861578947368424</v>
      </c>
      <c r="T48" s="218">
        <v>11710000</v>
      </c>
      <c r="U48" s="218">
        <v>10012816</v>
      </c>
      <c r="V48" s="218">
        <v>2038441</v>
      </c>
      <c r="W48" s="522">
        <f>V48/U48</f>
        <v>0.20358318778653278</v>
      </c>
      <c r="X48" s="218"/>
      <c r="Y48" s="218"/>
      <c r="Z48" s="218"/>
      <c r="AA48" s="522"/>
      <c r="AB48" s="233"/>
      <c r="AC48" s="233"/>
      <c r="AD48" s="233"/>
      <c r="AE48" s="525"/>
      <c r="AF48" s="233">
        <v>108000</v>
      </c>
      <c r="AG48" s="233">
        <v>108000</v>
      </c>
      <c r="AH48" s="233">
        <v>2389</v>
      </c>
      <c r="AI48" s="525">
        <f>AH48/AG48</f>
        <v>2.212037037037037E-2</v>
      </c>
      <c r="AJ48" s="233">
        <v>4050000</v>
      </c>
      <c r="AK48" s="233">
        <v>4050000</v>
      </c>
      <c r="AL48" s="233">
        <v>2498416</v>
      </c>
      <c r="AM48" s="525">
        <f>AL48/AK48</f>
        <v>0.6168928395061728</v>
      </c>
      <c r="AN48" s="233"/>
      <c r="AO48" s="233"/>
      <c r="AP48" s="233"/>
      <c r="AQ48" s="525"/>
      <c r="AR48" s="218">
        <v>5730000</v>
      </c>
      <c r="AS48" s="218">
        <v>7313296</v>
      </c>
      <c r="AT48" s="218">
        <v>6607474</v>
      </c>
      <c r="AU48" s="522">
        <f>AT48/AS48</f>
        <v>0.90348783913573305</v>
      </c>
      <c r="AV48" s="218">
        <v>16320000</v>
      </c>
      <c r="AW48" s="218">
        <v>18017184</v>
      </c>
      <c r="AX48" s="218">
        <v>14453127</v>
      </c>
      <c r="AY48" s="522">
        <f>AX48/AW48</f>
        <v>0.80218568007075908</v>
      </c>
      <c r="AZ48" s="218">
        <v>5050000</v>
      </c>
      <c r="BA48" s="218">
        <v>4105000</v>
      </c>
      <c r="BB48" s="218">
        <v>3078431</v>
      </c>
      <c r="BC48" s="522"/>
      <c r="BD48" s="218">
        <f>(BD31+BD37+BD40+BD43+BD30)*0.27+BD36*0.05</f>
        <v>5033870</v>
      </c>
      <c r="BE48" s="218">
        <v>4976908</v>
      </c>
      <c r="BF48" s="218">
        <v>4797452</v>
      </c>
      <c r="BG48" s="522">
        <f>BF48/BE48</f>
        <v>0.96394227098431395</v>
      </c>
      <c r="BH48" s="218">
        <f>(BH31+BH37+BH40+BH43+BH30)*0.27+BH36*0.05</f>
        <v>785760</v>
      </c>
      <c r="BI48" s="218">
        <v>1460760</v>
      </c>
      <c r="BJ48" s="218">
        <v>799891</v>
      </c>
      <c r="BK48" s="522">
        <f>BJ48/BI48</f>
        <v>0.54758550343656731</v>
      </c>
      <c r="BL48" s="218">
        <f>(BL31+BL37+BL40+BL43+BL30)*0.27+BL36*0.05</f>
        <v>171800</v>
      </c>
      <c r="BM48" s="218">
        <f>(BM31+BM37+BM40+BM43+BM30)*0.27+BM36*0.05</f>
        <v>171800</v>
      </c>
      <c r="BN48" s="218">
        <v>53206</v>
      </c>
      <c r="BO48" s="522">
        <f>BN48/BM48</f>
        <v>0.30969732246798604</v>
      </c>
      <c r="BP48" s="218"/>
      <c r="BQ48" s="218">
        <v>8391630</v>
      </c>
      <c r="BR48" s="218">
        <v>7257283</v>
      </c>
      <c r="BS48" s="522">
        <f>BR48/BQ48</f>
        <v>0.8648239972448738</v>
      </c>
      <c r="BT48" s="218">
        <v>1650000</v>
      </c>
      <c r="BU48" s="218">
        <v>1870050</v>
      </c>
      <c r="BV48" s="218">
        <v>847690</v>
      </c>
      <c r="BW48" s="522">
        <f>BV48/BU48</f>
        <v>0.45329804015935404</v>
      </c>
      <c r="BX48" s="218"/>
      <c r="BY48" s="218"/>
      <c r="BZ48" s="218">
        <v>55037</v>
      </c>
      <c r="CA48" s="522"/>
      <c r="CB48" s="218"/>
      <c r="CC48" s="218"/>
      <c r="CD48" s="218"/>
      <c r="CE48" s="522"/>
      <c r="CF48" s="218"/>
      <c r="CG48" s="218"/>
      <c r="CH48" s="218"/>
      <c r="CI48" s="522"/>
      <c r="CJ48" s="218"/>
      <c r="CK48" s="218"/>
      <c r="CL48" s="218"/>
      <c r="CM48" s="522"/>
      <c r="CN48" s="218"/>
      <c r="CO48" s="218"/>
      <c r="CP48" s="218"/>
      <c r="CQ48" s="522"/>
      <c r="CR48" s="218">
        <v>8390000</v>
      </c>
      <c r="CS48" s="218">
        <v>8390000</v>
      </c>
      <c r="CT48" s="218">
        <v>6037987</v>
      </c>
      <c r="CU48" s="522">
        <f t="shared" si="3"/>
        <v>0.71966471990464842</v>
      </c>
      <c r="CV48" s="218">
        <v>1325000</v>
      </c>
      <c r="CW48" s="218">
        <v>1325000</v>
      </c>
      <c r="CX48" s="218">
        <v>423383</v>
      </c>
      <c r="CY48" s="522">
        <f>CX48/CW48</f>
        <v>0.31953433962264149</v>
      </c>
      <c r="CZ48" s="218"/>
      <c r="DA48" s="218"/>
      <c r="DB48" s="218">
        <v>35100</v>
      </c>
      <c r="DC48" s="522"/>
      <c r="DD48" s="218">
        <v>794000</v>
      </c>
      <c r="DE48" s="218">
        <v>514000</v>
      </c>
      <c r="DF48" s="218">
        <v>135573</v>
      </c>
      <c r="DG48" s="522">
        <f>DF48/DE48</f>
        <v>0.26376070038910504</v>
      </c>
      <c r="DH48" s="235">
        <f t="shared" si="0"/>
        <v>84817430</v>
      </c>
      <c r="DI48" s="235">
        <f t="shared" si="14"/>
        <v>86884070</v>
      </c>
      <c r="DJ48" s="235">
        <f t="shared" si="2"/>
        <v>65389362</v>
      </c>
      <c r="DK48" s="403">
        <f t="shared" si="4"/>
        <v>0.75260472949759372</v>
      </c>
    </row>
    <row r="49" spans="1:115" ht="15" customHeight="1" x14ac:dyDescent="0.2">
      <c r="A49" s="10" t="s">
        <v>127</v>
      </c>
      <c r="B49" s="17" t="s">
        <v>126</v>
      </c>
      <c r="C49" s="15" t="s">
        <v>125</v>
      </c>
      <c r="D49" s="225">
        <v>15000000</v>
      </c>
      <c r="E49" s="225">
        <v>85798000</v>
      </c>
      <c r="F49" s="225">
        <v>30249000</v>
      </c>
      <c r="G49" s="398">
        <f>F49/E49</f>
        <v>0.3525606657497844</v>
      </c>
      <c r="H49" s="218"/>
      <c r="I49" s="218"/>
      <c r="J49" s="218"/>
      <c r="K49" s="522"/>
      <c r="L49" s="218"/>
      <c r="M49" s="218"/>
      <c r="N49" s="218"/>
      <c r="O49" s="522"/>
      <c r="P49" s="218"/>
      <c r="Q49" s="218"/>
      <c r="R49" s="218"/>
      <c r="S49" s="522"/>
      <c r="T49" s="218"/>
      <c r="U49" s="218"/>
      <c r="V49" s="218"/>
      <c r="W49" s="522"/>
      <c r="X49" s="218"/>
      <c r="Y49" s="218"/>
      <c r="Z49" s="218"/>
      <c r="AA49" s="522"/>
      <c r="AB49" s="233"/>
      <c r="AC49" s="233"/>
      <c r="AD49" s="233"/>
      <c r="AE49" s="525"/>
      <c r="AF49" s="233"/>
      <c r="AG49" s="233"/>
      <c r="AH49" s="233"/>
      <c r="AI49" s="525"/>
      <c r="AJ49" s="233"/>
      <c r="AK49" s="233"/>
      <c r="AL49" s="233"/>
      <c r="AM49" s="525"/>
      <c r="AN49" s="233"/>
      <c r="AO49" s="233"/>
      <c r="AP49" s="233"/>
      <c r="AQ49" s="525"/>
      <c r="AR49" s="218"/>
      <c r="AS49" s="218"/>
      <c r="AT49" s="218"/>
      <c r="AU49" s="522"/>
      <c r="AV49" s="218"/>
      <c r="AW49" s="218"/>
      <c r="AX49" s="218"/>
      <c r="AY49" s="522"/>
      <c r="AZ49" s="218"/>
      <c r="BA49" s="218"/>
      <c r="BB49" s="218"/>
      <c r="BC49" s="522"/>
      <c r="BD49" s="218"/>
      <c r="BE49" s="218"/>
      <c r="BF49" s="218"/>
      <c r="BG49" s="522"/>
      <c r="BH49" s="218"/>
      <c r="BI49" s="218"/>
      <c r="BJ49" s="218"/>
      <c r="BK49" s="522"/>
      <c r="BL49" s="218"/>
      <c r="BM49" s="218"/>
      <c r="BN49" s="218"/>
      <c r="BO49" s="522"/>
      <c r="BP49" s="218"/>
      <c r="BQ49" s="218"/>
      <c r="BR49" s="218"/>
      <c r="BS49" s="522"/>
      <c r="BT49" s="218"/>
      <c r="BU49" s="218"/>
      <c r="BV49" s="218"/>
      <c r="BW49" s="522"/>
      <c r="BX49" s="218"/>
      <c r="BY49" s="218"/>
      <c r="BZ49" s="218"/>
      <c r="CA49" s="522"/>
      <c r="CB49" s="218"/>
      <c r="CC49" s="218"/>
      <c r="CD49" s="218"/>
      <c r="CE49" s="522"/>
      <c r="CF49" s="218"/>
      <c r="CG49" s="218"/>
      <c r="CH49" s="218"/>
      <c r="CI49" s="522"/>
      <c r="CJ49" s="218"/>
      <c r="CK49" s="218"/>
      <c r="CL49" s="218"/>
      <c r="CM49" s="522"/>
      <c r="CN49" s="218"/>
      <c r="CO49" s="218"/>
      <c r="CP49" s="218"/>
      <c r="CQ49" s="522"/>
      <c r="CR49" s="218"/>
      <c r="CS49" s="218"/>
      <c r="CT49" s="218"/>
      <c r="CU49" s="522"/>
      <c r="CV49" s="218"/>
      <c r="CW49" s="218"/>
      <c r="CX49" s="218"/>
      <c r="CY49" s="522"/>
      <c r="CZ49" s="218"/>
      <c r="DA49" s="218"/>
      <c r="DB49" s="218"/>
      <c r="DC49" s="522"/>
      <c r="DD49" s="218"/>
      <c r="DE49" s="218"/>
      <c r="DF49" s="218"/>
      <c r="DG49" s="522"/>
      <c r="DH49" s="235">
        <f t="shared" si="0"/>
        <v>15000000</v>
      </c>
      <c r="DI49" s="235">
        <f t="shared" si="14"/>
        <v>85798000</v>
      </c>
      <c r="DJ49" s="235">
        <f t="shared" si="2"/>
        <v>30249000</v>
      </c>
      <c r="DK49" s="403">
        <f t="shared" si="4"/>
        <v>0.3525606657497844</v>
      </c>
    </row>
    <row r="50" spans="1:115" ht="15" customHeight="1" x14ac:dyDescent="0.2">
      <c r="A50" s="10" t="s">
        <v>124</v>
      </c>
      <c r="B50" s="17" t="s">
        <v>123</v>
      </c>
      <c r="C50" s="15" t="s">
        <v>122</v>
      </c>
      <c r="D50" s="225"/>
      <c r="E50" s="225"/>
      <c r="F50" s="225"/>
      <c r="G50" s="398"/>
      <c r="H50" s="218"/>
      <c r="I50" s="218"/>
      <c r="J50" s="218"/>
      <c r="K50" s="522"/>
      <c r="L50" s="218"/>
      <c r="M50" s="218"/>
      <c r="N50" s="218"/>
      <c r="O50" s="522"/>
      <c r="P50" s="218"/>
      <c r="Q50" s="218"/>
      <c r="R50" s="218"/>
      <c r="S50" s="522"/>
      <c r="T50" s="218"/>
      <c r="U50" s="218"/>
      <c r="V50" s="218"/>
      <c r="W50" s="522"/>
      <c r="X50" s="218"/>
      <c r="Y50" s="218"/>
      <c r="Z50" s="218"/>
      <c r="AA50" s="522"/>
      <c r="AB50" s="233"/>
      <c r="AC50" s="233"/>
      <c r="AD50" s="233"/>
      <c r="AE50" s="525"/>
      <c r="AF50" s="233"/>
      <c r="AG50" s="233"/>
      <c r="AH50" s="233"/>
      <c r="AI50" s="525"/>
      <c r="AJ50" s="233"/>
      <c r="AK50" s="233"/>
      <c r="AL50" s="233"/>
      <c r="AM50" s="525"/>
      <c r="AN50" s="233"/>
      <c r="AO50" s="233"/>
      <c r="AP50" s="233"/>
      <c r="AQ50" s="525"/>
      <c r="AR50" s="218"/>
      <c r="AS50" s="218"/>
      <c r="AT50" s="218"/>
      <c r="AU50" s="522"/>
      <c r="AV50" s="218"/>
      <c r="AW50" s="218"/>
      <c r="AX50" s="218"/>
      <c r="AY50" s="522"/>
      <c r="AZ50" s="218"/>
      <c r="BA50" s="218"/>
      <c r="BB50" s="218"/>
      <c r="BC50" s="522"/>
      <c r="BD50" s="218"/>
      <c r="BE50" s="218"/>
      <c r="BF50" s="218"/>
      <c r="BG50" s="522"/>
      <c r="BH50" s="218"/>
      <c r="BI50" s="218"/>
      <c r="BJ50" s="218"/>
      <c r="BK50" s="522"/>
      <c r="BL50" s="218"/>
      <c r="BM50" s="218"/>
      <c r="BN50" s="218"/>
      <c r="BO50" s="522"/>
      <c r="BP50" s="218"/>
      <c r="BQ50" s="218"/>
      <c r="BR50" s="218"/>
      <c r="BS50" s="522"/>
      <c r="BT50" s="218"/>
      <c r="BU50" s="218"/>
      <c r="BV50" s="218"/>
      <c r="BW50" s="522"/>
      <c r="BX50" s="218"/>
      <c r="BY50" s="218"/>
      <c r="BZ50" s="218"/>
      <c r="CA50" s="522"/>
      <c r="CB50" s="218"/>
      <c r="CC50" s="218"/>
      <c r="CD50" s="218"/>
      <c r="CE50" s="522"/>
      <c r="CF50" s="218"/>
      <c r="CG50" s="218"/>
      <c r="CH50" s="218"/>
      <c r="CI50" s="522"/>
      <c r="CJ50" s="218"/>
      <c r="CK50" s="218"/>
      <c r="CL50" s="218"/>
      <c r="CM50" s="522"/>
      <c r="CN50" s="218"/>
      <c r="CO50" s="218"/>
      <c r="CP50" s="218"/>
      <c r="CQ50" s="522"/>
      <c r="CR50" s="218"/>
      <c r="CS50" s="218"/>
      <c r="CT50" s="218"/>
      <c r="CU50" s="522"/>
      <c r="CV50" s="218"/>
      <c r="CW50" s="218"/>
      <c r="CX50" s="218"/>
      <c r="CY50" s="522"/>
      <c r="CZ50" s="218"/>
      <c r="DA50" s="218"/>
      <c r="DB50" s="218"/>
      <c r="DC50" s="522"/>
      <c r="DD50" s="218"/>
      <c r="DE50" s="218"/>
      <c r="DF50" s="218"/>
      <c r="DG50" s="522"/>
      <c r="DH50" s="235">
        <f t="shared" si="0"/>
        <v>0</v>
      </c>
      <c r="DI50" s="235">
        <f t="shared" si="14"/>
        <v>0</v>
      </c>
      <c r="DJ50" s="235">
        <f t="shared" si="2"/>
        <v>0</v>
      </c>
      <c r="DK50" s="403"/>
    </row>
    <row r="51" spans="1:115" ht="15" customHeight="1" x14ac:dyDescent="0.2">
      <c r="A51" s="10" t="s">
        <v>121</v>
      </c>
      <c r="B51" s="17" t="s">
        <v>120</v>
      </c>
      <c r="C51" s="15" t="s">
        <v>119</v>
      </c>
      <c r="D51" s="225"/>
      <c r="E51" s="225"/>
      <c r="F51" s="225"/>
      <c r="G51" s="398"/>
      <c r="H51" s="218"/>
      <c r="I51" s="218"/>
      <c r="J51" s="218"/>
      <c r="K51" s="522"/>
      <c r="L51" s="218"/>
      <c r="M51" s="218"/>
      <c r="N51" s="218"/>
      <c r="O51" s="522"/>
      <c r="P51" s="218"/>
      <c r="Q51" s="218"/>
      <c r="R51" s="218"/>
      <c r="S51" s="522"/>
      <c r="T51" s="218"/>
      <c r="U51" s="218"/>
      <c r="V51" s="218"/>
      <c r="W51" s="522"/>
      <c r="X51" s="218"/>
      <c r="Y51" s="218"/>
      <c r="Z51" s="218"/>
      <c r="AA51" s="522"/>
      <c r="AB51" s="233"/>
      <c r="AC51" s="233"/>
      <c r="AD51" s="233"/>
      <c r="AE51" s="525"/>
      <c r="AF51" s="233"/>
      <c r="AG51" s="233"/>
      <c r="AH51" s="233"/>
      <c r="AI51" s="525"/>
      <c r="AJ51" s="233"/>
      <c r="AK51" s="233"/>
      <c r="AL51" s="233"/>
      <c r="AM51" s="525"/>
      <c r="AN51" s="233"/>
      <c r="AO51" s="233"/>
      <c r="AP51" s="233"/>
      <c r="AQ51" s="525"/>
      <c r="AR51" s="218"/>
      <c r="AS51" s="218"/>
      <c r="AT51" s="218"/>
      <c r="AU51" s="522"/>
      <c r="AV51" s="218"/>
      <c r="AW51" s="218"/>
      <c r="AX51" s="218"/>
      <c r="AY51" s="522"/>
      <c r="AZ51" s="218"/>
      <c r="BA51" s="218"/>
      <c r="BB51" s="218"/>
      <c r="BC51" s="522"/>
      <c r="BD51" s="218"/>
      <c r="BE51" s="218"/>
      <c r="BF51" s="218"/>
      <c r="BG51" s="522"/>
      <c r="BH51" s="218"/>
      <c r="BI51" s="218"/>
      <c r="BJ51" s="218"/>
      <c r="BK51" s="522"/>
      <c r="BL51" s="218"/>
      <c r="BM51" s="218"/>
      <c r="BN51" s="218"/>
      <c r="BO51" s="522"/>
      <c r="BP51" s="218"/>
      <c r="BQ51" s="218"/>
      <c r="BR51" s="218"/>
      <c r="BS51" s="522"/>
      <c r="BT51" s="218"/>
      <c r="BU51" s="218"/>
      <c r="BV51" s="218"/>
      <c r="BW51" s="522"/>
      <c r="BX51" s="218"/>
      <c r="BY51" s="218"/>
      <c r="BZ51" s="218"/>
      <c r="CA51" s="522"/>
      <c r="CB51" s="218"/>
      <c r="CC51" s="218"/>
      <c r="CD51" s="218"/>
      <c r="CE51" s="522"/>
      <c r="CF51" s="218"/>
      <c r="CG51" s="218"/>
      <c r="CH51" s="218"/>
      <c r="CI51" s="522"/>
      <c r="CJ51" s="218"/>
      <c r="CK51" s="218"/>
      <c r="CL51" s="218"/>
      <c r="CM51" s="522"/>
      <c r="CN51" s="218"/>
      <c r="CO51" s="218"/>
      <c r="CP51" s="218"/>
      <c r="CQ51" s="522"/>
      <c r="CR51" s="218"/>
      <c r="CS51" s="218"/>
      <c r="CT51" s="218"/>
      <c r="CU51" s="522"/>
      <c r="CV51" s="218"/>
      <c r="CW51" s="218"/>
      <c r="CX51" s="218"/>
      <c r="CY51" s="522"/>
      <c r="CZ51" s="218"/>
      <c r="DA51" s="218"/>
      <c r="DB51" s="218"/>
      <c r="DC51" s="522"/>
      <c r="DD51" s="218"/>
      <c r="DE51" s="218"/>
      <c r="DF51" s="218"/>
      <c r="DG51" s="522"/>
      <c r="DH51" s="235">
        <f t="shared" si="0"/>
        <v>0</v>
      </c>
      <c r="DI51" s="235">
        <f t="shared" si="14"/>
        <v>0</v>
      </c>
      <c r="DJ51" s="235">
        <f t="shared" si="2"/>
        <v>0</v>
      </c>
      <c r="DK51" s="403"/>
    </row>
    <row r="52" spans="1:115" ht="15" customHeight="1" x14ac:dyDescent="0.2">
      <c r="A52" s="10" t="s">
        <v>118</v>
      </c>
      <c r="B52" s="17" t="s">
        <v>117</v>
      </c>
      <c r="C52" s="15" t="s">
        <v>116</v>
      </c>
      <c r="D52" s="225">
        <f>500000+912000+250000</f>
        <v>1662000</v>
      </c>
      <c r="E52" s="225">
        <v>2812100</v>
      </c>
      <c r="F52" s="225">
        <v>1084848</v>
      </c>
      <c r="G52" s="398">
        <f>F52/E52</f>
        <v>0.38577859962305749</v>
      </c>
      <c r="H52" s="218"/>
      <c r="I52" s="218"/>
      <c r="J52" s="218"/>
      <c r="K52" s="522"/>
      <c r="L52" s="218">
        <v>2500000</v>
      </c>
      <c r="M52" s="218">
        <v>2500000</v>
      </c>
      <c r="N52" s="218">
        <v>2497560</v>
      </c>
      <c r="O52" s="522">
        <f>N52/M52</f>
        <v>0.99902400000000002</v>
      </c>
      <c r="P52" s="218"/>
      <c r="Q52" s="218"/>
      <c r="R52" s="218"/>
      <c r="S52" s="522"/>
      <c r="T52" s="218"/>
      <c r="U52" s="218"/>
      <c r="V52" s="218">
        <v>2</v>
      </c>
      <c r="W52" s="522"/>
      <c r="X52" s="218"/>
      <c r="Y52" s="218"/>
      <c r="Z52" s="218"/>
      <c r="AA52" s="522"/>
      <c r="AB52" s="233"/>
      <c r="AC52" s="233"/>
      <c r="AD52" s="233"/>
      <c r="AE52" s="525"/>
      <c r="AF52" s="233"/>
      <c r="AG52" s="233"/>
      <c r="AH52" s="233"/>
      <c r="AI52" s="525"/>
      <c r="AJ52" s="233"/>
      <c r="AK52" s="233"/>
      <c r="AL52" s="233"/>
      <c r="AM52" s="525"/>
      <c r="AN52" s="233"/>
      <c r="AO52" s="233"/>
      <c r="AP52" s="233">
        <v>73721</v>
      </c>
      <c r="AQ52" s="525"/>
      <c r="AR52" s="218"/>
      <c r="AS52" s="218"/>
      <c r="AT52" s="218"/>
      <c r="AU52" s="522"/>
      <c r="AV52" s="218"/>
      <c r="AW52" s="218"/>
      <c r="AX52" s="218">
        <v>6</v>
      </c>
      <c r="AY52" s="522"/>
      <c r="AZ52" s="218"/>
      <c r="BA52" s="218"/>
      <c r="BB52" s="218"/>
      <c r="BC52" s="522"/>
      <c r="BD52" s="218">
        <v>80000</v>
      </c>
      <c r="BE52" s="218">
        <v>80000</v>
      </c>
      <c r="BF52" s="218">
        <v>75313</v>
      </c>
      <c r="BG52" s="522">
        <f>BF52/BE52</f>
        <v>0.94141249999999999</v>
      </c>
      <c r="BH52" s="218">
        <v>40152</v>
      </c>
      <c r="BI52" s="218">
        <v>40152</v>
      </c>
      <c r="BJ52" s="218">
        <v>27600</v>
      </c>
      <c r="BK52" s="522">
        <f>BJ52/BI52</f>
        <v>0.68738792588164976</v>
      </c>
      <c r="BL52" s="218">
        <v>50000</v>
      </c>
      <c r="BM52" s="218">
        <v>50000</v>
      </c>
      <c r="BN52" s="218">
        <v>1</v>
      </c>
      <c r="BO52" s="522">
        <f>BN52/BM52</f>
        <v>2.0000000000000002E-5</v>
      </c>
      <c r="BP52" s="218"/>
      <c r="BQ52" s="218"/>
      <c r="BR52" s="218"/>
      <c r="BS52" s="522"/>
      <c r="BT52" s="218"/>
      <c r="BU52" s="218"/>
      <c r="BV52" s="218"/>
      <c r="BW52" s="522"/>
      <c r="BX52" s="218"/>
      <c r="BY52" s="218"/>
      <c r="BZ52" s="218"/>
      <c r="CA52" s="522"/>
      <c r="CB52" s="218"/>
      <c r="CC52" s="218"/>
      <c r="CD52" s="218">
        <v>28000</v>
      </c>
      <c r="CE52" s="522"/>
      <c r="CF52" s="218"/>
      <c r="CG52" s="218"/>
      <c r="CH52" s="218">
        <v>355200</v>
      </c>
      <c r="CI52" s="522"/>
      <c r="CJ52" s="218"/>
      <c r="CK52" s="218"/>
      <c r="CL52" s="218"/>
      <c r="CM52" s="522"/>
      <c r="CN52" s="218"/>
      <c r="CO52" s="218"/>
      <c r="CP52" s="218"/>
      <c r="CQ52" s="522"/>
      <c r="CR52" s="218"/>
      <c r="CS52" s="218"/>
      <c r="CT52" s="218">
        <v>1</v>
      </c>
      <c r="CU52" s="522"/>
      <c r="CV52" s="218"/>
      <c r="CW52" s="218"/>
      <c r="CX52" s="218"/>
      <c r="CY52" s="522"/>
      <c r="CZ52" s="218"/>
      <c r="DA52" s="218"/>
      <c r="DB52" s="218"/>
      <c r="DC52" s="522"/>
      <c r="DD52" s="218"/>
      <c r="DE52" s="218"/>
      <c r="DF52" s="218"/>
      <c r="DG52" s="522"/>
      <c r="DH52" s="235">
        <f t="shared" si="0"/>
        <v>4332152</v>
      </c>
      <c r="DI52" s="235">
        <f t="shared" si="14"/>
        <v>5482252</v>
      </c>
      <c r="DJ52" s="235">
        <f t="shared" si="2"/>
        <v>4142252</v>
      </c>
      <c r="DK52" s="403">
        <f t="shared" si="4"/>
        <v>0.75557489878247119</v>
      </c>
    </row>
    <row r="53" spans="1:115" ht="15" customHeight="1" x14ac:dyDescent="0.2">
      <c r="A53" s="10" t="s">
        <v>115</v>
      </c>
      <c r="B53" s="17" t="s">
        <v>114</v>
      </c>
      <c r="C53" s="15" t="s">
        <v>113</v>
      </c>
      <c r="D53" s="318">
        <f t="shared" ref="D53:BN53" si="22">SUM(D48:D52)</f>
        <v>33993000</v>
      </c>
      <c r="E53" s="318">
        <f t="shared" si="22"/>
        <v>98419726</v>
      </c>
      <c r="F53" s="318">
        <f t="shared" si="22"/>
        <v>44916236</v>
      </c>
      <c r="G53" s="398">
        <f>F53/E53</f>
        <v>0.45637432479744966</v>
      </c>
      <c r="H53" s="318">
        <f t="shared" si="22"/>
        <v>648000</v>
      </c>
      <c r="I53" s="318">
        <f t="shared" si="22"/>
        <v>648000</v>
      </c>
      <c r="J53" s="318">
        <f t="shared" si="22"/>
        <v>509501</v>
      </c>
      <c r="K53" s="522">
        <f>J53/I53</f>
        <v>0.78626697530864198</v>
      </c>
      <c r="L53" s="318">
        <f t="shared" si="22"/>
        <v>6320000</v>
      </c>
      <c r="M53" s="318">
        <f t="shared" si="22"/>
        <v>6320000</v>
      </c>
      <c r="N53" s="318">
        <f t="shared" si="22"/>
        <v>3840783</v>
      </c>
      <c r="O53" s="522">
        <f>N53/M53</f>
        <v>0.60771882911392405</v>
      </c>
      <c r="P53" s="318">
        <f t="shared" si="22"/>
        <v>1900000</v>
      </c>
      <c r="Q53" s="318">
        <f t="shared" si="22"/>
        <v>1900000</v>
      </c>
      <c r="R53" s="318">
        <f t="shared" si="22"/>
        <v>833370</v>
      </c>
      <c r="S53" s="522">
        <f>R53/Q53</f>
        <v>0.43861578947368424</v>
      </c>
      <c r="T53" s="318">
        <f t="shared" si="22"/>
        <v>11710000</v>
      </c>
      <c r="U53" s="318">
        <f t="shared" si="22"/>
        <v>10012816</v>
      </c>
      <c r="V53" s="318">
        <f t="shared" si="22"/>
        <v>2038443</v>
      </c>
      <c r="W53" s="522">
        <f>V53/U53</f>
        <v>0.20358338753054087</v>
      </c>
      <c r="X53" s="318">
        <f t="shared" si="22"/>
        <v>0</v>
      </c>
      <c r="Y53" s="318">
        <f t="shared" si="22"/>
        <v>0</v>
      </c>
      <c r="Z53" s="318">
        <f t="shared" si="22"/>
        <v>0</v>
      </c>
      <c r="AA53" s="518">
        <f t="shared" si="22"/>
        <v>0</v>
      </c>
      <c r="AB53" s="318">
        <f t="shared" si="22"/>
        <v>0</v>
      </c>
      <c r="AC53" s="318">
        <f t="shared" si="22"/>
        <v>0</v>
      </c>
      <c r="AD53" s="318">
        <f t="shared" si="22"/>
        <v>0</v>
      </c>
      <c r="AE53" s="518">
        <f t="shared" si="22"/>
        <v>0</v>
      </c>
      <c r="AF53" s="318">
        <f t="shared" si="22"/>
        <v>108000</v>
      </c>
      <c r="AG53" s="318">
        <f t="shared" si="22"/>
        <v>108000</v>
      </c>
      <c r="AH53" s="318">
        <f t="shared" si="22"/>
        <v>2389</v>
      </c>
      <c r="AI53" s="525">
        <f>AH53/AG53</f>
        <v>2.212037037037037E-2</v>
      </c>
      <c r="AJ53" s="318">
        <f t="shared" si="22"/>
        <v>4050000</v>
      </c>
      <c r="AK53" s="318">
        <f t="shared" si="22"/>
        <v>4050000</v>
      </c>
      <c r="AL53" s="318">
        <f t="shared" si="22"/>
        <v>2498416</v>
      </c>
      <c r="AM53" s="525">
        <f>AL53/AK53</f>
        <v>0.6168928395061728</v>
      </c>
      <c r="AN53" s="318">
        <f t="shared" si="22"/>
        <v>0</v>
      </c>
      <c r="AO53" s="318">
        <f t="shared" si="22"/>
        <v>0</v>
      </c>
      <c r="AP53" s="318">
        <f t="shared" si="22"/>
        <v>73721</v>
      </c>
      <c r="AQ53" s="518">
        <f t="shared" si="22"/>
        <v>0</v>
      </c>
      <c r="AR53" s="318">
        <f t="shared" si="22"/>
        <v>5730000</v>
      </c>
      <c r="AS53" s="318">
        <f t="shared" si="22"/>
        <v>7313296</v>
      </c>
      <c r="AT53" s="318">
        <f t="shared" si="22"/>
        <v>6607474</v>
      </c>
      <c r="AU53" s="522">
        <f>AT53/AS53</f>
        <v>0.90348783913573305</v>
      </c>
      <c r="AV53" s="318">
        <f t="shared" si="22"/>
        <v>16320000</v>
      </c>
      <c r="AW53" s="318">
        <f t="shared" si="22"/>
        <v>18017184</v>
      </c>
      <c r="AX53" s="318">
        <f t="shared" si="22"/>
        <v>14453133</v>
      </c>
      <c r="AY53" s="522">
        <f>AX53/AW53</f>
        <v>0.80218601308617377</v>
      </c>
      <c r="AZ53" s="318">
        <f t="shared" si="22"/>
        <v>5050000</v>
      </c>
      <c r="BA53" s="318">
        <f t="shared" si="22"/>
        <v>4105000</v>
      </c>
      <c r="BB53" s="318">
        <f t="shared" si="22"/>
        <v>3078431</v>
      </c>
      <c r="BC53" s="518">
        <f t="shared" si="22"/>
        <v>0</v>
      </c>
      <c r="BD53" s="318">
        <f t="shared" si="22"/>
        <v>5113870</v>
      </c>
      <c r="BE53" s="318">
        <f t="shared" si="22"/>
        <v>5056908</v>
      </c>
      <c r="BF53" s="318">
        <f t="shared" si="22"/>
        <v>4872765</v>
      </c>
      <c r="BG53" s="522">
        <f>BF53/BE53</f>
        <v>0.96358585127512697</v>
      </c>
      <c r="BH53" s="318">
        <f t="shared" si="22"/>
        <v>825912</v>
      </c>
      <c r="BI53" s="318">
        <f t="shared" si="22"/>
        <v>1500912</v>
      </c>
      <c r="BJ53" s="318">
        <f t="shared" si="22"/>
        <v>827491</v>
      </c>
      <c r="BK53" s="522">
        <f>BJ53/BI53</f>
        <v>0.55132546078650846</v>
      </c>
      <c r="BL53" s="318">
        <f t="shared" si="22"/>
        <v>221800</v>
      </c>
      <c r="BM53" s="318">
        <f t="shared" si="22"/>
        <v>221800</v>
      </c>
      <c r="BN53" s="318">
        <f t="shared" si="22"/>
        <v>53207</v>
      </c>
      <c r="BO53" s="522">
        <f>BN53/BM53</f>
        <v>0.2398872858431019</v>
      </c>
      <c r="BP53" s="318">
        <f t="shared" ref="BP53:DF53" si="23">SUM(BP48:BP52)</f>
        <v>0</v>
      </c>
      <c r="BQ53" s="318">
        <f t="shared" si="23"/>
        <v>8391630</v>
      </c>
      <c r="BR53" s="318">
        <f t="shared" si="23"/>
        <v>7257283</v>
      </c>
      <c r="BS53" s="522">
        <f>BR53/BQ53</f>
        <v>0.8648239972448738</v>
      </c>
      <c r="BT53" s="318">
        <f t="shared" si="23"/>
        <v>1650000</v>
      </c>
      <c r="BU53" s="318">
        <f t="shared" si="23"/>
        <v>1870050</v>
      </c>
      <c r="BV53" s="318">
        <f t="shared" si="23"/>
        <v>847690</v>
      </c>
      <c r="BW53" s="522">
        <f>BV53/BU53</f>
        <v>0.45329804015935404</v>
      </c>
      <c r="BX53" s="318">
        <f t="shared" si="23"/>
        <v>0</v>
      </c>
      <c r="BY53" s="318">
        <f t="shared" si="23"/>
        <v>0</v>
      </c>
      <c r="BZ53" s="318">
        <f t="shared" si="23"/>
        <v>55037</v>
      </c>
      <c r="CA53" s="522"/>
      <c r="CB53" s="318">
        <f t="shared" si="23"/>
        <v>0</v>
      </c>
      <c r="CC53" s="318">
        <f t="shared" si="23"/>
        <v>0</v>
      </c>
      <c r="CD53" s="318">
        <f t="shared" si="23"/>
        <v>28000</v>
      </c>
      <c r="CE53" s="518">
        <f t="shared" si="23"/>
        <v>0</v>
      </c>
      <c r="CF53" s="318">
        <f t="shared" si="23"/>
        <v>0</v>
      </c>
      <c r="CG53" s="318">
        <f t="shared" si="23"/>
        <v>0</v>
      </c>
      <c r="CH53" s="318">
        <f t="shared" si="23"/>
        <v>355200</v>
      </c>
      <c r="CI53" s="518">
        <f t="shared" si="23"/>
        <v>0</v>
      </c>
      <c r="CJ53" s="318">
        <f t="shared" si="23"/>
        <v>0</v>
      </c>
      <c r="CK53" s="318">
        <f t="shared" si="23"/>
        <v>0</v>
      </c>
      <c r="CL53" s="318">
        <f t="shared" si="23"/>
        <v>0</v>
      </c>
      <c r="CM53" s="518">
        <f t="shared" si="23"/>
        <v>0</v>
      </c>
      <c r="CN53" s="318">
        <f t="shared" si="23"/>
        <v>0</v>
      </c>
      <c r="CO53" s="318">
        <f t="shared" si="23"/>
        <v>0</v>
      </c>
      <c r="CP53" s="318">
        <f t="shared" si="23"/>
        <v>0</v>
      </c>
      <c r="CQ53" s="518">
        <f t="shared" si="23"/>
        <v>0</v>
      </c>
      <c r="CR53" s="318">
        <f t="shared" si="23"/>
        <v>8390000</v>
      </c>
      <c r="CS53" s="318">
        <f t="shared" si="23"/>
        <v>8390000</v>
      </c>
      <c r="CT53" s="318">
        <f t="shared" si="23"/>
        <v>6037988</v>
      </c>
      <c r="CU53" s="522">
        <f t="shared" si="3"/>
        <v>0.71966483909415968</v>
      </c>
      <c r="CV53" s="318">
        <f t="shared" si="23"/>
        <v>1325000</v>
      </c>
      <c r="CW53" s="318">
        <f t="shared" si="23"/>
        <v>1325000</v>
      </c>
      <c r="CX53" s="318">
        <f t="shared" si="23"/>
        <v>423383</v>
      </c>
      <c r="CY53" s="522">
        <f>CX53/CW53</f>
        <v>0.31953433962264149</v>
      </c>
      <c r="CZ53" s="318">
        <f t="shared" si="23"/>
        <v>0</v>
      </c>
      <c r="DA53" s="318">
        <f t="shared" si="23"/>
        <v>0</v>
      </c>
      <c r="DB53" s="318">
        <f t="shared" si="23"/>
        <v>35100</v>
      </c>
      <c r="DC53" s="518">
        <f t="shared" si="23"/>
        <v>0</v>
      </c>
      <c r="DD53" s="318">
        <f t="shared" si="23"/>
        <v>794000</v>
      </c>
      <c r="DE53" s="318">
        <f t="shared" si="23"/>
        <v>514000</v>
      </c>
      <c r="DF53" s="318">
        <f t="shared" si="23"/>
        <v>135573</v>
      </c>
      <c r="DG53" s="522">
        <f>DF53/DE53</f>
        <v>0.26376070038910504</v>
      </c>
      <c r="DH53" s="235">
        <f t="shared" si="0"/>
        <v>104149582</v>
      </c>
      <c r="DI53" s="235">
        <f t="shared" si="14"/>
        <v>178164322</v>
      </c>
      <c r="DJ53" s="235">
        <f t="shared" si="2"/>
        <v>99780614</v>
      </c>
      <c r="DK53" s="403">
        <f t="shared" si="4"/>
        <v>0.56004823457302522</v>
      </c>
    </row>
    <row r="54" spans="1:115" s="3" customFormat="1" ht="15" customHeight="1" x14ac:dyDescent="0.2">
      <c r="A54" s="21" t="s">
        <v>112</v>
      </c>
      <c r="B54" s="24" t="s">
        <v>111</v>
      </c>
      <c r="C54" s="23" t="s">
        <v>110</v>
      </c>
      <c r="D54" s="319">
        <f t="shared" ref="D54:BN54" si="24">D33+D36+D44+D47+D53</f>
        <v>111197000</v>
      </c>
      <c r="E54" s="319">
        <f t="shared" si="24"/>
        <v>170409437</v>
      </c>
      <c r="F54" s="319">
        <f t="shared" si="24"/>
        <v>112259037</v>
      </c>
      <c r="G54" s="405">
        <f>F54/E54</f>
        <v>0.65876068236760854</v>
      </c>
      <c r="H54" s="319">
        <f t="shared" si="24"/>
        <v>3048000</v>
      </c>
      <c r="I54" s="319">
        <f t="shared" si="24"/>
        <v>3048000</v>
      </c>
      <c r="J54" s="319">
        <f t="shared" si="24"/>
        <v>2396504</v>
      </c>
      <c r="K54" s="523">
        <f>J54/I54</f>
        <v>0.786254593175853</v>
      </c>
      <c r="L54" s="319">
        <f t="shared" si="24"/>
        <v>25980000</v>
      </c>
      <c r="M54" s="319">
        <f t="shared" si="24"/>
        <v>25980000</v>
      </c>
      <c r="N54" s="319">
        <f t="shared" si="24"/>
        <v>20236191</v>
      </c>
      <c r="O54" s="523">
        <f>N54/M54</f>
        <v>0.77891420323325633</v>
      </c>
      <c r="P54" s="319">
        <f t="shared" si="24"/>
        <v>11808000</v>
      </c>
      <c r="Q54" s="319">
        <f t="shared" si="24"/>
        <v>11808000</v>
      </c>
      <c r="R54" s="319">
        <f t="shared" si="24"/>
        <v>8087601</v>
      </c>
      <c r="S54" s="523">
        <f>R54/Q54</f>
        <v>0.68492555894308949</v>
      </c>
      <c r="T54" s="319">
        <f t="shared" si="24"/>
        <v>55085000</v>
      </c>
      <c r="U54" s="319">
        <f t="shared" si="24"/>
        <v>48212957</v>
      </c>
      <c r="V54" s="319">
        <f t="shared" si="24"/>
        <v>13057306</v>
      </c>
      <c r="W54" s="523">
        <f>V54/U54</f>
        <v>0.27082566207254205</v>
      </c>
      <c r="X54" s="319">
        <f t="shared" si="24"/>
        <v>0</v>
      </c>
      <c r="Y54" s="319">
        <f t="shared" si="24"/>
        <v>0</v>
      </c>
      <c r="Z54" s="319">
        <f t="shared" si="24"/>
        <v>0</v>
      </c>
      <c r="AA54" s="520">
        <f t="shared" si="24"/>
        <v>0</v>
      </c>
      <c r="AB54" s="319">
        <f t="shared" si="24"/>
        <v>0</v>
      </c>
      <c r="AC54" s="319">
        <f t="shared" si="24"/>
        <v>0</v>
      </c>
      <c r="AD54" s="319">
        <f t="shared" si="24"/>
        <v>0</v>
      </c>
      <c r="AE54" s="520">
        <f t="shared" si="24"/>
        <v>0</v>
      </c>
      <c r="AF54" s="319">
        <f t="shared" si="24"/>
        <v>508000</v>
      </c>
      <c r="AG54" s="319">
        <f t="shared" si="24"/>
        <v>508000</v>
      </c>
      <c r="AH54" s="319">
        <f t="shared" si="24"/>
        <v>50180</v>
      </c>
      <c r="AI54" s="527">
        <f>AH54/AG54</f>
        <v>9.8779527559055114E-2</v>
      </c>
      <c r="AJ54" s="319">
        <f t="shared" si="24"/>
        <v>19050000</v>
      </c>
      <c r="AK54" s="319">
        <f t="shared" si="24"/>
        <v>19050000</v>
      </c>
      <c r="AL54" s="319">
        <f t="shared" si="24"/>
        <v>15038383</v>
      </c>
      <c r="AM54" s="527">
        <f>AL54/AK54</f>
        <v>0.78941643044619425</v>
      </c>
      <c r="AN54" s="319">
        <f t="shared" si="24"/>
        <v>0</v>
      </c>
      <c r="AO54" s="319">
        <f t="shared" si="24"/>
        <v>0</v>
      </c>
      <c r="AP54" s="319">
        <f t="shared" si="24"/>
        <v>1819836</v>
      </c>
      <c r="AQ54" s="520">
        <f t="shared" si="24"/>
        <v>0</v>
      </c>
      <c r="AR54" s="319">
        <f t="shared" si="24"/>
        <v>26936000</v>
      </c>
      <c r="AS54" s="319">
        <f t="shared" si="24"/>
        <v>34369202</v>
      </c>
      <c r="AT54" s="319">
        <f t="shared" si="24"/>
        <v>33495722</v>
      </c>
      <c r="AU54" s="523">
        <f>AT54/AS54</f>
        <v>0.97458538606744494</v>
      </c>
      <c r="AV54" s="319">
        <f t="shared" si="24"/>
        <v>84570000</v>
      </c>
      <c r="AW54" s="319">
        <f t="shared" si="24"/>
        <v>92553049</v>
      </c>
      <c r="AX54" s="319">
        <f t="shared" si="24"/>
        <v>88520659</v>
      </c>
      <c r="AY54" s="523">
        <f>AX54/AW54</f>
        <v>0.95643158120052862</v>
      </c>
      <c r="AZ54" s="319">
        <f t="shared" si="24"/>
        <v>23759000</v>
      </c>
      <c r="BA54" s="319">
        <f t="shared" si="24"/>
        <v>19314000</v>
      </c>
      <c r="BB54" s="319">
        <f t="shared" si="24"/>
        <v>16352033</v>
      </c>
      <c r="BC54" s="520">
        <f t="shared" si="24"/>
        <v>0.76629655172413791</v>
      </c>
      <c r="BD54" s="319">
        <f t="shared" si="24"/>
        <v>150034870</v>
      </c>
      <c r="BE54" s="319">
        <f t="shared" si="24"/>
        <v>149750853</v>
      </c>
      <c r="BF54" s="319">
        <f t="shared" si="24"/>
        <v>145725876</v>
      </c>
      <c r="BG54" s="523">
        <f>BF54/BE54</f>
        <v>0.97312217647267762</v>
      </c>
      <c r="BH54" s="319">
        <f t="shared" si="24"/>
        <v>17079112</v>
      </c>
      <c r="BI54" s="319">
        <f t="shared" si="24"/>
        <v>19604112</v>
      </c>
      <c r="BJ54" s="319">
        <f t="shared" si="24"/>
        <v>11265966</v>
      </c>
      <c r="BK54" s="523">
        <f>BJ54/BI54</f>
        <v>0.57467361949370621</v>
      </c>
      <c r="BL54" s="319">
        <f t="shared" si="24"/>
        <v>1146800</v>
      </c>
      <c r="BM54" s="319">
        <f t="shared" si="24"/>
        <v>1146800</v>
      </c>
      <c r="BN54" s="319">
        <f t="shared" si="24"/>
        <v>316105</v>
      </c>
      <c r="BO54" s="523">
        <f>BN54/BM54</f>
        <v>0.27564091384722705</v>
      </c>
      <c r="BP54" s="319">
        <f t="shared" ref="BP54:DF54" si="25">BP33+BP36+BP44+BP47+BP53</f>
        <v>0</v>
      </c>
      <c r="BQ54" s="319">
        <f t="shared" si="25"/>
        <v>58931594</v>
      </c>
      <c r="BR54" s="319">
        <f t="shared" si="25"/>
        <v>58609052</v>
      </c>
      <c r="BS54" s="523">
        <f>BR54/BQ54</f>
        <v>0.99452684072994868</v>
      </c>
      <c r="BT54" s="319">
        <f t="shared" si="25"/>
        <v>7766000</v>
      </c>
      <c r="BU54" s="319">
        <f t="shared" si="25"/>
        <v>8801050</v>
      </c>
      <c r="BV54" s="319">
        <f t="shared" si="25"/>
        <v>5858378</v>
      </c>
      <c r="BW54" s="523">
        <f>BV54/BU54</f>
        <v>0.66564534913447826</v>
      </c>
      <c r="BX54" s="319">
        <f t="shared" si="25"/>
        <v>9000000</v>
      </c>
      <c r="BY54" s="319">
        <f t="shared" si="25"/>
        <v>9500000</v>
      </c>
      <c r="BZ54" s="319">
        <f t="shared" si="25"/>
        <v>4428865</v>
      </c>
      <c r="CA54" s="523">
        <f>BZ54/BY54</f>
        <v>0.46619631578947368</v>
      </c>
      <c r="CB54" s="319">
        <f t="shared" si="25"/>
        <v>0</v>
      </c>
      <c r="CC54" s="319">
        <f t="shared" si="25"/>
        <v>0</v>
      </c>
      <c r="CD54" s="319">
        <f t="shared" si="25"/>
        <v>1178000</v>
      </c>
      <c r="CE54" s="520">
        <f t="shared" si="25"/>
        <v>0</v>
      </c>
      <c r="CF54" s="319">
        <f t="shared" si="25"/>
        <v>0</v>
      </c>
      <c r="CG54" s="319">
        <f t="shared" si="25"/>
        <v>0</v>
      </c>
      <c r="CH54" s="319">
        <f t="shared" si="25"/>
        <v>355200</v>
      </c>
      <c r="CI54" s="520">
        <f t="shared" si="25"/>
        <v>0</v>
      </c>
      <c r="CJ54" s="319">
        <f t="shared" si="25"/>
        <v>0</v>
      </c>
      <c r="CK54" s="319">
        <f t="shared" si="25"/>
        <v>0</v>
      </c>
      <c r="CL54" s="319">
        <f t="shared" si="25"/>
        <v>1034439</v>
      </c>
      <c r="CM54" s="520">
        <f t="shared" si="25"/>
        <v>0</v>
      </c>
      <c r="CN54" s="319">
        <f t="shared" si="25"/>
        <v>0</v>
      </c>
      <c r="CO54" s="319">
        <f t="shared" si="25"/>
        <v>0</v>
      </c>
      <c r="CP54" s="319">
        <f t="shared" si="25"/>
        <v>130000</v>
      </c>
      <c r="CQ54" s="520">
        <f t="shared" si="25"/>
        <v>0</v>
      </c>
      <c r="CR54" s="319">
        <f t="shared" si="25"/>
        <v>39475000</v>
      </c>
      <c r="CS54" s="319">
        <f t="shared" si="25"/>
        <v>39475000</v>
      </c>
      <c r="CT54" s="319">
        <f t="shared" si="25"/>
        <v>28872419</v>
      </c>
      <c r="CU54" s="523">
        <f t="shared" si="3"/>
        <v>0.73141023432552243</v>
      </c>
      <c r="CV54" s="319">
        <f t="shared" si="25"/>
        <v>6225000</v>
      </c>
      <c r="CW54" s="319">
        <f t="shared" si="25"/>
        <v>6225000</v>
      </c>
      <c r="CX54" s="319">
        <f t="shared" si="25"/>
        <v>3404542</v>
      </c>
      <c r="CY54" s="523">
        <f>CX54/CW54</f>
        <v>0.54691437751004013</v>
      </c>
      <c r="CZ54" s="319">
        <f t="shared" si="25"/>
        <v>650000</v>
      </c>
      <c r="DA54" s="319">
        <f t="shared" si="25"/>
        <v>650000</v>
      </c>
      <c r="DB54" s="319">
        <f t="shared" si="25"/>
        <v>35100</v>
      </c>
      <c r="DC54" s="520">
        <f t="shared" si="25"/>
        <v>0</v>
      </c>
      <c r="DD54" s="319">
        <f t="shared" si="25"/>
        <v>10794000</v>
      </c>
      <c r="DE54" s="319">
        <f t="shared" si="25"/>
        <v>10091168</v>
      </c>
      <c r="DF54" s="319">
        <f t="shared" si="25"/>
        <v>1318995</v>
      </c>
      <c r="DG54" s="523">
        <f>DF54/DE54</f>
        <v>0.13070786255862551</v>
      </c>
      <c r="DH54" s="234">
        <f t="shared" si="0"/>
        <v>604111782</v>
      </c>
      <c r="DI54" s="234">
        <f t="shared" si="14"/>
        <v>729428222</v>
      </c>
      <c r="DJ54" s="234">
        <f t="shared" si="2"/>
        <v>573846389</v>
      </c>
      <c r="DK54" s="456">
        <f t="shared" si="4"/>
        <v>0.78670713812880133</v>
      </c>
    </row>
    <row r="55" spans="1:115" ht="15" customHeight="1" x14ac:dyDescent="0.2">
      <c r="A55" s="10" t="s">
        <v>109</v>
      </c>
      <c r="B55" s="27" t="s">
        <v>108</v>
      </c>
      <c r="C55" s="15" t="s">
        <v>107</v>
      </c>
      <c r="D55" s="320"/>
      <c r="E55" s="320"/>
      <c r="F55" s="320"/>
      <c r="G55" s="398"/>
      <c r="H55" s="233"/>
      <c r="I55" s="233"/>
      <c r="J55" s="233"/>
      <c r="K55" s="522"/>
      <c r="L55" s="233"/>
      <c r="M55" s="233"/>
      <c r="N55" s="233"/>
      <c r="O55" s="522"/>
      <c r="P55" s="321"/>
      <c r="Q55" s="321"/>
      <c r="R55" s="321"/>
      <c r="S55" s="522"/>
      <c r="T55" s="233"/>
      <c r="U55" s="233"/>
      <c r="V55" s="233"/>
      <c r="W55" s="522"/>
      <c r="X55" s="233"/>
      <c r="Y55" s="233"/>
      <c r="Z55" s="233"/>
      <c r="AA55" s="525"/>
      <c r="AB55" s="233"/>
      <c r="AC55" s="233"/>
      <c r="AD55" s="233"/>
      <c r="AE55" s="525"/>
      <c r="AF55" s="233"/>
      <c r="AG55" s="233"/>
      <c r="AH55" s="233"/>
      <c r="AI55" s="525"/>
      <c r="AJ55" s="233"/>
      <c r="AK55" s="233"/>
      <c r="AL55" s="233"/>
      <c r="AM55" s="525"/>
      <c r="AN55" s="233"/>
      <c r="AO55" s="233"/>
      <c r="AP55" s="233"/>
      <c r="AQ55" s="525"/>
      <c r="AR55" s="233"/>
      <c r="AS55" s="233"/>
      <c r="AT55" s="233"/>
      <c r="AU55" s="522"/>
      <c r="AV55" s="233"/>
      <c r="AW55" s="233"/>
      <c r="AX55" s="233"/>
      <c r="AY55" s="522"/>
      <c r="AZ55" s="233"/>
      <c r="BA55" s="233"/>
      <c r="BB55" s="233"/>
      <c r="BC55" s="525"/>
      <c r="BD55" s="218"/>
      <c r="BE55" s="218"/>
      <c r="BF55" s="218"/>
      <c r="BG55" s="522"/>
      <c r="BH55" s="218"/>
      <c r="BI55" s="218"/>
      <c r="BJ55" s="218"/>
      <c r="BK55" s="522"/>
      <c r="BL55" s="218"/>
      <c r="BM55" s="218"/>
      <c r="BN55" s="218"/>
      <c r="BO55" s="522"/>
      <c r="BP55" s="218"/>
      <c r="BQ55" s="218"/>
      <c r="BR55" s="218"/>
      <c r="BS55" s="522"/>
      <c r="BT55" s="233"/>
      <c r="BU55" s="233"/>
      <c r="BV55" s="233"/>
      <c r="BW55" s="522"/>
      <c r="BX55" s="233"/>
      <c r="BY55" s="233"/>
      <c r="BZ55" s="233"/>
      <c r="CA55" s="522"/>
      <c r="CB55" s="233"/>
      <c r="CC55" s="233"/>
      <c r="CD55" s="233"/>
      <c r="CE55" s="525"/>
      <c r="CF55" s="233"/>
      <c r="CG55" s="233"/>
      <c r="CH55" s="233"/>
      <c r="CI55" s="525"/>
      <c r="CJ55" s="233"/>
      <c r="CK55" s="233"/>
      <c r="CL55" s="233"/>
      <c r="CM55" s="525"/>
      <c r="CN55" s="233"/>
      <c r="CO55" s="233"/>
      <c r="CP55" s="233"/>
      <c r="CQ55" s="525"/>
      <c r="CR55" s="233"/>
      <c r="CS55" s="233"/>
      <c r="CT55" s="233"/>
      <c r="CU55" s="522"/>
      <c r="CV55" s="233"/>
      <c r="CW55" s="233"/>
      <c r="CX55" s="233"/>
      <c r="CY55" s="522"/>
      <c r="CZ55" s="233"/>
      <c r="DA55" s="233"/>
      <c r="DB55" s="233"/>
      <c r="DC55" s="525"/>
      <c r="DD55" s="233"/>
      <c r="DE55" s="233"/>
      <c r="DF55" s="233"/>
      <c r="DG55" s="522"/>
      <c r="DH55" s="235">
        <f t="shared" si="0"/>
        <v>0</v>
      </c>
      <c r="DI55" s="235">
        <f t="shared" ref="DI55:DI74" si="26">E55+I55+M55+Q55+U55+AC55+AG55+AK55+AO55+AS55+AW55+BA55+BE55+BI55+BM55+BU55+BY55+CC55+CG55+CO55+CS55+CW55+DA55+DE55+Y55+BQ55+CK55</f>
        <v>0</v>
      </c>
      <c r="DJ55" s="235">
        <f t="shared" si="2"/>
        <v>0</v>
      </c>
      <c r="DK55" s="403"/>
    </row>
    <row r="56" spans="1:115" ht="15" customHeight="1" x14ac:dyDescent="0.2">
      <c r="A56" s="10" t="s">
        <v>106</v>
      </c>
      <c r="B56" s="27" t="s">
        <v>105</v>
      </c>
      <c r="C56" s="15" t="s">
        <v>104</v>
      </c>
      <c r="D56" s="320"/>
      <c r="E56" s="320"/>
      <c r="F56" s="320"/>
      <c r="G56" s="398"/>
      <c r="H56" s="233"/>
      <c r="I56" s="233"/>
      <c r="J56" s="233"/>
      <c r="K56" s="522"/>
      <c r="L56" s="233"/>
      <c r="M56" s="233"/>
      <c r="N56" s="233"/>
      <c r="O56" s="522"/>
      <c r="P56" s="233"/>
      <c r="Q56" s="233"/>
      <c r="R56" s="233"/>
      <c r="S56" s="522"/>
      <c r="T56" s="233"/>
      <c r="U56" s="233"/>
      <c r="V56" s="233"/>
      <c r="W56" s="522"/>
      <c r="X56" s="233"/>
      <c r="Y56" s="233"/>
      <c r="Z56" s="233"/>
      <c r="AA56" s="525"/>
      <c r="AB56" s="233"/>
      <c r="AC56" s="233"/>
      <c r="AD56" s="233"/>
      <c r="AE56" s="525"/>
      <c r="AF56" s="233"/>
      <c r="AG56" s="233"/>
      <c r="AH56" s="233"/>
      <c r="AI56" s="525"/>
      <c r="AJ56" s="233"/>
      <c r="AK56" s="233"/>
      <c r="AL56" s="233"/>
      <c r="AM56" s="525"/>
      <c r="AN56" s="233"/>
      <c r="AO56" s="233"/>
      <c r="AP56" s="233"/>
      <c r="AQ56" s="525"/>
      <c r="AR56" s="233"/>
      <c r="AS56" s="233"/>
      <c r="AT56" s="233"/>
      <c r="AU56" s="522"/>
      <c r="AV56" s="233"/>
      <c r="AW56" s="233"/>
      <c r="AX56" s="233"/>
      <c r="AY56" s="522"/>
      <c r="AZ56" s="233"/>
      <c r="BA56" s="233"/>
      <c r="BB56" s="233"/>
      <c r="BC56" s="525"/>
      <c r="BD56" s="218"/>
      <c r="BE56" s="218"/>
      <c r="BF56" s="218"/>
      <c r="BG56" s="522"/>
      <c r="BH56" s="218"/>
      <c r="BI56" s="218"/>
      <c r="BJ56" s="218"/>
      <c r="BK56" s="522"/>
      <c r="BL56" s="218"/>
      <c r="BM56" s="218"/>
      <c r="BN56" s="218"/>
      <c r="BO56" s="522"/>
      <c r="BP56" s="218"/>
      <c r="BQ56" s="218"/>
      <c r="BR56" s="218"/>
      <c r="BS56" s="522"/>
      <c r="BT56" s="233"/>
      <c r="BU56" s="233"/>
      <c r="BV56" s="233"/>
      <c r="BW56" s="522"/>
      <c r="BX56" s="233"/>
      <c r="BY56" s="233"/>
      <c r="BZ56" s="233"/>
      <c r="CA56" s="522"/>
      <c r="CB56" s="233"/>
      <c r="CC56" s="233"/>
      <c r="CD56" s="233"/>
      <c r="CE56" s="525"/>
      <c r="CF56" s="233"/>
      <c r="CG56" s="233"/>
      <c r="CH56" s="233"/>
      <c r="CI56" s="525"/>
      <c r="CJ56" s="233"/>
      <c r="CK56" s="233"/>
      <c r="CL56" s="233"/>
      <c r="CM56" s="525"/>
      <c r="CN56" s="233"/>
      <c r="CO56" s="233"/>
      <c r="CP56" s="233"/>
      <c r="CQ56" s="525"/>
      <c r="CR56" s="233"/>
      <c r="CS56" s="233"/>
      <c r="CT56" s="233"/>
      <c r="CU56" s="522"/>
      <c r="CV56" s="233"/>
      <c r="CW56" s="233"/>
      <c r="CX56" s="233"/>
      <c r="CY56" s="522"/>
      <c r="CZ56" s="233">
        <v>200000</v>
      </c>
      <c r="DA56" s="233">
        <v>200000</v>
      </c>
      <c r="DB56" s="233"/>
      <c r="DC56" s="525"/>
      <c r="DD56" s="233"/>
      <c r="DE56" s="233"/>
      <c r="DF56" s="233"/>
      <c r="DG56" s="522"/>
      <c r="DH56" s="235">
        <f t="shared" si="0"/>
        <v>200000</v>
      </c>
      <c r="DI56" s="235">
        <f t="shared" si="26"/>
        <v>200000</v>
      </c>
      <c r="DJ56" s="235">
        <f t="shared" si="2"/>
        <v>0</v>
      </c>
      <c r="DK56" s="403">
        <f t="shared" si="4"/>
        <v>0</v>
      </c>
    </row>
    <row r="57" spans="1:115" ht="15" customHeight="1" x14ac:dyDescent="0.2">
      <c r="A57" s="10" t="s">
        <v>103</v>
      </c>
      <c r="B57" s="27" t="s">
        <v>102</v>
      </c>
      <c r="C57" s="15" t="s">
        <v>101</v>
      </c>
      <c r="D57" s="320"/>
      <c r="E57" s="320"/>
      <c r="F57" s="320"/>
      <c r="G57" s="398"/>
      <c r="H57" s="233"/>
      <c r="I57" s="233"/>
      <c r="J57" s="233"/>
      <c r="K57" s="522"/>
      <c r="L57" s="233"/>
      <c r="M57" s="233"/>
      <c r="N57" s="233"/>
      <c r="O57" s="522"/>
      <c r="P57" s="233"/>
      <c r="Q57" s="233"/>
      <c r="R57" s="233"/>
      <c r="S57" s="522"/>
      <c r="T57" s="233"/>
      <c r="U57" s="233"/>
      <c r="V57" s="233"/>
      <c r="W57" s="522"/>
      <c r="X57" s="233"/>
      <c r="Y57" s="233"/>
      <c r="Z57" s="233"/>
      <c r="AA57" s="525"/>
      <c r="AB57" s="233"/>
      <c r="AC57" s="233"/>
      <c r="AD57" s="233"/>
      <c r="AE57" s="525"/>
      <c r="AF57" s="233"/>
      <c r="AG57" s="233"/>
      <c r="AH57" s="233"/>
      <c r="AI57" s="525"/>
      <c r="AJ57" s="233"/>
      <c r="AK57" s="233"/>
      <c r="AL57" s="233"/>
      <c r="AM57" s="525"/>
      <c r="AN57" s="233"/>
      <c r="AO57" s="233"/>
      <c r="AP57" s="233"/>
      <c r="AQ57" s="525"/>
      <c r="AR57" s="233"/>
      <c r="AS57" s="233"/>
      <c r="AT57" s="233"/>
      <c r="AU57" s="522"/>
      <c r="AV57" s="233"/>
      <c r="AW57" s="233"/>
      <c r="AX57" s="233"/>
      <c r="AY57" s="522"/>
      <c r="AZ57" s="233"/>
      <c r="BA57" s="233"/>
      <c r="BB57" s="233"/>
      <c r="BC57" s="525"/>
      <c r="BD57" s="218"/>
      <c r="BE57" s="218"/>
      <c r="BF57" s="218"/>
      <c r="BG57" s="522"/>
      <c r="BH57" s="218"/>
      <c r="BI57" s="218"/>
      <c r="BJ57" s="218"/>
      <c r="BK57" s="522"/>
      <c r="BL57" s="218"/>
      <c r="BM57" s="218"/>
      <c r="BN57" s="218"/>
      <c r="BO57" s="522"/>
      <c r="BP57" s="218"/>
      <c r="BQ57" s="218"/>
      <c r="BR57" s="218"/>
      <c r="BS57" s="522"/>
      <c r="BT57" s="233"/>
      <c r="BU57" s="233"/>
      <c r="BV57" s="233"/>
      <c r="BW57" s="522"/>
      <c r="BX57" s="233"/>
      <c r="BY57" s="233"/>
      <c r="BZ57" s="233"/>
      <c r="CA57" s="522"/>
      <c r="CB57" s="233"/>
      <c r="CC57" s="233"/>
      <c r="CD57" s="233"/>
      <c r="CE57" s="525"/>
      <c r="CF57" s="233"/>
      <c r="CG57" s="233"/>
      <c r="CH57" s="233"/>
      <c r="CI57" s="525"/>
      <c r="CJ57" s="233"/>
      <c r="CK57" s="233"/>
      <c r="CL57" s="233"/>
      <c r="CM57" s="525"/>
      <c r="CN57" s="233"/>
      <c r="CO57" s="233"/>
      <c r="CP57" s="233"/>
      <c r="CQ57" s="525"/>
      <c r="CR57" s="233"/>
      <c r="CS57" s="233"/>
      <c r="CT57" s="233"/>
      <c r="CU57" s="522"/>
      <c r="CV57" s="233"/>
      <c r="CW57" s="233"/>
      <c r="CX57" s="233"/>
      <c r="CY57" s="522"/>
      <c r="CZ57" s="233"/>
      <c r="DA57" s="233"/>
      <c r="DB57" s="233"/>
      <c r="DC57" s="525"/>
      <c r="DD57" s="233"/>
      <c r="DE57" s="233"/>
      <c r="DF57" s="233"/>
      <c r="DG57" s="522"/>
      <c r="DH57" s="235">
        <f t="shared" si="0"/>
        <v>0</v>
      </c>
      <c r="DI57" s="235">
        <f t="shared" si="26"/>
        <v>0</v>
      </c>
      <c r="DJ57" s="235">
        <f t="shared" si="2"/>
        <v>0</v>
      </c>
      <c r="DK57" s="403"/>
    </row>
    <row r="58" spans="1:115" ht="15" customHeight="1" x14ac:dyDescent="0.2">
      <c r="A58" s="10" t="s">
        <v>100</v>
      </c>
      <c r="B58" s="27" t="s">
        <v>99</v>
      </c>
      <c r="C58" s="15" t="s">
        <v>98</v>
      </c>
      <c r="D58" s="320"/>
      <c r="E58" s="320"/>
      <c r="F58" s="320"/>
      <c r="G58" s="398"/>
      <c r="H58" s="233"/>
      <c r="I58" s="233"/>
      <c r="J58" s="233"/>
      <c r="K58" s="522"/>
      <c r="L58" s="233"/>
      <c r="M58" s="233"/>
      <c r="N58" s="233"/>
      <c r="O58" s="522"/>
      <c r="P58" s="233"/>
      <c r="Q58" s="233"/>
      <c r="R58" s="233"/>
      <c r="S58" s="522"/>
      <c r="T58" s="233"/>
      <c r="U58" s="233"/>
      <c r="V58" s="233"/>
      <c r="W58" s="522"/>
      <c r="X58" s="233"/>
      <c r="Y58" s="233"/>
      <c r="Z58" s="233"/>
      <c r="AA58" s="525"/>
      <c r="AB58" s="233"/>
      <c r="AC58" s="233"/>
      <c r="AD58" s="233"/>
      <c r="AE58" s="525"/>
      <c r="AF58" s="233"/>
      <c r="AG58" s="233"/>
      <c r="AH58" s="233"/>
      <c r="AI58" s="525"/>
      <c r="AJ58" s="233"/>
      <c r="AK58" s="233"/>
      <c r="AL58" s="233"/>
      <c r="AM58" s="525"/>
      <c r="AN58" s="233"/>
      <c r="AO58" s="233"/>
      <c r="AP58" s="233"/>
      <c r="AQ58" s="525"/>
      <c r="AR58" s="233"/>
      <c r="AS58" s="233"/>
      <c r="AT58" s="233"/>
      <c r="AU58" s="522"/>
      <c r="AV58" s="233"/>
      <c r="AW58" s="233"/>
      <c r="AX58" s="233"/>
      <c r="AY58" s="522"/>
      <c r="AZ58" s="233"/>
      <c r="BA58" s="233"/>
      <c r="BB58" s="233"/>
      <c r="BC58" s="525"/>
      <c r="BD58" s="218"/>
      <c r="BE58" s="218"/>
      <c r="BF58" s="218"/>
      <c r="BG58" s="522"/>
      <c r="BH58" s="218"/>
      <c r="BI58" s="218"/>
      <c r="BJ58" s="218"/>
      <c r="BK58" s="522"/>
      <c r="BL58" s="218"/>
      <c r="BM58" s="218"/>
      <c r="BN58" s="218"/>
      <c r="BO58" s="522"/>
      <c r="BP58" s="218"/>
      <c r="BQ58" s="218"/>
      <c r="BR58" s="218"/>
      <c r="BS58" s="522"/>
      <c r="BT58" s="233"/>
      <c r="BU58" s="233"/>
      <c r="BV58" s="233"/>
      <c r="BW58" s="522"/>
      <c r="BX58" s="233"/>
      <c r="BY58" s="233"/>
      <c r="BZ58" s="233"/>
      <c r="CA58" s="522"/>
      <c r="CB58" s="233"/>
      <c r="CC58" s="233"/>
      <c r="CD58" s="233"/>
      <c r="CE58" s="525"/>
      <c r="CF58" s="233"/>
      <c r="CG58" s="233"/>
      <c r="CH58" s="233"/>
      <c r="CI58" s="525"/>
      <c r="CJ58" s="233"/>
      <c r="CK58" s="233"/>
      <c r="CL58" s="233"/>
      <c r="CM58" s="525"/>
      <c r="CN58" s="233"/>
      <c r="CO58" s="233"/>
      <c r="CP58" s="233"/>
      <c r="CQ58" s="525"/>
      <c r="CR58" s="233"/>
      <c r="CS58" s="233"/>
      <c r="CT58" s="233"/>
      <c r="CU58" s="522"/>
      <c r="CV58" s="233"/>
      <c r="CW58" s="233"/>
      <c r="CX58" s="233"/>
      <c r="CY58" s="522"/>
      <c r="CZ58" s="233"/>
      <c r="DA58" s="233"/>
      <c r="DB58" s="233"/>
      <c r="DC58" s="525"/>
      <c r="DD58" s="233"/>
      <c r="DE58" s="233"/>
      <c r="DF58" s="233"/>
      <c r="DG58" s="522"/>
      <c r="DH58" s="235">
        <f t="shared" si="0"/>
        <v>0</v>
      </c>
      <c r="DI58" s="235">
        <f t="shared" si="26"/>
        <v>0</v>
      </c>
      <c r="DJ58" s="235">
        <f t="shared" si="2"/>
        <v>0</v>
      </c>
      <c r="DK58" s="403"/>
    </row>
    <row r="59" spans="1:115" ht="15" customHeight="1" x14ac:dyDescent="0.2">
      <c r="A59" s="10" t="s">
        <v>97</v>
      </c>
      <c r="B59" s="27" t="s">
        <v>96</v>
      </c>
      <c r="C59" s="15" t="s">
        <v>95</v>
      </c>
      <c r="D59" s="320"/>
      <c r="E59" s="320"/>
      <c r="F59" s="320"/>
      <c r="G59" s="398"/>
      <c r="H59" s="233"/>
      <c r="I59" s="233"/>
      <c r="J59" s="233"/>
      <c r="K59" s="522"/>
      <c r="L59" s="233"/>
      <c r="M59" s="233"/>
      <c r="N59" s="233"/>
      <c r="O59" s="522"/>
      <c r="P59" s="233"/>
      <c r="Q59" s="233"/>
      <c r="R59" s="233"/>
      <c r="S59" s="522"/>
      <c r="T59" s="233"/>
      <c r="U59" s="233"/>
      <c r="V59" s="233"/>
      <c r="W59" s="522"/>
      <c r="X59" s="233"/>
      <c r="Y59" s="233"/>
      <c r="Z59" s="233"/>
      <c r="AA59" s="525"/>
      <c r="AB59" s="233"/>
      <c r="AC59" s="233"/>
      <c r="AD59" s="233"/>
      <c r="AE59" s="525"/>
      <c r="AF59" s="233"/>
      <c r="AG59" s="233"/>
      <c r="AH59" s="233"/>
      <c r="AI59" s="525"/>
      <c r="AJ59" s="233"/>
      <c r="AK59" s="233"/>
      <c r="AL59" s="233"/>
      <c r="AM59" s="525"/>
      <c r="AN59" s="233"/>
      <c r="AO59" s="233"/>
      <c r="AP59" s="233"/>
      <c r="AQ59" s="525"/>
      <c r="AR59" s="233"/>
      <c r="AS59" s="233"/>
      <c r="AT59" s="233"/>
      <c r="AU59" s="522"/>
      <c r="AV59" s="233"/>
      <c r="AW59" s="233"/>
      <c r="AX59" s="233"/>
      <c r="AY59" s="522"/>
      <c r="AZ59" s="233"/>
      <c r="BA59" s="233"/>
      <c r="BB59" s="233"/>
      <c r="BC59" s="525"/>
      <c r="BD59" s="218"/>
      <c r="BE59" s="218"/>
      <c r="BF59" s="218"/>
      <c r="BG59" s="522"/>
      <c r="BH59" s="218"/>
      <c r="BI59" s="218"/>
      <c r="BJ59" s="218"/>
      <c r="BK59" s="522"/>
      <c r="BL59" s="218"/>
      <c r="BM59" s="218"/>
      <c r="BN59" s="218"/>
      <c r="BO59" s="522"/>
      <c r="BP59" s="218"/>
      <c r="BQ59" s="218"/>
      <c r="BR59" s="218"/>
      <c r="BS59" s="522"/>
      <c r="BT59" s="233"/>
      <c r="BU59" s="233"/>
      <c r="BV59" s="233"/>
      <c r="BW59" s="522"/>
      <c r="BX59" s="233"/>
      <c r="BY59" s="233"/>
      <c r="BZ59" s="233"/>
      <c r="CA59" s="522"/>
      <c r="CB59" s="233"/>
      <c r="CC59" s="233"/>
      <c r="CD59" s="233"/>
      <c r="CE59" s="525"/>
      <c r="CF59" s="233"/>
      <c r="CG59" s="233"/>
      <c r="CH59" s="233"/>
      <c r="CI59" s="525"/>
      <c r="CJ59" s="233"/>
      <c r="CK59" s="233"/>
      <c r="CL59" s="233"/>
      <c r="CM59" s="525"/>
      <c r="CN59" s="233"/>
      <c r="CO59" s="233"/>
      <c r="CP59" s="233"/>
      <c r="CQ59" s="525"/>
      <c r="CR59" s="233"/>
      <c r="CS59" s="233"/>
      <c r="CT59" s="233"/>
      <c r="CU59" s="522"/>
      <c r="CV59" s="233"/>
      <c r="CW59" s="233"/>
      <c r="CX59" s="233"/>
      <c r="CY59" s="522"/>
      <c r="CZ59" s="233"/>
      <c r="DA59" s="233"/>
      <c r="DB59" s="233"/>
      <c r="DC59" s="525"/>
      <c r="DD59" s="233"/>
      <c r="DE59" s="233"/>
      <c r="DF59" s="233"/>
      <c r="DG59" s="522"/>
      <c r="DH59" s="235">
        <f t="shared" si="0"/>
        <v>0</v>
      </c>
      <c r="DI59" s="235">
        <f t="shared" si="26"/>
        <v>0</v>
      </c>
      <c r="DJ59" s="235">
        <f t="shared" si="2"/>
        <v>0</v>
      </c>
      <c r="DK59" s="403"/>
    </row>
    <row r="60" spans="1:115" ht="15" customHeight="1" x14ac:dyDescent="0.2">
      <c r="A60" s="10" t="s">
        <v>94</v>
      </c>
      <c r="B60" s="27" t="s">
        <v>93</v>
      </c>
      <c r="C60" s="15" t="s">
        <v>92</v>
      </c>
      <c r="D60" s="320"/>
      <c r="E60" s="320"/>
      <c r="F60" s="320"/>
      <c r="G60" s="398"/>
      <c r="H60" s="233"/>
      <c r="I60" s="233"/>
      <c r="J60" s="233"/>
      <c r="K60" s="522"/>
      <c r="L60" s="233"/>
      <c r="M60" s="233"/>
      <c r="N60" s="233"/>
      <c r="O60" s="522"/>
      <c r="P60" s="233"/>
      <c r="Q60" s="233"/>
      <c r="R60" s="233"/>
      <c r="S60" s="522"/>
      <c r="T60" s="233"/>
      <c r="U60" s="233"/>
      <c r="V60" s="233"/>
      <c r="W60" s="522"/>
      <c r="X60" s="233"/>
      <c r="Y60" s="233"/>
      <c r="Z60" s="233"/>
      <c r="AA60" s="525"/>
      <c r="AB60" s="233"/>
      <c r="AC60" s="233"/>
      <c r="AD60" s="233"/>
      <c r="AE60" s="525"/>
      <c r="AF60" s="233"/>
      <c r="AG60" s="233"/>
      <c r="AH60" s="233"/>
      <c r="AI60" s="525"/>
      <c r="AJ60" s="233"/>
      <c r="AK60" s="233"/>
      <c r="AL60" s="233"/>
      <c r="AM60" s="525"/>
      <c r="AN60" s="233"/>
      <c r="AO60" s="233"/>
      <c r="AP60" s="233"/>
      <c r="AQ60" s="525"/>
      <c r="AR60" s="233"/>
      <c r="AS60" s="233"/>
      <c r="AT60" s="233"/>
      <c r="AU60" s="522"/>
      <c r="AV60" s="233"/>
      <c r="AW60" s="233"/>
      <c r="AX60" s="233"/>
      <c r="AY60" s="522"/>
      <c r="AZ60" s="233"/>
      <c r="BA60" s="233"/>
      <c r="BB60" s="233"/>
      <c r="BC60" s="525"/>
      <c r="BD60" s="218"/>
      <c r="BE60" s="218"/>
      <c r="BF60" s="218"/>
      <c r="BG60" s="522"/>
      <c r="BH60" s="218"/>
      <c r="BI60" s="218"/>
      <c r="BJ60" s="218"/>
      <c r="BK60" s="522"/>
      <c r="BL60" s="218"/>
      <c r="BM60" s="218"/>
      <c r="BN60" s="218"/>
      <c r="BO60" s="522"/>
      <c r="BP60" s="218"/>
      <c r="BQ60" s="218"/>
      <c r="BR60" s="218"/>
      <c r="BS60" s="522"/>
      <c r="BT60" s="233"/>
      <c r="BU60" s="233"/>
      <c r="BV60" s="233"/>
      <c r="BW60" s="522"/>
      <c r="BX60" s="233"/>
      <c r="BY60" s="233"/>
      <c r="BZ60" s="233"/>
      <c r="CA60" s="522"/>
      <c r="CB60" s="233"/>
      <c r="CC60" s="233"/>
      <c r="CD60" s="233"/>
      <c r="CE60" s="525"/>
      <c r="CF60" s="233"/>
      <c r="CG60" s="233"/>
      <c r="CH60" s="233"/>
      <c r="CI60" s="525"/>
      <c r="CJ60" s="233"/>
      <c r="CK60" s="233"/>
      <c r="CL60" s="233"/>
      <c r="CM60" s="525"/>
      <c r="CN60" s="233"/>
      <c r="CO60" s="233"/>
      <c r="CP60" s="233"/>
      <c r="CQ60" s="525"/>
      <c r="CR60" s="233"/>
      <c r="CS60" s="233"/>
      <c r="CT60" s="233"/>
      <c r="CU60" s="522"/>
      <c r="CV60" s="233"/>
      <c r="CW60" s="233"/>
      <c r="CX60" s="233"/>
      <c r="CY60" s="522"/>
      <c r="CZ60" s="233"/>
      <c r="DA60" s="233"/>
      <c r="DB60" s="233"/>
      <c r="DC60" s="525"/>
      <c r="DD60" s="233"/>
      <c r="DE60" s="233"/>
      <c r="DF60" s="233"/>
      <c r="DG60" s="522"/>
      <c r="DH60" s="235">
        <f t="shared" si="0"/>
        <v>0</v>
      </c>
      <c r="DI60" s="235">
        <f t="shared" si="26"/>
        <v>0</v>
      </c>
      <c r="DJ60" s="235">
        <f t="shared" si="2"/>
        <v>0</v>
      </c>
      <c r="DK60" s="403"/>
    </row>
    <row r="61" spans="1:115" ht="15" customHeight="1" x14ac:dyDescent="0.2">
      <c r="A61" s="10" t="s">
        <v>91</v>
      </c>
      <c r="B61" s="27" t="s">
        <v>90</v>
      </c>
      <c r="C61" s="15" t="s">
        <v>89</v>
      </c>
      <c r="D61" s="320"/>
      <c r="E61" s="320"/>
      <c r="F61" s="320"/>
      <c r="G61" s="398"/>
      <c r="H61" s="233"/>
      <c r="I61" s="233"/>
      <c r="J61" s="233"/>
      <c r="K61" s="522"/>
      <c r="L61" s="233"/>
      <c r="M61" s="233"/>
      <c r="N61" s="233"/>
      <c r="O61" s="522"/>
      <c r="P61" s="233"/>
      <c r="Q61" s="233"/>
      <c r="R61" s="233"/>
      <c r="S61" s="522"/>
      <c r="T61" s="233"/>
      <c r="U61" s="233"/>
      <c r="V61" s="233"/>
      <c r="W61" s="522"/>
      <c r="X61" s="233"/>
      <c r="Y61" s="233"/>
      <c r="Z61" s="233"/>
      <c r="AA61" s="525"/>
      <c r="AB61" s="233"/>
      <c r="AC61" s="233"/>
      <c r="AD61" s="233"/>
      <c r="AE61" s="525"/>
      <c r="AF61" s="233"/>
      <c r="AG61" s="233"/>
      <c r="AH61" s="233"/>
      <c r="AI61" s="525"/>
      <c r="AJ61" s="233"/>
      <c r="AK61" s="233"/>
      <c r="AL61" s="233"/>
      <c r="AM61" s="525"/>
      <c r="AN61" s="233"/>
      <c r="AO61" s="233"/>
      <c r="AP61" s="233"/>
      <c r="AQ61" s="525"/>
      <c r="AR61" s="233"/>
      <c r="AS61" s="233"/>
      <c r="AT61" s="233"/>
      <c r="AU61" s="522"/>
      <c r="AV61" s="233"/>
      <c r="AW61" s="233"/>
      <c r="AX61" s="233"/>
      <c r="AY61" s="522"/>
      <c r="AZ61" s="233"/>
      <c r="BA61" s="233"/>
      <c r="BB61" s="233"/>
      <c r="BC61" s="525"/>
      <c r="BD61" s="218"/>
      <c r="BE61" s="218"/>
      <c r="BF61" s="218"/>
      <c r="BG61" s="522"/>
      <c r="BH61" s="218"/>
      <c r="BI61" s="218"/>
      <c r="BJ61" s="218"/>
      <c r="BK61" s="522"/>
      <c r="BL61" s="218"/>
      <c r="BM61" s="218"/>
      <c r="BN61" s="218"/>
      <c r="BO61" s="522"/>
      <c r="BP61" s="218"/>
      <c r="BQ61" s="218"/>
      <c r="BR61" s="218"/>
      <c r="BS61" s="522"/>
      <c r="BT61" s="233"/>
      <c r="BU61" s="233"/>
      <c r="BV61" s="233"/>
      <c r="BW61" s="522"/>
      <c r="BX61" s="233"/>
      <c r="BY61" s="233"/>
      <c r="BZ61" s="233"/>
      <c r="CA61" s="522"/>
      <c r="CB61" s="233"/>
      <c r="CC61" s="233"/>
      <c r="CD61" s="233"/>
      <c r="CE61" s="525"/>
      <c r="CF61" s="233"/>
      <c r="CG61" s="233"/>
      <c r="CH61" s="233"/>
      <c r="CI61" s="525"/>
      <c r="CJ61" s="233"/>
      <c r="CK61" s="233"/>
      <c r="CL61" s="233"/>
      <c r="CM61" s="525"/>
      <c r="CN61" s="233"/>
      <c r="CO61" s="233"/>
      <c r="CP61" s="233"/>
      <c r="CQ61" s="525"/>
      <c r="CR61" s="233"/>
      <c r="CS61" s="233"/>
      <c r="CT61" s="233"/>
      <c r="CU61" s="522"/>
      <c r="CV61" s="233"/>
      <c r="CW61" s="233"/>
      <c r="CX61" s="233"/>
      <c r="CY61" s="522"/>
      <c r="CZ61" s="233"/>
      <c r="DA61" s="233"/>
      <c r="DB61" s="233"/>
      <c r="DC61" s="525"/>
      <c r="DD61" s="233"/>
      <c r="DE61" s="233"/>
      <c r="DF61" s="233"/>
      <c r="DG61" s="522"/>
      <c r="DH61" s="235">
        <f t="shared" si="0"/>
        <v>0</v>
      </c>
      <c r="DI61" s="235">
        <f t="shared" si="26"/>
        <v>0</v>
      </c>
      <c r="DJ61" s="235">
        <f t="shared" si="2"/>
        <v>0</v>
      </c>
      <c r="DK61" s="403"/>
    </row>
    <row r="62" spans="1:115" ht="15" customHeight="1" x14ac:dyDescent="0.2">
      <c r="A62" s="10" t="s">
        <v>88</v>
      </c>
      <c r="B62" s="27" t="s">
        <v>87</v>
      </c>
      <c r="C62" s="15" t="s">
        <v>86</v>
      </c>
      <c r="D62" s="320"/>
      <c r="E62" s="320"/>
      <c r="F62" s="320"/>
      <c r="G62" s="398"/>
      <c r="H62" s="233"/>
      <c r="I62" s="233"/>
      <c r="J62" s="233"/>
      <c r="K62" s="522"/>
      <c r="L62" s="233"/>
      <c r="M62" s="233"/>
      <c r="N62" s="233"/>
      <c r="O62" s="522"/>
      <c r="P62" s="233"/>
      <c r="Q62" s="233"/>
      <c r="R62" s="233"/>
      <c r="S62" s="522"/>
      <c r="T62" s="233"/>
      <c r="U62" s="233"/>
      <c r="V62" s="233"/>
      <c r="W62" s="522"/>
      <c r="X62" s="233"/>
      <c r="Y62" s="233"/>
      <c r="Z62" s="233"/>
      <c r="AA62" s="525"/>
      <c r="AB62" s="233"/>
      <c r="AC62" s="233"/>
      <c r="AD62" s="233"/>
      <c r="AE62" s="525"/>
      <c r="AF62" s="233"/>
      <c r="AG62" s="233"/>
      <c r="AH62" s="233"/>
      <c r="AI62" s="525"/>
      <c r="AJ62" s="233"/>
      <c r="AK62" s="233"/>
      <c r="AL62" s="233"/>
      <c r="AM62" s="525"/>
      <c r="AN62" s="233"/>
      <c r="AO62" s="233"/>
      <c r="AP62" s="233"/>
      <c r="AQ62" s="525"/>
      <c r="AR62" s="233"/>
      <c r="AS62" s="233"/>
      <c r="AT62" s="233"/>
      <c r="AU62" s="522"/>
      <c r="AV62" s="233"/>
      <c r="AW62" s="233"/>
      <c r="AX62" s="233"/>
      <c r="AY62" s="522"/>
      <c r="AZ62" s="233"/>
      <c r="BA62" s="233"/>
      <c r="BB62" s="233"/>
      <c r="BC62" s="525"/>
      <c r="BD62" s="218"/>
      <c r="BE62" s="218"/>
      <c r="BF62" s="218"/>
      <c r="BG62" s="522"/>
      <c r="BH62" s="218"/>
      <c r="BI62" s="218"/>
      <c r="BJ62" s="218"/>
      <c r="BK62" s="522"/>
      <c r="BL62" s="218"/>
      <c r="BM62" s="218"/>
      <c r="BN62" s="218"/>
      <c r="BO62" s="522"/>
      <c r="BP62" s="218"/>
      <c r="BQ62" s="218"/>
      <c r="BR62" s="218"/>
      <c r="BS62" s="522"/>
      <c r="BT62" s="233"/>
      <c r="BU62" s="233"/>
      <c r="BV62" s="233"/>
      <c r="BW62" s="522"/>
      <c r="BX62" s="233"/>
      <c r="BY62" s="233"/>
      <c r="BZ62" s="233"/>
      <c r="CA62" s="522"/>
      <c r="CB62" s="233"/>
      <c r="CC62" s="233"/>
      <c r="CD62" s="233"/>
      <c r="CE62" s="525"/>
      <c r="CF62" s="233"/>
      <c r="CG62" s="233"/>
      <c r="CH62" s="233"/>
      <c r="CI62" s="525"/>
      <c r="CJ62" s="233"/>
      <c r="CK62" s="233"/>
      <c r="CL62" s="233"/>
      <c r="CM62" s="525"/>
      <c r="CN62" s="233"/>
      <c r="CO62" s="233"/>
      <c r="CP62" s="233"/>
      <c r="CQ62" s="525"/>
      <c r="CR62" s="233"/>
      <c r="CS62" s="233"/>
      <c r="CT62" s="233"/>
      <c r="CU62" s="522"/>
      <c r="CV62" s="233"/>
      <c r="CW62" s="233"/>
      <c r="CX62" s="233"/>
      <c r="CY62" s="522"/>
      <c r="CZ62" s="233">
        <v>14920000</v>
      </c>
      <c r="DA62" s="233">
        <v>14920000</v>
      </c>
      <c r="DB62" s="233">
        <v>11740750</v>
      </c>
      <c r="DC62" s="525">
        <f>DB62/DA62</f>
        <v>0.78691353887399462</v>
      </c>
      <c r="DD62" s="233"/>
      <c r="DE62" s="233"/>
      <c r="DF62" s="233"/>
      <c r="DG62" s="522"/>
      <c r="DH62" s="235">
        <f t="shared" si="0"/>
        <v>14920000</v>
      </c>
      <c r="DI62" s="235">
        <f t="shared" si="26"/>
        <v>14920000</v>
      </c>
      <c r="DJ62" s="235">
        <f t="shared" si="2"/>
        <v>11740750</v>
      </c>
      <c r="DK62" s="403">
        <f t="shared" si="4"/>
        <v>0.78691353887399462</v>
      </c>
    </row>
    <row r="63" spans="1:115" s="3" customFormat="1" ht="15" customHeight="1" x14ac:dyDescent="0.2">
      <c r="A63" s="21" t="s">
        <v>85</v>
      </c>
      <c r="B63" s="28" t="s">
        <v>84</v>
      </c>
      <c r="C63" s="23" t="s">
        <v>83</v>
      </c>
      <c r="D63" s="322"/>
      <c r="E63" s="322"/>
      <c r="F63" s="322"/>
      <c r="G63" s="405"/>
      <c r="H63" s="234"/>
      <c r="I63" s="234"/>
      <c r="J63" s="234"/>
      <c r="K63" s="523"/>
      <c r="L63" s="234"/>
      <c r="M63" s="234"/>
      <c r="N63" s="234"/>
      <c r="O63" s="523"/>
      <c r="P63" s="234"/>
      <c r="Q63" s="234"/>
      <c r="R63" s="234"/>
      <c r="S63" s="523"/>
      <c r="T63" s="234"/>
      <c r="U63" s="234"/>
      <c r="V63" s="234"/>
      <c r="W63" s="523"/>
      <c r="X63" s="234"/>
      <c r="Y63" s="234"/>
      <c r="Z63" s="234"/>
      <c r="AA63" s="527"/>
      <c r="AB63" s="234"/>
      <c r="AC63" s="234"/>
      <c r="AD63" s="234"/>
      <c r="AE63" s="527"/>
      <c r="AF63" s="234"/>
      <c r="AG63" s="234"/>
      <c r="AH63" s="234"/>
      <c r="AI63" s="527"/>
      <c r="AJ63" s="234"/>
      <c r="AK63" s="234"/>
      <c r="AL63" s="234"/>
      <c r="AM63" s="527"/>
      <c r="AN63" s="234"/>
      <c r="AO63" s="234"/>
      <c r="AP63" s="234"/>
      <c r="AQ63" s="527"/>
      <c r="AR63" s="234"/>
      <c r="AS63" s="234"/>
      <c r="AT63" s="234"/>
      <c r="AU63" s="523"/>
      <c r="AV63" s="234"/>
      <c r="AW63" s="234"/>
      <c r="AX63" s="234"/>
      <c r="AY63" s="523"/>
      <c r="AZ63" s="234"/>
      <c r="BA63" s="234"/>
      <c r="BB63" s="234"/>
      <c r="BC63" s="527"/>
      <c r="BD63" s="221"/>
      <c r="BE63" s="221"/>
      <c r="BF63" s="221"/>
      <c r="BG63" s="523"/>
      <c r="BH63" s="221"/>
      <c r="BI63" s="221"/>
      <c r="BJ63" s="221"/>
      <c r="BK63" s="523"/>
      <c r="BL63" s="221"/>
      <c r="BM63" s="221"/>
      <c r="BN63" s="221"/>
      <c r="BO63" s="523"/>
      <c r="BP63" s="221"/>
      <c r="BQ63" s="221"/>
      <c r="BR63" s="221"/>
      <c r="BS63" s="523"/>
      <c r="BT63" s="234"/>
      <c r="BU63" s="234"/>
      <c r="BV63" s="234"/>
      <c r="BW63" s="523"/>
      <c r="BX63" s="234"/>
      <c r="BY63" s="234"/>
      <c r="BZ63" s="234"/>
      <c r="CA63" s="523"/>
      <c r="CB63" s="234"/>
      <c r="CC63" s="234"/>
      <c r="CD63" s="234"/>
      <c r="CE63" s="527"/>
      <c r="CF63" s="234"/>
      <c r="CG63" s="234"/>
      <c r="CH63" s="234"/>
      <c r="CI63" s="527"/>
      <c r="CJ63" s="234"/>
      <c r="CK63" s="234"/>
      <c r="CL63" s="234"/>
      <c r="CM63" s="527"/>
      <c r="CN63" s="234"/>
      <c r="CO63" s="234"/>
      <c r="CP63" s="234"/>
      <c r="CQ63" s="527"/>
      <c r="CR63" s="234"/>
      <c r="CS63" s="234"/>
      <c r="CT63" s="234"/>
      <c r="CU63" s="523"/>
      <c r="CV63" s="234"/>
      <c r="CW63" s="234"/>
      <c r="CX63" s="234"/>
      <c r="CY63" s="523"/>
      <c r="CZ63" s="234">
        <f>SUM(CZ55:CZ62)</f>
        <v>15120000</v>
      </c>
      <c r="DA63" s="234">
        <f>SUM(DA55:DA62)</f>
        <v>15120000</v>
      </c>
      <c r="DB63" s="234">
        <f>SUM(DB55:DB62)</f>
        <v>11740750</v>
      </c>
      <c r="DC63" s="527">
        <f>DB63/DA63</f>
        <v>0.77650462962962963</v>
      </c>
      <c r="DD63" s="234">
        <f>SUM(DD55:DD62)</f>
        <v>0</v>
      </c>
      <c r="DE63" s="234">
        <f>SUM(DE55:DE62)</f>
        <v>0</v>
      </c>
      <c r="DF63" s="234">
        <f>SUM(DF55:DF62)</f>
        <v>0</v>
      </c>
      <c r="DG63" s="523"/>
      <c r="DH63" s="234">
        <f t="shared" si="0"/>
        <v>15120000</v>
      </c>
      <c r="DI63" s="234">
        <f t="shared" si="26"/>
        <v>15120000</v>
      </c>
      <c r="DJ63" s="234">
        <f t="shared" si="2"/>
        <v>11740750</v>
      </c>
      <c r="DK63" s="456">
        <f t="shared" si="4"/>
        <v>0.77650462962962963</v>
      </c>
    </row>
    <row r="64" spans="1:115" ht="15" customHeight="1" x14ac:dyDescent="0.2">
      <c r="A64" s="10" t="s">
        <v>82</v>
      </c>
      <c r="B64" s="29" t="s">
        <v>81</v>
      </c>
      <c r="C64" s="15" t="s">
        <v>80</v>
      </c>
      <c r="D64" s="320"/>
      <c r="E64" s="320"/>
      <c r="F64" s="320"/>
      <c r="G64" s="398"/>
      <c r="H64" s="233"/>
      <c r="I64" s="233"/>
      <c r="J64" s="233"/>
      <c r="K64" s="522"/>
      <c r="L64" s="233"/>
      <c r="M64" s="233"/>
      <c r="N64" s="233"/>
      <c r="O64" s="522"/>
      <c r="P64" s="233"/>
      <c r="Q64" s="233"/>
      <c r="R64" s="233"/>
      <c r="S64" s="522"/>
      <c r="T64" s="233"/>
      <c r="U64" s="233"/>
      <c r="V64" s="233"/>
      <c r="W64" s="522"/>
      <c r="X64" s="233"/>
      <c r="Y64" s="233"/>
      <c r="Z64" s="233"/>
      <c r="AA64" s="525"/>
      <c r="AB64" s="233"/>
      <c r="AC64" s="233"/>
      <c r="AD64" s="233"/>
      <c r="AE64" s="525"/>
      <c r="AF64" s="233"/>
      <c r="AG64" s="233"/>
      <c r="AH64" s="233"/>
      <c r="AI64" s="525"/>
      <c r="AJ64" s="233"/>
      <c r="AK64" s="233"/>
      <c r="AL64" s="233"/>
      <c r="AM64" s="525"/>
      <c r="AN64" s="233"/>
      <c r="AO64" s="233"/>
      <c r="AP64" s="233"/>
      <c r="AQ64" s="525"/>
      <c r="AR64" s="233"/>
      <c r="AS64" s="233"/>
      <c r="AT64" s="233"/>
      <c r="AU64" s="522"/>
      <c r="AV64" s="233"/>
      <c r="AW64" s="233"/>
      <c r="AX64" s="233"/>
      <c r="AY64" s="522"/>
      <c r="AZ64" s="233"/>
      <c r="BA64" s="233"/>
      <c r="BB64" s="233"/>
      <c r="BC64" s="525"/>
      <c r="BD64" s="218"/>
      <c r="BE64" s="218"/>
      <c r="BF64" s="218"/>
      <c r="BG64" s="522"/>
      <c r="BH64" s="218"/>
      <c r="BI64" s="218"/>
      <c r="BJ64" s="218"/>
      <c r="BK64" s="522"/>
      <c r="BL64" s="218"/>
      <c r="BM64" s="218"/>
      <c r="BN64" s="218"/>
      <c r="BO64" s="522"/>
      <c r="BP64" s="218"/>
      <c r="BQ64" s="218"/>
      <c r="BR64" s="218"/>
      <c r="BS64" s="522"/>
      <c r="BT64" s="233"/>
      <c r="BU64" s="233"/>
      <c r="BV64" s="233"/>
      <c r="BW64" s="522"/>
      <c r="BX64" s="233"/>
      <c r="BY64" s="233"/>
      <c r="BZ64" s="233"/>
      <c r="CA64" s="522"/>
      <c r="CB64" s="233"/>
      <c r="CC64" s="233"/>
      <c r="CD64" s="233"/>
      <c r="CE64" s="525"/>
      <c r="CF64" s="233"/>
      <c r="CG64" s="233"/>
      <c r="CH64" s="233"/>
      <c r="CI64" s="525"/>
      <c r="CJ64" s="233"/>
      <c r="CK64" s="233"/>
      <c r="CL64" s="233"/>
      <c r="CM64" s="525"/>
      <c r="CN64" s="233"/>
      <c r="CO64" s="233"/>
      <c r="CP64" s="233"/>
      <c r="CQ64" s="525"/>
      <c r="CR64" s="233"/>
      <c r="CS64" s="233"/>
      <c r="CT64" s="233"/>
      <c r="CU64" s="522"/>
      <c r="CV64" s="233"/>
      <c r="CW64" s="233"/>
      <c r="CX64" s="233"/>
      <c r="CY64" s="522"/>
      <c r="CZ64" s="233"/>
      <c r="DA64" s="233"/>
      <c r="DB64" s="233"/>
      <c r="DC64" s="525"/>
      <c r="DD64" s="233"/>
      <c r="DE64" s="233"/>
      <c r="DF64" s="233"/>
      <c r="DG64" s="522"/>
      <c r="DH64" s="235">
        <f t="shared" si="0"/>
        <v>0</v>
      </c>
      <c r="DI64" s="235">
        <f t="shared" si="26"/>
        <v>0</v>
      </c>
      <c r="DJ64" s="235">
        <f t="shared" si="2"/>
        <v>0</v>
      </c>
      <c r="DK64" s="403"/>
    </row>
    <row r="65" spans="1:115" ht="15" customHeight="1" x14ac:dyDescent="0.2">
      <c r="A65" s="10">
        <v>56</v>
      </c>
      <c r="B65" s="29" t="s">
        <v>79</v>
      </c>
      <c r="C65" s="15" t="s">
        <v>78</v>
      </c>
      <c r="D65" s="320"/>
      <c r="E65" s="320"/>
      <c r="F65" s="320"/>
      <c r="G65" s="398"/>
      <c r="H65" s="233"/>
      <c r="I65" s="233"/>
      <c r="J65" s="233"/>
      <c r="K65" s="522"/>
      <c r="L65" s="233"/>
      <c r="M65" s="233"/>
      <c r="N65" s="233"/>
      <c r="O65" s="522"/>
      <c r="P65" s="233"/>
      <c r="Q65" s="233"/>
      <c r="R65" s="233"/>
      <c r="S65" s="522"/>
      <c r="T65" s="233"/>
      <c r="U65" s="233"/>
      <c r="V65" s="233"/>
      <c r="W65" s="522"/>
      <c r="X65" s="233"/>
      <c r="Y65" s="233">
        <v>382237</v>
      </c>
      <c r="Z65" s="233">
        <v>382237</v>
      </c>
      <c r="AA65" s="525">
        <f>Z65/Y65</f>
        <v>1</v>
      </c>
      <c r="AB65" s="233"/>
      <c r="AC65" s="233"/>
      <c r="AD65" s="233"/>
      <c r="AE65" s="525"/>
      <c r="AF65" s="233"/>
      <c r="AG65" s="233"/>
      <c r="AH65" s="233"/>
      <c r="AI65" s="525"/>
      <c r="AJ65" s="233"/>
      <c r="AK65" s="233"/>
      <c r="AL65" s="233"/>
      <c r="AM65" s="525"/>
      <c r="AN65" s="233"/>
      <c r="AO65" s="233"/>
      <c r="AP65" s="233"/>
      <c r="AQ65" s="525"/>
      <c r="AR65" s="233"/>
      <c r="AS65" s="233"/>
      <c r="AT65" s="233"/>
      <c r="AU65" s="522"/>
      <c r="AV65" s="233"/>
      <c r="AW65" s="233"/>
      <c r="AX65" s="233"/>
      <c r="AY65" s="522"/>
      <c r="AZ65" s="233"/>
      <c r="BA65" s="233"/>
      <c r="BB65" s="233"/>
      <c r="BC65" s="525"/>
      <c r="BD65" s="218"/>
      <c r="BE65" s="218"/>
      <c r="BF65" s="218"/>
      <c r="BG65" s="522"/>
      <c r="BH65" s="218"/>
      <c r="BI65" s="218"/>
      <c r="BJ65" s="218"/>
      <c r="BK65" s="522"/>
      <c r="BL65" s="218"/>
      <c r="BM65" s="218"/>
      <c r="BN65" s="218"/>
      <c r="BO65" s="522"/>
      <c r="BP65" s="218"/>
      <c r="BQ65" s="218"/>
      <c r="BR65" s="218"/>
      <c r="BS65" s="522"/>
      <c r="BT65" s="233"/>
      <c r="BU65" s="233"/>
      <c r="BV65" s="233"/>
      <c r="BW65" s="522"/>
      <c r="BX65" s="233"/>
      <c r="BY65" s="233"/>
      <c r="BZ65" s="233"/>
      <c r="CA65" s="522"/>
      <c r="CB65" s="233"/>
      <c r="CC65" s="233"/>
      <c r="CD65" s="233"/>
      <c r="CE65" s="525"/>
      <c r="CF65" s="233"/>
      <c r="CG65" s="233"/>
      <c r="CH65" s="233"/>
      <c r="CI65" s="525"/>
      <c r="CJ65" s="233"/>
      <c r="CK65" s="233"/>
      <c r="CL65" s="233"/>
      <c r="CM65" s="525"/>
      <c r="CN65" s="233"/>
      <c r="CO65" s="233"/>
      <c r="CP65" s="233"/>
      <c r="CQ65" s="525"/>
      <c r="CR65" s="233"/>
      <c r="CS65" s="233"/>
      <c r="CT65" s="233"/>
      <c r="CU65" s="522"/>
      <c r="CV65" s="233"/>
      <c r="CW65" s="233"/>
      <c r="CX65" s="233"/>
      <c r="CY65" s="522"/>
      <c r="CZ65" s="233"/>
      <c r="DA65" s="233"/>
      <c r="DB65" s="233"/>
      <c r="DC65" s="525"/>
      <c r="DD65" s="233"/>
      <c r="DE65" s="233"/>
      <c r="DF65" s="233"/>
      <c r="DG65" s="522"/>
      <c r="DH65" s="235">
        <f t="shared" si="0"/>
        <v>0</v>
      </c>
      <c r="DI65" s="235">
        <f t="shared" si="26"/>
        <v>382237</v>
      </c>
      <c r="DJ65" s="235">
        <f t="shared" si="2"/>
        <v>382237</v>
      </c>
      <c r="DK65" s="403">
        <f t="shared" si="4"/>
        <v>1</v>
      </c>
    </row>
    <row r="66" spans="1:115" ht="15" customHeight="1" x14ac:dyDescent="0.2">
      <c r="A66" s="10">
        <v>57</v>
      </c>
      <c r="B66" s="29" t="s">
        <v>77</v>
      </c>
      <c r="C66" s="15" t="s">
        <v>76</v>
      </c>
      <c r="D66" s="320"/>
      <c r="E66" s="320"/>
      <c r="F66" s="320"/>
      <c r="G66" s="398"/>
      <c r="H66" s="233"/>
      <c r="I66" s="233"/>
      <c r="J66" s="233"/>
      <c r="K66" s="522"/>
      <c r="L66" s="233"/>
      <c r="M66" s="233"/>
      <c r="N66" s="233"/>
      <c r="O66" s="522"/>
      <c r="P66" s="233"/>
      <c r="Q66" s="233"/>
      <c r="R66" s="233"/>
      <c r="S66" s="522"/>
      <c r="T66" s="233"/>
      <c r="U66" s="233"/>
      <c r="V66" s="233"/>
      <c r="W66" s="522"/>
      <c r="X66" s="233">
        <v>85358823</v>
      </c>
      <c r="Y66" s="233">
        <v>263366183</v>
      </c>
      <c r="Z66" s="233">
        <v>247234944</v>
      </c>
      <c r="AA66" s="525">
        <f>Z66/Y66</f>
        <v>0.93874977107444357</v>
      </c>
      <c r="AB66" s="233"/>
      <c r="AC66" s="233"/>
      <c r="AD66" s="233"/>
      <c r="AE66" s="525"/>
      <c r="AF66" s="233"/>
      <c r="AG66" s="233"/>
      <c r="AH66" s="233"/>
      <c r="AI66" s="525"/>
      <c r="AJ66" s="233"/>
      <c r="AK66" s="233"/>
      <c r="AL66" s="233"/>
      <c r="AM66" s="525"/>
      <c r="AN66" s="233"/>
      <c r="AO66" s="233"/>
      <c r="AP66" s="233"/>
      <c r="AQ66" s="525"/>
      <c r="AR66" s="233"/>
      <c r="AS66" s="233"/>
      <c r="AT66" s="233"/>
      <c r="AU66" s="522"/>
      <c r="AV66" s="233"/>
      <c r="AW66" s="233"/>
      <c r="AX66" s="233"/>
      <c r="AY66" s="522"/>
      <c r="AZ66" s="233"/>
      <c r="BA66" s="233"/>
      <c r="BB66" s="233"/>
      <c r="BC66" s="525"/>
      <c r="BD66" s="218"/>
      <c r="BE66" s="218"/>
      <c r="BF66" s="218"/>
      <c r="BG66" s="522"/>
      <c r="BH66" s="218"/>
      <c r="BI66" s="218"/>
      <c r="BJ66" s="218"/>
      <c r="BK66" s="522"/>
      <c r="BL66" s="218"/>
      <c r="BM66" s="218"/>
      <c r="BN66" s="218"/>
      <c r="BO66" s="522"/>
      <c r="BP66" s="218"/>
      <c r="BQ66" s="218"/>
      <c r="BR66" s="218"/>
      <c r="BS66" s="522"/>
      <c r="BT66" s="233"/>
      <c r="BU66" s="233"/>
      <c r="BV66" s="233"/>
      <c r="BW66" s="522"/>
      <c r="BX66" s="233"/>
      <c r="BY66" s="233"/>
      <c r="BZ66" s="233"/>
      <c r="CA66" s="522"/>
      <c r="CB66" s="233"/>
      <c r="CC66" s="233"/>
      <c r="CD66" s="233"/>
      <c r="CE66" s="525"/>
      <c r="CF66" s="233"/>
      <c r="CG66" s="233"/>
      <c r="CH66" s="233"/>
      <c r="CI66" s="525"/>
      <c r="CJ66" s="233"/>
      <c r="CK66" s="233"/>
      <c r="CL66" s="233"/>
      <c r="CM66" s="525"/>
      <c r="CN66" s="233"/>
      <c r="CO66" s="233"/>
      <c r="CP66" s="233"/>
      <c r="CQ66" s="525"/>
      <c r="CR66" s="233"/>
      <c r="CS66" s="233"/>
      <c r="CT66" s="233"/>
      <c r="CU66" s="522"/>
      <c r="CV66" s="233"/>
      <c r="CW66" s="233"/>
      <c r="CX66" s="233"/>
      <c r="CY66" s="522"/>
      <c r="CZ66" s="233"/>
      <c r="DA66" s="233"/>
      <c r="DB66" s="233"/>
      <c r="DC66" s="525"/>
      <c r="DD66" s="233"/>
      <c r="DE66" s="233"/>
      <c r="DF66" s="233"/>
      <c r="DG66" s="522"/>
      <c r="DH66" s="235">
        <f>D66+H66+L66+P66+T66+AB66+AF66+AJ66+AN66+AR66+AV66+AZ66+BD66+BH66+BL66+BT66+BX66+CB66+CF66+CN66+CR66+CV66+CZ66+DD66+X66</f>
        <v>85358823</v>
      </c>
      <c r="DI66" s="235">
        <f t="shared" si="26"/>
        <v>263366183</v>
      </c>
      <c r="DJ66" s="235">
        <f t="shared" si="2"/>
        <v>247234944</v>
      </c>
      <c r="DK66" s="403">
        <f t="shared" si="4"/>
        <v>0.93874977107444357</v>
      </c>
    </row>
    <row r="67" spans="1:115" ht="15" customHeight="1" x14ac:dyDescent="0.2">
      <c r="A67" s="10">
        <v>58</v>
      </c>
      <c r="B67" s="29" t="s">
        <v>75</v>
      </c>
      <c r="C67" s="15" t="s">
        <v>74</v>
      </c>
      <c r="D67" s="320"/>
      <c r="E67" s="320"/>
      <c r="F67" s="320"/>
      <c r="G67" s="398"/>
      <c r="H67" s="233"/>
      <c r="I67" s="233"/>
      <c r="J67" s="233"/>
      <c r="K67" s="522"/>
      <c r="L67" s="233"/>
      <c r="M67" s="233"/>
      <c r="N67" s="233"/>
      <c r="O67" s="522"/>
      <c r="P67" s="233"/>
      <c r="Q67" s="233"/>
      <c r="R67" s="233"/>
      <c r="S67" s="522"/>
      <c r="T67" s="233"/>
      <c r="U67" s="233"/>
      <c r="V67" s="233"/>
      <c r="W67" s="522"/>
      <c r="X67" s="233"/>
      <c r="Y67" s="233"/>
      <c r="Z67" s="233"/>
      <c r="AA67" s="525"/>
      <c r="AB67" s="233"/>
      <c r="AC67" s="233"/>
      <c r="AD67" s="233"/>
      <c r="AE67" s="525"/>
      <c r="AF67" s="233"/>
      <c r="AG67" s="233"/>
      <c r="AH67" s="233"/>
      <c r="AI67" s="525"/>
      <c r="AJ67" s="233"/>
      <c r="AK67" s="233"/>
      <c r="AL67" s="233"/>
      <c r="AM67" s="525"/>
      <c r="AN67" s="233"/>
      <c r="AO67" s="233"/>
      <c r="AP67" s="233"/>
      <c r="AQ67" s="525"/>
      <c r="AR67" s="233"/>
      <c r="AS67" s="233"/>
      <c r="AT67" s="233"/>
      <c r="AU67" s="522"/>
      <c r="AV67" s="233"/>
      <c r="AW67" s="233"/>
      <c r="AX67" s="233"/>
      <c r="AY67" s="522"/>
      <c r="AZ67" s="233"/>
      <c r="BA67" s="233"/>
      <c r="BB67" s="233"/>
      <c r="BC67" s="525"/>
      <c r="BD67" s="218"/>
      <c r="BE67" s="218"/>
      <c r="BF67" s="218"/>
      <c r="BG67" s="522"/>
      <c r="BH67" s="218"/>
      <c r="BI67" s="218"/>
      <c r="BJ67" s="218"/>
      <c r="BK67" s="522"/>
      <c r="BL67" s="218"/>
      <c r="BM67" s="218"/>
      <c r="BN67" s="218"/>
      <c r="BO67" s="522"/>
      <c r="BP67" s="218"/>
      <c r="BQ67" s="218"/>
      <c r="BR67" s="218"/>
      <c r="BS67" s="522"/>
      <c r="BT67" s="233"/>
      <c r="BU67" s="233"/>
      <c r="BV67" s="233"/>
      <c r="BW67" s="522"/>
      <c r="BX67" s="233"/>
      <c r="BY67" s="233"/>
      <c r="BZ67" s="233"/>
      <c r="CA67" s="522"/>
      <c r="CB67" s="233"/>
      <c r="CC67" s="233"/>
      <c r="CD67" s="233"/>
      <c r="CE67" s="525"/>
      <c r="CF67" s="233"/>
      <c r="CG67" s="233"/>
      <c r="CH67" s="233"/>
      <c r="CI67" s="525"/>
      <c r="CJ67" s="233"/>
      <c r="CK67" s="233"/>
      <c r="CL67" s="233"/>
      <c r="CM67" s="525"/>
      <c r="CN67" s="233"/>
      <c r="CO67" s="233"/>
      <c r="CP67" s="233"/>
      <c r="CQ67" s="525"/>
      <c r="CR67" s="233"/>
      <c r="CS67" s="233"/>
      <c r="CT67" s="233"/>
      <c r="CU67" s="522"/>
      <c r="CV67" s="233"/>
      <c r="CW67" s="233"/>
      <c r="CX67" s="233"/>
      <c r="CY67" s="522"/>
      <c r="CZ67" s="233"/>
      <c r="DA67" s="233"/>
      <c r="DB67" s="233"/>
      <c r="DC67" s="525"/>
      <c r="DD67" s="233"/>
      <c r="DE67" s="233"/>
      <c r="DF67" s="233"/>
      <c r="DG67" s="522"/>
      <c r="DH67" s="235">
        <f t="shared" ref="DH67:DH104" si="27">D67+H67+L67+P67+T67+AB67+AF67+AJ67+AN67+AR67+AV67+AZ67+BD67+BH67+BL67+BT67+BX67+CB67+CF67+CN67+CR67+CV67+CZ67+DD67+X67</f>
        <v>0</v>
      </c>
      <c r="DI67" s="235">
        <f t="shared" si="26"/>
        <v>0</v>
      </c>
      <c r="DJ67" s="235">
        <f t="shared" si="2"/>
        <v>0</v>
      </c>
      <c r="DK67" s="403"/>
    </row>
    <row r="68" spans="1:115" ht="15" customHeight="1" x14ac:dyDescent="0.2">
      <c r="A68" s="10">
        <v>59</v>
      </c>
      <c r="B68" s="29" t="s">
        <v>73</v>
      </c>
      <c r="C68" s="15" t="s">
        <v>72</v>
      </c>
      <c r="D68" s="229"/>
      <c r="E68" s="229"/>
      <c r="F68" s="229"/>
      <c r="G68" s="398"/>
      <c r="H68" s="233"/>
      <c r="I68" s="233"/>
      <c r="J68" s="233"/>
      <c r="K68" s="522"/>
      <c r="L68" s="233"/>
      <c r="M68" s="233"/>
      <c r="N68" s="233"/>
      <c r="O68" s="522"/>
      <c r="P68" s="233"/>
      <c r="Q68" s="233"/>
      <c r="R68" s="233"/>
      <c r="S68" s="522"/>
      <c r="T68" s="233"/>
      <c r="U68" s="233"/>
      <c r="V68" s="233"/>
      <c r="W68" s="522"/>
      <c r="X68" s="233">
        <f>SUM(X66:X67)</f>
        <v>85358823</v>
      </c>
      <c r="Y68" s="233">
        <f>SUM(Y65:Y67)</f>
        <v>263748420</v>
      </c>
      <c r="Z68" s="233">
        <f t="shared" ref="Z68:CK68" si="28">SUM(Z65:Z67)</f>
        <v>247617181</v>
      </c>
      <c r="AA68" s="525">
        <f>Z68/Y68</f>
        <v>0.93883853787635962</v>
      </c>
      <c r="AB68" s="233">
        <f t="shared" si="28"/>
        <v>0</v>
      </c>
      <c r="AC68" s="233">
        <f t="shared" si="28"/>
        <v>0</v>
      </c>
      <c r="AD68" s="233">
        <f t="shared" si="28"/>
        <v>0</v>
      </c>
      <c r="AE68" s="233">
        <f t="shared" si="28"/>
        <v>0</v>
      </c>
      <c r="AF68" s="233">
        <f t="shared" si="28"/>
        <v>0</v>
      </c>
      <c r="AG68" s="233">
        <f t="shared" si="28"/>
        <v>0</v>
      </c>
      <c r="AH68" s="233">
        <f t="shared" si="28"/>
        <v>0</v>
      </c>
      <c r="AI68" s="525"/>
      <c r="AJ68" s="233">
        <f t="shared" si="28"/>
        <v>0</v>
      </c>
      <c r="AK68" s="233">
        <f t="shared" si="28"/>
        <v>0</v>
      </c>
      <c r="AL68" s="233">
        <f t="shared" si="28"/>
        <v>0</v>
      </c>
      <c r="AM68" s="525"/>
      <c r="AN68" s="233">
        <f t="shared" si="28"/>
        <v>0</v>
      </c>
      <c r="AO68" s="233">
        <f t="shared" si="28"/>
        <v>0</v>
      </c>
      <c r="AP68" s="233">
        <f t="shared" si="28"/>
        <v>0</v>
      </c>
      <c r="AQ68" s="233">
        <f t="shared" si="28"/>
        <v>0</v>
      </c>
      <c r="AR68" s="233">
        <f t="shared" si="28"/>
        <v>0</v>
      </c>
      <c r="AS68" s="233">
        <f t="shared" si="28"/>
        <v>0</v>
      </c>
      <c r="AT68" s="233">
        <f t="shared" si="28"/>
        <v>0</v>
      </c>
      <c r="AU68" s="522"/>
      <c r="AV68" s="233">
        <f t="shared" si="28"/>
        <v>0</v>
      </c>
      <c r="AW68" s="233">
        <f t="shared" si="28"/>
        <v>0</v>
      </c>
      <c r="AX68" s="233">
        <f t="shared" si="28"/>
        <v>0</v>
      </c>
      <c r="AY68" s="522"/>
      <c r="AZ68" s="233">
        <f t="shared" si="28"/>
        <v>0</v>
      </c>
      <c r="BA68" s="233">
        <f t="shared" si="28"/>
        <v>0</v>
      </c>
      <c r="BB68" s="233">
        <f t="shared" si="28"/>
        <v>0</v>
      </c>
      <c r="BC68" s="233">
        <f t="shared" si="28"/>
        <v>0</v>
      </c>
      <c r="BD68" s="233">
        <f t="shared" si="28"/>
        <v>0</v>
      </c>
      <c r="BE68" s="233">
        <f t="shared" si="28"/>
        <v>0</v>
      </c>
      <c r="BF68" s="233">
        <f t="shared" si="28"/>
        <v>0</v>
      </c>
      <c r="BG68" s="522"/>
      <c r="BH68" s="233">
        <f t="shared" si="28"/>
        <v>0</v>
      </c>
      <c r="BI68" s="233">
        <f t="shared" si="28"/>
        <v>0</v>
      </c>
      <c r="BJ68" s="233">
        <f t="shared" si="28"/>
        <v>0</v>
      </c>
      <c r="BK68" s="522"/>
      <c r="BL68" s="233">
        <f t="shared" si="28"/>
        <v>0</v>
      </c>
      <c r="BM68" s="233">
        <f t="shared" si="28"/>
        <v>0</v>
      </c>
      <c r="BN68" s="233">
        <f t="shared" si="28"/>
        <v>0</v>
      </c>
      <c r="BO68" s="522"/>
      <c r="BP68" s="233">
        <f t="shared" si="28"/>
        <v>0</v>
      </c>
      <c r="BQ68" s="233">
        <f t="shared" si="28"/>
        <v>0</v>
      </c>
      <c r="BR68" s="233">
        <f t="shared" si="28"/>
        <v>0</v>
      </c>
      <c r="BS68" s="522"/>
      <c r="BT68" s="233">
        <f t="shared" si="28"/>
        <v>0</v>
      </c>
      <c r="BU68" s="233">
        <f t="shared" si="28"/>
        <v>0</v>
      </c>
      <c r="BV68" s="233">
        <f t="shared" si="28"/>
        <v>0</v>
      </c>
      <c r="BW68" s="522"/>
      <c r="BX68" s="233">
        <f t="shared" si="28"/>
        <v>0</v>
      </c>
      <c r="BY68" s="233">
        <f t="shared" si="28"/>
        <v>0</v>
      </c>
      <c r="BZ68" s="233">
        <f t="shared" si="28"/>
        <v>0</v>
      </c>
      <c r="CA68" s="522"/>
      <c r="CB68" s="233">
        <f t="shared" si="28"/>
        <v>0</v>
      </c>
      <c r="CC68" s="233">
        <f t="shared" si="28"/>
        <v>0</v>
      </c>
      <c r="CD68" s="233">
        <f t="shared" si="28"/>
        <v>0</v>
      </c>
      <c r="CE68" s="233">
        <f t="shared" si="28"/>
        <v>0</v>
      </c>
      <c r="CF68" s="233">
        <f t="shared" si="28"/>
        <v>0</v>
      </c>
      <c r="CG68" s="233">
        <f t="shared" si="28"/>
        <v>0</v>
      </c>
      <c r="CH68" s="233">
        <f t="shared" si="28"/>
        <v>0</v>
      </c>
      <c r="CI68" s="233">
        <f t="shared" si="28"/>
        <v>0</v>
      </c>
      <c r="CJ68" s="233">
        <f t="shared" si="28"/>
        <v>0</v>
      </c>
      <c r="CK68" s="233">
        <f t="shared" si="28"/>
        <v>0</v>
      </c>
      <c r="CL68" s="233">
        <f t="shared" ref="CL68:DF68" si="29">SUM(CL65:CL67)</f>
        <v>0</v>
      </c>
      <c r="CM68" s="233">
        <f t="shared" si="29"/>
        <v>0</v>
      </c>
      <c r="CN68" s="233">
        <f t="shared" si="29"/>
        <v>0</v>
      </c>
      <c r="CO68" s="233">
        <f t="shared" si="29"/>
        <v>0</v>
      </c>
      <c r="CP68" s="233">
        <f t="shared" si="29"/>
        <v>0</v>
      </c>
      <c r="CQ68" s="233">
        <f t="shared" si="29"/>
        <v>0</v>
      </c>
      <c r="CR68" s="233">
        <f t="shared" si="29"/>
        <v>0</v>
      </c>
      <c r="CS68" s="233">
        <f t="shared" si="29"/>
        <v>0</v>
      </c>
      <c r="CT68" s="233">
        <f t="shared" si="29"/>
        <v>0</v>
      </c>
      <c r="CU68" s="522"/>
      <c r="CV68" s="233">
        <f t="shared" si="29"/>
        <v>0</v>
      </c>
      <c r="CW68" s="233">
        <f t="shared" si="29"/>
        <v>0</v>
      </c>
      <c r="CX68" s="233">
        <f t="shared" si="29"/>
        <v>0</v>
      </c>
      <c r="CY68" s="522"/>
      <c r="CZ68" s="233">
        <f t="shared" si="29"/>
        <v>0</v>
      </c>
      <c r="DA68" s="233">
        <f t="shared" si="29"/>
        <v>0</v>
      </c>
      <c r="DB68" s="233">
        <f t="shared" si="29"/>
        <v>0</v>
      </c>
      <c r="DC68" s="525"/>
      <c r="DD68" s="233">
        <f t="shared" si="29"/>
        <v>0</v>
      </c>
      <c r="DE68" s="233">
        <f t="shared" si="29"/>
        <v>0</v>
      </c>
      <c r="DF68" s="233">
        <f t="shared" si="29"/>
        <v>0</v>
      </c>
      <c r="DG68" s="522"/>
      <c r="DH68" s="235">
        <f t="shared" si="27"/>
        <v>85358823</v>
      </c>
      <c r="DI68" s="235">
        <f t="shared" si="26"/>
        <v>263748420</v>
      </c>
      <c r="DJ68" s="235">
        <f t="shared" si="2"/>
        <v>247617181</v>
      </c>
      <c r="DK68" s="403">
        <f t="shared" si="4"/>
        <v>0.93883853787635962</v>
      </c>
    </row>
    <row r="69" spans="1:115" x14ac:dyDescent="0.2">
      <c r="A69" s="10">
        <v>60</v>
      </c>
      <c r="B69" s="29" t="s">
        <v>71</v>
      </c>
      <c r="C69" s="15" t="s">
        <v>70</v>
      </c>
      <c r="D69" s="320"/>
      <c r="E69" s="320"/>
      <c r="F69" s="320"/>
      <c r="G69" s="398"/>
      <c r="H69" s="233"/>
      <c r="I69" s="233"/>
      <c r="J69" s="233"/>
      <c r="K69" s="522"/>
      <c r="L69" s="233"/>
      <c r="M69" s="233"/>
      <c r="N69" s="233"/>
      <c r="O69" s="522"/>
      <c r="P69" s="233"/>
      <c r="Q69" s="233"/>
      <c r="R69" s="233"/>
      <c r="S69" s="522"/>
      <c r="T69" s="233"/>
      <c r="U69" s="233"/>
      <c r="V69" s="233"/>
      <c r="W69" s="522"/>
      <c r="X69" s="233"/>
      <c r="Y69" s="233"/>
      <c r="Z69" s="233"/>
      <c r="AA69" s="525"/>
      <c r="AB69" s="233"/>
      <c r="AC69" s="233"/>
      <c r="AD69" s="233"/>
      <c r="AE69" s="525"/>
      <c r="AF69" s="233"/>
      <c r="AG69" s="233"/>
      <c r="AH69" s="233"/>
      <c r="AI69" s="525"/>
      <c r="AJ69" s="233"/>
      <c r="AK69" s="233"/>
      <c r="AL69" s="233"/>
      <c r="AM69" s="525"/>
      <c r="AN69" s="233"/>
      <c r="AO69" s="233"/>
      <c r="AP69" s="233"/>
      <c r="AQ69" s="525"/>
      <c r="AR69" s="233"/>
      <c r="AS69" s="233"/>
      <c r="AT69" s="233"/>
      <c r="AU69" s="522"/>
      <c r="AV69" s="233"/>
      <c r="AW69" s="233"/>
      <c r="AX69" s="233"/>
      <c r="AY69" s="522"/>
      <c r="AZ69" s="233"/>
      <c r="BA69" s="233"/>
      <c r="BB69" s="233"/>
      <c r="BC69" s="525"/>
      <c r="BD69" s="218"/>
      <c r="BE69" s="218"/>
      <c r="BF69" s="218"/>
      <c r="BG69" s="522"/>
      <c r="BH69" s="218"/>
      <c r="BI69" s="218"/>
      <c r="BJ69" s="218"/>
      <c r="BK69" s="522"/>
      <c r="BL69" s="218"/>
      <c r="BM69" s="218"/>
      <c r="BN69" s="218"/>
      <c r="BO69" s="522"/>
      <c r="BP69" s="218"/>
      <c r="BQ69" s="218"/>
      <c r="BR69" s="218"/>
      <c r="BS69" s="522"/>
      <c r="BT69" s="233"/>
      <c r="BU69" s="233"/>
      <c r="BV69" s="233"/>
      <c r="BW69" s="522"/>
      <c r="BX69" s="233"/>
      <c r="BY69" s="233"/>
      <c r="BZ69" s="233"/>
      <c r="CA69" s="522"/>
      <c r="CB69" s="233"/>
      <c r="CC69" s="233"/>
      <c r="CD69" s="233"/>
      <c r="CE69" s="525"/>
      <c r="CF69" s="233"/>
      <c r="CG69" s="233"/>
      <c r="CH69" s="233"/>
      <c r="CI69" s="525"/>
      <c r="CJ69" s="233"/>
      <c r="CK69" s="233"/>
      <c r="CL69" s="233"/>
      <c r="CM69" s="525"/>
      <c r="CN69" s="233"/>
      <c r="CO69" s="233"/>
      <c r="CP69" s="233"/>
      <c r="CQ69" s="525"/>
      <c r="CR69" s="233"/>
      <c r="CS69" s="233"/>
      <c r="CT69" s="233"/>
      <c r="CU69" s="522"/>
      <c r="CV69" s="233"/>
      <c r="CW69" s="233"/>
      <c r="CX69" s="233"/>
      <c r="CY69" s="522"/>
      <c r="CZ69" s="233"/>
      <c r="DA69" s="233"/>
      <c r="DB69" s="233"/>
      <c r="DC69" s="525"/>
      <c r="DD69" s="233"/>
      <c r="DE69" s="233"/>
      <c r="DF69" s="233"/>
      <c r="DG69" s="522"/>
      <c r="DH69" s="235">
        <f t="shared" si="27"/>
        <v>0</v>
      </c>
      <c r="DI69" s="235">
        <f t="shared" si="26"/>
        <v>0</v>
      </c>
      <c r="DJ69" s="235">
        <f t="shared" si="2"/>
        <v>0</v>
      </c>
      <c r="DK69" s="403"/>
    </row>
    <row r="70" spans="1:115" x14ac:dyDescent="0.2">
      <c r="A70" s="10">
        <v>61</v>
      </c>
      <c r="B70" s="29" t="s">
        <v>69</v>
      </c>
      <c r="C70" s="15" t="s">
        <v>68</v>
      </c>
      <c r="D70" s="320"/>
      <c r="E70" s="320"/>
      <c r="F70" s="320"/>
      <c r="G70" s="398"/>
      <c r="H70" s="233"/>
      <c r="I70" s="233"/>
      <c r="J70" s="233"/>
      <c r="K70" s="522"/>
      <c r="L70" s="233"/>
      <c r="M70" s="233"/>
      <c r="N70" s="233"/>
      <c r="O70" s="522"/>
      <c r="P70" s="233"/>
      <c r="Q70" s="233"/>
      <c r="R70" s="233"/>
      <c r="S70" s="522"/>
      <c r="T70" s="233"/>
      <c r="U70" s="233"/>
      <c r="V70" s="233"/>
      <c r="W70" s="522"/>
      <c r="X70" s="233"/>
      <c r="Y70" s="233"/>
      <c r="Z70" s="233"/>
      <c r="AA70" s="525"/>
      <c r="AB70" s="233"/>
      <c r="AC70" s="233"/>
      <c r="AD70" s="233"/>
      <c r="AE70" s="525"/>
      <c r="AF70" s="233"/>
      <c r="AG70" s="233"/>
      <c r="AH70" s="233"/>
      <c r="AI70" s="525"/>
      <c r="AJ70" s="233"/>
      <c r="AK70" s="233"/>
      <c r="AL70" s="233"/>
      <c r="AM70" s="525"/>
      <c r="AN70" s="233"/>
      <c r="AO70" s="233"/>
      <c r="AP70" s="233"/>
      <c r="AQ70" s="525"/>
      <c r="AR70" s="233"/>
      <c r="AS70" s="233"/>
      <c r="AT70" s="233"/>
      <c r="AU70" s="522"/>
      <c r="AV70" s="233"/>
      <c r="AW70" s="233"/>
      <c r="AX70" s="233"/>
      <c r="AY70" s="522"/>
      <c r="AZ70" s="233"/>
      <c r="BA70" s="233"/>
      <c r="BB70" s="233"/>
      <c r="BC70" s="525"/>
      <c r="BD70" s="218"/>
      <c r="BE70" s="218"/>
      <c r="BF70" s="218"/>
      <c r="BG70" s="522"/>
      <c r="BH70" s="218"/>
      <c r="BI70" s="218"/>
      <c r="BJ70" s="218"/>
      <c r="BK70" s="522"/>
      <c r="BL70" s="218"/>
      <c r="BM70" s="218"/>
      <c r="BN70" s="218"/>
      <c r="BO70" s="522"/>
      <c r="BP70" s="218"/>
      <c r="BQ70" s="218"/>
      <c r="BR70" s="218"/>
      <c r="BS70" s="522"/>
      <c r="BT70" s="233"/>
      <c r="BU70" s="233"/>
      <c r="BV70" s="233"/>
      <c r="BW70" s="522"/>
      <c r="BX70" s="233"/>
      <c r="BY70" s="233"/>
      <c r="BZ70" s="233"/>
      <c r="CA70" s="522"/>
      <c r="CB70" s="233"/>
      <c r="CC70" s="233"/>
      <c r="CD70" s="233"/>
      <c r="CE70" s="525"/>
      <c r="CF70" s="233"/>
      <c r="CG70" s="233"/>
      <c r="CH70" s="233"/>
      <c r="CI70" s="525"/>
      <c r="CJ70" s="233"/>
      <c r="CK70" s="233"/>
      <c r="CL70" s="233"/>
      <c r="CM70" s="525"/>
      <c r="CN70" s="233"/>
      <c r="CO70" s="233"/>
      <c r="CP70" s="233"/>
      <c r="CQ70" s="525"/>
      <c r="CR70" s="233"/>
      <c r="CS70" s="233"/>
      <c r="CT70" s="233"/>
      <c r="CU70" s="522"/>
      <c r="CV70" s="233"/>
      <c r="CW70" s="233"/>
      <c r="CX70" s="233"/>
      <c r="CY70" s="522"/>
      <c r="CZ70" s="233"/>
      <c r="DA70" s="233"/>
      <c r="DB70" s="233"/>
      <c r="DC70" s="525"/>
      <c r="DD70" s="233"/>
      <c r="DE70" s="233"/>
      <c r="DF70" s="233"/>
      <c r="DG70" s="522"/>
      <c r="DH70" s="235">
        <f t="shared" si="27"/>
        <v>0</v>
      </c>
      <c r="DI70" s="235">
        <f t="shared" si="26"/>
        <v>0</v>
      </c>
      <c r="DJ70" s="235">
        <f t="shared" si="2"/>
        <v>0</v>
      </c>
      <c r="DK70" s="403"/>
    </row>
    <row r="71" spans="1:115" x14ac:dyDescent="0.2">
      <c r="A71" s="10">
        <v>62</v>
      </c>
      <c r="B71" s="29" t="s">
        <v>67</v>
      </c>
      <c r="C71" s="15" t="s">
        <v>66</v>
      </c>
      <c r="D71" s="320"/>
      <c r="E71" s="320"/>
      <c r="F71" s="320"/>
      <c r="G71" s="398"/>
      <c r="H71" s="233"/>
      <c r="I71" s="233"/>
      <c r="J71" s="233"/>
      <c r="K71" s="522"/>
      <c r="L71" s="233"/>
      <c r="M71" s="233"/>
      <c r="N71" s="233"/>
      <c r="O71" s="522"/>
      <c r="P71" s="233"/>
      <c r="Q71" s="233"/>
      <c r="R71" s="233"/>
      <c r="S71" s="522"/>
      <c r="T71" s="233"/>
      <c r="U71" s="233"/>
      <c r="V71" s="233"/>
      <c r="W71" s="522"/>
      <c r="X71" s="233"/>
      <c r="Y71" s="233"/>
      <c r="Z71" s="233"/>
      <c r="AA71" s="525"/>
      <c r="AB71" s="233"/>
      <c r="AC71" s="233"/>
      <c r="AD71" s="233"/>
      <c r="AE71" s="525"/>
      <c r="AF71" s="233"/>
      <c r="AG71" s="233"/>
      <c r="AH71" s="233"/>
      <c r="AI71" s="525"/>
      <c r="AJ71" s="233"/>
      <c r="AK71" s="233"/>
      <c r="AL71" s="233"/>
      <c r="AM71" s="525"/>
      <c r="AN71" s="233"/>
      <c r="AO71" s="233"/>
      <c r="AP71" s="233"/>
      <c r="AQ71" s="525"/>
      <c r="AR71" s="233"/>
      <c r="AS71" s="233"/>
      <c r="AT71" s="233"/>
      <c r="AU71" s="522"/>
      <c r="AV71" s="233"/>
      <c r="AW71" s="233"/>
      <c r="AX71" s="233"/>
      <c r="AY71" s="522"/>
      <c r="AZ71" s="233"/>
      <c r="BA71" s="233"/>
      <c r="BB71" s="233"/>
      <c r="BC71" s="525"/>
      <c r="BD71" s="218"/>
      <c r="BE71" s="218"/>
      <c r="BF71" s="218"/>
      <c r="BG71" s="522"/>
      <c r="BH71" s="218"/>
      <c r="BI71" s="218"/>
      <c r="BJ71" s="218"/>
      <c r="BK71" s="522"/>
      <c r="BL71" s="218"/>
      <c r="BM71" s="218"/>
      <c r="BN71" s="218"/>
      <c r="BO71" s="522"/>
      <c r="BP71" s="218"/>
      <c r="BQ71" s="218"/>
      <c r="BR71" s="218"/>
      <c r="BS71" s="522"/>
      <c r="BT71" s="233"/>
      <c r="BU71" s="233"/>
      <c r="BV71" s="233"/>
      <c r="BW71" s="522"/>
      <c r="BX71" s="233"/>
      <c r="BY71" s="233"/>
      <c r="BZ71" s="233"/>
      <c r="CA71" s="522"/>
      <c r="CB71" s="233"/>
      <c r="CC71" s="233"/>
      <c r="CD71" s="233"/>
      <c r="CE71" s="525"/>
      <c r="CF71" s="233"/>
      <c r="CG71" s="233"/>
      <c r="CH71" s="233"/>
      <c r="CI71" s="525"/>
      <c r="CJ71" s="233"/>
      <c r="CK71" s="233"/>
      <c r="CL71" s="233"/>
      <c r="CM71" s="525"/>
      <c r="CN71" s="233"/>
      <c r="CO71" s="233"/>
      <c r="CP71" s="233"/>
      <c r="CQ71" s="525"/>
      <c r="CR71" s="233"/>
      <c r="CS71" s="233"/>
      <c r="CT71" s="233"/>
      <c r="CU71" s="522"/>
      <c r="CV71" s="233"/>
      <c r="CW71" s="233"/>
      <c r="CX71" s="233"/>
      <c r="CY71" s="522"/>
      <c r="CZ71" s="233"/>
      <c r="DA71" s="233"/>
      <c r="DB71" s="233"/>
      <c r="DC71" s="525"/>
      <c r="DD71" s="233"/>
      <c r="DE71" s="233"/>
      <c r="DF71" s="233"/>
      <c r="DG71" s="522"/>
      <c r="DH71" s="235">
        <f t="shared" si="27"/>
        <v>0</v>
      </c>
      <c r="DI71" s="235">
        <f t="shared" si="26"/>
        <v>0</v>
      </c>
      <c r="DJ71" s="235">
        <f t="shared" si="2"/>
        <v>0</v>
      </c>
      <c r="DK71" s="403"/>
    </row>
    <row r="72" spans="1:115" x14ac:dyDescent="0.2">
      <c r="A72" s="10">
        <v>63</v>
      </c>
      <c r="B72" s="29" t="s">
        <v>65</v>
      </c>
      <c r="C72" s="15" t="s">
        <v>64</v>
      </c>
      <c r="D72" s="320"/>
      <c r="E72" s="320"/>
      <c r="F72" s="320"/>
      <c r="G72" s="398"/>
      <c r="H72" s="233"/>
      <c r="I72" s="233"/>
      <c r="J72" s="233"/>
      <c r="K72" s="522"/>
      <c r="L72" s="233"/>
      <c r="M72" s="233"/>
      <c r="N72" s="233"/>
      <c r="O72" s="522"/>
      <c r="P72" s="233"/>
      <c r="Q72" s="233"/>
      <c r="R72" s="233"/>
      <c r="S72" s="522"/>
      <c r="T72" s="233"/>
      <c r="U72" s="233"/>
      <c r="V72" s="233"/>
      <c r="W72" s="522"/>
      <c r="X72" s="233"/>
      <c r="Y72" s="233"/>
      <c r="Z72" s="233"/>
      <c r="AA72" s="525"/>
      <c r="AB72" s="233">
        <v>9993281</v>
      </c>
      <c r="AC72" s="233">
        <v>9993281</v>
      </c>
      <c r="AD72" s="233">
        <v>7610661</v>
      </c>
      <c r="AE72" s="525">
        <f>AD72/AC72</f>
        <v>0.76157780412659271</v>
      </c>
      <c r="AF72" s="233"/>
      <c r="AG72" s="233"/>
      <c r="AH72" s="233"/>
      <c r="AI72" s="525"/>
      <c r="AJ72" s="233"/>
      <c r="AK72" s="233"/>
      <c r="AL72" s="233"/>
      <c r="AM72" s="525"/>
      <c r="AN72" s="233"/>
      <c r="AO72" s="233"/>
      <c r="AP72" s="233"/>
      <c r="AQ72" s="525"/>
      <c r="AR72" s="233"/>
      <c r="AS72" s="233"/>
      <c r="AT72" s="233"/>
      <c r="AU72" s="522"/>
      <c r="AV72" s="233"/>
      <c r="AW72" s="233"/>
      <c r="AX72" s="233"/>
      <c r="AY72" s="522"/>
      <c r="AZ72" s="233"/>
      <c r="BA72" s="233"/>
      <c r="BB72" s="233"/>
      <c r="BC72" s="525"/>
      <c r="BD72" s="218"/>
      <c r="BE72" s="218"/>
      <c r="BF72" s="218"/>
      <c r="BG72" s="522"/>
      <c r="BH72" s="218"/>
      <c r="BI72" s="218"/>
      <c r="BJ72" s="218"/>
      <c r="BK72" s="522"/>
      <c r="BL72" s="218"/>
      <c r="BM72" s="218"/>
      <c r="BN72" s="218"/>
      <c r="BO72" s="522"/>
      <c r="BP72" s="218"/>
      <c r="BQ72" s="218"/>
      <c r="BR72" s="218"/>
      <c r="BS72" s="522"/>
      <c r="BT72" s="233"/>
      <c r="BU72" s="233"/>
      <c r="BV72" s="233"/>
      <c r="BW72" s="522"/>
      <c r="BX72" s="233"/>
      <c r="BY72" s="233"/>
      <c r="BZ72" s="233"/>
      <c r="CA72" s="522"/>
      <c r="CB72" s="233"/>
      <c r="CC72" s="233"/>
      <c r="CD72" s="233"/>
      <c r="CE72" s="525"/>
      <c r="CF72" s="233"/>
      <c r="CG72" s="233"/>
      <c r="CH72" s="233"/>
      <c r="CI72" s="525"/>
      <c r="CJ72" s="233"/>
      <c r="CK72" s="233"/>
      <c r="CL72" s="233"/>
      <c r="CM72" s="525"/>
      <c r="CN72" s="233"/>
      <c r="CO72" s="233"/>
      <c r="CP72" s="233"/>
      <c r="CQ72" s="525"/>
      <c r="CR72" s="233"/>
      <c r="CS72" s="233"/>
      <c r="CT72" s="233"/>
      <c r="CU72" s="522"/>
      <c r="CV72" s="233"/>
      <c r="CW72" s="233"/>
      <c r="CX72" s="233"/>
      <c r="CY72" s="522"/>
      <c r="CZ72" s="233"/>
      <c r="DA72" s="233"/>
      <c r="DB72" s="233">
        <v>1675000</v>
      </c>
      <c r="DC72" s="525"/>
      <c r="DD72" s="233"/>
      <c r="DE72" s="233"/>
      <c r="DF72" s="233"/>
      <c r="DG72" s="522"/>
      <c r="DH72" s="235">
        <f t="shared" si="27"/>
        <v>9993281</v>
      </c>
      <c r="DI72" s="235">
        <f t="shared" si="26"/>
        <v>9993281</v>
      </c>
      <c r="DJ72" s="235">
        <f t="shared" si="2"/>
        <v>9285661</v>
      </c>
      <c r="DK72" s="403">
        <f t="shared" si="4"/>
        <v>0.92919042304524413</v>
      </c>
    </row>
    <row r="73" spans="1:115" x14ac:dyDescent="0.2">
      <c r="A73" s="10">
        <v>64</v>
      </c>
      <c r="B73" s="29" t="s">
        <v>63</v>
      </c>
      <c r="C73" s="15" t="s">
        <v>62</v>
      </c>
      <c r="D73" s="320"/>
      <c r="E73" s="320">
        <v>2003100</v>
      </c>
      <c r="F73" s="320">
        <v>2003100</v>
      </c>
      <c r="G73" s="398">
        <f>F73/E73</f>
        <v>1</v>
      </c>
      <c r="H73" s="233"/>
      <c r="I73" s="233"/>
      <c r="J73" s="233"/>
      <c r="K73" s="522"/>
      <c r="L73" s="233"/>
      <c r="M73" s="233"/>
      <c r="N73" s="233"/>
      <c r="O73" s="522"/>
      <c r="P73" s="233"/>
      <c r="Q73" s="233"/>
      <c r="R73" s="233"/>
      <c r="S73" s="522"/>
      <c r="T73" s="233"/>
      <c r="U73" s="233"/>
      <c r="V73" s="233"/>
      <c r="W73" s="522"/>
      <c r="X73" s="233"/>
      <c r="Y73" s="233"/>
      <c r="Z73" s="233"/>
      <c r="AA73" s="525"/>
      <c r="AB73" s="233"/>
      <c r="AC73" s="233"/>
      <c r="AD73" s="233"/>
      <c r="AE73" s="525"/>
      <c r="AF73" s="233"/>
      <c r="AG73" s="233"/>
      <c r="AH73" s="233"/>
      <c r="AI73" s="525"/>
      <c r="AJ73" s="233"/>
      <c r="AK73" s="233"/>
      <c r="AL73" s="233"/>
      <c r="AM73" s="525"/>
      <c r="AN73" s="233"/>
      <c r="AO73" s="233"/>
      <c r="AP73" s="233"/>
      <c r="AQ73" s="525"/>
      <c r="AR73" s="233"/>
      <c r="AS73" s="233"/>
      <c r="AT73" s="233"/>
      <c r="AU73" s="522"/>
      <c r="AV73" s="233"/>
      <c r="AW73" s="233"/>
      <c r="AX73" s="233"/>
      <c r="AY73" s="522"/>
      <c r="AZ73" s="233"/>
      <c r="BA73" s="233"/>
      <c r="BB73" s="233"/>
      <c r="BC73" s="525"/>
      <c r="BD73" s="218"/>
      <c r="BE73" s="218"/>
      <c r="BF73" s="218"/>
      <c r="BG73" s="522"/>
      <c r="BH73" s="218"/>
      <c r="BI73" s="218"/>
      <c r="BJ73" s="218"/>
      <c r="BK73" s="522"/>
      <c r="BL73" s="218"/>
      <c r="BM73" s="218"/>
      <c r="BN73" s="218"/>
      <c r="BO73" s="522"/>
      <c r="BP73" s="218"/>
      <c r="BQ73" s="218"/>
      <c r="BR73" s="218"/>
      <c r="BS73" s="522"/>
      <c r="BT73" s="233"/>
      <c r="BU73" s="233"/>
      <c r="BV73" s="233"/>
      <c r="BW73" s="522"/>
      <c r="BX73" s="233"/>
      <c r="BY73" s="233"/>
      <c r="BZ73" s="233"/>
      <c r="CA73" s="522"/>
      <c r="CB73" s="233"/>
      <c r="CC73" s="233"/>
      <c r="CD73" s="233"/>
      <c r="CE73" s="525"/>
      <c r="CF73" s="233"/>
      <c r="CG73" s="233"/>
      <c r="CH73" s="233"/>
      <c r="CI73" s="525"/>
      <c r="CJ73" s="233"/>
      <c r="CK73" s="233"/>
      <c r="CL73" s="233"/>
      <c r="CM73" s="525"/>
      <c r="CN73" s="233"/>
      <c r="CO73" s="233"/>
      <c r="CP73" s="233"/>
      <c r="CQ73" s="525"/>
      <c r="CR73" s="233"/>
      <c r="CS73" s="233"/>
      <c r="CT73" s="233"/>
      <c r="CU73" s="522"/>
      <c r="CV73" s="233"/>
      <c r="CW73" s="233"/>
      <c r="CX73" s="233"/>
      <c r="CY73" s="522"/>
      <c r="CZ73" s="233"/>
      <c r="DA73" s="233"/>
      <c r="DB73" s="233"/>
      <c r="DC73" s="525"/>
      <c r="DD73" s="233"/>
      <c r="DE73" s="233"/>
      <c r="DF73" s="233"/>
      <c r="DG73" s="522"/>
      <c r="DH73" s="235">
        <f t="shared" si="27"/>
        <v>0</v>
      </c>
      <c r="DI73" s="235">
        <f t="shared" si="26"/>
        <v>2003100</v>
      </c>
      <c r="DJ73" s="235">
        <f t="shared" si="2"/>
        <v>2003100</v>
      </c>
      <c r="DK73" s="403">
        <f t="shared" si="4"/>
        <v>1</v>
      </c>
    </row>
    <row r="74" spans="1:115" ht="15" customHeight="1" x14ac:dyDescent="0.2">
      <c r="A74" s="10">
        <v>65</v>
      </c>
      <c r="B74" s="29" t="s">
        <v>61</v>
      </c>
      <c r="C74" s="15" t="s">
        <v>60</v>
      </c>
      <c r="D74" s="320"/>
      <c r="E74" s="320"/>
      <c r="F74" s="320"/>
      <c r="G74" s="398"/>
      <c r="H74" s="233"/>
      <c r="I74" s="233"/>
      <c r="J74" s="233"/>
      <c r="K74" s="522"/>
      <c r="L74" s="233"/>
      <c r="M74" s="233"/>
      <c r="N74" s="233"/>
      <c r="O74" s="522"/>
      <c r="P74" s="233"/>
      <c r="Q74" s="233"/>
      <c r="R74" s="233"/>
      <c r="S74" s="522"/>
      <c r="T74" s="233"/>
      <c r="U74" s="233"/>
      <c r="V74" s="233"/>
      <c r="W74" s="522"/>
      <c r="X74" s="233"/>
      <c r="Y74" s="233"/>
      <c r="Z74" s="233"/>
      <c r="AA74" s="525"/>
      <c r="AB74" s="233"/>
      <c r="AC74" s="233"/>
      <c r="AD74" s="233"/>
      <c r="AE74" s="525"/>
      <c r="AF74" s="233"/>
      <c r="AG74" s="233"/>
      <c r="AH74" s="233"/>
      <c r="AI74" s="525"/>
      <c r="AJ74" s="233"/>
      <c r="AK74" s="233"/>
      <c r="AL74" s="233"/>
      <c r="AM74" s="525"/>
      <c r="AN74" s="233"/>
      <c r="AO74" s="233"/>
      <c r="AP74" s="233"/>
      <c r="AQ74" s="525"/>
      <c r="AR74" s="233"/>
      <c r="AS74" s="233"/>
      <c r="AT74" s="233"/>
      <c r="AU74" s="522"/>
      <c r="AV74" s="233"/>
      <c r="AW74" s="233"/>
      <c r="AX74" s="233"/>
      <c r="AY74" s="522"/>
      <c r="AZ74" s="233"/>
      <c r="BA74" s="233"/>
      <c r="BB74" s="233"/>
      <c r="BC74" s="525"/>
      <c r="BD74" s="218"/>
      <c r="BE74" s="218"/>
      <c r="BF74" s="218"/>
      <c r="BG74" s="522"/>
      <c r="BH74" s="218"/>
      <c r="BI74" s="218"/>
      <c r="BJ74" s="218"/>
      <c r="BK74" s="522"/>
      <c r="BL74" s="218"/>
      <c r="BM74" s="218"/>
      <c r="BN74" s="218"/>
      <c r="BO74" s="522"/>
      <c r="BP74" s="218"/>
      <c r="BQ74" s="218"/>
      <c r="BR74" s="218"/>
      <c r="BS74" s="522"/>
      <c r="BT74" s="233"/>
      <c r="BU74" s="233"/>
      <c r="BV74" s="233"/>
      <c r="BW74" s="522"/>
      <c r="BX74" s="233"/>
      <c r="BY74" s="233"/>
      <c r="BZ74" s="233"/>
      <c r="CA74" s="522"/>
      <c r="CB74" s="233"/>
      <c r="CC74" s="233"/>
      <c r="CD74" s="233"/>
      <c r="CE74" s="525"/>
      <c r="CF74" s="233"/>
      <c r="CG74" s="233"/>
      <c r="CH74" s="233"/>
      <c r="CI74" s="525"/>
      <c r="CJ74" s="233"/>
      <c r="CK74" s="233"/>
      <c r="CL74" s="233"/>
      <c r="CM74" s="525"/>
      <c r="CN74" s="233"/>
      <c r="CO74" s="233"/>
      <c r="CP74" s="233"/>
      <c r="CQ74" s="525"/>
      <c r="CR74" s="233"/>
      <c r="CS74" s="233"/>
      <c r="CT74" s="233"/>
      <c r="CU74" s="522"/>
      <c r="CV74" s="233"/>
      <c r="CW74" s="233"/>
      <c r="CX74" s="233"/>
      <c r="CY74" s="522"/>
      <c r="CZ74" s="233"/>
      <c r="DA74" s="233"/>
      <c r="DB74" s="233"/>
      <c r="DC74" s="525"/>
      <c r="DD74" s="233"/>
      <c r="DE74" s="233"/>
      <c r="DF74" s="233"/>
      <c r="DG74" s="522"/>
      <c r="DH74" s="235">
        <f t="shared" si="27"/>
        <v>0</v>
      </c>
      <c r="DI74" s="235">
        <f t="shared" si="26"/>
        <v>0</v>
      </c>
      <c r="DJ74" s="235">
        <f t="shared" si="2"/>
        <v>0</v>
      </c>
      <c r="DK74" s="403"/>
    </row>
    <row r="75" spans="1:115" ht="15" customHeight="1" x14ac:dyDescent="0.2">
      <c r="A75" s="10">
        <v>66</v>
      </c>
      <c r="B75" s="29" t="s">
        <v>59</v>
      </c>
      <c r="C75" s="15" t="s">
        <v>58</v>
      </c>
      <c r="D75" s="320"/>
      <c r="E75" s="320"/>
      <c r="F75" s="320"/>
      <c r="G75" s="398"/>
      <c r="H75" s="233"/>
      <c r="I75" s="233"/>
      <c r="J75" s="233"/>
      <c r="K75" s="522"/>
      <c r="L75" s="233"/>
      <c r="M75" s="233"/>
      <c r="N75" s="233"/>
      <c r="O75" s="522"/>
      <c r="P75" s="233"/>
      <c r="Q75" s="233"/>
      <c r="R75" s="233"/>
      <c r="S75" s="522"/>
      <c r="T75" s="233"/>
      <c r="U75" s="233"/>
      <c r="V75" s="233"/>
      <c r="W75" s="522"/>
      <c r="X75" s="233"/>
      <c r="Y75" s="233"/>
      <c r="Z75" s="233"/>
      <c r="AA75" s="525"/>
      <c r="AB75" s="233"/>
      <c r="AC75" s="233"/>
      <c r="AD75" s="233"/>
      <c r="AE75" s="525"/>
      <c r="AF75" s="233"/>
      <c r="AG75" s="233"/>
      <c r="AH75" s="233"/>
      <c r="AI75" s="525"/>
      <c r="AJ75" s="233"/>
      <c r="AK75" s="233"/>
      <c r="AL75" s="233"/>
      <c r="AM75" s="525"/>
      <c r="AN75" s="233"/>
      <c r="AO75" s="233"/>
      <c r="AP75" s="233"/>
      <c r="AQ75" s="525"/>
      <c r="AR75" s="233"/>
      <c r="AS75" s="233"/>
      <c r="AT75" s="233"/>
      <c r="AU75" s="522"/>
      <c r="AV75" s="233"/>
      <c r="AW75" s="233"/>
      <c r="AX75" s="233"/>
      <c r="AY75" s="522"/>
      <c r="AZ75" s="233"/>
      <c r="BA75" s="233"/>
      <c r="BB75" s="233"/>
      <c r="BC75" s="525"/>
      <c r="BD75" s="218"/>
      <c r="BE75" s="218"/>
      <c r="BF75" s="218"/>
      <c r="BG75" s="522"/>
      <c r="BH75" s="218"/>
      <c r="BI75" s="218"/>
      <c r="BJ75" s="218"/>
      <c r="BK75" s="522"/>
      <c r="BL75" s="218"/>
      <c r="BM75" s="218"/>
      <c r="BN75" s="218"/>
      <c r="BO75" s="522"/>
      <c r="BP75" s="218"/>
      <c r="BQ75" s="218"/>
      <c r="BR75" s="218"/>
      <c r="BS75" s="522"/>
      <c r="BT75" s="233"/>
      <c r="BU75" s="233"/>
      <c r="BV75" s="233"/>
      <c r="BW75" s="522"/>
      <c r="BX75" s="233"/>
      <c r="BY75" s="233"/>
      <c r="BZ75" s="233"/>
      <c r="CA75" s="522"/>
      <c r="CB75" s="233"/>
      <c r="CC75" s="233"/>
      <c r="CD75" s="233"/>
      <c r="CE75" s="525"/>
      <c r="CF75" s="233"/>
      <c r="CG75" s="233"/>
      <c r="CH75" s="233"/>
      <c r="CI75" s="525"/>
      <c r="CJ75" s="233"/>
      <c r="CK75" s="233"/>
      <c r="CL75" s="233"/>
      <c r="CM75" s="525"/>
      <c r="CN75" s="233"/>
      <c r="CO75" s="233"/>
      <c r="CP75" s="233"/>
      <c r="CQ75" s="525"/>
      <c r="CR75" s="233"/>
      <c r="CS75" s="233"/>
      <c r="CT75" s="233"/>
      <c r="CU75" s="522"/>
      <c r="CV75" s="233"/>
      <c r="CW75" s="233"/>
      <c r="CX75" s="233"/>
      <c r="CY75" s="522"/>
      <c r="CZ75" s="233"/>
      <c r="DA75" s="233"/>
      <c r="DB75" s="233"/>
      <c r="DC75" s="525"/>
      <c r="DD75" s="233"/>
      <c r="DE75" s="233"/>
      <c r="DF75" s="233"/>
      <c r="DG75" s="522"/>
      <c r="DH75" s="235">
        <f t="shared" si="27"/>
        <v>0</v>
      </c>
      <c r="DI75" s="235">
        <f t="shared" ref="DI75:DI104" si="30">E75+I75+M75+Q75+U75+AC75+AG75+AK75+AO75+AS75+AW75+BA75+BE75+BI75+BM75+BU75+BY75+CC75+CG75+CO75+CS75+CW75+DA75+DE75+Y75+BQ75+CK75</f>
        <v>0</v>
      </c>
      <c r="DJ75" s="235">
        <f t="shared" ref="DJ75:DJ103" si="31">F75+J75+N75+R75+V75+AD75+AH75+AL75+AP75+AT75+AX75+BB75+BF75+BJ75+BN75+BV75+BZ75+CD75+CH75+CP75+CT75+CX75+DB75+DF75+Z75+BR75+CL75</f>
        <v>0</v>
      </c>
      <c r="DK75" s="403"/>
    </row>
    <row r="76" spans="1:115" ht="15" customHeight="1" x14ac:dyDescent="0.2">
      <c r="A76" s="10">
        <v>67</v>
      </c>
      <c r="B76" s="30" t="s">
        <v>57</v>
      </c>
      <c r="C76" s="15" t="s">
        <v>56</v>
      </c>
      <c r="D76" s="320"/>
      <c r="E76" s="320"/>
      <c r="F76" s="320"/>
      <c r="G76" s="398"/>
      <c r="H76" s="233"/>
      <c r="I76" s="233"/>
      <c r="J76" s="233"/>
      <c r="K76" s="522"/>
      <c r="L76" s="233"/>
      <c r="M76" s="233"/>
      <c r="N76" s="233"/>
      <c r="O76" s="522"/>
      <c r="P76" s="233"/>
      <c r="Q76" s="233"/>
      <c r="R76" s="233"/>
      <c r="S76" s="522"/>
      <c r="T76" s="233"/>
      <c r="U76" s="233"/>
      <c r="V76" s="233"/>
      <c r="W76" s="522"/>
      <c r="X76" s="233"/>
      <c r="Y76" s="233"/>
      <c r="Z76" s="233"/>
      <c r="AA76" s="525"/>
      <c r="AB76" s="233"/>
      <c r="AC76" s="233"/>
      <c r="AD76" s="233"/>
      <c r="AE76" s="525"/>
      <c r="AF76" s="233"/>
      <c r="AG76" s="233"/>
      <c r="AH76" s="233"/>
      <c r="AI76" s="525"/>
      <c r="AJ76" s="233"/>
      <c r="AK76" s="233"/>
      <c r="AL76" s="233"/>
      <c r="AM76" s="525"/>
      <c r="AN76" s="233"/>
      <c r="AO76" s="233"/>
      <c r="AP76" s="233"/>
      <c r="AQ76" s="525"/>
      <c r="AR76" s="233"/>
      <c r="AS76" s="233"/>
      <c r="AT76" s="233"/>
      <c r="AU76" s="522"/>
      <c r="AV76" s="233"/>
      <c r="AW76" s="233"/>
      <c r="AX76" s="233"/>
      <c r="AY76" s="522"/>
      <c r="AZ76" s="233"/>
      <c r="BA76" s="233"/>
      <c r="BB76" s="233"/>
      <c r="BC76" s="525"/>
      <c r="BD76" s="218"/>
      <c r="BE76" s="218"/>
      <c r="BF76" s="218"/>
      <c r="BG76" s="522"/>
      <c r="BH76" s="218"/>
      <c r="BI76" s="218"/>
      <c r="BJ76" s="218"/>
      <c r="BK76" s="522"/>
      <c r="BL76" s="218"/>
      <c r="BM76" s="218"/>
      <c r="BN76" s="218"/>
      <c r="BO76" s="522"/>
      <c r="BP76" s="218"/>
      <c r="BQ76" s="218"/>
      <c r="BR76" s="218"/>
      <c r="BS76" s="522"/>
      <c r="BT76" s="233"/>
      <c r="BU76" s="233"/>
      <c r="BV76" s="233"/>
      <c r="BW76" s="522"/>
      <c r="BX76" s="233"/>
      <c r="BY76" s="233"/>
      <c r="BZ76" s="233"/>
      <c r="CA76" s="522"/>
      <c r="CB76" s="233"/>
      <c r="CC76" s="233"/>
      <c r="CD76" s="233"/>
      <c r="CE76" s="525"/>
      <c r="CF76" s="233"/>
      <c r="CG76" s="233"/>
      <c r="CH76" s="233"/>
      <c r="CI76" s="525"/>
      <c r="CJ76" s="233"/>
      <c r="CK76" s="233"/>
      <c r="CL76" s="233"/>
      <c r="CM76" s="525"/>
      <c r="CN76" s="233"/>
      <c r="CO76" s="233"/>
      <c r="CP76" s="233"/>
      <c r="CQ76" s="525"/>
      <c r="CR76" s="233"/>
      <c r="CS76" s="233"/>
      <c r="CT76" s="233"/>
      <c r="CU76" s="522"/>
      <c r="CV76" s="233"/>
      <c r="CW76" s="233"/>
      <c r="CX76" s="233"/>
      <c r="CY76" s="522"/>
      <c r="CZ76" s="233"/>
      <c r="DA76" s="233"/>
      <c r="DB76" s="233"/>
      <c r="DC76" s="525"/>
      <c r="DD76" s="233"/>
      <c r="DE76" s="233"/>
      <c r="DF76" s="233"/>
      <c r="DG76" s="522"/>
      <c r="DH76" s="235">
        <f t="shared" si="27"/>
        <v>0</v>
      </c>
      <c r="DI76" s="235">
        <f t="shared" si="30"/>
        <v>0</v>
      </c>
      <c r="DJ76" s="235">
        <f t="shared" si="31"/>
        <v>0</v>
      </c>
      <c r="DK76" s="403"/>
    </row>
    <row r="77" spans="1:115" ht="15" customHeight="1" x14ac:dyDescent="0.2">
      <c r="A77" s="10">
        <v>68</v>
      </c>
      <c r="B77" s="29" t="s">
        <v>55</v>
      </c>
      <c r="C77" s="15" t="s">
        <v>54</v>
      </c>
      <c r="D77" s="320"/>
      <c r="E77" s="320"/>
      <c r="F77" s="320"/>
      <c r="G77" s="398"/>
      <c r="H77" s="233"/>
      <c r="I77" s="233"/>
      <c r="J77" s="233"/>
      <c r="K77" s="522"/>
      <c r="L77" s="233"/>
      <c r="M77" s="233"/>
      <c r="N77" s="233"/>
      <c r="O77" s="522"/>
      <c r="P77" s="233"/>
      <c r="Q77" s="233"/>
      <c r="R77" s="233"/>
      <c r="S77" s="522"/>
      <c r="T77" s="233"/>
      <c r="U77" s="233"/>
      <c r="V77" s="233"/>
      <c r="W77" s="522"/>
      <c r="X77" s="233"/>
      <c r="Y77" s="233"/>
      <c r="Z77" s="233"/>
      <c r="AA77" s="525"/>
      <c r="AB77" s="233"/>
      <c r="AC77" s="233"/>
      <c r="AD77" s="233"/>
      <c r="AE77" s="525"/>
      <c r="AF77" s="233"/>
      <c r="AG77" s="233"/>
      <c r="AH77" s="233"/>
      <c r="AI77" s="525"/>
      <c r="AJ77" s="233"/>
      <c r="AK77" s="233"/>
      <c r="AL77" s="233"/>
      <c r="AM77" s="525"/>
      <c r="AN77" s="233"/>
      <c r="AO77" s="233"/>
      <c r="AP77" s="233"/>
      <c r="AQ77" s="525"/>
      <c r="AR77" s="233"/>
      <c r="AS77" s="233"/>
      <c r="AT77" s="233"/>
      <c r="AU77" s="522"/>
      <c r="AV77" s="233"/>
      <c r="AW77" s="233"/>
      <c r="AX77" s="233"/>
      <c r="AY77" s="522"/>
      <c r="AZ77" s="233"/>
      <c r="BA77" s="233"/>
      <c r="BB77" s="233"/>
      <c r="BC77" s="525"/>
      <c r="BD77" s="218"/>
      <c r="BE77" s="218"/>
      <c r="BF77" s="218"/>
      <c r="BG77" s="522"/>
      <c r="BH77" s="218"/>
      <c r="BI77" s="218"/>
      <c r="BJ77" s="218"/>
      <c r="BK77" s="522"/>
      <c r="BL77" s="218"/>
      <c r="BM77" s="218"/>
      <c r="BN77" s="218"/>
      <c r="BO77" s="522"/>
      <c r="BP77" s="218"/>
      <c r="BQ77" s="218"/>
      <c r="BR77" s="218"/>
      <c r="BS77" s="522"/>
      <c r="BT77" s="233"/>
      <c r="BU77" s="233"/>
      <c r="BV77" s="233"/>
      <c r="BW77" s="522"/>
      <c r="BX77" s="233"/>
      <c r="BY77" s="233"/>
      <c r="BZ77" s="233"/>
      <c r="CA77" s="522"/>
      <c r="CB77" s="233"/>
      <c r="CC77" s="233"/>
      <c r="CD77" s="233"/>
      <c r="CE77" s="525"/>
      <c r="CF77" s="233"/>
      <c r="CG77" s="233"/>
      <c r="CH77" s="233"/>
      <c r="CI77" s="525"/>
      <c r="CJ77" s="233"/>
      <c r="CK77" s="233"/>
      <c r="CL77" s="233"/>
      <c r="CM77" s="525"/>
      <c r="CN77" s="233"/>
      <c r="CO77" s="233"/>
      <c r="CP77" s="233"/>
      <c r="CQ77" s="525"/>
      <c r="CR77" s="233"/>
      <c r="CS77" s="233"/>
      <c r="CT77" s="233"/>
      <c r="CU77" s="522"/>
      <c r="CV77" s="233"/>
      <c r="CW77" s="233"/>
      <c r="CX77" s="233"/>
      <c r="CY77" s="522"/>
      <c r="CZ77" s="233"/>
      <c r="DA77" s="233"/>
      <c r="DB77" s="233"/>
      <c r="DC77" s="525"/>
      <c r="DD77" s="233"/>
      <c r="DE77" s="233"/>
      <c r="DF77" s="233"/>
      <c r="DG77" s="522"/>
      <c r="DH77" s="235">
        <f t="shared" si="27"/>
        <v>0</v>
      </c>
      <c r="DI77" s="235">
        <f t="shared" si="30"/>
        <v>0</v>
      </c>
      <c r="DJ77" s="235">
        <f t="shared" si="31"/>
        <v>0</v>
      </c>
      <c r="DK77" s="403"/>
    </row>
    <row r="78" spans="1:115" ht="15" customHeight="1" x14ac:dyDescent="0.2">
      <c r="A78" s="10">
        <v>69</v>
      </c>
      <c r="B78" s="29" t="s">
        <v>53</v>
      </c>
      <c r="C78" s="15" t="s">
        <v>52</v>
      </c>
      <c r="D78" s="320">
        <v>5586000</v>
      </c>
      <c r="E78" s="320">
        <v>5586000</v>
      </c>
      <c r="F78" s="320">
        <v>2190751</v>
      </c>
      <c r="G78" s="398">
        <f>F78/E78</f>
        <v>0.3921860007160759</v>
      </c>
      <c r="H78" s="233"/>
      <c r="I78" s="233"/>
      <c r="J78" s="233"/>
      <c r="K78" s="522"/>
      <c r="L78" s="233"/>
      <c r="M78" s="233"/>
      <c r="N78" s="233"/>
      <c r="O78" s="522"/>
      <c r="P78" s="233"/>
      <c r="Q78" s="233"/>
      <c r="R78" s="233"/>
      <c r="S78" s="522"/>
      <c r="T78" s="233"/>
      <c r="U78" s="233"/>
      <c r="V78" s="233"/>
      <c r="W78" s="522"/>
      <c r="X78" s="233"/>
      <c r="Y78" s="233"/>
      <c r="Z78" s="233"/>
      <c r="AA78" s="525"/>
      <c r="AB78" s="233"/>
      <c r="AC78" s="233"/>
      <c r="AD78" s="233"/>
      <c r="AE78" s="525"/>
      <c r="AF78" s="233"/>
      <c r="AG78" s="233"/>
      <c r="AH78" s="233"/>
      <c r="AI78" s="525"/>
      <c r="AJ78" s="233"/>
      <c r="AK78" s="233"/>
      <c r="AL78" s="233"/>
      <c r="AM78" s="525"/>
      <c r="AN78" s="233"/>
      <c r="AO78" s="233"/>
      <c r="AP78" s="233"/>
      <c r="AQ78" s="525"/>
      <c r="AR78" s="233"/>
      <c r="AS78" s="233"/>
      <c r="AT78" s="233"/>
      <c r="AU78" s="522"/>
      <c r="AV78" s="233"/>
      <c r="AW78" s="233"/>
      <c r="AX78" s="233"/>
      <c r="AY78" s="522"/>
      <c r="AZ78" s="233"/>
      <c r="BA78" s="233"/>
      <c r="BB78" s="233"/>
      <c r="BC78" s="525"/>
      <c r="BD78" s="218"/>
      <c r="BE78" s="218"/>
      <c r="BF78" s="218"/>
      <c r="BG78" s="522"/>
      <c r="BH78" s="218"/>
      <c r="BI78" s="218"/>
      <c r="BJ78" s="218"/>
      <c r="BK78" s="522"/>
      <c r="BL78" s="218"/>
      <c r="BM78" s="218"/>
      <c r="BN78" s="218"/>
      <c r="BO78" s="522"/>
      <c r="BP78" s="218"/>
      <c r="BQ78" s="218"/>
      <c r="BR78" s="218"/>
      <c r="BS78" s="522"/>
      <c r="BT78" s="233"/>
      <c r="BU78" s="233"/>
      <c r="BV78" s="233"/>
      <c r="BW78" s="522"/>
      <c r="BX78" s="233"/>
      <c r="BY78" s="233"/>
      <c r="BZ78" s="233"/>
      <c r="CA78" s="522"/>
      <c r="CB78" s="233"/>
      <c r="CC78" s="233"/>
      <c r="CD78" s="233"/>
      <c r="CE78" s="525"/>
      <c r="CF78" s="233">
        <v>29850000</v>
      </c>
      <c r="CG78" s="233">
        <v>30750000</v>
      </c>
      <c r="CH78" s="233">
        <v>29660160</v>
      </c>
      <c r="CI78" s="525">
        <f>CH78/CG78</f>
        <v>0.96455804878048779</v>
      </c>
      <c r="CJ78" s="233"/>
      <c r="CK78" s="233"/>
      <c r="CL78" s="233"/>
      <c r="CM78" s="525"/>
      <c r="CN78" s="233"/>
      <c r="CO78" s="233"/>
      <c r="CP78" s="233"/>
      <c r="CQ78" s="525"/>
      <c r="CR78" s="233"/>
      <c r="CS78" s="233"/>
      <c r="CT78" s="233"/>
      <c r="CU78" s="522"/>
      <c r="CV78" s="233"/>
      <c r="CW78" s="233"/>
      <c r="CX78" s="233"/>
      <c r="CY78" s="522"/>
      <c r="CZ78" s="233"/>
      <c r="DA78" s="233"/>
      <c r="DB78" s="233"/>
      <c r="DC78" s="525"/>
      <c r="DD78" s="233"/>
      <c r="DE78" s="233"/>
      <c r="DF78" s="233"/>
      <c r="DG78" s="522"/>
      <c r="DH78" s="235">
        <f t="shared" si="27"/>
        <v>35436000</v>
      </c>
      <c r="DI78" s="235">
        <f t="shared" si="30"/>
        <v>36336000</v>
      </c>
      <c r="DJ78" s="235">
        <f t="shared" si="31"/>
        <v>31850911</v>
      </c>
      <c r="DK78" s="403">
        <f t="shared" ref="DK78:DK104" si="32">DJ78/DI78</f>
        <v>0.87656624284456186</v>
      </c>
    </row>
    <row r="79" spans="1:115" ht="15" customHeight="1" x14ac:dyDescent="0.2">
      <c r="A79" s="10">
        <v>70</v>
      </c>
      <c r="B79" s="30" t="s">
        <v>51</v>
      </c>
      <c r="C79" s="15" t="s">
        <v>50</v>
      </c>
      <c r="D79" s="320">
        <v>1309510186</v>
      </c>
      <c r="E79" s="320">
        <v>1131519463</v>
      </c>
      <c r="F79" s="320"/>
      <c r="G79" s="398">
        <f>F79/E79</f>
        <v>0</v>
      </c>
      <c r="H79" s="233"/>
      <c r="I79" s="233"/>
      <c r="J79" s="233"/>
      <c r="K79" s="522"/>
      <c r="L79" s="233"/>
      <c r="M79" s="233"/>
      <c r="N79" s="233"/>
      <c r="O79" s="522"/>
      <c r="P79" s="233"/>
      <c r="Q79" s="233"/>
      <c r="R79" s="233"/>
      <c r="S79" s="522"/>
      <c r="T79" s="233"/>
      <c r="U79" s="233"/>
      <c r="V79" s="233"/>
      <c r="W79" s="522"/>
      <c r="X79" s="233"/>
      <c r="Y79" s="233"/>
      <c r="Z79" s="233"/>
      <c r="AA79" s="525"/>
      <c r="AB79" s="233"/>
      <c r="AC79" s="233"/>
      <c r="AD79" s="233"/>
      <c r="AE79" s="525"/>
      <c r="AF79" s="233"/>
      <c r="AG79" s="233"/>
      <c r="AH79" s="233"/>
      <c r="AI79" s="525"/>
      <c r="AJ79" s="233"/>
      <c r="AK79" s="233"/>
      <c r="AL79" s="233"/>
      <c r="AM79" s="525"/>
      <c r="AN79" s="233"/>
      <c r="AO79" s="233"/>
      <c r="AP79" s="233"/>
      <c r="AQ79" s="525"/>
      <c r="AR79" s="233"/>
      <c r="AS79" s="233"/>
      <c r="AT79" s="233"/>
      <c r="AU79" s="522"/>
      <c r="AV79" s="233"/>
      <c r="AW79" s="233"/>
      <c r="AX79" s="233"/>
      <c r="AY79" s="522"/>
      <c r="AZ79" s="233"/>
      <c r="BA79" s="233"/>
      <c r="BB79" s="233"/>
      <c r="BC79" s="525"/>
      <c r="BD79" s="218"/>
      <c r="BE79" s="218"/>
      <c r="BF79" s="218"/>
      <c r="BG79" s="522"/>
      <c r="BH79" s="218"/>
      <c r="BI79" s="218"/>
      <c r="BJ79" s="218"/>
      <c r="BK79" s="522"/>
      <c r="BL79" s="218"/>
      <c r="BM79" s="218"/>
      <c r="BN79" s="218"/>
      <c r="BO79" s="522"/>
      <c r="BP79" s="218"/>
      <c r="BQ79" s="218"/>
      <c r="BR79" s="218"/>
      <c r="BS79" s="522"/>
      <c r="BT79" s="233"/>
      <c r="BU79" s="233"/>
      <c r="BV79" s="233"/>
      <c r="BW79" s="522"/>
      <c r="BX79" s="233"/>
      <c r="BY79" s="233"/>
      <c r="BZ79" s="233"/>
      <c r="CA79" s="522"/>
      <c r="CB79" s="233"/>
      <c r="CC79" s="233"/>
      <c r="CD79" s="233"/>
      <c r="CE79" s="525"/>
      <c r="CF79" s="233"/>
      <c r="CG79" s="233"/>
      <c r="CH79" s="233"/>
      <c r="CI79" s="525"/>
      <c r="CJ79" s="233"/>
      <c r="CK79" s="233"/>
      <c r="CL79" s="233"/>
      <c r="CM79" s="525"/>
      <c r="CN79" s="233"/>
      <c r="CO79" s="233"/>
      <c r="CP79" s="233"/>
      <c r="CQ79" s="525"/>
      <c r="CR79" s="233"/>
      <c r="CS79" s="233"/>
      <c r="CT79" s="233"/>
      <c r="CU79" s="522"/>
      <c r="CV79" s="233"/>
      <c r="CW79" s="233"/>
      <c r="CX79" s="233"/>
      <c r="CY79" s="522"/>
      <c r="CZ79" s="233"/>
      <c r="DA79" s="233"/>
      <c r="DB79" s="233"/>
      <c r="DC79" s="525"/>
      <c r="DD79" s="233"/>
      <c r="DE79" s="233"/>
      <c r="DF79" s="233"/>
      <c r="DG79" s="522"/>
      <c r="DH79" s="235">
        <f t="shared" si="27"/>
        <v>1309510186</v>
      </c>
      <c r="DI79" s="235">
        <f t="shared" si="30"/>
        <v>1131519463</v>
      </c>
      <c r="DJ79" s="235">
        <f t="shared" si="31"/>
        <v>0</v>
      </c>
      <c r="DK79" s="403">
        <f t="shared" si="32"/>
        <v>0</v>
      </c>
    </row>
    <row r="80" spans="1:115" s="3" customFormat="1" ht="15" customHeight="1" x14ac:dyDescent="0.2">
      <c r="A80" s="21">
        <v>71</v>
      </c>
      <c r="B80" s="28" t="s">
        <v>49</v>
      </c>
      <c r="C80" s="23" t="s">
        <v>48</v>
      </c>
      <c r="D80" s="322">
        <f>D64+D68+D69+D70+D71+D72+D73+D74+D75+D76+D77+D78+D79</f>
        <v>1315096186</v>
      </c>
      <c r="E80" s="322">
        <f>E64+E68+E69+E70+E71+E72+E73+E74+E75+E76+E77+E78+E79</f>
        <v>1139108563</v>
      </c>
      <c r="F80" s="322">
        <f t="shared" ref="F80:BQ80" si="33">F64+F68+F69+F70+F71+F72+F73+F74+F75+F76+F77+F78+F79</f>
        <v>4193851</v>
      </c>
      <c r="G80" s="405">
        <f>F80/E80</f>
        <v>3.6816956137656564E-3</v>
      </c>
      <c r="H80" s="322">
        <f t="shared" si="33"/>
        <v>0</v>
      </c>
      <c r="I80" s="322">
        <f t="shared" si="33"/>
        <v>0</v>
      </c>
      <c r="J80" s="322">
        <f t="shared" si="33"/>
        <v>0</v>
      </c>
      <c r="K80" s="523"/>
      <c r="L80" s="322">
        <f t="shared" si="33"/>
        <v>0</v>
      </c>
      <c r="M80" s="322">
        <f t="shared" si="33"/>
        <v>0</v>
      </c>
      <c r="N80" s="322">
        <f t="shared" si="33"/>
        <v>0</v>
      </c>
      <c r="O80" s="523"/>
      <c r="P80" s="322">
        <f t="shared" si="33"/>
        <v>0</v>
      </c>
      <c r="Q80" s="322">
        <f t="shared" si="33"/>
        <v>0</v>
      </c>
      <c r="R80" s="322">
        <f t="shared" si="33"/>
        <v>0</v>
      </c>
      <c r="S80" s="523"/>
      <c r="T80" s="322">
        <f t="shared" si="33"/>
        <v>0</v>
      </c>
      <c r="U80" s="322">
        <f t="shared" si="33"/>
        <v>0</v>
      </c>
      <c r="V80" s="322">
        <f t="shared" si="33"/>
        <v>0</v>
      </c>
      <c r="W80" s="523"/>
      <c r="X80" s="322">
        <f t="shared" si="33"/>
        <v>85358823</v>
      </c>
      <c r="Y80" s="322">
        <f t="shared" si="33"/>
        <v>263748420</v>
      </c>
      <c r="Z80" s="322">
        <f t="shared" si="33"/>
        <v>247617181</v>
      </c>
      <c r="AA80" s="527">
        <f>Z80/Y80</f>
        <v>0.93883853787635962</v>
      </c>
      <c r="AB80" s="322">
        <f t="shared" si="33"/>
        <v>9993281</v>
      </c>
      <c r="AC80" s="322">
        <f t="shared" si="33"/>
        <v>9993281</v>
      </c>
      <c r="AD80" s="322">
        <f t="shared" si="33"/>
        <v>7610661</v>
      </c>
      <c r="AE80" s="527">
        <f>AD80/AC80</f>
        <v>0.76157780412659271</v>
      </c>
      <c r="AF80" s="322">
        <f t="shared" si="33"/>
        <v>0</v>
      </c>
      <c r="AG80" s="322">
        <f t="shared" si="33"/>
        <v>0</v>
      </c>
      <c r="AH80" s="322">
        <f t="shared" si="33"/>
        <v>0</v>
      </c>
      <c r="AI80" s="527"/>
      <c r="AJ80" s="322">
        <f t="shared" si="33"/>
        <v>0</v>
      </c>
      <c r="AK80" s="322">
        <f t="shared" si="33"/>
        <v>0</v>
      </c>
      <c r="AL80" s="322">
        <f t="shared" si="33"/>
        <v>0</v>
      </c>
      <c r="AM80" s="527"/>
      <c r="AN80" s="322">
        <f t="shared" si="33"/>
        <v>0</v>
      </c>
      <c r="AO80" s="322">
        <f t="shared" si="33"/>
        <v>0</v>
      </c>
      <c r="AP80" s="322">
        <f t="shared" si="33"/>
        <v>0</v>
      </c>
      <c r="AQ80" s="521">
        <f t="shared" si="33"/>
        <v>0</v>
      </c>
      <c r="AR80" s="322">
        <f t="shared" si="33"/>
        <v>0</v>
      </c>
      <c r="AS80" s="322">
        <f t="shared" si="33"/>
        <v>0</v>
      </c>
      <c r="AT80" s="322">
        <f t="shared" si="33"/>
        <v>0</v>
      </c>
      <c r="AU80" s="523"/>
      <c r="AV80" s="322">
        <f t="shared" si="33"/>
        <v>0</v>
      </c>
      <c r="AW80" s="322">
        <f t="shared" si="33"/>
        <v>0</v>
      </c>
      <c r="AX80" s="322">
        <f t="shared" si="33"/>
        <v>0</v>
      </c>
      <c r="AY80" s="523"/>
      <c r="AZ80" s="322">
        <f t="shared" si="33"/>
        <v>0</v>
      </c>
      <c r="BA80" s="322">
        <f t="shared" si="33"/>
        <v>0</v>
      </c>
      <c r="BB80" s="322">
        <f t="shared" si="33"/>
        <v>0</v>
      </c>
      <c r="BC80" s="521">
        <f t="shared" si="33"/>
        <v>0</v>
      </c>
      <c r="BD80" s="322">
        <f t="shared" si="33"/>
        <v>0</v>
      </c>
      <c r="BE80" s="322">
        <f t="shared" si="33"/>
        <v>0</v>
      </c>
      <c r="BF80" s="322">
        <f t="shared" si="33"/>
        <v>0</v>
      </c>
      <c r="BG80" s="523"/>
      <c r="BH80" s="322">
        <f t="shared" si="33"/>
        <v>0</v>
      </c>
      <c r="BI80" s="322">
        <f t="shared" si="33"/>
        <v>0</v>
      </c>
      <c r="BJ80" s="322">
        <f t="shared" si="33"/>
        <v>0</v>
      </c>
      <c r="BK80" s="523"/>
      <c r="BL80" s="322">
        <f t="shared" si="33"/>
        <v>0</v>
      </c>
      <c r="BM80" s="322">
        <f t="shared" si="33"/>
        <v>0</v>
      </c>
      <c r="BN80" s="322">
        <f t="shared" si="33"/>
        <v>0</v>
      </c>
      <c r="BO80" s="523"/>
      <c r="BP80" s="322">
        <f t="shared" si="33"/>
        <v>0</v>
      </c>
      <c r="BQ80" s="322">
        <f t="shared" si="33"/>
        <v>0</v>
      </c>
      <c r="BR80" s="322">
        <f t="shared" ref="BR80:DF80" si="34">BR64+BR68+BR69+BR70+BR71+BR72+BR73+BR74+BR75+BR76+BR77+BR78+BR79</f>
        <v>0</v>
      </c>
      <c r="BS80" s="523"/>
      <c r="BT80" s="322">
        <f t="shared" si="34"/>
        <v>0</v>
      </c>
      <c r="BU80" s="322">
        <f t="shared" si="34"/>
        <v>0</v>
      </c>
      <c r="BV80" s="322">
        <f t="shared" si="34"/>
        <v>0</v>
      </c>
      <c r="BW80" s="523"/>
      <c r="BX80" s="322">
        <f t="shared" si="34"/>
        <v>0</v>
      </c>
      <c r="BY80" s="322">
        <f t="shared" si="34"/>
        <v>0</v>
      </c>
      <c r="BZ80" s="322">
        <f t="shared" si="34"/>
        <v>0</v>
      </c>
      <c r="CA80" s="523"/>
      <c r="CB80" s="322">
        <f t="shared" si="34"/>
        <v>0</v>
      </c>
      <c r="CC80" s="322">
        <f t="shared" si="34"/>
        <v>0</v>
      </c>
      <c r="CD80" s="322">
        <f t="shared" si="34"/>
        <v>0</v>
      </c>
      <c r="CE80" s="521">
        <f t="shared" si="34"/>
        <v>0</v>
      </c>
      <c r="CF80" s="322">
        <f t="shared" si="34"/>
        <v>29850000</v>
      </c>
      <c r="CG80" s="322">
        <f t="shared" si="34"/>
        <v>30750000</v>
      </c>
      <c r="CH80" s="322">
        <f t="shared" si="34"/>
        <v>29660160</v>
      </c>
      <c r="CI80" s="527">
        <f>CH80/CG80</f>
        <v>0.96455804878048779</v>
      </c>
      <c r="CJ80" s="322">
        <f t="shared" si="34"/>
        <v>0</v>
      </c>
      <c r="CK80" s="322">
        <f t="shared" si="34"/>
        <v>0</v>
      </c>
      <c r="CL80" s="322">
        <f t="shared" si="34"/>
        <v>0</v>
      </c>
      <c r="CM80" s="521">
        <f t="shared" si="34"/>
        <v>0</v>
      </c>
      <c r="CN80" s="322">
        <f t="shared" si="34"/>
        <v>0</v>
      </c>
      <c r="CO80" s="322">
        <f t="shared" si="34"/>
        <v>0</v>
      </c>
      <c r="CP80" s="322">
        <f t="shared" si="34"/>
        <v>0</v>
      </c>
      <c r="CQ80" s="521">
        <f t="shared" si="34"/>
        <v>0</v>
      </c>
      <c r="CR80" s="322">
        <f t="shared" si="34"/>
        <v>0</v>
      </c>
      <c r="CS80" s="322">
        <f t="shared" si="34"/>
        <v>0</v>
      </c>
      <c r="CT80" s="322">
        <f t="shared" si="34"/>
        <v>0</v>
      </c>
      <c r="CU80" s="523"/>
      <c r="CV80" s="322">
        <f t="shared" si="34"/>
        <v>0</v>
      </c>
      <c r="CW80" s="322">
        <f t="shared" si="34"/>
        <v>0</v>
      </c>
      <c r="CX80" s="322">
        <f t="shared" si="34"/>
        <v>0</v>
      </c>
      <c r="CY80" s="523"/>
      <c r="CZ80" s="322">
        <f t="shared" si="34"/>
        <v>0</v>
      </c>
      <c r="DA80" s="322">
        <f t="shared" si="34"/>
        <v>0</v>
      </c>
      <c r="DB80" s="322">
        <f t="shared" si="34"/>
        <v>1675000</v>
      </c>
      <c r="DC80" s="527"/>
      <c r="DD80" s="322">
        <f t="shared" si="34"/>
        <v>0</v>
      </c>
      <c r="DE80" s="322">
        <f t="shared" si="34"/>
        <v>0</v>
      </c>
      <c r="DF80" s="322">
        <f t="shared" si="34"/>
        <v>0</v>
      </c>
      <c r="DG80" s="523"/>
      <c r="DH80" s="234">
        <f t="shared" si="27"/>
        <v>1440298290</v>
      </c>
      <c r="DI80" s="234">
        <f t="shared" si="30"/>
        <v>1443600264</v>
      </c>
      <c r="DJ80" s="234">
        <f t="shared" si="31"/>
        <v>290756853</v>
      </c>
      <c r="DK80" s="456">
        <f t="shared" si="32"/>
        <v>0.201410917032085</v>
      </c>
    </row>
    <row r="81" spans="1:115" ht="15" customHeight="1" x14ac:dyDescent="0.2">
      <c r="A81" s="10">
        <v>72</v>
      </c>
      <c r="B81" s="32" t="s">
        <v>47</v>
      </c>
      <c r="C81" s="15" t="s">
        <v>46</v>
      </c>
      <c r="D81" s="320">
        <v>1403000</v>
      </c>
      <c r="E81" s="320">
        <v>1403000</v>
      </c>
      <c r="F81" s="320"/>
      <c r="G81" s="398"/>
      <c r="H81" s="233"/>
      <c r="I81" s="233"/>
      <c r="J81" s="233"/>
      <c r="K81" s="522"/>
      <c r="L81" s="233">
        <v>750000</v>
      </c>
      <c r="M81" s="233">
        <v>750000</v>
      </c>
      <c r="N81" s="233"/>
      <c r="O81" s="522"/>
      <c r="P81" s="233"/>
      <c r="Q81" s="233"/>
      <c r="R81" s="233"/>
      <c r="S81" s="522"/>
      <c r="T81" s="233"/>
      <c r="U81" s="233"/>
      <c r="V81" s="233"/>
      <c r="W81" s="522"/>
      <c r="X81" s="233"/>
      <c r="Y81" s="233"/>
      <c r="Z81" s="233"/>
      <c r="AA81" s="525"/>
      <c r="AB81" s="233"/>
      <c r="AC81" s="233"/>
      <c r="AD81" s="233"/>
      <c r="AE81" s="525"/>
      <c r="AF81" s="233"/>
      <c r="AG81" s="233"/>
      <c r="AH81" s="233"/>
      <c r="AI81" s="525"/>
      <c r="AJ81" s="233"/>
      <c r="AK81" s="233"/>
      <c r="AL81" s="233"/>
      <c r="AM81" s="525"/>
      <c r="AN81" s="233"/>
      <c r="AO81" s="233"/>
      <c r="AP81" s="233"/>
      <c r="AQ81" s="525"/>
      <c r="AR81" s="233"/>
      <c r="AS81" s="233"/>
      <c r="AT81" s="233"/>
      <c r="AU81" s="522"/>
      <c r="AV81" s="233"/>
      <c r="AW81" s="233"/>
      <c r="AX81" s="233"/>
      <c r="AY81" s="522"/>
      <c r="AZ81" s="233"/>
      <c r="BA81" s="233"/>
      <c r="BB81" s="233"/>
      <c r="BC81" s="525"/>
      <c r="BD81" s="227"/>
      <c r="BE81" s="227"/>
      <c r="BF81" s="227"/>
      <c r="BG81" s="522"/>
      <c r="BH81" s="321"/>
      <c r="BI81" s="321"/>
      <c r="BJ81" s="321"/>
      <c r="BK81" s="522"/>
      <c r="BL81" s="321"/>
      <c r="BM81" s="321"/>
      <c r="BN81" s="321"/>
      <c r="BO81" s="522"/>
      <c r="BP81" s="321"/>
      <c r="BQ81" s="321"/>
      <c r="BR81" s="321"/>
      <c r="BS81" s="522"/>
      <c r="BT81" s="233"/>
      <c r="BU81" s="233"/>
      <c r="BV81" s="233"/>
      <c r="BW81" s="522"/>
      <c r="BX81" s="233"/>
      <c r="BY81" s="233"/>
      <c r="BZ81" s="233">
        <v>150000</v>
      </c>
      <c r="CA81" s="522"/>
      <c r="CB81" s="233"/>
      <c r="CC81" s="233"/>
      <c r="CD81" s="233"/>
      <c r="CE81" s="525"/>
      <c r="CF81" s="233"/>
      <c r="CG81" s="233"/>
      <c r="CH81" s="233"/>
      <c r="CI81" s="525"/>
      <c r="CJ81" s="233"/>
      <c r="CK81" s="233"/>
      <c r="CL81" s="233"/>
      <c r="CM81" s="525"/>
      <c r="CN81" s="233"/>
      <c r="CO81" s="233"/>
      <c r="CP81" s="233"/>
      <c r="CQ81" s="525"/>
      <c r="CR81" s="233"/>
      <c r="CS81" s="233"/>
      <c r="CT81" s="233"/>
      <c r="CU81" s="522"/>
      <c r="CV81" s="233"/>
      <c r="CW81" s="233"/>
      <c r="CX81" s="233"/>
      <c r="CY81" s="522"/>
      <c r="CZ81" s="233"/>
      <c r="DA81" s="233"/>
      <c r="DB81" s="233"/>
      <c r="DC81" s="525"/>
      <c r="DD81" s="233"/>
      <c r="DE81" s="233"/>
      <c r="DF81" s="233"/>
      <c r="DG81" s="522"/>
      <c r="DH81" s="235">
        <f t="shared" si="27"/>
        <v>2153000</v>
      </c>
      <c r="DI81" s="235">
        <f t="shared" si="30"/>
        <v>2153000</v>
      </c>
      <c r="DJ81" s="235">
        <f t="shared" si="31"/>
        <v>150000</v>
      </c>
      <c r="DK81" s="403">
        <f t="shared" si="32"/>
        <v>6.9670227589410119E-2</v>
      </c>
    </row>
    <row r="82" spans="1:115" ht="15" customHeight="1" x14ac:dyDescent="0.2">
      <c r="A82" s="10">
        <v>73</v>
      </c>
      <c r="B82" s="32" t="s">
        <v>45</v>
      </c>
      <c r="C82" s="15" t="s">
        <v>44</v>
      </c>
      <c r="D82" s="320">
        <v>268000</v>
      </c>
      <c r="E82" s="320">
        <v>268000</v>
      </c>
      <c r="F82" s="320"/>
      <c r="G82" s="398"/>
      <c r="H82" s="233"/>
      <c r="I82" s="233"/>
      <c r="J82" s="233"/>
      <c r="K82" s="522"/>
      <c r="L82" s="233">
        <v>504359000</v>
      </c>
      <c r="M82" s="233">
        <v>538251497</v>
      </c>
      <c r="N82" s="233">
        <v>128369597</v>
      </c>
      <c r="O82" s="522">
        <f>N82/M82</f>
        <v>0.23849371105418402</v>
      </c>
      <c r="P82" s="233"/>
      <c r="Q82" s="233"/>
      <c r="R82" s="233"/>
      <c r="S82" s="522"/>
      <c r="T82" s="233"/>
      <c r="U82" s="233"/>
      <c r="V82" s="233"/>
      <c r="W82" s="522"/>
      <c r="X82" s="233"/>
      <c r="Y82" s="233"/>
      <c r="Z82" s="233"/>
      <c r="AA82" s="525"/>
      <c r="AB82" s="233"/>
      <c r="AC82" s="233"/>
      <c r="AD82" s="233"/>
      <c r="AE82" s="525"/>
      <c r="AF82" s="233"/>
      <c r="AG82" s="233"/>
      <c r="AH82" s="233"/>
      <c r="AI82" s="525"/>
      <c r="AJ82" s="233">
        <v>425085411</v>
      </c>
      <c r="AK82" s="233">
        <v>456066716</v>
      </c>
      <c r="AL82" s="233">
        <v>246378135</v>
      </c>
      <c r="AM82" s="525">
        <f>AL82/AK82</f>
        <v>0.54022388908556085</v>
      </c>
      <c r="AN82" s="233"/>
      <c r="AO82" s="233">
        <v>5093083</v>
      </c>
      <c r="AP82" s="233">
        <v>5093083</v>
      </c>
      <c r="AQ82" s="525">
        <f>AP82/AO82</f>
        <v>1</v>
      </c>
      <c r="AR82" s="233">
        <v>2850000</v>
      </c>
      <c r="AS82" s="233">
        <v>32850000</v>
      </c>
      <c r="AT82" s="233">
        <v>6897838</v>
      </c>
      <c r="AU82" s="522">
        <f>AT82/AS82</f>
        <v>0.20997984779299847</v>
      </c>
      <c r="AV82" s="233"/>
      <c r="AW82" s="233"/>
      <c r="AX82" s="233"/>
      <c r="AY82" s="522"/>
      <c r="AZ82" s="233"/>
      <c r="BA82" s="233">
        <v>2850000</v>
      </c>
      <c r="BB82" s="233"/>
      <c r="BC82" s="525"/>
      <c r="BD82" s="233"/>
      <c r="BE82" s="233"/>
      <c r="BF82" s="233"/>
      <c r="BG82" s="522"/>
      <c r="BH82" s="233"/>
      <c r="BI82" s="233"/>
      <c r="BJ82" s="233"/>
      <c r="BK82" s="522"/>
      <c r="BL82" s="233"/>
      <c r="BM82" s="233"/>
      <c r="BN82" s="233"/>
      <c r="BO82" s="522"/>
      <c r="BP82" s="233"/>
      <c r="BQ82" s="233">
        <v>2853363</v>
      </c>
      <c r="BR82" s="233">
        <v>2399725</v>
      </c>
      <c r="BS82" s="522">
        <f>BR82/BQ82</f>
        <v>0.84101637261014461</v>
      </c>
      <c r="BT82" s="233">
        <v>1200000</v>
      </c>
      <c r="BU82" s="233">
        <v>1200000</v>
      </c>
      <c r="BV82" s="233"/>
      <c r="BW82" s="522">
        <f>BV82/BU82</f>
        <v>0</v>
      </c>
      <c r="BX82" s="233"/>
      <c r="BY82" s="233"/>
      <c r="BZ82" s="233"/>
      <c r="CA82" s="522"/>
      <c r="CB82" s="233">
        <v>481375000</v>
      </c>
      <c r="CC82" s="233">
        <v>481375000</v>
      </c>
      <c r="CD82" s="233">
        <v>11000000</v>
      </c>
      <c r="CE82" s="525">
        <f>CD82/CC82</f>
        <v>2.2851207478576992E-2</v>
      </c>
      <c r="CF82" s="233"/>
      <c r="CG82" s="233"/>
      <c r="CH82" s="233"/>
      <c r="CI82" s="525"/>
      <c r="CJ82" s="233"/>
      <c r="CK82" s="233"/>
      <c r="CL82" s="233"/>
      <c r="CM82" s="525"/>
      <c r="CN82" s="233">
        <v>52993222</v>
      </c>
      <c r="CO82" s="233">
        <v>52993222</v>
      </c>
      <c r="CP82" s="233">
        <v>44596578</v>
      </c>
      <c r="CQ82" s="525">
        <f>CP82/CO82</f>
        <v>0.84155249137333077</v>
      </c>
      <c r="CR82" s="233">
        <v>15800000</v>
      </c>
      <c r="CS82" s="233">
        <v>25800000</v>
      </c>
      <c r="CT82" s="233">
        <v>24848226</v>
      </c>
      <c r="CU82" s="522">
        <f>CT82/CS82</f>
        <v>0.96310953488372097</v>
      </c>
      <c r="CV82" s="233"/>
      <c r="CW82" s="233"/>
      <c r="CX82" s="233"/>
      <c r="CY82" s="522"/>
      <c r="CZ82" s="233"/>
      <c r="DA82" s="233"/>
      <c r="DB82" s="233"/>
      <c r="DC82" s="525"/>
      <c r="DD82" s="233"/>
      <c r="DE82" s="233"/>
      <c r="DF82" s="233"/>
      <c r="DG82" s="522"/>
      <c r="DH82" s="235">
        <f t="shared" si="27"/>
        <v>1483930633</v>
      </c>
      <c r="DI82" s="235">
        <f t="shared" si="30"/>
        <v>1599600881</v>
      </c>
      <c r="DJ82" s="235">
        <f t="shared" si="31"/>
        <v>469583182</v>
      </c>
      <c r="DK82" s="403">
        <f t="shared" si="32"/>
        <v>0.29356271778647514</v>
      </c>
    </row>
    <row r="83" spans="1:115" ht="15" customHeight="1" x14ac:dyDescent="0.2">
      <c r="A83" s="10">
        <v>74</v>
      </c>
      <c r="B83" s="32" t="s">
        <v>43</v>
      </c>
      <c r="C83" s="15" t="s">
        <v>42</v>
      </c>
      <c r="D83" s="320">
        <v>586000</v>
      </c>
      <c r="E83" s="320">
        <v>586000</v>
      </c>
      <c r="F83" s="320">
        <v>26300</v>
      </c>
      <c r="G83" s="398">
        <f>F83/E83</f>
        <v>4.4880546075085327E-2</v>
      </c>
      <c r="H83" s="233"/>
      <c r="I83" s="233"/>
      <c r="J83" s="233"/>
      <c r="K83" s="522"/>
      <c r="L83" s="233"/>
      <c r="M83" s="233"/>
      <c r="N83" s="233"/>
      <c r="O83" s="522"/>
      <c r="P83" s="233"/>
      <c r="Q83" s="233"/>
      <c r="R83" s="233"/>
      <c r="S83" s="522"/>
      <c r="T83" s="233"/>
      <c r="U83" s="233"/>
      <c r="V83" s="233"/>
      <c r="W83" s="522"/>
      <c r="X83" s="233"/>
      <c r="Y83" s="233"/>
      <c r="Z83" s="233"/>
      <c r="AA83" s="525"/>
      <c r="AB83" s="233"/>
      <c r="AC83" s="233"/>
      <c r="AD83" s="233"/>
      <c r="AE83" s="525"/>
      <c r="AF83" s="233"/>
      <c r="AG83" s="233"/>
      <c r="AH83" s="233"/>
      <c r="AI83" s="525"/>
      <c r="AJ83" s="233"/>
      <c r="AK83" s="233"/>
      <c r="AL83" s="233"/>
      <c r="AM83" s="525"/>
      <c r="AN83" s="233"/>
      <c r="AO83" s="233"/>
      <c r="AP83" s="233"/>
      <c r="AQ83" s="525"/>
      <c r="AR83" s="233"/>
      <c r="AS83" s="233"/>
      <c r="AT83" s="233"/>
      <c r="AU83" s="522"/>
      <c r="AV83" s="233"/>
      <c r="AW83" s="233"/>
      <c r="AX83" s="233"/>
      <c r="AY83" s="522"/>
      <c r="AZ83" s="233"/>
      <c r="BA83" s="233"/>
      <c r="BB83" s="233"/>
      <c r="BC83" s="525"/>
      <c r="BD83" s="233">
        <v>1400000</v>
      </c>
      <c r="BE83" s="233">
        <v>1400000</v>
      </c>
      <c r="BF83" s="233">
        <v>1093484</v>
      </c>
      <c r="BG83" s="522"/>
      <c r="BH83" s="233"/>
      <c r="BI83" s="233"/>
      <c r="BJ83" s="233"/>
      <c r="BK83" s="522"/>
      <c r="BL83" s="233"/>
      <c r="BM83" s="233"/>
      <c r="BN83" s="233"/>
      <c r="BO83" s="522"/>
      <c r="BP83" s="233"/>
      <c r="BQ83" s="233"/>
      <c r="BR83" s="233"/>
      <c r="BS83" s="522"/>
      <c r="BT83" s="233"/>
      <c r="BU83" s="233"/>
      <c r="BV83" s="233"/>
      <c r="BW83" s="522"/>
      <c r="BX83" s="233"/>
      <c r="BY83" s="233"/>
      <c r="BZ83" s="233">
        <v>541693</v>
      </c>
      <c r="CA83" s="522"/>
      <c r="CB83" s="233"/>
      <c r="CC83" s="233"/>
      <c r="CD83" s="233"/>
      <c r="CE83" s="525"/>
      <c r="CF83" s="233"/>
      <c r="CG83" s="233"/>
      <c r="CH83" s="233"/>
      <c r="CI83" s="525"/>
      <c r="CJ83" s="233"/>
      <c r="CK83" s="233"/>
      <c r="CL83" s="233"/>
      <c r="CM83" s="525"/>
      <c r="CN83" s="233"/>
      <c r="CO83" s="233"/>
      <c r="CP83" s="233"/>
      <c r="CQ83" s="525"/>
      <c r="CR83" s="233"/>
      <c r="CS83" s="233"/>
      <c r="CT83" s="233"/>
      <c r="CU83" s="522"/>
      <c r="CV83" s="233"/>
      <c r="CW83" s="233"/>
      <c r="CX83" s="233"/>
      <c r="CY83" s="522"/>
      <c r="CZ83" s="233"/>
      <c r="DA83" s="233"/>
      <c r="DB83" s="233"/>
      <c r="DC83" s="525"/>
      <c r="DD83" s="233"/>
      <c r="DE83" s="233">
        <v>422832</v>
      </c>
      <c r="DF83" s="233">
        <v>422832</v>
      </c>
      <c r="DG83" s="522">
        <f>DF83/DE83</f>
        <v>1</v>
      </c>
      <c r="DH83" s="235">
        <f t="shared" si="27"/>
        <v>1986000</v>
      </c>
      <c r="DI83" s="235">
        <f t="shared" si="30"/>
        <v>2408832</v>
      </c>
      <c r="DJ83" s="235">
        <f t="shared" si="31"/>
        <v>2084309</v>
      </c>
      <c r="DK83" s="403">
        <f t="shared" si="32"/>
        <v>0.86527786080556879</v>
      </c>
    </row>
    <row r="84" spans="1:115" ht="15" customHeight="1" x14ac:dyDescent="0.2">
      <c r="A84" s="10">
        <v>75</v>
      </c>
      <c r="B84" s="32" t="s">
        <v>41</v>
      </c>
      <c r="C84" s="15" t="s">
        <v>40</v>
      </c>
      <c r="D84" s="320">
        <v>1100000</v>
      </c>
      <c r="E84" s="320">
        <v>1100000</v>
      </c>
      <c r="F84" s="320">
        <v>925654</v>
      </c>
      <c r="G84" s="398">
        <f>F84/E84</f>
        <v>0.84150363636363634</v>
      </c>
      <c r="H84" s="233"/>
      <c r="I84" s="233"/>
      <c r="J84" s="233"/>
      <c r="K84" s="522"/>
      <c r="L84" s="233"/>
      <c r="M84" s="233">
        <v>6000000</v>
      </c>
      <c r="N84" s="233">
        <v>6000000</v>
      </c>
      <c r="O84" s="522">
        <f>N84/M84</f>
        <v>1</v>
      </c>
      <c r="P84" s="233"/>
      <c r="Q84" s="233"/>
      <c r="R84" s="233"/>
      <c r="S84" s="522"/>
      <c r="T84" s="233"/>
      <c r="U84" s="233"/>
      <c r="V84" s="233"/>
      <c r="W84" s="522"/>
      <c r="X84" s="233"/>
      <c r="Y84" s="233"/>
      <c r="Z84" s="233"/>
      <c r="AA84" s="525"/>
      <c r="AB84" s="233"/>
      <c r="AC84" s="233"/>
      <c r="AD84" s="233"/>
      <c r="AE84" s="525"/>
      <c r="AF84" s="233"/>
      <c r="AG84" s="233"/>
      <c r="AH84" s="233"/>
      <c r="AI84" s="525"/>
      <c r="AJ84" s="233"/>
      <c r="AK84" s="233"/>
      <c r="AL84" s="233">
        <v>1688000</v>
      </c>
      <c r="AM84" s="525"/>
      <c r="AN84" s="233"/>
      <c r="AO84" s="233"/>
      <c r="AP84" s="233"/>
      <c r="AQ84" s="525"/>
      <c r="AR84" s="233"/>
      <c r="AS84" s="233"/>
      <c r="AT84" s="233"/>
      <c r="AU84" s="522"/>
      <c r="AV84" s="233"/>
      <c r="AW84" s="233"/>
      <c r="AX84" s="233"/>
      <c r="AY84" s="522"/>
      <c r="AZ84" s="233">
        <v>33373000</v>
      </c>
      <c r="BA84" s="233">
        <v>523000</v>
      </c>
      <c r="BB84" s="233">
        <v>1211024</v>
      </c>
      <c r="BC84" s="525"/>
      <c r="BD84" s="233">
        <v>3976200</v>
      </c>
      <c r="BE84" s="233">
        <v>3976200</v>
      </c>
      <c r="BF84" s="233">
        <v>5120732</v>
      </c>
      <c r="BG84" s="522">
        <f>BF84/BE84</f>
        <v>1.2878456818067501</v>
      </c>
      <c r="BH84" s="233">
        <v>8791800</v>
      </c>
      <c r="BI84" s="233">
        <v>6291800</v>
      </c>
      <c r="BJ84" s="233">
        <v>1593912</v>
      </c>
      <c r="BK84" s="522">
        <f>BJ84/BI84</f>
        <v>0.2533316380050224</v>
      </c>
      <c r="BL84" s="233">
        <v>300800</v>
      </c>
      <c r="BM84" s="233">
        <v>300800</v>
      </c>
      <c r="BN84" s="233">
        <v>39284</v>
      </c>
      <c r="BO84" s="522">
        <f>BN84/BM84</f>
        <v>0.13059840425531916</v>
      </c>
      <c r="BP84" s="233"/>
      <c r="BQ84" s="233">
        <v>2651482</v>
      </c>
      <c r="BR84" s="233">
        <v>1994912</v>
      </c>
      <c r="BS84" s="522">
        <f>BR84/BQ84</f>
        <v>0.75237621828094625</v>
      </c>
      <c r="BT84" s="233">
        <v>25250000</v>
      </c>
      <c r="BU84" s="233">
        <v>31000050</v>
      </c>
      <c r="BV84" s="233">
        <v>12550020</v>
      </c>
      <c r="BW84" s="522">
        <f>BV84/BU84</f>
        <v>0.40483870187306148</v>
      </c>
      <c r="BX84" s="233">
        <v>1181000</v>
      </c>
      <c r="BY84" s="233">
        <v>1181000</v>
      </c>
      <c r="BZ84" s="233"/>
      <c r="CA84" s="522"/>
      <c r="CB84" s="233"/>
      <c r="CC84" s="233"/>
      <c r="CD84" s="233"/>
      <c r="CE84" s="525"/>
      <c r="CF84" s="233"/>
      <c r="CG84" s="233"/>
      <c r="CH84" s="233"/>
      <c r="CI84" s="525"/>
      <c r="CJ84" s="233"/>
      <c r="CK84" s="233"/>
      <c r="CL84" s="233"/>
      <c r="CM84" s="525"/>
      <c r="CN84" s="233"/>
      <c r="CO84" s="233"/>
      <c r="CP84" s="233">
        <v>7421501</v>
      </c>
      <c r="CQ84" s="525"/>
      <c r="CR84" s="233"/>
      <c r="CS84" s="233"/>
      <c r="CT84" s="233">
        <v>10465</v>
      </c>
      <c r="CU84" s="522"/>
      <c r="CV84" s="233"/>
      <c r="CW84" s="233"/>
      <c r="CX84" s="233"/>
      <c r="CY84" s="522"/>
      <c r="CZ84" s="233"/>
      <c r="DA84" s="233"/>
      <c r="DB84" s="233"/>
      <c r="DC84" s="525"/>
      <c r="DD84" s="233">
        <v>236220</v>
      </c>
      <c r="DE84" s="233">
        <v>236220</v>
      </c>
      <c r="DF84" s="233"/>
      <c r="DG84" s="522">
        <f>DF84/DE84</f>
        <v>0</v>
      </c>
      <c r="DH84" s="235">
        <f t="shared" si="27"/>
        <v>74209020</v>
      </c>
      <c r="DI84" s="235">
        <f t="shared" si="30"/>
        <v>53260552</v>
      </c>
      <c r="DJ84" s="235">
        <f t="shared" si="31"/>
        <v>38555504</v>
      </c>
      <c r="DK84" s="403">
        <f t="shared" si="32"/>
        <v>0.72390357501364233</v>
      </c>
    </row>
    <row r="85" spans="1:115" ht="15" customHeight="1" x14ac:dyDescent="0.2">
      <c r="A85" s="10">
        <v>76</v>
      </c>
      <c r="B85" s="20" t="s">
        <v>39</v>
      </c>
      <c r="C85" s="15" t="s">
        <v>38</v>
      </c>
      <c r="D85" s="320"/>
      <c r="E85" s="320"/>
      <c r="F85" s="320"/>
      <c r="G85" s="398"/>
      <c r="H85" s="233"/>
      <c r="I85" s="233"/>
      <c r="J85" s="233"/>
      <c r="K85" s="522"/>
      <c r="L85" s="233"/>
      <c r="M85" s="233"/>
      <c r="N85" s="233"/>
      <c r="O85" s="522"/>
      <c r="P85" s="233"/>
      <c r="Q85" s="233"/>
      <c r="R85" s="233"/>
      <c r="S85" s="522"/>
      <c r="T85" s="233"/>
      <c r="U85" s="233"/>
      <c r="V85" s="233"/>
      <c r="W85" s="522"/>
      <c r="X85" s="233"/>
      <c r="Y85" s="233"/>
      <c r="Z85" s="233"/>
      <c r="AA85" s="525"/>
      <c r="AB85" s="233"/>
      <c r="AC85" s="233"/>
      <c r="AD85" s="233"/>
      <c r="AE85" s="525"/>
      <c r="AF85" s="233"/>
      <c r="AG85" s="233"/>
      <c r="AH85" s="233"/>
      <c r="AI85" s="525"/>
      <c r="AJ85" s="233"/>
      <c r="AK85" s="233"/>
      <c r="AL85" s="233"/>
      <c r="AM85" s="525"/>
      <c r="AN85" s="233"/>
      <c r="AO85" s="233"/>
      <c r="AP85" s="233"/>
      <c r="AQ85" s="525"/>
      <c r="AR85" s="233"/>
      <c r="AS85" s="233"/>
      <c r="AT85" s="233"/>
      <c r="AU85" s="522"/>
      <c r="AV85" s="233"/>
      <c r="AW85" s="233"/>
      <c r="AX85" s="233"/>
      <c r="AY85" s="522"/>
      <c r="AZ85" s="233"/>
      <c r="BA85" s="233"/>
      <c r="BB85" s="233"/>
      <c r="BC85" s="525"/>
      <c r="BD85" s="233"/>
      <c r="BE85" s="233"/>
      <c r="BF85" s="233"/>
      <c r="BG85" s="522"/>
      <c r="BH85" s="233"/>
      <c r="BI85" s="233"/>
      <c r="BJ85" s="233"/>
      <c r="BK85" s="522"/>
      <c r="BL85" s="233"/>
      <c r="BM85" s="233"/>
      <c r="BN85" s="233"/>
      <c r="BO85" s="522"/>
      <c r="BP85" s="233"/>
      <c r="BQ85" s="233"/>
      <c r="BR85" s="233"/>
      <c r="BS85" s="522"/>
      <c r="BT85" s="233"/>
      <c r="BU85" s="233"/>
      <c r="BV85" s="233"/>
      <c r="BW85" s="522"/>
      <c r="BX85" s="233"/>
      <c r="BY85" s="233"/>
      <c r="BZ85" s="233"/>
      <c r="CA85" s="522"/>
      <c r="CB85" s="233"/>
      <c r="CC85" s="233"/>
      <c r="CD85" s="233"/>
      <c r="CE85" s="525"/>
      <c r="CF85" s="233"/>
      <c r="CG85" s="233"/>
      <c r="CH85" s="233"/>
      <c r="CI85" s="525"/>
      <c r="CJ85" s="233"/>
      <c r="CK85" s="233">
        <v>200000000</v>
      </c>
      <c r="CL85" s="233">
        <v>200000000</v>
      </c>
      <c r="CM85" s="525">
        <f>CL85/CK85</f>
        <v>1</v>
      </c>
      <c r="CN85" s="233"/>
      <c r="CO85" s="233"/>
      <c r="CP85" s="233"/>
      <c r="CQ85" s="525"/>
      <c r="CR85" s="233"/>
      <c r="CS85" s="233"/>
      <c r="CT85" s="233"/>
      <c r="CU85" s="522"/>
      <c r="CV85" s="233"/>
      <c r="CW85" s="233"/>
      <c r="CX85" s="233"/>
      <c r="CY85" s="522"/>
      <c r="CZ85" s="233"/>
      <c r="DA85" s="233"/>
      <c r="DB85" s="233"/>
      <c r="DC85" s="525"/>
      <c r="DD85" s="233"/>
      <c r="DE85" s="233"/>
      <c r="DF85" s="233"/>
      <c r="DG85" s="522"/>
      <c r="DH85" s="235">
        <f t="shared" si="27"/>
        <v>0</v>
      </c>
      <c r="DI85" s="235">
        <f t="shared" si="30"/>
        <v>200000000</v>
      </c>
      <c r="DJ85" s="235">
        <f t="shared" si="31"/>
        <v>200000000</v>
      </c>
      <c r="DK85" s="403">
        <f t="shared" si="32"/>
        <v>1</v>
      </c>
    </row>
    <row r="86" spans="1:115" ht="15" customHeight="1" x14ac:dyDescent="0.2">
      <c r="A86" s="10">
        <v>77</v>
      </c>
      <c r="B86" s="20" t="s">
        <v>37</v>
      </c>
      <c r="C86" s="15" t="s">
        <v>36</v>
      </c>
      <c r="D86" s="320"/>
      <c r="E86" s="320"/>
      <c r="F86" s="320"/>
      <c r="G86" s="398"/>
      <c r="H86" s="233"/>
      <c r="I86" s="233"/>
      <c r="J86" s="233"/>
      <c r="K86" s="522"/>
      <c r="L86" s="233"/>
      <c r="M86" s="233"/>
      <c r="N86" s="233"/>
      <c r="O86" s="522"/>
      <c r="P86" s="233"/>
      <c r="Q86" s="233"/>
      <c r="R86" s="233"/>
      <c r="S86" s="522"/>
      <c r="T86" s="233"/>
      <c r="U86" s="233"/>
      <c r="V86" s="233"/>
      <c r="W86" s="522"/>
      <c r="X86" s="233"/>
      <c r="Y86" s="233"/>
      <c r="Z86" s="233"/>
      <c r="AA86" s="525"/>
      <c r="AB86" s="233"/>
      <c r="AC86" s="233"/>
      <c r="AD86" s="233"/>
      <c r="AE86" s="525"/>
      <c r="AF86" s="233"/>
      <c r="AG86" s="233"/>
      <c r="AH86" s="233"/>
      <c r="AI86" s="525"/>
      <c r="AJ86" s="233"/>
      <c r="AK86" s="233"/>
      <c r="AL86" s="233"/>
      <c r="AM86" s="525"/>
      <c r="AN86" s="233"/>
      <c r="AO86" s="233"/>
      <c r="AP86" s="233"/>
      <c r="AQ86" s="525"/>
      <c r="AR86" s="233"/>
      <c r="AS86" s="233"/>
      <c r="AT86" s="233"/>
      <c r="AU86" s="522"/>
      <c r="AV86" s="233"/>
      <c r="AW86" s="233"/>
      <c r="AX86" s="233"/>
      <c r="AY86" s="522"/>
      <c r="AZ86" s="233"/>
      <c r="BA86" s="233"/>
      <c r="BB86" s="233"/>
      <c r="BC86" s="525"/>
      <c r="BD86" s="233"/>
      <c r="BE86" s="233"/>
      <c r="BF86" s="233"/>
      <c r="BG86" s="522"/>
      <c r="BH86" s="233"/>
      <c r="BI86" s="233"/>
      <c r="BJ86" s="233"/>
      <c r="BK86" s="522"/>
      <c r="BL86" s="233"/>
      <c r="BM86" s="233"/>
      <c r="BN86" s="233"/>
      <c r="BO86" s="522"/>
      <c r="BP86" s="233"/>
      <c r="BQ86" s="233"/>
      <c r="BR86" s="233"/>
      <c r="BS86" s="522"/>
      <c r="BT86" s="233"/>
      <c r="BU86" s="233"/>
      <c r="BV86" s="233"/>
      <c r="BW86" s="522"/>
      <c r="BX86" s="233"/>
      <c r="BY86" s="233"/>
      <c r="BZ86" s="233"/>
      <c r="CA86" s="522"/>
      <c r="CB86" s="233"/>
      <c r="CC86" s="233"/>
      <c r="CD86" s="233"/>
      <c r="CE86" s="525"/>
      <c r="CF86" s="233"/>
      <c r="CG86" s="233"/>
      <c r="CH86" s="233"/>
      <c r="CI86" s="525"/>
      <c r="CJ86" s="233"/>
      <c r="CK86" s="233"/>
      <c r="CL86" s="233"/>
      <c r="CM86" s="525"/>
      <c r="CN86" s="233"/>
      <c r="CO86" s="233"/>
      <c r="CP86" s="233"/>
      <c r="CQ86" s="525"/>
      <c r="CR86" s="233"/>
      <c r="CS86" s="233"/>
      <c r="CT86" s="233"/>
      <c r="CU86" s="522"/>
      <c r="CV86" s="233"/>
      <c r="CW86" s="233"/>
      <c r="CX86" s="233"/>
      <c r="CY86" s="522"/>
      <c r="CZ86" s="233"/>
      <c r="DA86" s="233"/>
      <c r="DB86" s="233"/>
      <c r="DC86" s="525"/>
      <c r="DD86" s="233"/>
      <c r="DE86" s="233"/>
      <c r="DF86" s="233"/>
      <c r="DG86" s="522"/>
      <c r="DH86" s="235">
        <f t="shared" si="27"/>
        <v>0</v>
      </c>
      <c r="DI86" s="235">
        <f t="shared" si="30"/>
        <v>0</v>
      </c>
      <c r="DJ86" s="235">
        <f t="shared" si="31"/>
        <v>0</v>
      </c>
      <c r="DK86" s="403"/>
    </row>
    <row r="87" spans="1:115" ht="15" customHeight="1" x14ac:dyDescent="0.2">
      <c r="A87" s="10">
        <v>78</v>
      </c>
      <c r="B87" s="20" t="s">
        <v>35</v>
      </c>
      <c r="C87" s="15" t="s">
        <v>34</v>
      </c>
      <c r="D87" s="320">
        <v>527580</v>
      </c>
      <c r="E87" s="320">
        <v>527580</v>
      </c>
      <c r="F87" s="320">
        <v>248536</v>
      </c>
      <c r="G87" s="398">
        <f>F87/E87</f>
        <v>0.47108684938777057</v>
      </c>
      <c r="H87" s="233"/>
      <c r="I87" s="233"/>
      <c r="J87" s="233"/>
      <c r="K87" s="522"/>
      <c r="L87" s="233">
        <v>136379430</v>
      </c>
      <c r="M87" s="233">
        <v>86890087</v>
      </c>
      <c r="N87" s="233">
        <v>26341545</v>
      </c>
      <c r="O87" s="522">
        <f>N87/M87</f>
        <v>0.3031593811155926</v>
      </c>
      <c r="P87" s="233"/>
      <c r="Q87" s="233"/>
      <c r="R87" s="233"/>
      <c r="S87" s="522"/>
      <c r="T87" s="233"/>
      <c r="U87" s="233"/>
      <c r="V87" s="233"/>
      <c r="W87" s="522"/>
      <c r="X87" s="233"/>
      <c r="Y87" s="233"/>
      <c r="Z87" s="233"/>
      <c r="AA87" s="525"/>
      <c r="AB87" s="233"/>
      <c r="AC87" s="233"/>
      <c r="AD87" s="233"/>
      <c r="AE87" s="525"/>
      <c r="AF87" s="233"/>
      <c r="AG87" s="233"/>
      <c r="AH87" s="233"/>
      <c r="AI87" s="525"/>
      <c r="AJ87" s="233">
        <v>114773061</v>
      </c>
      <c r="AK87" s="233">
        <v>123138013</v>
      </c>
      <c r="AL87" s="233">
        <v>34686419</v>
      </c>
      <c r="AM87" s="525">
        <f>AL87/AK87</f>
        <v>0.28168733728064949</v>
      </c>
      <c r="AN87" s="233"/>
      <c r="AO87" s="233">
        <v>1375132</v>
      </c>
      <c r="AP87" s="233">
        <v>1375132</v>
      </c>
      <c r="AQ87" s="525">
        <f>AP87/AO87</f>
        <v>1</v>
      </c>
      <c r="AR87" s="233">
        <v>769500</v>
      </c>
      <c r="AS87" s="233">
        <v>8869500</v>
      </c>
      <c r="AT87" s="233">
        <v>1862416</v>
      </c>
      <c r="AU87" s="522">
        <f>AT87/AS87</f>
        <v>0.20997981847905745</v>
      </c>
      <c r="AV87" s="233"/>
      <c r="AW87" s="233"/>
      <c r="AX87" s="233"/>
      <c r="AY87" s="522"/>
      <c r="AZ87" s="233">
        <v>9010710</v>
      </c>
      <c r="BA87" s="233">
        <v>910710</v>
      </c>
      <c r="BB87" s="233">
        <v>326976</v>
      </c>
      <c r="BC87" s="525"/>
      <c r="BD87" s="233">
        <v>1451574</v>
      </c>
      <c r="BE87" s="233">
        <v>1451574</v>
      </c>
      <c r="BF87" s="233">
        <v>1675951</v>
      </c>
      <c r="BG87" s="522">
        <f>BF87/BE87</f>
        <v>1.1545749648312797</v>
      </c>
      <c r="BH87" s="233">
        <v>2373786</v>
      </c>
      <c r="BI87" s="233">
        <v>1698786</v>
      </c>
      <c r="BJ87" s="233">
        <v>430357</v>
      </c>
      <c r="BK87" s="522">
        <f>BJ87/BI87</f>
        <v>0.25333208538332669</v>
      </c>
      <c r="BL87" s="233">
        <v>81216</v>
      </c>
      <c r="BM87" s="233">
        <v>81216</v>
      </c>
      <c r="BN87" s="233">
        <v>10607</v>
      </c>
      <c r="BO87" s="522">
        <f>BN87/BM87</f>
        <v>0.13060234436564225</v>
      </c>
      <c r="BP87" s="233"/>
      <c r="BQ87" s="233">
        <v>1486308</v>
      </c>
      <c r="BR87" s="233">
        <v>954809</v>
      </c>
      <c r="BS87" s="522">
        <f>BR87/BQ87</f>
        <v>0.64240318964844434</v>
      </c>
      <c r="BT87" s="233">
        <v>7141500</v>
      </c>
      <c r="BU87" s="233">
        <v>8694013</v>
      </c>
      <c r="BV87" s="233">
        <v>3388505</v>
      </c>
      <c r="BW87" s="522">
        <f>BV87/BU87</f>
        <v>0.38975154511501192</v>
      </c>
      <c r="BX87" s="233">
        <v>318870</v>
      </c>
      <c r="BY87" s="233">
        <v>318870</v>
      </c>
      <c r="BZ87" s="233">
        <v>146257</v>
      </c>
      <c r="CA87" s="522">
        <f>BZ87/BY87</f>
        <v>0.45867281337222066</v>
      </c>
      <c r="CB87" s="233">
        <v>129026250</v>
      </c>
      <c r="CC87" s="233">
        <v>129026250</v>
      </c>
      <c r="CD87" s="233">
        <v>2970000</v>
      </c>
      <c r="CE87" s="525">
        <f>CD87/CC87</f>
        <v>2.3018571802249543E-2</v>
      </c>
      <c r="CF87" s="233"/>
      <c r="CG87" s="233"/>
      <c r="CH87" s="233"/>
      <c r="CI87" s="525"/>
      <c r="CJ87" s="233"/>
      <c r="CK87" s="233"/>
      <c r="CL87" s="233"/>
      <c r="CM87" s="525"/>
      <c r="CN87" s="233">
        <v>14308170</v>
      </c>
      <c r="CO87" s="233">
        <v>14308170</v>
      </c>
      <c r="CP87" s="233">
        <v>13537821</v>
      </c>
      <c r="CQ87" s="525">
        <f>CP87/CO87</f>
        <v>0.94616020078039331</v>
      </c>
      <c r="CR87" s="233">
        <v>4266000</v>
      </c>
      <c r="CS87" s="233">
        <v>6966000</v>
      </c>
      <c r="CT87" s="233">
        <v>6711847</v>
      </c>
      <c r="CU87" s="522">
        <f>CT87/CS87</f>
        <v>0.96351521676715479</v>
      </c>
      <c r="CV87" s="233"/>
      <c r="CW87" s="233"/>
      <c r="CX87" s="233"/>
      <c r="CY87" s="522"/>
      <c r="CZ87" s="233"/>
      <c r="DA87" s="233"/>
      <c r="DB87" s="233"/>
      <c r="DC87" s="525"/>
      <c r="DD87" s="233">
        <v>63779</v>
      </c>
      <c r="DE87" s="233">
        <v>177944</v>
      </c>
      <c r="DF87" s="233">
        <v>114165</v>
      </c>
      <c r="DG87" s="522">
        <f>DF87/DE87</f>
        <v>0.64157824933687002</v>
      </c>
      <c r="DH87" s="235">
        <f t="shared" si="27"/>
        <v>420491426</v>
      </c>
      <c r="DI87" s="235">
        <f t="shared" si="30"/>
        <v>385920153</v>
      </c>
      <c r="DJ87" s="235">
        <f t="shared" si="31"/>
        <v>94781343</v>
      </c>
      <c r="DK87" s="403">
        <f t="shared" si="32"/>
        <v>0.24559832458399755</v>
      </c>
    </row>
    <row r="88" spans="1:115" s="3" customFormat="1" ht="15" customHeight="1" x14ac:dyDescent="0.2">
      <c r="A88" s="21">
        <v>79</v>
      </c>
      <c r="B88" s="33" t="s">
        <v>33</v>
      </c>
      <c r="C88" s="23" t="s">
        <v>32</v>
      </c>
      <c r="D88" s="322">
        <f>SUM(D81:D87)</f>
        <v>3884580</v>
      </c>
      <c r="E88" s="322">
        <f t="shared" ref="E88:DF88" si="35">SUM(E81:E87)</f>
        <v>3884580</v>
      </c>
      <c r="F88" s="322">
        <f t="shared" si="35"/>
        <v>1200490</v>
      </c>
      <c r="G88" s="405">
        <f>F88/E88</f>
        <v>0.30903984471937762</v>
      </c>
      <c r="H88" s="322">
        <f t="shared" si="35"/>
        <v>0</v>
      </c>
      <c r="I88" s="322">
        <f t="shared" si="35"/>
        <v>0</v>
      </c>
      <c r="J88" s="322">
        <f t="shared" si="35"/>
        <v>0</v>
      </c>
      <c r="K88" s="523"/>
      <c r="L88" s="322">
        <f t="shared" si="35"/>
        <v>641488430</v>
      </c>
      <c r="M88" s="322">
        <f t="shared" si="35"/>
        <v>631891584</v>
      </c>
      <c r="N88" s="322">
        <f t="shared" si="35"/>
        <v>160711142</v>
      </c>
      <c r="O88" s="523">
        <f>N88/M88</f>
        <v>0.2543334110935081</v>
      </c>
      <c r="P88" s="322">
        <f t="shared" si="35"/>
        <v>0</v>
      </c>
      <c r="Q88" s="322">
        <f t="shared" si="35"/>
        <v>0</v>
      </c>
      <c r="R88" s="322">
        <f t="shared" si="35"/>
        <v>0</v>
      </c>
      <c r="S88" s="523"/>
      <c r="T88" s="322">
        <f t="shared" si="35"/>
        <v>0</v>
      </c>
      <c r="U88" s="322">
        <f t="shared" si="35"/>
        <v>0</v>
      </c>
      <c r="V88" s="322">
        <f t="shared" si="35"/>
        <v>0</v>
      </c>
      <c r="W88" s="523"/>
      <c r="X88" s="322">
        <f t="shared" si="35"/>
        <v>0</v>
      </c>
      <c r="Y88" s="322">
        <f t="shared" si="35"/>
        <v>0</v>
      </c>
      <c r="Z88" s="322">
        <f t="shared" si="35"/>
        <v>0</v>
      </c>
      <c r="AA88" s="527"/>
      <c r="AB88" s="322">
        <f t="shared" si="35"/>
        <v>0</v>
      </c>
      <c r="AC88" s="322">
        <f t="shared" si="35"/>
        <v>0</v>
      </c>
      <c r="AD88" s="322">
        <f t="shared" si="35"/>
        <v>0</v>
      </c>
      <c r="AE88" s="527"/>
      <c r="AF88" s="322">
        <f t="shared" si="35"/>
        <v>0</v>
      </c>
      <c r="AG88" s="322">
        <f t="shared" si="35"/>
        <v>0</v>
      </c>
      <c r="AH88" s="322">
        <f t="shared" si="35"/>
        <v>0</v>
      </c>
      <c r="AI88" s="527"/>
      <c r="AJ88" s="322">
        <f t="shared" si="35"/>
        <v>539858472</v>
      </c>
      <c r="AK88" s="322">
        <f t="shared" si="35"/>
        <v>579204729</v>
      </c>
      <c r="AL88" s="322">
        <f t="shared" si="35"/>
        <v>282752554</v>
      </c>
      <c r="AM88" s="527">
        <f>AL88/AK88</f>
        <v>0.48817376627461895</v>
      </c>
      <c r="AN88" s="322">
        <f t="shared" si="35"/>
        <v>0</v>
      </c>
      <c r="AO88" s="322">
        <f t="shared" si="35"/>
        <v>6468215</v>
      </c>
      <c r="AP88" s="322">
        <f t="shared" si="35"/>
        <v>6468215</v>
      </c>
      <c r="AQ88" s="527">
        <f>AP88/AO88</f>
        <v>1</v>
      </c>
      <c r="AR88" s="322">
        <f t="shared" si="35"/>
        <v>3619500</v>
      </c>
      <c r="AS88" s="322">
        <f t="shared" si="35"/>
        <v>41719500</v>
      </c>
      <c r="AT88" s="322">
        <f t="shared" si="35"/>
        <v>8760254</v>
      </c>
      <c r="AU88" s="523">
        <f>AT88/AS88</f>
        <v>0.20997984156090077</v>
      </c>
      <c r="AV88" s="322">
        <f t="shared" si="35"/>
        <v>0</v>
      </c>
      <c r="AW88" s="322">
        <f t="shared" si="35"/>
        <v>0</v>
      </c>
      <c r="AX88" s="322">
        <f t="shared" si="35"/>
        <v>0</v>
      </c>
      <c r="AY88" s="523"/>
      <c r="AZ88" s="322">
        <f t="shared" si="35"/>
        <v>42383710</v>
      </c>
      <c r="BA88" s="322">
        <f t="shared" si="35"/>
        <v>4283710</v>
      </c>
      <c r="BB88" s="322">
        <f t="shared" si="35"/>
        <v>1538000</v>
      </c>
      <c r="BC88" s="521">
        <f t="shared" si="35"/>
        <v>0</v>
      </c>
      <c r="BD88" s="322">
        <f t="shared" si="35"/>
        <v>6827774</v>
      </c>
      <c r="BE88" s="322">
        <f t="shared" si="35"/>
        <v>6827774</v>
      </c>
      <c r="BF88" s="322">
        <f t="shared" si="35"/>
        <v>7890167</v>
      </c>
      <c r="BG88" s="523">
        <f>BF88/BE88</f>
        <v>1.1555987354004393</v>
      </c>
      <c r="BH88" s="322">
        <f t="shared" si="35"/>
        <v>11165586</v>
      </c>
      <c r="BI88" s="322">
        <f t="shared" si="35"/>
        <v>7990586</v>
      </c>
      <c r="BJ88" s="322">
        <f t="shared" si="35"/>
        <v>2024269</v>
      </c>
      <c r="BK88" s="523">
        <f>BJ88/BI88</f>
        <v>0.25333173311694535</v>
      </c>
      <c r="BL88" s="322">
        <f t="shared" si="35"/>
        <v>382016</v>
      </c>
      <c r="BM88" s="322">
        <f t="shared" si="35"/>
        <v>382016</v>
      </c>
      <c r="BN88" s="322">
        <f t="shared" si="35"/>
        <v>49891</v>
      </c>
      <c r="BO88" s="523">
        <f>BN88/BM88</f>
        <v>0.13059924191656894</v>
      </c>
      <c r="BP88" s="322">
        <f t="shared" si="35"/>
        <v>0</v>
      </c>
      <c r="BQ88" s="322">
        <f t="shared" si="35"/>
        <v>6991153</v>
      </c>
      <c r="BR88" s="322">
        <f t="shared" si="35"/>
        <v>5349446</v>
      </c>
      <c r="BS88" s="523">
        <f>BR88/BQ88</f>
        <v>0.76517364160103496</v>
      </c>
      <c r="BT88" s="322">
        <f t="shared" si="35"/>
        <v>33591500</v>
      </c>
      <c r="BU88" s="322">
        <f t="shared" si="35"/>
        <v>40894063</v>
      </c>
      <c r="BV88" s="322">
        <f t="shared" si="35"/>
        <v>15938525</v>
      </c>
      <c r="BW88" s="523">
        <f>BV88/BU88</f>
        <v>0.38975156369275415</v>
      </c>
      <c r="BX88" s="322">
        <f t="shared" si="35"/>
        <v>1499870</v>
      </c>
      <c r="BY88" s="322">
        <f t="shared" si="35"/>
        <v>1499870</v>
      </c>
      <c r="BZ88" s="322">
        <f t="shared" si="35"/>
        <v>837950</v>
      </c>
      <c r="CA88" s="523">
        <f>BZ88/BY88</f>
        <v>0.5586817524185429</v>
      </c>
      <c r="CB88" s="322">
        <f t="shared" si="35"/>
        <v>610401250</v>
      </c>
      <c r="CC88" s="322">
        <f t="shared" si="35"/>
        <v>610401250</v>
      </c>
      <c r="CD88" s="322">
        <f t="shared" si="35"/>
        <v>13970000</v>
      </c>
      <c r="CE88" s="527">
        <f>CD88/CC88</f>
        <v>2.2886584848900621E-2</v>
      </c>
      <c r="CF88" s="322">
        <f t="shared" si="35"/>
        <v>0</v>
      </c>
      <c r="CG88" s="322">
        <f t="shared" si="35"/>
        <v>0</v>
      </c>
      <c r="CH88" s="322">
        <f t="shared" si="35"/>
        <v>0</v>
      </c>
      <c r="CI88" s="527"/>
      <c r="CJ88" s="322">
        <f t="shared" si="35"/>
        <v>0</v>
      </c>
      <c r="CK88" s="322">
        <f t="shared" si="35"/>
        <v>200000000</v>
      </c>
      <c r="CL88" s="322">
        <f t="shared" si="35"/>
        <v>200000000</v>
      </c>
      <c r="CM88" s="527">
        <f>CL88/CK88</f>
        <v>1</v>
      </c>
      <c r="CN88" s="322">
        <f t="shared" si="35"/>
        <v>67301392</v>
      </c>
      <c r="CO88" s="322">
        <f t="shared" si="35"/>
        <v>67301392</v>
      </c>
      <c r="CP88" s="322">
        <f t="shared" si="35"/>
        <v>65555900</v>
      </c>
      <c r="CQ88" s="527">
        <f>CP88/CO88</f>
        <v>0.97406454832316103</v>
      </c>
      <c r="CR88" s="322">
        <f t="shared" si="35"/>
        <v>20066000</v>
      </c>
      <c r="CS88" s="322">
        <f t="shared" si="35"/>
        <v>32766000</v>
      </c>
      <c r="CT88" s="322">
        <f t="shared" si="35"/>
        <v>31570538</v>
      </c>
      <c r="CU88" s="523">
        <f>CT88/CS88</f>
        <v>0.96351516816211924</v>
      </c>
      <c r="CV88" s="322">
        <f t="shared" si="35"/>
        <v>0</v>
      </c>
      <c r="CW88" s="322">
        <f t="shared" si="35"/>
        <v>0</v>
      </c>
      <c r="CX88" s="322">
        <f t="shared" si="35"/>
        <v>0</v>
      </c>
      <c r="CY88" s="523"/>
      <c r="CZ88" s="322">
        <f t="shared" si="35"/>
        <v>0</v>
      </c>
      <c r="DA88" s="322">
        <f t="shared" si="35"/>
        <v>0</v>
      </c>
      <c r="DB88" s="322">
        <f t="shared" si="35"/>
        <v>0</v>
      </c>
      <c r="DC88" s="527"/>
      <c r="DD88" s="322">
        <f t="shared" si="35"/>
        <v>299999</v>
      </c>
      <c r="DE88" s="322">
        <f t="shared" si="35"/>
        <v>836996</v>
      </c>
      <c r="DF88" s="322">
        <f t="shared" si="35"/>
        <v>536997</v>
      </c>
      <c r="DG88" s="523">
        <f>DF88/DE88</f>
        <v>0.64157654277917697</v>
      </c>
      <c r="DH88" s="234">
        <f t="shared" si="27"/>
        <v>1982770079</v>
      </c>
      <c r="DI88" s="234">
        <f t="shared" si="30"/>
        <v>2243343418</v>
      </c>
      <c r="DJ88" s="234">
        <f t="shared" si="31"/>
        <v>805154338</v>
      </c>
      <c r="DK88" s="456">
        <f t="shared" si="32"/>
        <v>0.35890819548164249</v>
      </c>
    </row>
    <row r="89" spans="1:115" s="3" customFormat="1" ht="15" customHeight="1" x14ac:dyDescent="0.2">
      <c r="A89" s="10">
        <v>80</v>
      </c>
      <c r="B89" s="27" t="s">
        <v>31</v>
      </c>
      <c r="C89" s="15" t="s">
        <v>30</v>
      </c>
      <c r="D89" s="320">
        <v>3600000</v>
      </c>
      <c r="E89" s="320">
        <v>3600000</v>
      </c>
      <c r="F89" s="320">
        <v>2188054</v>
      </c>
      <c r="G89" s="398">
        <f>F89/E89</f>
        <v>0.60779277777777774</v>
      </c>
      <c r="H89" s="235"/>
      <c r="I89" s="235"/>
      <c r="J89" s="235"/>
      <c r="K89" s="522"/>
      <c r="L89" s="233">
        <v>28688116</v>
      </c>
      <c r="M89" s="233">
        <v>15688116</v>
      </c>
      <c r="N89" s="233">
        <v>8276391</v>
      </c>
      <c r="O89" s="522">
        <f>N89/M89</f>
        <v>0.52755799357934374</v>
      </c>
      <c r="P89" s="235"/>
      <c r="Q89" s="235"/>
      <c r="R89" s="235"/>
      <c r="S89" s="522"/>
      <c r="T89" s="235"/>
      <c r="U89" s="235"/>
      <c r="V89" s="235"/>
      <c r="W89" s="522"/>
      <c r="X89" s="235"/>
      <c r="Y89" s="235"/>
      <c r="Z89" s="235"/>
      <c r="AA89" s="525"/>
      <c r="AB89" s="235"/>
      <c r="AC89" s="235"/>
      <c r="AD89" s="235"/>
      <c r="AE89" s="525"/>
      <c r="AF89" s="235"/>
      <c r="AG89" s="235"/>
      <c r="AH89" s="235"/>
      <c r="AI89" s="525"/>
      <c r="AJ89" s="235"/>
      <c r="AK89" s="235"/>
      <c r="AL89" s="235"/>
      <c r="AM89" s="525"/>
      <c r="AN89" s="233">
        <v>5093083</v>
      </c>
      <c r="AO89" s="233"/>
      <c r="AP89" s="233"/>
      <c r="AQ89" s="525"/>
      <c r="AR89" s="235"/>
      <c r="AS89" s="235"/>
      <c r="AT89" s="235"/>
      <c r="AU89" s="522"/>
      <c r="AV89" s="235"/>
      <c r="AW89" s="235"/>
      <c r="AX89" s="235"/>
      <c r="AY89" s="522"/>
      <c r="AZ89" s="235"/>
      <c r="BA89" s="235"/>
      <c r="BB89" s="235"/>
      <c r="BC89" s="526"/>
      <c r="BD89" s="235"/>
      <c r="BE89" s="235"/>
      <c r="BF89" s="235"/>
      <c r="BG89" s="522"/>
      <c r="BH89" s="235"/>
      <c r="BI89" s="235"/>
      <c r="BJ89" s="235"/>
      <c r="BK89" s="522"/>
      <c r="BL89" s="235"/>
      <c r="BM89" s="235"/>
      <c r="BN89" s="235"/>
      <c r="BO89" s="522"/>
      <c r="BP89" s="235"/>
      <c r="BQ89" s="235"/>
      <c r="BR89" s="235"/>
      <c r="BS89" s="522"/>
      <c r="BT89" s="233">
        <v>3543000</v>
      </c>
      <c r="BU89" s="233">
        <v>3543000</v>
      </c>
      <c r="BV89" s="233">
        <v>3542500</v>
      </c>
      <c r="BW89" s="522">
        <f>BV89/BU89</f>
        <v>0.99985887665819928</v>
      </c>
      <c r="BX89" s="235"/>
      <c r="BY89" s="235"/>
      <c r="BZ89" s="235"/>
      <c r="CA89" s="522"/>
      <c r="CB89" s="235"/>
      <c r="CC89" s="235"/>
      <c r="CD89" s="235"/>
      <c r="CE89" s="525"/>
      <c r="CF89" s="235"/>
      <c r="CG89" s="235"/>
      <c r="CH89" s="235"/>
      <c r="CI89" s="525"/>
      <c r="CJ89" s="235"/>
      <c r="CK89" s="235"/>
      <c r="CL89" s="235"/>
      <c r="CM89" s="525"/>
      <c r="CN89" s="233">
        <v>4310000</v>
      </c>
      <c r="CO89" s="233">
        <v>4310000</v>
      </c>
      <c r="CP89" s="233">
        <v>8283759</v>
      </c>
      <c r="CQ89" s="525">
        <f>CP89/CO89</f>
        <v>1.9219858468677493</v>
      </c>
      <c r="CR89" s="235"/>
      <c r="CS89" s="235"/>
      <c r="CT89" s="235"/>
      <c r="CU89" s="522"/>
      <c r="CV89" s="233">
        <v>15000000</v>
      </c>
      <c r="CW89" s="233">
        <v>15000000</v>
      </c>
      <c r="CX89" s="233">
        <v>12956818</v>
      </c>
      <c r="CY89" s="522">
        <f>CX89/CW89</f>
        <v>0.86378786666666663</v>
      </c>
      <c r="CZ89" s="235"/>
      <c r="DA89" s="235"/>
      <c r="DB89" s="235"/>
      <c r="DC89" s="525"/>
      <c r="DD89" s="235"/>
      <c r="DE89" s="235"/>
      <c r="DF89" s="235"/>
      <c r="DG89" s="522"/>
      <c r="DH89" s="235">
        <f t="shared" si="27"/>
        <v>60234199</v>
      </c>
      <c r="DI89" s="235">
        <f t="shared" si="30"/>
        <v>42141116</v>
      </c>
      <c r="DJ89" s="235">
        <f t="shared" si="31"/>
        <v>35247522</v>
      </c>
      <c r="DK89" s="403">
        <f t="shared" si="32"/>
        <v>0.8364164347237506</v>
      </c>
    </row>
    <row r="90" spans="1:115" ht="15" customHeight="1" x14ac:dyDescent="0.2">
      <c r="A90" s="10">
        <v>81</v>
      </c>
      <c r="B90" s="27" t="s">
        <v>29</v>
      </c>
      <c r="C90" s="15" t="s">
        <v>28</v>
      </c>
      <c r="D90" s="320"/>
      <c r="E90" s="320"/>
      <c r="F90" s="320"/>
      <c r="G90" s="398"/>
      <c r="H90" s="233"/>
      <c r="I90" s="233"/>
      <c r="J90" s="233"/>
      <c r="K90" s="522"/>
      <c r="L90" s="233"/>
      <c r="M90" s="233"/>
      <c r="N90" s="233"/>
      <c r="O90" s="522"/>
      <c r="P90" s="233"/>
      <c r="Q90" s="233"/>
      <c r="R90" s="233"/>
      <c r="S90" s="522"/>
      <c r="T90" s="233"/>
      <c r="U90" s="233"/>
      <c r="V90" s="233"/>
      <c r="W90" s="522"/>
      <c r="X90" s="233"/>
      <c r="Y90" s="233"/>
      <c r="Z90" s="233"/>
      <c r="AA90" s="525"/>
      <c r="AB90" s="233"/>
      <c r="AC90" s="233"/>
      <c r="AD90" s="233"/>
      <c r="AE90" s="525"/>
      <c r="AF90" s="233"/>
      <c r="AG90" s="233"/>
      <c r="AH90" s="233"/>
      <c r="AI90" s="525"/>
      <c r="AJ90" s="233"/>
      <c r="AK90" s="233"/>
      <c r="AL90" s="233"/>
      <c r="AM90" s="525"/>
      <c r="AN90" s="233"/>
      <c r="AO90" s="233"/>
      <c r="AP90" s="233"/>
      <c r="AQ90" s="525"/>
      <c r="AR90" s="233"/>
      <c r="AS90" s="233"/>
      <c r="AT90" s="233"/>
      <c r="AU90" s="522"/>
      <c r="AV90" s="233"/>
      <c r="AW90" s="233"/>
      <c r="AX90" s="233"/>
      <c r="AY90" s="522"/>
      <c r="AZ90" s="233"/>
      <c r="BA90" s="233"/>
      <c r="BB90" s="233"/>
      <c r="BC90" s="525"/>
      <c r="BD90" s="233"/>
      <c r="BE90" s="233"/>
      <c r="BF90" s="233"/>
      <c r="BG90" s="522"/>
      <c r="BH90" s="233"/>
      <c r="BI90" s="233"/>
      <c r="BJ90" s="233"/>
      <c r="BK90" s="522"/>
      <c r="BL90" s="233"/>
      <c r="BM90" s="233"/>
      <c r="BN90" s="233"/>
      <c r="BO90" s="522"/>
      <c r="BP90" s="233"/>
      <c r="BQ90" s="233"/>
      <c r="BR90" s="233"/>
      <c r="BS90" s="522"/>
      <c r="BT90" s="233"/>
      <c r="BU90" s="233"/>
      <c r="BV90" s="233"/>
      <c r="BW90" s="522"/>
      <c r="BX90" s="233"/>
      <c r="BY90" s="233"/>
      <c r="BZ90" s="233"/>
      <c r="CA90" s="522"/>
      <c r="CB90" s="233"/>
      <c r="CC90" s="233"/>
      <c r="CD90" s="233"/>
      <c r="CE90" s="525"/>
      <c r="CF90" s="233"/>
      <c r="CG90" s="233"/>
      <c r="CH90" s="233"/>
      <c r="CI90" s="525"/>
      <c r="CJ90" s="233"/>
      <c r="CK90" s="233"/>
      <c r="CL90" s="233"/>
      <c r="CM90" s="525"/>
      <c r="CN90" s="233"/>
      <c r="CO90" s="233"/>
      <c r="CP90" s="233"/>
      <c r="CQ90" s="525"/>
      <c r="CR90" s="233"/>
      <c r="CS90" s="233"/>
      <c r="CT90" s="233"/>
      <c r="CU90" s="522"/>
      <c r="CV90" s="233"/>
      <c r="CW90" s="233"/>
      <c r="CX90" s="233"/>
      <c r="CY90" s="522"/>
      <c r="CZ90" s="233"/>
      <c r="DA90" s="233"/>
      <c r="DB90" s="233"/>
      <c r="DC90" s="525"/>
      <c r="DD90" s="233"/>
      <c r="DE90" s="233"/>
      <c r="DF90" s="233"/>
      <c r="DG90" s="522"/>
      <c r="DH90" s="235">
        <f t="shared" si="27"/>
        <v>0</v>
      </c>
      <c r="DI90" s="235">
        <f t="shared" si="30"/>
        <v>0</v>
      </c>
      <c r="DJ90" s="235">
        <f t="shared" si="31"/>
        <v>0</v>
      </c>
      <c r="DK90" s="403"/>
    </row>
    <row r="91" spans="1:115" ht="15" customHeight="1" x14ac:dyDescent="0.2">
      <c r="A91" s="10">
        <v>82</v>
      </c>
      <c r="B91" s="27" t="s">
        <v>27</v>
      </c>
      <c r="C91" s="15" t="s">
        <v>26</v>
      </c>
      <c r="D91" s="320"/>
      <c r="E91" s="320"/>
      <c r="F91" s="320"/>
      <c r="G91" s="398"/>
      <c r="H91" s="233"/>
      <c r="I91" s="233"/>
      <c r="J91" s="233"/>
      <c r="K91" s="522"/>
      <c r="L91" s="233"/>
      <c r="M91" s="233"/>
      <c r="N91" s="233"/>
      <c r="O91" s="522"/>
      <c r="P91" s="233"/>
      <c r="Q91" s="233"/>
      <c r="R91" s="233"/>
      <c r="S91" s="522"/>
      <c r="T91" s="233"/>
      <c r="U91" s="233"/>
      <c r="V91" s="233"/>
      <c r="W91" s="522"/>
      <c r="X91" s="233"/>
      <c r="Y91" s="233"/>
      <c r="Z91" s="233"/>
      <c r="AA91" s="525"/>
      <c r="AB91" s="233"/>
      <c r="AC91" s="233"/>
      <c r="AD91" s="233"/>
      <c r="AE91" s="525"/>
      <c r="AF91" s="233"/>
      <c r="AG91" s="233"/>
      <c r="AH91" s="233"/>
      <c r="AI91" s="525"/>
      <c r="AJ91" s="233"/>
      <c r="AK91" s="233"/>
      <c r="AL91" s="233"/>
      <c r="AM91" s="525"/>
      <c r="AN91" s="233"/>
      <c r="AO91" s="233"/>
      <c r="AP91" s="233"/>
      <c r="AQ91" s="525"/>
      <c r="AR91" s="233"/>
      <c r="AS91" s="233"/>
      <c r="AT91" s="233"/>
      <c r="AU91" s="522"/>
      <c r="AV91" s="233"/>
      <c r="AW91" s="233"/>
      <c r="AX91" s="233"/>
      <c r="AY91" s="522"/>
      <c r="AZ91" s="233"/>
      <c r="BA91" s="233"/>
      <c r="BB91" s="233"/>
      <c r="BC91" s="525"/>
      <c r="BD91" s="233"/>
      <c r="BE91" s="233"/>
      <c r="BF91" s="233"/>
      <c r="BG91" s="522"/>
      <c r="BH91" s="233"/>
      <c r="BI91" s="233"/>
      <c r="BJ91" s="233"/>
      <c r="BK91" s="522"/>
      <c r="BL91" s="233"/>
      <c r="BM91" s="233"/>
      <c r="BN91" s="233"/>
      <c r="BO91" s="522"/>
      <c r="BP91" s="233"/>
      <c r="BQ91" s="233"/>
      <c r="BR91" s="233"/>
      <c r="BS91" s="522"/>
      <c r="BT91" s="233"/>
      <c r="BU91" s="233"/>
      <c r="BV91" s="233"/>
      <c r="BW91" s="522"/>
      <c r="BX91" s="233"/>
      <c r="BY91" s="233"/>
      <c r="BZ91" s="233"/>
      <c r="CA91" s="522"/>
      <c r="CB91" s="233"/>
      <c r="CC91" s="233"/>
      <c r="CD91" s="233"/>
      <c r="CE91" s="525"/>
      <c r="CF91" s="233"/>
      <c r="CG91" s="233"/>
      <c r="CH91" s="233"/>
      <c r="CI91" s="525"/>
      <c r="CJ91" s="233"/>
      <c r="CK91" s="233"/>
      <c r="CL91" s="233"/>
      <c r="CM91" s="525"/>
      <c r="CN91" s="233"/>
      <c r="CO91" s="233"/>
      <c r="CP91" s="233"/>
      <c r="CQ91" s="525"/>
      <c r="CR91" s="233"/>
      <c r="CS91" s="233"/>
      <c r="CT91" s="233"/>
      <c r="CU91" s="522"/>
      <c r="CV91" s="233"/>
      <c r="CW91" s="233"/>
      <c r="CX91" s="233"/>
      <c r="CY91" s="522"/>
      <c r="CZ91" s="233"/>
      <c r="DA91" s="233"/>
      <c r="DB91" s="233"/>
      <c r="DC91" s="525"/>
      <c r="DD91" s="233"/>
      <c r="DE91" s="233"/>
      <c r="DF91" s="233"/>
      <c r="DG91" s="522"/>
      <c r="DH91" s="235">
        <f t="shared" si="27"/>
        <v>0</v>
      </c>
      <c r="DI91" s="235">
        <f t="shared" si="30"/>
        <v>0</v>
      </c>
      <c r="DJ91" s="235">
        <f t="shared" si="31"/>
        <v>0</v>
      </c>
      <c r="DK91" s="403"/>
    </row>
    <row r="92" spans="1:115" ht="15" customHeight="1" x14ac:dyDescent="0.2">
      <c r="A92" s="10">
        <v>83</v>
      </c>
      <c r="B92" s="27" t="s">
        <v>25</v>
      </c>
      <c r="C92" s="15" t="s">
        <v>24</v>
      </c>
      <c r="D92" s="320">
        <v>972000</v>
      </c>
      <c r="E92" s="320">
        <v>972000</v>
      </c>
      <c r="F92" s="320">
        <v>428144</v>
      </c>
      <c r="G92" s="398">
        <f>F92/E92</f>
        <v>0.44047736625514405</v>
      </c>
      <c r="H92" s="233"/>
      <c r="I92" s="233"/>
      <c r="J92" s="233"/>
      <c r="K92" s="522"/>
      <c r="L92" s="233">
        <v>7254381</v>
      </c>
      <c r="M92" s="233">
        <v>3744381</v>
      </c>
      <c r="N92" s="233">
        <v>649218</v>
      </c>
      <c r="O92" s="522">
        <f>N92/M92</f>
        <v>0.17338459948386661</v>
      </c>
      <c r="P92" s="233"/>
      <c r="Q92" s="233"/>
      <c r="R92" s="233"/>
      <c r="S92" s="522"/>
      <c r="T92" s="233"/>
      <c r="U92" s="233"/>
      <c r="V92" s="233"/>
      <c r="W92" s="522"/>
      <c r="X92" s="233"/>
      <c r="Y92" s="233"/>
      <c r="Z92" s="233"/>
      <c r="AA92" s="525"/>
      <c r="AB92" s="233"/>
      <c r="AC92" s="233"/>
      <c r="AD92" s="233"/>
      <c r="AE92" s="525"/>
      <c r="AF92" s="233"/>
      <c r="AG92" s="233"/>
      <c r="AH92" s="233"/>
      <c r="AI92" s="525"/>
      <c r="AJ92" s="233"/>
      <c r="AK92" s="233"/>
      <c r="AL92" s="233"/>
      <c r="AM92" s="525"/>
      <c r="AN92" s="233">
        <v>1375132</v>
      </c>
      <c r="AO92" s="233"/>
      <c r="AP92" s="233"/>
      <c r="AQ92" s="525"/>
      <c r="AR92" s="233"/>
      <c r="AS92" s="233"/>
      <c r="AT92" s="233"/>
      <c r="AU92" s="522"/>
      <c r="AV92" s="233"/>
      <c r="AW92" s="233"/>
      <c r="AX92" s="233"/>
      <c r="AY92" s="522"/>
      <c r="AZ92" s="233"/>
      <c r="BA92" s="233"/>
      <c r="BB92" s="233"/>
      <c r="BC92" s="525"/>
      <c r="BD92" s="233"/>
      <c r="BE92" s="233"/>
      <c r="BF92" s="233"/>
      <c r="BG92" s="522"/>
      <c r="BH92" s="233"/>
      <c r="BI92" s="233"/>
      <c r="BJ92" s="233"/>
      <c r="BK92" s="522"/>
      <c r="BL92" s="233"/>
      <c r="BM92" s="233"/>
      <c r="BN92" s="233"/>
      <c r="BO92" s="522"/>
      <c r="BP92" s="233"/>
      <c r="BQ92" s="233"/>
      <c r="BR92" s="233"/>
      <c r="BS92" s="522"/>
      <c r="BT92" s="233">
        <v>956610</v>
      </c>
      <c r="BU92" s="233">
        <v>956610</v>
      </c>
      <c r="BV92" s="233">
        <v>956475</v>
      </c>
      <c r="BW92" s="522">
        <f>BV92/BU92</f>
        <v>0.99985887665819928</v>
      </c>
      <c r="BX92" s="233"/>
      <c r="BY92" s="233"/>
      <c r="BZ92" s="233"/>
      <c r="CA92" s="522"/>
      <c r="CB92" s="233"/>
      <c r="CC92" s="233"/>
      <c r="CD92" s="233"/>
      <c r="CE92" s="525"/>
      <c r="CF92" s="233"/>
      <c r="CG92" s="233"/>
      <c r="CH92" s="233"/>
      <c r="CI92" s="525"/>
      <c r="CJ92" s="233"/>
      <c r="CK92" s="233"/>
      <c r="CL92" s="233"/>
      <c r="CM92" s="525"/>
      <c r="CN92" s="233">
        <v>1163700</v>
      </c>
      <c r="CO92" s="233">
        <v>1163700</v>
      </c>
      <c r="CP92" s="233">
        <v>2236614</v>
      </c>
      <c r="CQ92" s="525">
        <f>CP92/CO92</f>
        <v>1.9219850476927043</v>
      </c>
      <c r="CR92" s="233"/>
      <c r="CS92" s="233"/>
      <c r="CT92" s="233"/>
      <c r="CU92" s="522"/>
      <c r="CV92" s="233">
        <v>4050000</v>
      </c>
      <c r="CW92" s="233">
        <v>4050000</v>
      </c>
      <c r="CX92" s="233">
        <v>2259716</v>
      </c>
      <c r="CY92" s="522">
        <f>CX92/CW92</f>
        <v>0.55795456790123454</v>
      </c>
      <c r="CZ92" s="233"/>
      <c r="DA92" s="233"/>
      <c r="DB92" s="233"/>
      <c r="DC92" s="525"/>
      <c r="DD92" s="233"/>
      <c r="DE92" s="233"/>
      <c r="DF92" s="233"/>
      <c r="DG92" s="522"/>
      <c r="DH92" s="235">
        <f t="shared" si="27"/>
        <v>15771823</v>
      </c>
      <c r="DI92" s="235">
        <f t="shared" si="30"/>
        <v>10886691</v>
      </c>
      <c r="DJ92" s="235">
        <f t="shared" si="31"/>
        <v>6530167</v>
      </c>
      <c r="DK92" s="403">
        <f t="shared" si="32"/>
        <v>0.59983028819317086</v>
      </c>
    </row>
    <row r="93" spans="1:115" s="3" customFormat="1" ht="15" customHeight="1" x14ac:dyDescent="0.2">
      <c r="A93" s="21">
        <v>84</v>
      </c>
      <c r="B93" s="28" t="s">
        <v>23</v>
      </c>
      <c r="C93" s="23" t="s">
        <v>22</v>
      </c>
      <c r="D93" s="322">
        <f>SUM(D89:D92)</f>
        <v>4572000</v>
      </c>
      <c r="E93" s="322">
        <f>SUM(E89:E92)</f>
        <v>4572000</v>
      </c>
      <c r="F93" s="322">
        <f t="shared" ref="F93:BQ93" si="36">SUM(F89:F92)</f>
        <v>2616198</v>
      </c>
      <c r="G93" s="405">
        <f>F93/E93</f>
        <v>0.57222178477690289</v>
      </c>
      <c r="H93" s="322">
        <f t="shared" si="36"/>
        <v>0</v>
      </c>
      <c r="I93" s="322">
        <f t="shared" si="36"/>
        <v>0</v>
      </c>
      <c r="J93" s="322">
        <f t="shared" si="36"/>
        <v>0</v>
      </c>
      <c r="K93" s="523"/>
      <c r="L93" s="322">
        <f t="shared" si="36"/>
        <v>35942497</v>
      </c>
      <c r="M93" s="322">
        <f t="shared" si="36"/>
        <v>19432497</v>
      </c>
      <c r="N93" s="322">
        <f t="shared" si="36"/>
        <v>8925609</v>
      </c>
      <c r="O93" s="523">
        <f>N93/M93</f>
        <v>0.45931354061189356</v>
      </c>
      <c r="P93" s="322">
        <f t="shared" si="36"/>
        <v>0</v>
      </c>
      <c r="Q93" s="322">
        <f t="shared" si="36"/>
        <v>0</v>
      </c>
      <c r="R93" s="322">
        <f t="shared" si="36"/>
        <v>0</v>
      </c>
      <c r="S93" s="523"/>
      <c r="T93" s="322">
        <f t="shared" si="36"/>
        <v>0</v>
      </c>
      <c r="U93" s="322">
        <f t="shared" si="36"/>
        <v>0</v>
      </c>
      <c r="V93" s="322">
        <f t="shared" si="36"/>
        <v>0</v>
      </c>
      <c r="W93" s="523"/>
      <c r="X93" s="322">
        <f t="shared" si="36"/>
        <v>0</v>
      </c>
      <c r="Y93" s="322">
        <f t="shared" si="36"/>
        <v>0</v>
      </c>
      <c r="Z93" s="322">
        <f t="shared" si="36"/>
        <v>0</v>
      </c>
      <c r="AA93" s="527"/>
      <c r="AB93" s="322">
        <f t="shared" si="36"/>
        <v>0</v>
      </c>
      <c r="AC93" s="322">
        <f t="shared" si="36"/>
        <v>0</v>
      </c>
      <c r="AD93" s="322">
        <f t="shared" si="36"/>
        <v>0</v>
      </c>
      <c r="AE93" s="527"/>
      <c r="AF93" s="322">
        <f t="shared" si="36"/>
        <v>0</v>
      </c>
      <c r="AG93" s="322">
        <f t="shared" si="36"/>
        <v>0</v>
      </c>
      <c r="AH93" s="322">
        <f t="shared" si="36"/>
        <v>0</v>
      </c>
      <c r="AI93" s="527"/>
      <c r="AJ93" s="322">
        <f t="shared" si="36"/>
        <v>0</v>
      </c>
      <c r="AK93" s="322">
        <f t="shared" si="36"/>
        <v>0</v>
      </c>
      <c r="AL93" s="322">
        <f t="shared" si="36"/>
        <v>0</v>
      </c>
      <c r="AM93" s="527"/>
      <c r="AN93" s="322">
        <f t="shared" si="36"/>
        <v>6468215</v>
      </c>
      <c r="AO93" s="322">
        <f t="shared" si="36"/>
        <v>0</v>
      </c>
      <c r="AP93" s="322">
        <f t="shared" si="36"/>
        <v>0</v>
      </c>
      <c r="AQ93" s="527"/>
      <c r="AR93" s="322">
        <f t="shared" si="36"/>
        <v>0</v>
      </c>
      <c r="AS93" s="322">
        <f t="shared" si="36"/>
        <v>0</v>
      </c>
      <c r="AT93" s="322">
        <f t="shared" si="36"/>
        <v>0</v>
      </c>
      <c r="AU93" s="523"/>
      <c r="AV93" s="322">
        <f t="shared" si="36"/>
        <v>0</v>
      </c>
      <c r="AW93" s="322">
        <f t="shared" si="36"/>
        <v>0</v>
      </c>
      <c r="AX93" s="322">
        <f t="shared" si="36"/>
        <v>0</v>
      </c>
      <c r="AY93" s="523"/>
      <c r="AZ93" s="322">
        <f t="shared" si="36"/>
        <v>0</v>
      </c>
      <c r="BA93" s="322">
        <f t="shared" si="36"/>
        <v>0</v>
      </c>
      <c r="BB93" s="322">
        <f t="shared" si="36"/>
        <v>0</v>
      </c>
      <c r="BC93" s="521">
        <f t="shared" si="36"/>
        <v>0</v>
      </c>
      <c r="BD93" s="322">
        <f t="shared" si="36"/>
        <v>0</v>
      </c>
      <c r="BE93" s="322">
        <f t="shared" si="36"/>
        <v>0</v>
      </c>
      <c r="BF93" s="322">
        <f t="shared" si="36"/>
        <v>0</v>
      </c>
      <c r="BG93" s="523"/>
      <c r="BH93" s="322">
        <f t="shared" si="36"/>
        <v>0</v>
      </c>
      <c r="BI93" s="322">
        <f t="shared" si="36"/>
        <v>0</v>
      </c>
      <c r="BJ93" s="322">
        <f t="shared" si="36"/>
        <v>0</v>
      </c>
      <c r="BK93" s="523"/>
      <c r="BL93" s="322">
        <f t="shared" si="36"/>
        <v>0</v>
      </c>
      <c r="BM93" s="322">
        <f t="shared" si="36"/>
        <v>0</v>
      </c>
      <c r="BN93" s="322">
        <f t="shared" si="36"/>
        <v>0</v>
      </c>
      <c r="BO93" s="523"/>
      <c r="BP93" s="322">
        <f t="shared" si="36"/>
        <v>0</v>
      </c>
      <c r="BQ93" s="322">
        <f t="shared" si="36"/>
        <v>0</v>
      </c>
      <c r="BR93" s="322">
        <f t="shared" ref="BR93:DF93" si="37">SUM(BR89:BR92)</f>
        <v>0</v>
      </c>
      <c r="BS93" s="523"/>
      <c r="BT93" s="322">
        <f t="shared" si="37"/>
        <v>4499610</v>
      </c>
      <c r="BU93" s="322">
        <f t="shared" si="37"/>
        <v>4499610</v>
      </c>
      <c r="BV93" s="322">
        <f t="shared" si="37"/>
        <v>4498975</v>
      </c>
      <c r="BW93" s="523">
        <f>BV93/BU93</f>
        <v>0.99985887665819928</v>
      </c>
      <c r="BX93" s="322">
        <f t="shared" si="37"/>
        <v>0</v>
      </c>
      <c r="BY93" s="322">
        <f t="shared" si="37"/>
        <v>0</v>
      </c>
      <c r="BZ93" s="322">
        <f t="shared" si="37"/>
        <v>0</v>
      </c>
      <c r="CA93" s="523"/>
      <c r="CB93" s="322">
        <f t="shared" si="37"/>
        <v>0</v>
      </c>
      <c r="CC93" s="322">
        <f t="shared" si="37"/>
        <v>0</v>
      </c>
      <c r="CD93" s="322">
        <f t="shared" si="37"/>
        <v>0</v>
      </c>
      <c r="CE93" s="527"/>
      <c r="CF93" s="322">
        <f t="shared" si="37"/>
        <v>0</v>
      </c>
      <c r="CG93" s="322">
        <f t="shared" si="37"/>
        <v>0</v>
      </c>
      <c r="CH93" s="322">
        <f t="shared" si="37"/>
        <v>0</v>
      </c>
      <c r="CI93" s="527"/>
      <c r="CJ93" s="322">
        <f t="shared" si="37"/>
        <v>0</v>
      </c>
      <c r="CK93" s="322">
        <f t="shared" si="37"/>
        <v>0</v>
      </c>
      <c r="CL93" s="322">
        <f t="shared" si="37"/>
        <v>0</v>
      </c>
      <c r="CM93" s="527"/>
      <c r="CN93" s="322">
        <f t="shared" si="37"/>
        <v>5473700</v>
      </c>
      <c r="CO93" s="322">
        <f t="shared" si="37"/>
        <v>5473700</v>
      </c>
      <c r="CP93" s="322">
        <f t="shared" si="37"/>
        <v>10520373</v>
      </c>
      <c r="CQ93" s="527">
        <f>CP93/CO93</f>
        <v>1.9219856769643933</v>
      </c>
      <c r="CR93" s="322">
        <f t="shared" si="37"/>
        <v>0</v>
      </c>
      <c r="CS93" s="322">
        <f t="shared" si="37"/>
        <v>0</v>
      </c>
      <c r="CT93" s="322">
        <f t="shared" si="37"/>
        <v>0</v>
      </c>
      <c r="CU93" s="523"/>
      <c r="CV93" s="322">
        <f t="shared" si="37"/>
        <v>19050000</v>
      </c>
      <c r="CW93" s="322">
        <f t="shared" si="37"/>
        <v>19050000</v>
      </c>
      <c r="CX93" s="322">
        <f t="shared" si="37"/>
        <v>15216534</v>
      </c>
      <c r="CY93" s="523">
        <f>CX93/CW93</f>
        <v>0.79876818897637791</v>
      </c>
      <c r="CZ93" s="322">
        <f t="shared" si="37"/>
        <v>0</v>
      </c>
      <c r="DA93" s="322">
        <f t="shared" si="37"/>
        <v>0</v>
      </c>
      <c r="DB93" s="322">
        <f t="shared" si="37"/>
        <v>0</v>
      </c>
      <c r="DC93" s="527"/>
      <c r="DD93" s="322">
        <f t="shared" si="37"/>
        <v>0</v>
      </c>
      <c r="DE93" s="322">
        <f t="shared" si="37"/>
        <v>0</v>
      </c>
      <c r="DF93" s="322">
        <f t="shared" si="37"/>
        <v>0</v>
      </c>
      <c r="DG93" s="523"/>
      <c r="DH93" s="234">
        <f t="shared" si="27"/>
        <v>76006022</v>
      </c>
      <c r="DI93" s="234">
        <f t="shared" si="30"/>
        <v>53027807</v>
      </c>
      <c r="DJ93" s="234">
        <f t="shared" si="31"/>
        <v>41777689</v>
      </c>
      <c r="DK93" s="456">
        <f t="shared" si="32"/>
        <v>0.78784493199954508</v>
      </c>
    </row>
    <row r="94" spans="1:115" s="3" customFormat="1" x14ac:dyDescent="0.2">
      <c r="A94" s="10">
        <v>85</v>
      </c>
      <c r="B94" s="27" t="s">
        <v>21</v>
      </c>
      <c r="C94" s="15" t="s">
        <v>20</v>
      </c>
      <c r="D94" s="320"/>
      <c r="E94" s="320"/>
      <c r="F94" s="320"/>
      <c r="G94" s="398"/>
      <c r="H94" s="235"/>
      <c r="I94" s="235"/>
      <c r="J94" s="235"/>
      <c r="K94" s="522"/>
      <c r="L94" s="235"/>
      <c r="M94" s="235"/>
      <c r="N94" s="235"/>
      <c r="O94" s="522"/>
      <c r="P94" s="235"/>
      <c r="Q94" s="235"/>
      <c r="R94" s="235"/>
      <c r="S94" s="522"/>
      <c r="T94" s="235"/>
      <c r="U94" s="235"/>
      <c r="V94" s="235"/>
      <c r="W94" s="522"/>
      <c r="X94" s="235"/>
      <c r="Y94" s="235"/>
      <c r="Z94" s="235"/>
      <c r="AA94" s="525"/>
      <c r="AB94" s="235"/>
      <c r="AC94" s="235"/>
      <c r="AD94" s="235"/>
      <c r="AE94" s="525"/>
      <c r="AF94" s="235"/>
      <c r="AG94" s="235"/>
      <c r="AH94" s="235"/>
      <c r="AI94" s="525"/>
      <c r="AJ94" s="235"/>
      <c r="AK94" s="235"/>
      <c r="AL94" s="235"/>
      <c r="AM94" s="525"/>
      <c r="AN94" s="235"/>
      <c r="AO94" s="235"/>
      <c r="AP94" s="235"/>
      <c r="AQ94" s="525"/>
      <c r="AR94" s="235"/>
      <c r="AS94" s="235"/>
      <c r="AT94" s="235"/>
      <c r="AU94" s="522"/>
      <c r="AV94" s="235"/>
      <c r="AW94" s="235"/>
      <c r="AX94" s="235"/>
      <c r="AY94" s="522"/>
      <c r="AZ94" s="235"/>
      <c r="BA94" s="235"/>
      <c r="BB94" s="235"/>
      <c r="BC94" s="526"/>
      <c r="BD94" s="235"/>
      <c r="BE94" s="235"/>
      <c r="BF94" s="235"/>
      <c r="BG94" s="522"/>
      <c r="BH94" s="235"/>
      <c r="BI94" s="235"/>
      <c r="BJ94" s="235"/>
      <c r="BK94" s="522"/>
      <c r="BL94" s="235"/>
      <c r="BM94" s="235"/>
      <c r="BN94" s="235"/>
      <c r="BO94" s="522"/>
      <c r="BP94" s="235"/>
      <c r="BQ94" s="235"/>
      <c r="BR94" s="235"/>
      <c r="BS94" s="522"/>
      <c r="BT94" s="235"/>
      <c r="BU94" s="235"/>
      <c r="BV94" s="235"/>
      <c r="BW94" s="522"/>
      <c r="BX94" s="235"/>
      <c r="BY94" s="235"/>
      <c r="BZ94" s="235"/>
      <c r="CA94" s="522"/>
      <c r="CB94" s="235"/>
      <c r="CC94" s="235"/>
      <c r="CD94" s="235"/>
      <c r="CE94" s="525"/>
      <c r="CF94" s="235"/>
      <c r="CG94" s="235"/>
      <c r="CH94" s="235"/>
      <c r="CI94" s="525"/>
      <c r="CJ94" s="235"/>
      <c r="CK94" s="235"/>
      <c r="CL94" s="235"/>
      <c r="CM94" s="525"/>
      <c r="CN94" s="235"/>
      <c r="CO94" s="235"/>
      <c r="CP94" s="235"/>
      <c r="CQ94" s="525"/>
      <c r="CR94" s="235"/>
      <c r="CS94" s="235"/>
      <c r="CT94" s="235"/>
      <c r="CU94" s="522"/>
      <c r="CV94" s="235"/>
      <c r="CW94" s="235"/>
      <c r="CX94" s="235"/>
      <c r="CY94" s="522"/>
      <c r="CZ94" s="235"/>
      <c r="DA94" s="235"/>
      <c r="DB94" s="235"/>
      <c r="DC94" s="525"/>
      <c r="DD94" s="235"/>
      <c r="DE94" s="235"/>
      <c r="DF94" s="235"/>
      <c r="DG94" s="522"/>
      <c r="DH94" s="235">
        <f t="shared" si="27"/>
        <v>0</v>
      </c>
      <c r="DI94" s="235">
        <f t="shared" si="30"/>
        <v>0</v>
      </c>
      <c r="DJ94" s="235">
        <f t="shared" si="31"/>
        <v>0</v>
      </c>
      <c r="DK94" s="403"/>
    </row>
    <row r="95" spans="1:115" x14ac:dyDescent="0.2">
      <c r="A95" s="10">
        <v>86</v>
      </c>
      <c r="B95" s="27" t="s">
        <v>19</v>
      </c>
      <c r="C95" s="15" t="s">
        <v>18</v>
      </c>
      <c r="D95" s="320"/>
      <c r="E95" s="320"/>
      <c r="F95" s="320"/>
      <c r="G95" s="398"/>
      <c r="H95" s="233"/>
      <c r="I95" s="233"/>
      <c r="J95" s="233"/>
      <c r="K95" s="522"/>
      <c r="L95" s="233"/>
      <c r="M95" s="233"/>
      <c r="N95" s="233"/>
      <c r="O95" s="522"/>
      <c r="P95" s="233"/>
      <c r="Q95" s="233"/>
      <c r="R95" s="233"/>
      <c r="S95" s="522"/>
      <c r="T95" s="233"/>
      <c r="U95" s="233"/>
      <c r="V95" s="233"/>
      <c r="W95" s="522"/>
      <c r="X95" s="233"/>
      <c r="Y95" s="233"/>
      <c r="Z95" s="233"/>
      <c r="AA95" s="525"/>
      <c r="AB95" s="233"/>
      <c r="AC95" s="233"/>
      <c r="AD95" s="233"/>
      <c r="AE95" s="525"/>
      <c r="AF95" s="233"/>
      <c r="AG95" s="233"/>
      <c r="AH95" s="233"/>
      <c r="AI95" s="525"/>
      <c r="AJ95" s="233"/>
      <c r="AK95" s="233"/>
      <c r="AL95" s="233"/>
      <c r="AM95" s="525"/>
      <c r="AN95" s="233"/>
      <c r="AO95" s="233"/>
      <c r="AP95" s="233"/>
      <c r="AQ95" s="525"/>
      <c r="AR95" s="233"/>
      <c r="AS95" s="233"/>
      <c r="AT95" s="233"/>
      <c r="AU95" s="522"/>
      <c r="AV95" s="233"/>
      <c r="AW95" s="233"/>
      <c r="AX95" s="233"/>
      <c r="AY95" s="522"/>
      <c r="AZ95" s="233"/>
      <c r="BA95" s="233"/>
      <c r="BB95" s="233"/>
      <c r="BC95" s="525"/>
      <c r="BD95" s="233"/>
      <c r="BE95" s="233"/>
      <c r="BF95" s="233"/>
      <c r="BG95" s="522"/>
      <c r="BH95" s="233"/>
      <c r="BI95" s="233"/>
      <c r="BJ95" s="233"/>
      <c r="BK95" s="522"/>
      <c r="BL95" s="233"/>
      <c r="BM95" s="233"/>
      <c r="BN95" s="233"/>
      <c r="BO95" s="522"/>
      <c r="BP95" s="233"/>
      <c r="BQ95" s="233"/>
      <c r="BR95" s="233"/>
      <c r="BS95" s="522"/>
      <c r="BT95" s="233"/>
      <c r="BU95" s="233"/>
      <c r="BV95" s="233"/>
      <c r="BW95" s="522"/>
      <c r="BX95" s="233"/>
      <c r="BY95" s="233"/>
      <c r="BZ95" s="233"/>
      <c r="CA95" s="522"/>
      <c r="CB95" s="233"/>
      <c r="CC95" s="233"/>
      <c r="CD95" s="233"/>
      <c r="CE95" s="525"/>
      <c r="CF95" s="233"/>
      <c r="CG95" s="233"/>
      <c r="CH95" s="233"/>
      <c r="CI95" s="525"/>
      <c r="CJ95" s="233"/>
      <c r="CK95" s="233"/>
      <c r="CL95" s="233"/>
      <c r="CM95" s="525"/>
      <c r="CN95" s="233"/>
      <c r="CO95" s="233"/>
      <c r="CP95" s="233"/>
      <c r="CQ95" s="525"/>
      <c r="CR95" s="233"/>
      <c r="CS95" s="233"/>
      <c r="CT95" s="233"/>
      <c r="CU95" s="522"/>
      <c r="CV95" s="233"/>
      <c r="CW95" s="233"/>
      <c r="CX95" s="233"/>
      <c r="CY95" s="522"/>
      <c r="CZ95" s="233"/>
      <c r="DA95" s="233"/>
      <c r="DB95" s="233"/>
      <c r="DC95" s="525"/>
      <c r="DD95" s="233"/>
      <c r="DE95" s="233"/>
      <c r="DF95" s="233"/>
      <c r="DG95" s="522"/>
      <c r="DH95" s="235">
        <f t="shared" si="27"/>
        <v>0</v>
      </c>
      <c r="DI95" s="235">
        <f t="shared" si="30"/>
        <v>0</v>
      </c>
      <c r="DJ95" s="235">
        <f t="shared" si="31"/>
        <v>0</v>
      </c>
      <c r="DK95" s="403"/>
    </row>
    <row r="96" spans="1:115" x14ac:dyDescent="0.2">
      <c r="A96" s="10">
        <v>87</v>
      </c>
      <c r="B96" s="27" t="s">
        <v>17</v>
      </c>
      <c r="C96" s="15" t="s">
        <v>16</v>
      </c>
      <c r="D96" s="320"/>
      <c r="E96" s="320"/>
      <c r="F96" s="320"/>
      <c r="G96" s="398"/>
      <c r="H96" s="233"/>
      <c r="I96" s="233"/>
      <c r="J96" s="233"/>
      <c r="K96" s="522"/>
      <c r="L96" s="233"/>
      <c r="M96" s="233"/>
      <c r="N96" s="233"/>
      <c r="O96" s="522"/>
      <c r="P96" s="233"/>
      <c r="Q96" s="233"/>
      <c r="R96" s="233"/>
      <c r="S96" s="522"/>
      <c r="T96" s="233"/>
      <c r="U96" s="233"/>
      <c r="V96" s="233"/>
      <c r="W96" s="522"/>
      <c r="X96" s="233"/>
      <c r="Y96" s="233"/>
      <c r="Z96" s="233"/>
      <c r="AA96" s="525"/>
      <c r="AB96" s="233"/>
      <c r="AC96" s="233"/>
      <c r="AD96" s="233"/>
      <c r="AE96" s="525"/>
      <c r="AF96" s="233"/>
      <c r="AG96" s="233"/>
      <c r="AH96" s="233"/>
      <c r="AI96" s="525"/>
      <c r="AJ96" s="233"/>
      <c r="AK96" s="233"/>
      <c r="AL96" s="233"/>
      <c r="AM96" s="525"/>
      <c r="AN96" s="233"/>
      <c r="AO96" s="233"/>
      <c r="AP96" s="233"/>
      <c r="AQ96" s="525"/>
      <c r="AR96" s="233"/>
      <c r="AS96" s="233"/>
      <c r="AT96" s="233"/>
      <c r="AU96" s="522"/>
      <c r="AV96" s="233"/>
      <c r="AW96" s="233"/>
      <c r="AX96" s="233"/>
      <c r="AY96" s="522"/>
      <c r="AZ96" s="233"/>
      <c r="BA96" s="233"/>
      <c r="BB96" s="233"/>
      <c r="BC96" s="525"/>
      <c r="BD96" s="233"/>
      <c r="BE96" s="233"/>
      <c r="BF96" s="233"/>
      <c r="BG96" s="522"/>
      <c r="BH96" s="233"/>
      <c r="BI96" s="233"/>
      <c r="BJ96" s="233"/>
      <c r="BK96" s="522"/>
      <c r="BL96" s="233"/>
      <c r="BM96" s="233"/>
      <c r="BN96" s="233"/>
      <c r="BO96" s="522"/>
      <c r="BP96" s="233"/>
      <c r="BQ96" s="233"/>
      <c r="BR96" s="233"/>
      <c r="BS96" s="522"/>
      <c r="BT96" s="233"/>
      <c r="BU96" s="233"/>
      <c r="BV96" s="233"/>
      <c r="BW96" s="522"/>
      <c r="BX96" s="233"/>
      <c r="BY96" s="233"/>
      <c r="BZ96" s="233"/>
      <c r="CA96" s="522"/>
      <c r="CB96" s="233"/>
      <c r="CC96" s="233"/>
      <c r="CD96" s="233"/>
      <c r="CE96" s="525"/>
      <c r="CF96" s="233"/>
      <c r="CG96" s="233"/>
      <c r="CH96" s="233"/>
      <c r="CI96" s="525"/>
      <c r="CJ96" s="233"/>
      <c r="CK96" s="233"/>
      <c r="CL96" s="233"/>
      <c r="CM96" s="525"/>
      <c r="CN96" s="233"/>
      <c r="CO96" s="233"/>
      <c r="CP96" s="233"/>
      <c r="CQ96" s="525"/>
      <c r="CR96" s="233"/>
      <c r="CS96" s="233"/>
      <c r="CT96" s="233"/>
      <c r="CU96" s="522"/>
      <c r="CV96" s="233"/>
      <c r="CW96" s="233"/>
      <c r="CX96" s="233"/>
      <c r="CY96" s="522"/>
      <c r="CZ96" s="233"/>
      <c r="DA96" s="233"/>
      <c r="DB96" s="233"/>
      <c r="DC96" s="525"/>
      <c r="DD96" s="233"/>
      <c r="DE96" s="233"/>
      <c r="DF96" s="233"/>
      <c r="DG96" s="522"/>
      <c r="DH96" s="235">
        <f t="shared" si="27"/>
        <v>0</v>
      </c>
      <c r="DI96" s="235">
        <f t="shared" si="30"/>
        <v>0</v>
      </c>
      <c r="DJ96" s="235">
        <f t="shared" si="31"/>
        <v>0</v>
      </c>
      <c r="DK96" s="403"/>
    </row>
    <row r="97" spans="1:115" x14ac:dyDescent="0.2">
      <c r="A97" s="10">
        <v>88</v>
      </c>
      <c r="B97" s="27" t="s">
        <v>15</v>
      </c>
      <c r="C97" s="15" t="s">
        <v>14</v>
      </c>
      <c r="D97" s="320">
        <v>7000000</v>
      </c>
      <c r="E97" s="320">
        <v>12000000</v>
      </c>
      <c r="F97" s="320">
        <v>5000000</v>
      </c>
      <c r="G97" s="398">
        <f>F97/E97</f>
        <v>0.41666666666666669</v>
      </c>
      <c r="H97" s="233"/>
      <c r="I97" s="233"/>
      <c r="J97" s="233"/>
      <c r="K97" s="522"/>
      <c r="L97" s="233"/>
      <c r="M97" s="233"/>
      <c r="N97" s="233"/>
      <c r="O97" s="522"/>
      <c r="P97" s="233"/>
      <c r="Q97" s="233"/>
      <c r="R97" s="233"/>
      <c r="S97" s="522"/>
      <c r="T97" s="233"/>
      <c r="U97" s="233"/>
      <c r="V97" s="233"/>
      <c r="W97" s="522"/>
      <c r="X97" s="233"/>
      <c r="Y97" s="233"/>
      <c r="Z97" s="233"/>
      <c r="AA97" s="525"/>
      <c r="AB97" s="233"/>
      <c r="AC97" s="233"/>
      <c r="AD97" s="233"/>
      <c r="AE97" s="525"/>
      <c r="AF97" s="233"/>
      <c r="AG97" s="233"/>
      <c r="AH97" s="233"/>
      <c r="AI97" s="525"/>
      <c r="AJ97" s="233"/>
      <c r="AK97" s="233"/>
      <c r="AL97" s="233"/>
      <c r="AM97" s="525"/>
      <c r="AN97" s="233"/>
      <c r="AO97" s="233"/>
      <c r="AP97" s="233"/>
      <c r="AQ97" s="525"/>
      <c r="AR97" s="233"/>
      <c r="AS97" s="233"/>
      <c r="AT97" s="233"/>
      <c r="AU97" s="522"/>
      <c r="AV97" s="233"/>
      <c r="AW97" s="233"/>
      <c r="AX97" s="233"/>
      <c r="AY97" s="522"/>
      <c r="AZ97" s="233"/>
      <c r="BA97" s="233"/>
      <c r="BB97" s="233"/>
      <c r="BC97" s="525"/>
      <c r="BD97" s="233"/>
      <c r="BE97" s="233"/>
      <c r="BF97" s="233"/>
      <c r="BG97" s="522"/>
      <c r="BH97" s="233"/>
      <c r="BI97" s="233"/>
      <c r="BJ97" s="233"/>
      <c r="BK97" s="522"/>
      <c r="BL97" s="233"/>
      <c r="BM97" s="233"/>
      <c r="BN97" s="233"/>
      <c r="BO97" s="522"/>
      <c r="BP97" s="233"/>
      <c r="BQ97" s="233"/>
      <c r="BR97" s="233"/>
      <c r="BS97" s="522"/>
      <c r="BT97" s="233"/>
      <c r="BU97" s="233"/>
      <c r="BV97" s="233"/>
      <c r="BW97" s="522"/>
      <c r="BX97" s="233"/>
      <c r="BY97" s="233"/>
      <c r="BZ97" s="233"/>
      <c r="CA97" s="522"/>
      <c r="CB97" s="233"/>
      <c r="CC97" s="233"/>
      <c r="CD97" s="233"/>
      <c r="CE97" s="525"/>
      <c r="CF97" s="233"/>
      <c r="CG97" s="233"/>
      <c r="CH97" s="233"/>
      <c r="CI97" s="525"/>
      <c r="CJ97" s="233"/>
      <c r="CK97" s="233"/>
      <c r="CL97" s="233"/>
      <c r="CM97" s="525"/>
      <c r="CN97" s="233"/>
      <c r="CO97" s="233"/>
      <c r="CP97" s="233"/>
      <c r="CQ97" s="525"/>
      <c r="CR97" s="233"/>
      <c r="CS97" s="233"/>
      <c r="CT97" s="233"/>
      <c r="CU97" s="522"/>
      <c r="CV97" s="233"/>
      <c r="CW97" s="233"/>
      <c r="CX97" s="233"/>
      <c r="CY97" s="522"/>
      <c r="CZ97" s="233"/>
      <c r="DA97" s="233"/>
      <c r="DB97" s="233"/>
      <c r="DC97" s="525"/>
      <c r="DD97" s="233"/>
      <c r="DE97" s="233"/>
      <c r="DF97" s="233"/>
      <c r="DG97" s="522"/>
      <c r="DH97" s="235">
        <f t="shared" si="27"/>
        <v>7000000</v>
      </c>
      <c r="DI97" s="235">
        <f t="shared" si="30"/>
        <v>12000000</v>
      </c>
      <c r="DJ97" s="235">
        <f t="shared" si="31"/>
        <v>5000000</v>
      </c>
      <c r="DK97" s="403">
        <f t="shared" si="32"/>
        <v>0.41666666666666669</v>
      </c>
    </row>
    <row r="98" spans="1:115" x14ac:dyDescent="0.2">
      <c r="A98" s="10">
        <v>89</v>
      </c>
      <c r="B98" s="27" t="s">
        <v>13</v>
      </c>
      <c r="C98" s="15" t="s">
        <v>12</v>
      </c>
      <c r="D98" s="320"/>
      <c r="E98" s="320"/>
      <c r="F98" s="320"/>
      <c r="G98" s="398"/>
      <c r="H98" s="233"/>
      <c r="I98" s="233"/>
      <c r="J98" s="233"/>
      <c r="K98" s="522"/>
      <c r="L98" s="233"/>
      <c r="M98" s="233"/>
      <c r="N98" s="233"/>
      <c r="O98" s="522"/>
      <c r="P98" s="233"/>
      <c r="Q98" s="233"/>
      <c r="R98" s="233"/>
      <c r="S98" s="522"/>
      <c r="T98" s="233"/>
      <c r="U98" s="233"/>
      <c r="V98" s="233"/>
      <c r="W98" s="522"/>
      <c r="X98" s="233"/>
      <c r="Y98" s="233"/>
      <c r="Z98" s="233"/>
      <c r="AA98" s="525"/>
      <c r="AB98" s="233"/>
      <c r="AC98" s="233"/>
      <c r="AD98" s="233"/>
      <c r="AE98" s="525"/>
      <c r="AF98" s="233"/>
      <c r="AG98" s="233"/>
      <c r="AH98" s="233"/>
      <c r="AI98" s="525"/>
      <c r="AJ98" s="233"/>
      <c r="AK98" s="233"/>
      <c r="AL98" s="233"/>
      <c r="AM98" s="525"/>
      <c r="AN98" s="233"/>
      <c r="AO98" s="233"/>
      <c r="AP98" s="233"/>
      <c r="AQ98" s="525"/>
      <c r="AR98" s="233"/>
      <c r="AS98" s="233"/>
      <c r="AT98" s="233"/>
      <c r="AU98" s="522"/>
      <c r="AV98" s="233"/>
      <c r="AW98" s="233"/>
      <c r="AX98" s="233"/>
      <c r="AY98" s="522"/>
      <c r="AZ98" s="233"/>
      <c r="BA98" s="233"/>
      <c r="BB98" s="233"/>
      <c r="BC98" s="525"/>
      <c r="BD98" s="233"/>
      <c r="BE98" s="233"/>
      <c r="BF98" s="233"/>
      <c r="BG98" s="522"/>
      <c r="BH98" s="233"/>
      <c r="BI98" s="233"/>
      <c r="BJ98" s="233"/>
      <c r="BK98" s="522"/>
      <c r="BL98" s="233"/>
      <c r="BM98" s="233"/>
      <c r="BN98" s="233"/>
      <c r="BO98" s="522"/>
      <c r="BP98" s="233"/>
      <c r="BQ98" s="233"/>
      <c r="BR98" s="233"/>
      <c r="BS98" s="522"/>
      <c r="BT98" s="233"/>
      <c r="BU98" s="233"/>
      <c r="BV98" s="233"/>
      <c r="BW98" s="522"/>
      <c r="BX98" s="233"/>
      <c r="BY98" s="233"/>
      <c r="BZ98" s="233"/>
      <c r="CA98" s="522"/>
      <c r="CB98" s="233"/>
      <c r="CC98" s="233"/>
      <c r="CD98" s="233"/>
      <c r="CE98" s="525"/>
      <c r="CF98" s="233"/>
      <c r="CG98" s="233"/>
      <c r="CH98" s="233"/>
      <c r="CI98" s="525"/>
      <c r="CJ98" s="233"/>
      <c r="CK98" s="233"/>
      <c r="CL98" s="233"/>
      <c r="CM98" s="525"/>
      <c r="CN98" s="233"/>
      <c r="CO98" s="233"/>
      <c r="CP98" s="233"/>
      <c r="CQ98" s="525"/>
      <c r="CR98" s="233"/>
      <c r="CS98" s="233"/>
      <c r="CT98" s="233"/>
      <c r="CU98" s="522"/>
      <c r="CV98" s="233"/>
      <c r="CW98" s="233"/>
      <c r="CX98" s="233"/>
      <c r="CY98" s="522"/>
      <c r="CZ98" s="233"/>
      <c r="DA98" s="233"/>
      <c r="DB98" s="233"/>
      <c r="DC98" s="525"/>
      <c r="DD98" s="233"/>
      <c r="DE98" s="233"/>
      <c r="DF98" s="233"/>
      <c r="DG98" s="522"/>
      <c r="DH98" s="235">
        <f t="shared" si="27"/>
        <v>0</v>
      </c>
      <c r="DI98" s="235">
        <f t="shared" si="30"/>
        <v>0</v>
      </c>
      <c r="DJ98" s="235">
        <f t="shared" si="31"/>
        <v>0</v>
      </c>
      <c r="DK98" s="403"/>
    </row>
    <row r="99" spans="1:115" x14ac:dyDescent="0.2">
      <c r="A99" s="10">
        <v>90</v>
      </c>
      <c r="B99" s="27" t="s">
        <v>11</v>
      </c>
      <c r="C99" s="15" t="s">
        <v>10</v>
      </c>
      <c r="D99" s="320"/>
      <c r="E99" s="320"/>
      <c r="F99" s="320"/>
      <c r="G99" s="398"/>
      <c r="H99" s="233"/>
      <c r="I99" s="233"/>
      <c r="J99" s="233"/>
      <c r="K99" s="522"/>
      <c r="L99" s="233"/>
      <c r="M99" s="233"/>
      <c r="N99" s="233"/>
      <c r="O99" s="522"/>
      <c r="P99" s="233"/>
      <c r="Q99" s="233"/>
      <c r="R99" s="233"/>
      <c r="S99" s="522"/>
      <c r="T99" s="233"/>
      <c r="U99" s="233"/>
      <c r="V99" s="233"/>
      <c r="W99" s="522"/>
      <c r="X99" s="233"/>
      <c r="Y99" s="233"/>
      <c r="Z99" s="233"/>
      <c r="AA99" s="525"/>
      <c r="AB99" s="233"/>
      <c r="AC99" s="233"/>
      <c r="AD99" s="233"/>
      <c r="AE99" s="525"/>
      <c r="AF99" s="233"/>
      <c r="AG99" s="233"/>
      <c r="AH99" s="233"/>
      <c r="AI99" s="525"/>
      <c r="AJ99" s="233"/>
      <c r="AK99" s="233"/>
      <c r="AL99" s="233"/>
      <c r="AM99" s="525"/>
      <c r="AN99" s="233"/>
      <c r="AO99" s="233"/>
      <c r="AP99" s="233"/>
      <c r="AQ99" s="525"/>
      <c r="AR99" s="233"/>
      <c r="AS99" s="233"/>
      <c r="AT99" s="233"/>
      <c r="AU99" s="522"/>
      <c r="AV99" s="233"/>
      <c r="AW99" s="233"/>
      <c r="AX99" s="233"/>
      <c r="AY99" s="522"/>
      <c r="AZ99" s="233"/>
      <c r="BA99" s="233"/>
      <c r="BB99" s="233"/>
      <c r="BC99" s="525"/>
      <c r="BD99" s="233"/>
      <c r="BE99" s="233"/>
      <c r="BF99" s="233"/>
      <c r="BG99" s="522"/>
      <c r="BH99" s="233"/>
      <c r="BI99" s="233"/>
      <c r="BJ99" s="233"/>
      <c r="BK99" s="522"/>
      <c r="BL99" s="233"/>
      <c r="BM99" s="233"/>
      <c r="BN99" s="233"/>
      <c r="BO99" s="522"/>
      <c r="BP99" s="233"/>
      <c r="BQ99" s="233"/>
      <c r="BR99" s="233"/>
      <c r="BS99" s="522"/>
      <c r="BT99" s="233"/>
      <c r="BU99" s="233"/>
      <c r="BV99" s="233"/>
      <c r="BW99" s="522"/>
      <c r="BX99" s="233"/>
      <c r="BY99" s="233"/>
      <c r="BZ99" s="233"/>
      <c r="CA99" s="522"/>
      <c r="CB99" s="233"/>
      <c r="CC99" s="233"/>
      <c r="CD99" s="233"/>
      <c r="CE99" s="525"/>
      <c r="CF99" s="233"/>
      <c r="CG99" s="233"/>
      <c r="CH99" s="233"/>
      <c r="CI99" s="525"/>
      <c r="CJ99" s="233"/>
      <c r="CK99" s="233"/>
      <c r="CL99" s="233"/>
      <c r="CM99" s="525"/>
      <c r="CN99" s="233"/>
      <c r="CO99" s="233"/>
      <c r="CP99" s="233"/>
      <c r="CQ99" s="525"/>
      <c r="CR99" s="233"/>
      <c r="CS99" s="233"/>
      <c r="CT99" s="233"/>
      <c r="CU99" s="522"/>
      <c r="CV99" s="233"/>
      <c r="CW99" s="233"/>
      <c r="CX99" s="233"/>
      <c r="CY99" s="522"/>
      <c r="CZ99" s="233"/>
      <c r="DA99" s="233"/>
      <c r="DB99" s="233"/>
      <c r="DC99" s="525"/>
      <c r="DD99" s="233"/>
      <c r="DE99" s="233"/>
      <c r="DF99" s="233"/>
      <c r="DG99" s="522"/>
      <c r="DH99" s="235">
        <f t="shared" si="27"/>
        <v>0</v>
      </c>
      <c r="DI99" s="235">
        <f t="shared" si="30"/>
        <v>0</v>
      </c>
      <c r="DJ99" s="235">
        <f t="shared" si="31"/>
        <v>0</v>
      </c>
      <c r="DK99" s="403"/>
    </row>
    <row r="100" spans="1:115" ht="15" customHeight="1" x14ac:dyDescent="0.2">
      <c r="A100" s="10">
        <v>91</v>
      </c>
      <c r="B100" s="27" t="s">
        <v>9</v>
      </c>
      <c r="C100" s="15" t="s">
        <v>8</v>
      </c>
      <c r="D100" s="320"/>
      <c r="E100" s="320"/>
      <c r="F100" s="320"/>
      <c r="G100" s="398"/>
      <c r="H100" s="233"/>
      <c r="I100" s="233"/>
      <c r="J100" s="233"/>
      <c r="K100" s="522"/>
      <c r="L100" s="233"/>
      <c r="M100" s="233"/>
      <c r="N100" s="233"/>
      <c r="O100" s="522"/>
      <c r="P100" s="233"/>
      <c r="Q100" s="233"/>
      <c r="R100" s="233"/>
      <c r="S100" s="522"/>
      <c r="T100" s="233"/>
      <c r="U100" s="233"/>
      <c r="V100" s="233"/>
      <c r="W100" s="522"/>
      <c r="X100" s="233"/>
      <c r="Y100" s="233"/>
      <c r="Z100" s="233"/>
      <c r="AA100" s="525"/>
      <c r="AB100" s="233"/>
      <c r="AC100" s="233"/>
      <c r="AD100" s="233"/>
      <c r="AE100" s="525"/>
      <c r="AF100" s="233"/>
      <c r="AG100" s="233"/>
      <c r="AH100" s="233"/>
      <c r="AI100" s="525"/>
      <c r="AJ100" s="233"/>
      <c r="AK100" s="233"/>
      <c r="AL100" s="233"/>
      <c r="AM100" s="525"/>
      <c r="AN100" s="233"/>
      <c r="AO100" s="233"/>
      <c r="AP100" s="233"/>
      <c r="AQ100" s="525"/>
      <c r="AR100" s="233"/>
      <c r="AS100" s="233"/>
      <c r="AT100" s="233"/>
      <c r="AU100" s="522"/>
      <c r="AV100" s="233"/>
      <c r="AW100" s="233"/>
      <c r="AX100" s="233"/>
      <c r="AY100" s="522"/>
      <c r="AZ100" s="233"/>
      <c r="BA100" s="233"/>
      <c r="BB100" s="233"/>
      <c r="BC100" s="525"/>
      <c r="BD100" s="233"/>
      <c r="BE100" s="233"/>
      <c r="BF100" s="233"/>
      <c r="BG100" s="522"/>
      <c r="BH100" s="233"/>
      <c r="BI100" s="233"/>
      <c r="BJ100" s="233"/>
      <c r="BK100" s="522"/>
      <c r="BL100" s="233"/>
      <c r="BM100" s="233"/>
      <c r="BN100" s="233"/>
      <c r="BO100" s="522"/>
      <c r="BP100" s="233"/>
      <c r="BQ100" s="233"/>
      <c r="BR100" s="233"/>
      <c r="BS100" s="522"/>
      <c r="BT100" s="233"/>
      <c r="BU100" s="233"/>
      <c r="BV100" s="233"/>
      <c r="BW100" s="522"/>
      <c r="BX100" s="233"/>
      <c r="BY100" s="233"/>
      <c r="BZ100" s="233"/>
      <c r="CA100" s="522"/>
      <c r="CB100" s="233"/>
      <c r="CC100" s="233"/>
      <c r="CD100" s="233"/>
      <c r="CE100" s="525"/>
      <c r="CF100" s="233"/>
      <c r="CG100" s="233"/>
      <c r="CH100" s="233"/>
      <c r="CI100" s="525"/>
      <c r="CJ100" s="233"/>
      <c r="CK100" s="233"/>
      <c r="CL100" s="233"/>
      <c r="CM100" s="525"/>
      <c r="CN100" s="233"/>
      <c r="CO100" s="233"/>
      <c r="CP100" s="233"/>
      <c r="CQ100" s="525"/>
      <c r="CR100" s="233"/>
      <c r="CS100" s="233"/>
      <c r="CT100" s="233"/>
      <c r="CU100" s="522"/>
      <c r="CV100" s="233"/>
      <c r="CW100" s="233"/>
      <c r="CX100" s="233"/>
      <c r="CY100" s="522"/>
      <c r="CZ100" s="233"/>
      <c r="DA100" s="233"/>
      <c r="DB100" s="233"/>
      <c r="DC100" s="525"/>
      <c r="DD100" s="233"/>
      <c r="DE100" s="233"/>
      <c r="DF100" s="233"/>
      <c r="DG100" s="522"/>
      <c r="DH100" s="235">
        <f t="shared" si="27"/>
        <v>0</v>
      </c>
      <c r="DI100" s="235">
        <f t="shared" si="30"/>
        <v>0</v>
      </c>
      <c r="DJ100" s="235">
        <f t="shared" si="31"/>
        <v>0</v>
      </c>
      <c r="DK100" s="403"/>
    </row>
    <row r="101" spans="1:115" ht="15" customHeight="1" x14ac:dyDescent="0.2">
      <c r="A101" s="10">
        <v>92</v>
      </c>
      <c r="B101" s="27" t="s">
        <v>7</v>
      </c>
      <c r="C101" s="15" t="s">
        <v>6</v>
      </c>
      <c r="D101" s="320"/>
      <c r="E101" s="320"/>
      <c r="F101" s="320"/>
      <c r="G101" s="398"/>
      <c r="H101" s="233"/>
      <c r="I101" s="233"/>
      <c r="J101" s="233"/>
      <c r="K101" s="522"/>
      <c r="L101" s="233"/>
      <c r="M101" s="233"/>
      <c r="N101" s="233"/>
      <c r="O101" s="522"/>
      <c r="P101" s="233"/>
      <c r="Q101" s="233"/>
      <c r="R101" s="233"/>
      <c r="S101" s="522"/>
      <c r="T101" s="233"/>
      <c r="U101" s="233"/>
      <c r="V101" s="233"/>
      <c r="W101" s="522"/>
      <c r="X101" s="233"/>
      <c r="Y101" s="233"/>
      <c r="Z101" s="233"/>
      <c r="AA101" s="525"/>
      <c r="AB101" s="233"/>
      <c r="AC101" s="233"/>
      <c r="AD101" s="233"/>
      <c r="AE101" s="525"/>
      <c r="AF101" s="233"/>
      <c r="AG101" s="233"/>
      <c r="AH101" s="233"/>
      <c r="AI101" s="525"/>
      <c r="AJ101" s="233"/>
      <c r="AK101" s="233"/>
      <c r="AL101" s="233"/>
      <c r="AM101" s="525"/>
      <c r="AN101" s="233"/>
      <c r="AO101" s="233"/>
      <c r="AP101" s="233"/>
      <c r="AQ101" s="525"/>
      <c r="AR101" s="233"/>
      <c r="AS101" s="233"/>
      <c r="AT101" s="233"/>
      <c r="AU101" s="522"/>
      <c r="AV101" s="233"/>
      <c r="AW101" s="233"/>
      <c r="AX101" s="233"/>
      <c r="AY101" s="522"/>
      <c r="AZ101" s="233"/>
      <c r="BA101" s="233"/>
      <c r="BB101" s="233"/>
      <c r="BC101" s="525"/>
      <c r="BD101" s="233"/>
      <c r="BE101" s="233"/>
      <c r="BF101" s="233"/>
      <c r="BG101" s="522"/>
      <c r="BH101" s="233"/>
      <c r="BI101" s="233"/>
      <c r="BJ101" s="233"/>
      <c r="BK101" s="522"/>
      <c r="BL101" s="233"/>
      <c r="BM101" s="233"/>
      <c r="BN101" s="233"/>
      <c r="BO101" s="522"/>
      <c r="BP101" s="233"/>
      <c r="BQ101" s="233"/>
      <c r="BR101" s="233"/>
      <c r="BS101" s="522"/>
      <c r="BT101" s="233"/>
      <c r="BU101" s="233"/>
      <c r="BV101" s="233"/>
      <c r="BW101" s="522"/>
      <c r="BX101" s="233"/>
      <c r="BY101" s="233"/>
      <c r="BZ101" s="233"/>
      <c r="CA101" s="522"/>
      <c r="CB101" s="233"/>
      <c r="CC101" s="233"/>
      <c r="CD101" s="233"/>
      <c r="CE101" s="525"/>
      <c r="CF101" s="233"/>
      <c r="CG101" s="233"/>
      <c r="CH101" s="233"/>
      <c r="CI101" s="525"/>
      <c r="CJ101" s="233"/>
      <c r="CK101" s="233"/>
      <c r="CL101" s="233"/>
      <c r="CM101" s="525"/>
      <c r="CN101" s="233"/>
      <c r="CO101" s="233"/>
      <c r="CP101" s="233"/>
      <c r="CQ101" s="525"/>
      <c r="CR101" s="233"/>
      <c r="CS101" s="233"/>
      <c r="CT101" s="233"/>
      <c r="CU101" s="522"/>
      <c r="CV101" s="233"/>
      <c r="CW101" s="233"/>
      <c r="CX101" s="233"/>
      <c r="CY101" s="522"/>
      <c r="CZ101" s="233"/>
      <c r="DA101" s="233"/>
      <c r="DB101" s="233"/>
      <c r="DC101" s="525"/>
      <c r="DD101" s="233"/>
      <c r="DE101" s="233"/>
      <c r="DF101" s="233"/>
      <c r="DG101" s="522"/>
      <c r="DH101" s="235">
        <f t="shared" si="27"/>
        <v>0</v>
      </c>
      <c r="DI101" s="235">
        <f t="shared" si="30"/>
        <v>0</v>
      </c>
      <c r="DJ101" s="235">
        <f t="shared" si="31"/>
        <v>0</v>
      </c>
      <c r="DK101" s="403"/>
    </row>
    <row r="102" spans="1:115" ht="15" customHeight="1" x14ac:dyDescent="0.2">
      <c r="A102" s="10">
        <v>93</v>
      </c>
      <c r="B102" s="27" t="s">
        <v>5</v>
      </c>
      <c r="C102" s="15" t="s">
        <v>4</v>
      </c>
      <c r="D102" s="320"/>
      <c r="E102" s="320"/>
      <c r="F102" s="320"/>
      <c r="G102" s="398"/>
      <c r="H102" s="233"/>
      <c r="I102" s="233"/>
      <c r="J102" s="233"/>
      <c r="K102" s="522"/>
      <c r="L102" s="233"/>
      <c r="M102" s="233"/>
      <c r="N102" s="233"/>
      <c r="O102" s="522"/>
      <c r="P102" s="233"/>
      <c r="Q102" s="233"/>
      <c r="R102" s="233"/>
      <c r="S102" s="522"/>
      <c r="T102" s="233"/>
      <c r="U102" s="233"/>
      <c r="V102" s="233"/>
      <c r="W102" s="522"/>
      <c r="X102" s="233"/>
      <c r="Y102" s="233"/>
      <c r="Z102" s="233"/>
      <c r="AA102" s="525"/>
      <c r="AB102" s="233"/>
      <c r="AC102" s="233"/>
      <c r="AD102" s="233"/>
      <c r="AE102" s="525"/>
      <c r="AF102" s="233"/>
      <c r="AG102" s="233"/>
      <c r="AH102" s="233"/>
      <c r="AI102" s="525"/>
      <c r="AJ102" s="233"/>
      <c r="AK102" s="233"/>
      <c r="AL102" s="233"/>
      <c r="AM102" s="525"/>
      <c r="AN102" s="233"/>
      <c r="AO102" s="233"/>
      <c r="AP102" s="233"/>
      <c r="AQ102" s="525"/>
      <c r="AR102" s="233"/>
      <c r="AS102" s="233"/>
      <c r="AT102" s="233"/>
      <c r="AU102" s="522"/>
      <c r="AV102" s="233"/>
      <c r="AW102" s="233"/>
      <c r="AX102" s="233"/>
      <c r="AY102" s="522"/>
      <c r="AZ102" s="233"/>
      <c r="BA102" s="233"/>
      <c r="BB102" s="233"/>
      <c r="BC102" s="525"/>
      <c r="BD102" s="233"/>
      <c r="BE102" s="233"/>
      <c r="BF102" s="233"/>
      <c r="BG102" s="522"/>
      <c r="BH102" s="233"/>
      <c r="BI102" s="233"/>
      <c r="BJ102" s="233"/>
      <c r="BK102" s="522"/>
      <c r="BL102" s="233"/>
      <c r="BM102" s="233"/>
      <c r="BN102" s="233"/>
      <c r="BO102" s="522"/>
      <c r="BP102" s="233"/>
      <c r="BQ102" s="233"/>
      <c r="BR102" s="233"/>
      <c r="BS102" s="522"/>
      <c r="BT102" s="233"/>
      <c r="BU102" s="233"/>
      <c r="BV102" s="233"/>
      <c r="BW102" s="522"/>
      <c r="BX102" s="233"/>
      <c r="BY102" s="233"/>
      <c r="BZ102" s="233"/>
      <c r="CA102" s="522"/>
      <c r="CB102" s="233"/>
      <c r="CC102" s="233"/>
      <c r="CD102" s="233"/>
      <c r="CE102" s="525"/>
      <c r="CF102" s="233"/>
      <c r="CG102" s="233">
        <v>12232496</v>
      </c>
      <c r="CH102" s="233">
        <v>19232496</v>
      </c>
      <c r="CI102" s="525">
        <f>CH102/CG102</f>
        <v>1.5722462529315357</v>
      </c>
      <c r="CJ102" s="233"/>
      <c r="CK102" s="233"/>
      <c r="CL102" s="233"/>
      <c r="CM102" s="525"/>
      <c r="CN102" s="233"/>
      <c r="CO102" s="233"/>
      <c r="CP102" s="233"/>
      <c r="CQ102" s="525"/>
      <c r="CR102" s="233"/>
      <c r="CS102" s="233"/>
      <c r="CT102" s="233"/>
      <c r="CU102" s="522"/>
      <c r="CV102" s="233"/>
      <c r="CW102" s="233"/>
      <c r="CX102" s="233"/>
      <c r="CY102" s="522"/>
      <c r="CZ102" s="233"/>
      <c r="DA102" s="233"/>
      <c r="DB102" s="233"/>
      <c r="DC102" s="525"/>
      <c r="DD102" s="233"/>
      <c r="DE102" s="233"/>
      <c r="DF102" s="233"/>
      <c r="DG102" s="522"/>
      <c r="DH102" s="235">
        <f t="shared" si="27"/>
        <v>0</v>
      </c>
      <c r="DI102" s="235">
        <f t="shared" si="30"/>
        <v>12232496</v>
      </c>
      <c r="DJ102" s="235">
        <f t="shared" si="31"/>
        <v>19232496</v>
      </c>
      <c r="DK102" s="403">
        <f t="shared" si="32"/>
        <v>1.5722462529315357</v>
      </c>
    </row>
    <row r="103" spans="1:115" s="3" customFormat="1" ht="15" customHeight="1" x14ac:dyDescent="0.2">
      <c r="A103" s="21">
        <v>94</v>
      </c>
      <c r="B103" s="28" t="s">
        <v>3</v>
      </c>
      <c r="C103" s="23" t="s">
        <v>2</v>
      </c>
      <c r="D103" s="322">
        <f>SUM(D94:D102)</f>
        <v>7000000</v>
      </c>
      <c r="E103" s="322">
        <f>SUM(E94:E102)</f>
        <v>12000000</v>
      </c>
      <c r="F103" s="322">
        <f t="shared" ref="F103:BQ103" si="38">SUM(F94:F102)</f>
        <v>5000000</v>
      </c>
      <c r="G103" s="405">
        <f>F103/E103</f>
        <v>0.41666666666666669</v>
      </c>
      <c r="H103" s="322">
        <f t="shared" si="38"/>
        <v>0</v>
      </c>
      <c r="I103" s="322">
        <f t="shared" si="38"/>
        <v>0</v>
      </c>
      <c r="J103" s="322">
        <f t="shared" si="38"/>
        <v>0</v>
      </c>
      <c r="K103" s="523"/>
      <c r="L103" s="322">
        <f t="shared" si="38"/>
        <v>0</v>
      </c>
      <c r="M103" s="322">
        <f t="shared" si="38"/>
        <v>0</v>
      </c>
      <c r="N103" s="322">
        <f t="shared" si="38"/>
        <v>0</v>
      </c>
      <c r="O103" s="523"/>
      <c r="P103" s="322">
        <f t="shared" si="38"/>
        <v>0</v>
      </c>
      <c r="Q103" s="322">
        <f t="shared" si="38"/>
        <v>0</v>
      </c>
      <c r="R103" s="322">
        <f t="shared" si="38"/>
        <v>0</v>
      </c>
      <c r="S103" s="523"/>
      <c r="T103" s="322">
        <f t="shared" si="38"/>
        <v>0</v>
      </c>
      <c r="U103" s="322">
        <f t="shared" si="38"/>
        <v>0</v>
      </c>
      <c r="V103" s="322">
        <f t="shared" si="38"/>
        <v>0</v>
      </c>
      <c r="W103" s="523"/>
      <c r="X103" s="322">
        <f t="shared" si="38"/>
        <v>0</v>
      </c>
      <c r="Y103" s="322">
        <f t="shared" si="38"/>
        <v>0</v>
      </c>
      <c r="Z103" s="322">
        <f t="shared" si="38"/>
        <v>0</v>
      </c>
      <c r="AA103" s="527"/>
      <c r="AB103" s="322">
        <f t="shared" si="38"/>
        <v>0</v>
      </c>
      <c r="AC103" s="322">
        <f t="shared" si="38"/>
        <v>0</v>
      </c>
      <c r="AD103" s="322">
        <f t="shared" si="38"/>
        <v>0</v>
      </c>
      <c r="AE103" s="527"/>
      <c r="AF103" s="322">
        <f t="shared" si="38"/>
        <v>0</v>
      </c>
      <c r="AG103" s="322">
        <f t="shared" si="38"/>
        <v>0</v>
      </c>
      <c r="AH103" s="322">
        <f t="shared" si="38"/>
        <v>0</v>
      </c>
      <c r="AI103" s="527"/>
      <c r="AJ103" s="322">
        <f t="shared" si="38"/>
        <v>0</v>
      </c>
      <c r="AK103" s="322">
        <f t="shared" si="38"/>
        <v>0</v>
      </c>
      <c r="AL103" s="322">
        <f t="shared" si="38"/>
        <v>0</v>
      </c>
      <c r="AM103" s="527"/>
      <c r="AN103" s="322">
        <f t="shared" si="38"/>
        <v>0</v>
      </c>
      <c r="AO103" s="322">
        <f t="shared" si="38"/>
        <v>0</v>
      </c>
      <c r="AP103" s="322">
        <f t="shared" si="38"/>
        <v>0</v>
      </c>
      <c r="AQ103" s="527"/>
      <c r="AR103" s="322">
        <f t="shared" si="38"/>
        <v>0</v>
      </c>
      <c r="AS103" s="322">
        <f t="shared" si="38"/>
        <v>0</v>
      </c>
      <c r="AT103" s="322">
        <f t="shared" si="38"/>
        <v>0</v>
      </c>
      <c r="AU103" s="523"/>
      <c r="AV103" s="322">
        <f t="shared" si="38"/>
        <v>0</v>
      </c>
      <c r="AW103" s="322">
        <f t="shared" si="38"/>
        <v>0</v>
      </c>
      <c r="AX103" s="322">
        <f t="shared" si="38"/>
        <v>0</v>
      </c>
      <c r="AY103" s="523"/>
      <c r="AZ103" s="322">
        <f t="shared" si="38"/>
        <v>0</v>
      </c>
      <c r="BA103" s="322">
        <f t="shared" si="38"/>
        <v>0</v>
      </c>
      <c r="BB103" s="322">
        <f t="shared" si="38"/>
        <v>0</v>
      </c>
      <c r="BC103" s="521">
        <f t="shared" si="38"/>
        <v>0</v>
      </c>
      <c r="BD103" s="322">
        <f t="shared" si="38"/>
        <v>0</v>
      </c>
      <c r="BE103" s="322">
        <f t="shared" si="38"/>
        <v>0</v>
      </c>
      <c r="BF103" s="322">
        <f t="shared" si="38"/>
        <v>0</v>
      </c>
      <c r="BG103" s="523"/>
      <c r="BH103" s="322">
        <f t="shared" si="38"/>
        <v>0</v>
      </c>
      <c r="BI103" s="322">
        <f t="shared" si="38"/>
        <v>0</v>
      </c>
      <c r="BJ103" s="322">
        <f t="shared" si="38"/>
        <v>0</v>
      </c>
      <c r="BK103" s="523"/>
      <c r="BL103" s="322">
        <f t="shared" si="38"/>
        <v>0</v>
      </c>
      <c r="BM103" s="322">
        <f t="shared" si="38"/>
        <v>0</v>
      </c>
      <c r="BN103" s="322">
        <f t="shared" si="38"/>
        <v>0</v>
      </c>
      <c r="BO103" s="523"/>
      <c r="BP103" s="322">
        <f t="shared" si="38"/>
        <v>0</v>
      </c>
      <c r="BQ103" s="322">
        <f t="shared" si="38"/>
        <v>0</v>
      </c>
      <c r="BR103" s="322">
        <f t="shared" ref="BR103:DF103" si="39">SUM(BR94:BR102)</f>
        <v>0</v>
      </c>
      <c r="BS103" s="523"/>
      <c r="BT103" s="322">
        <f t="shared" si="39"/>
        <v>0</v>
      </c>
      <c r="BU103" s="322">
        <f t="shared" si="39"/>
        <v>0</v>
      </c>
      <c r="BV103" s="322">
        <f t="shared" si="39"/>
        <v>0</v>
      </c>
      <c r="BW103" s="523"/>
      <c r="BX103" s="322">
        <f t="shared" si="39"/>
        <v>0</v>
      </c>
      <c r="BY103" s="322">
        <f t="shared" si="39"/>
        <v>0</v>
      </c>
      <c r="BZ103" s="322">
        <f t="shared" si="39"/>
        <v>0</v>
      </c>
      <c r="CA103" s="523"/>
      <c r="CB103" s="322">
        <f t="shared" si="39"/>
        <v>0</v>
      </c>
      <c r="CC103" s="322">
        <f t="shared" si="39"/>
        <v>0</v>
      </c>
      <c r="CD103" s="322">
        <f t="shared" si="39"/>
        <v>0</v>
      </c>
      <c r="CE103" s="527"/>
      <c r="CF103" s="322">
        <f t="shared" si="39"/>
        <v>0</v>
      </c>
      <c r="CG103" s="322">
        <f t="shared" si="39"/>
        <v>12232496</v>
      </c>
      <c r="CH103" s="322">
        <f t="shared" si="39"/>
        <v>19232496</v>
      </c>
      <c r="CI103" s="527">
        <f>CH103/CG103</f>
        <v>1.5722462529315357</v>
      </c>
      <c r="CJ103" s="322">
        <f t="shared" si="39"/>
        <v>0</v>
      </c>
      <c r="CK103" s="322">
        <f t="shared" si="39"/>
        <v>0</v>
      </c>
      <c r="CL103" s="322">
        <f t="shared" si="39"/>
        <v>0</v>
      </c>
      <c r="CM103" s="527"/>
      <c r="CN103" s="322">
        <f t="shared" si="39"/>
        <v>0</v>
      </c>
      <c r="CO103" s="322">
        <f t="shared" si="39"/>
        <v>0</v>
      </c>
      <c r="CP103" s="322">
        <f t="shared" si="39"/>
        <v>0</v>
      </c>
      <c r="CQ103" s="527"/>
      <c r="CR103" s="322">
        <f t="shared" si="39"/>
        <v>0</v>
      </c>
      <c r="CS103" s="322">
        <f t="shared" si="39"/>
        <v>0</v>
      </c>
      <c r="CT103" s="322">
        <f t="shared" si="39"/>
        <v>0</v>
      </c>
      <c r="CU103" s="523"/>
      <c r="CV103" s="322">
        <f t="shared" si="39"/>
        <v>0</v>
      </c>
      <c r="CW103" s="322">
        <f t="shared" si="39"/>
        <v>0</v>
      </c>
      <c r="CX103" s="322">
        <f t="shared" si="39"/>
        <v>0</v>
      </c>
      <c r="CY103" s="523"/>
      <c r="CZ103" s="322">
        <f t="shared" si="39"/>
        <v>0</v>
      </c>
      <c r="DA103" s="322">
        <f t="shared" si="39"/>
        <v>0</v>
      </c>
      <c r="DB103" s="322">
        <f t="shared" si="39"/>
        <v>0</v>
      </c>
      <c r="DC103" s="527"/>
      <c r="DD103" s="322">
        <f t="shared" si="39"/>
        <v>0</v>
      </c>
      <c r="DE103" s="322">
        <f t="shared" si="39"/>
        <v>0</v>
      </c>
      <c r="DF103" s="322">
        <f t="shared" si="39"/>
        <v>0</v>
      </c>
      <c r="DG103" s="523"/>
      <c r="DH103" s="234">
        <f t="shared" si="27"/>
        <v>7000000</v>
      </c>
      <c r="DI103" s="234">
        <f t="shared" si="30"/>
        <v>24232496</v>
      </c>
      <c r="DJ103" s="234">
        <f t="shared" si="31"/>
        <v>24232496</v>
      </c>
      <c r="DK103" s="456">
        <f t="shared" si="32"/>
        <v>1</v>
      </c>
    </row>
    <row r="104" spans="1:115" s="3" customFormat="1" ht="15" customHeight="1" x14ac:dyDescent="0.2">
      <c r="A104" s="34">
        <v>95</v>
      </c>
      <c r="B104" s="528" t="s">
        <v>1</v>
      </c>
      <c r="C104" s="529" t="s">
        <v>0</v>
      </c>
      <c r="D104" s="530">
        <f t="shared" ref="D104:DE104" si="40">D28+D29+D54+D63+D80+D88+D93+D103</f>
        <v>1498125491</v>
      </c>
      <c r="E104" s="530">
        <f t="shared" si="40"/>
        <v>1385900305</v>
      </c>
      <c r="F104" s="530">
        <f t="shared" si="40"/>
        <v>174533151</v>
      </c>
      <c r="G104" s="534">
        <f>F104/E104</f>
        <v>0.12593485286807843</v>
      </c>
      <c r="H104" s="530">
        <f t="shared" si="40"/>
        <v>3048000</v>
      </c>
      <c r="I104" s="530">
        <f t="shared" si="40"/>
        <v>3048000</v>
      </c>
      <c r="J104" s="530">
        <f t="shared" si="40"/>
        <v>2396504</v>
      </c>
      <c r="K104" s="535">
        <f>J104/I104</f>
        <v>0.786254593175853</v>
      </c>
      <c r="L104" s="530">
        <f t="shared" si="40"/>
        <v>703410927</v>
      </c>
      <c r="M104" s="530">
        <f t="shared" si="40"/>
        <v>677304081</v>
      </c>
      <c r="N104" s="530">
        <f t="shared" si="40"/>
        <v>189872942</v>
      </c>
      <c r="O104" s="535">
        <f>N104/M104</f>
        <v>0.28033633241905714</v>
      </c>
      <c r="P104" s="530">
        <f t="shared" si="40"/>
        <v>11808000</v>
      </c>
      <c r="Q104" s="530">
        <f t="shared" si="40"/>
        <v>11808000</v>
      </c>
      <c r="R104" s="530">
        <f t="shared" si="40"/>
        <v>8087601</v>
      </c>
      <c r="S104" s="535">
        <f>R104/Q104</f>
        <v>0.68492555894308949</v>
      </c>
      <c r="T104" s="530">
        <f t="shared" si="40"/>
        <v>57585000</v>
      </c>
      <c r="U104" s="530">
        <f t="shared" si="40"/>
        <v>50712957</v>
      </c>
      <c r="V104" s="530">
        <f t="shared" si="40"/>
        <v>14535534</v>
      </c>
      <c r="W104" s="535">
        <f>V104/U104</f>
        <v>0.28662367292051222</v>
      </c>
      <c r="X104" s="530">
        <f t="shared" si="40"/>
        <v>85358823</v>
      </c>
      <c r="Y104" s="530">
        <f t="shared" si="40"/>
        <v>263748420</v>
      </c>
      <c r="Z104" s="530">
        <f t="shared" si="40"/>
        <v>247617181</v>
      </c>
      <c r="AA104" s="536">
        <f>Z104/Y104</f>
        <v>0.93883853787635962</v>
      </c>
      <c r="AB104" s="530">
        <f t="shared" si="40"/>
        <v>9993281</v>
      </c>
      <c r="AC104" s="530">
        <f t="shared" si="40"/>
        <v>9993281</v>
      </c>
      <c r="AD104" s="530">
        <f t="shared" si="40"/>
        <v>7610661</v>
      </c>
      <c r="AE104" s="536">
        <f>AD104/AC104</f>
        <v>0.76157780412659271</v>
      </c>
      <c r="AF104" s="530">
        <f t="shared" si="40"/>
        <v>14743070</v>
      </c>
      <c r="AG104" s="530">
        <f t="shared" si="40"/>
        <v>14743070</v>
      </c>
      <c r="AH104" s="530">
        <f t="shared" si="40"/>
        <v>14983508</v>
      </c>
      <c r="AI104" s="536">
        <f>AH104/AG104</f>
        <v>1.0163085436072676</v>
      </c>
      <c r="AJ104" s="530">
        <f t="shared" si="40"/>
        <v>558908472</v>
      </c>
      <c r="AK104" s="530">
        <f t="shared" si="40"/>
        <v>598254729</v>
      </c>
      <c r="AL104" s="530">
        <f t="shared" si="40"/>
        <v>297790937</v>
      </c>
      <c r="AM104" s="536">
        <f>AL104/AK104</f>
        <v>0.49776612296532302</v>
      </c>
      <c r="AN104" s="530">
        <f t="shared" si="40"/>
        <v>6468215</v>
      </c>
      <c r="AO104" s="530">
        <f t="shared" si="40"/>
        <v>6468215</v>
      </c>
      <c r="AP104" s="530">
        <f t="shared" si="40"/>
        <v>8288051</v>
      </c>
      <c r="AQ104" s="536">
        <f>AP104/AO104</f>
        <v>1.2813505735353572</v>
      </c>
      <c r="AR104" s="530">
        <f t="shared" si="40"/>
        <v>30555500</v>
      </c>
      <c r="AS104" s="530">
        <f t="shared" si="40"/>
        <v>76088702</v>
      </c>
      <c r="AT104" s="530">
        <f t="shared" si="40"/>
        <v>42255976</v>
      </c>
      <c r="AU104" s="535">
        <f>AT104/AS104</f>
        <v>0.5553515159188811</v>
      </c>
      <c r="AV104" s="530">
        <f t="shared" si="40"/>
        <v>84570000</v>
      </c>
      <c r="AW104" s="530">
        <f t="shared" si="40"/>
        <v>92553049</v>
      </c>
      <c r="AX104" s="530">
        <f t="shared" si="40"/>
        <v>88520659</v>
      </c>
      <c r="AY104" s="535">
        <f>AX104/AW104</f>
        <v>0.95643158120052862</v>
      </c>
      <c r="AZ104" s="530">
        <f t="shared" si="40"/>
        <v>66142710</v>
      </c>
      <c r="BA104" s="530">
        <f t="shared" si="40"/>
        <v>23597710</v>
      </c>
      <c r="BB104" s="530">
        <f t="shared" si="40"/>
        <v>19284696</v>
      </c>
      <c r="BC104" s="531">
        <f t="shared" si="40"/>
        <v>0.76629655172413791</v>
      </c>
      <c r="BD104" s="530">
        <f t="shared" si="40"/>
        <v>178488969</v>
      </c>
      <c r="BE104" s="530">
        <f t="shared" si="40"/>
        <v>185254952</v>
      </c>
      <c r="BF104" s="530">
        <f t="shared" si="40"/>
        <v>179319433</v>
      </c>
      <c r="BG104" s="535">
        <f>BF104/BE104</f>
        <v>0.96796026807423752</v>
      </c>
      <c r="BH104" s="530">
        <f t="shared" si="40"/>
        <v>40132287.200000003</v>
      </c>
      <c r="BI104" s="530">
        <f t="shared" si="40"/>
        <v>40657287.200000003</v>
      </c>
      <c r="BJ104" s="530">
        <f t="shared" si="40"/>
        <v>25891407</v>
      </c>
      <c r="BK104" s="531">
        <f t="shared" si="40"/>
        <v>2.7230542556336257</v>
      </c>
      <c r="BL104" s="530">
        <f t="shared" si="40"/>
        <v>22493993.5</v>
      </c>
      <c r="BM104" s="530">
        <f t="shared" si="40"/>
        <v>24906494</v>
      </c>
      <c r="BN104" s="530">
        <f t="shared" si="40"/>
        <v>22633072</v>
      </c>
      <c r="BO104" s="535">
        <f>BN104/BM104</f>
        <v>0.90872171731597395</v>
      </c>
      <c r="BP104" s="530">
        <f t="shared" si="40"/>
        <v>0</v>
      </c>
      <c r="BQ104" s="530">
        <f t="shared" si="40"/>
        <v>70497747</v>
      </c>
      <c r="BR104" s="530">
        <f t="shared" si="40"/>
        <v>70773467</v>
      </c>
      <c r="BS104" s="535">
        <f>BR104/BQ104</f>
        <v>1.0039110469728911</v>
      </c>
      <c r="BT104" s="530">
        <f t="shared" si="40"/>
        <v>45857110</v>
      </c>
      <c r="BU104" s="530">
        <f t="shared" si="40"/>
        <v>54194723</v>
      </c>
      <c r="BV104" s="530">
        <f t="shared" si="40"/>
        <v>26295878</v>
      </c>
      <c r="BW104" s="535">
        <f>BV104/BU104</f>
        <v>0.4852110416728212</v>
      </c>
      <c r="BX104" s="530">
        <f t="shared" si="40"/>
        <v>12000345</v>
      </c>
      <c r="BY104" s="530">
        <f t="shared" si="40"/>
        <v>12500345</v>
      </c>
      <c r="BZ104" s="530">
        <f t="shared" si="40"/>
        <v>7364298</v>
      </c>
      <c r="CA104" s="535">
        <f>BZ104/BY104</f>
        <v>0.58912758007878985</v>
      </c>
      <c r="CB104" s="530">
        <f t="shared" si="40"/>
        <v>610401250</v>
      </c>
      <c r="CC104" s="530">
        <f t="shared" si="40"/>
        <v>610401250</v>
      </c>
      <c r="CD104" s="530">
        <f t="shared" si="40"/>
        <v>15148000</v>
      </c>
      <c r="CE104" s="536">
        <f>CD104/CC104</f>
        <v>2.4816462941384867E-2</v>
      </c>
      <c r="CF104" s="530">
        <f t="shared" si="40"/>
        <v>29850000</v>
      </c>
      <c r="CG104" s="530">
        <f t="shared" si="40"/>
        <v>42982496</v>
      </c>
      <c r="CH104" s="530">
        <f t="shared" si="40"/>
        <v>49247856</v>
      </c>
      <c r="CI104" s="536">
        <f>CH104/CG104</f>
        <v>1.145765383192265</v>
      </c>
      <c r="CJ104" s="530">
        <f t="shared" si="40"/>
        <v>0</v>
      </c>
      <c r="CK104" s="530">
        <f t="shared" si="40"/>
        <v>200000000</v>
      </c>
      <c r="CL104" s="530">
        <f t="shared" si="40"/>
        <v>201034439</v>
      </c>
      <c r="CM104" s="536">
        <f>CL104/CK104</f>
        <v>1.0051721950000001</v>
      </c>
      <c r="CN104" s="530">
        <f t="shared" si="40"/>
        <v>72775092</v>
      </c>
      <c r="CO104" s="530">
        <f t="shared" si="40"/>
        <v>72775092</v>
      </c>
      <c r="CP104" s="530">
        <f t="shared" si="40"/>
        <v>76206273</v>
      </c>
      <c r="CQ104" s="536">
        <f>CP104/CO104</f>
        <v>1.0471477384047827</v>
      </c>
      <c r="CR104" s="530">
        <f t="shared" si="40"/>
        <v>66223000</v>
      </c>
      <c r="CS104" s="530">
        <f t="shared" si="40"/>
        <v>79373000</v>
      </c>
      <c r="CT104" s="530">
        <f t="shared" si="40"/>
        <v>66805442</v>
      </c>
      <c r="CU104" s="535">
        <f>CT104/CS104</f>
        <v>0.84166457107580661</v>
      </c>
      <c r="CV104" s="530">
        <f t="shared" si="40"/>
        <v>25275000</v>
      </c>
      <c r="CW104" s="530">
        <f t="shared" si="40"/>
        <v>25275000</v>
      </c>
      <c r="CX104" s="530">
        <f t="shared" si="40"/>
        <v>18621076</v>
      </c>
      <c r="CY104" s="535">
        <f>CX104/CW104</f>
        <v>0.73673891196834818</v>
      </c>
      <c r="CZ104" s="530">
        <f t="shared" si="40"/>
        <v>15770000</v>
      </c>
      <c r="DA104" s="530">
        <f t="shared" si="40"/>
        <v>15770000</v>
      </c>
      <c r="DB104" s="530">
        <f t="shared" si="40"/>
        <v>13450850</v>
      </c>
      <c r="DC104" s="536">
        <f>DB104/DA104</f>
        <v>0.85293912492073554</v>
      </c>
      <c r="DD104" s="530">
        <f t="shared" si="40"/>
        <v>15775624</v>
      </c>
      <c r="DE104" s="530">
        <f t="shared" si="40"/>
        <v>19149789</v>
      </c>
      <c r="DF104" s="530">
        <f>DF28+DF29+DF54+DF63+DF80+DF88+DF93+DF103</f>
        <v>9089771</v>
      </c>
      <c r="DG104" s="535">
        <f>DF104/DE104</f>
        <v>0.47466690102956227</v>
      </c>
      <c r="DH104" s="532">
        <f t="shared" si="27"/>
        <v>4265760159.6999998</v>
      </c>
      <c r="DI104" s="532">
        <f t="shared" si="30"/>
        <v>4667958694.1999998</v>
      </c>
      <c r="DJ104" s="532">
        <f>F104+J104+N104+R104+V104+AD104+AH104+AL104+AP104+AT104+AX104+BB104+BF104+BJ104+BN104+BV104+BZ104+CD104+CH104+CP104+CT104+CX104+DB104+DF104+Z104+BR104+CL104</f>
        <v>1897658663</v>
      </c>
      <c r="DK104" s="533">
        <f t="shared" si="32"/>
        <v>0.40652858932917851</v>
      </c>
    </row>
    <row r="105" spans="1:115" ht="15" customHeight="1" x14ac:dyDescent="0.2">
      <c r="B105" s="36"/>
      <c r="C105" s="36"/>
    </row>
    <row r="106" spans="1:115" ht="15" customHeight="1" x14ac:dyDescent="0.2">
      <c r="B106" s="36"/>
      <c r="C106" s="36"/>
    </row>
    <row r="107" spans="1:115" ht="15" customHeight="1" x14ac:dyDescent="0.2">
      <c r="B107" s="36"/>
      <c r="C107" s="36"/>
    </row>
    <row r="108" spans="1:115" ht="15" customHeight="1" x14ac:dyDescent="0.2">
      <c r="B108" s="36"/>
      <c r="C108" s="36"/>
    </row>
    <row r="109" spans="1:115" ht="15" customHeight="1" x14ac:dyDescent="0.2">
      <c r="B109" s="36"/>
      <c r="C109" s="36"/>
    </row>
    <row r="110" spans="1:115" ht="15" customHeight="1" x14ac:dyDescent="0.2">
      <c r="B110" s="340"/>
      <c r="C110" s="36"/>
    </row>
    <row r="111" spans="1:115" ht="15" customHeight="1" x14ac:dyDescent="0.2">
      <c r="B111" s="340"/>
      <c r="C111" s="36"/>
    </row>
    <row r="112" spans="1:115" x14ac:dyDescent="0.2">
      <c r="B112" s="340"/>
    </row>
    <row r="113" spans="2:2" x14ac:dyDescent="0.2">
      <c r="B113" s="340"/>
    </row>
  </sheetData>
  <mergeCells count="91">
    <mergeCell ref="CJ7:CM7"/>
    <mergeCell ref="CL8:CM8"/>
    <mergeCell ref="CJ9:CK9"/>
    <mergeCell ref="AZ7:BC7"/>
    <mergeCell ref="BD7:BG7"/>
    <mergeCell ref="A7:A9"/>
    <mergeCell ref="B7:B9"/>
    <mergeCell ref="C7:C9"/>
    <mergeCell ref="X9:Y9"/>
    <mergeCell ref="AF9:AG9"/>
    <mergeCell ref="D9:E9"/>
    <mergeCell ref="H9:I9"/>
    <mergeCell ref="L9:M9"/>
    <mergeCell ref="AB7:AE7"/>
    <mergeCell ref="AF7:AI7"/>
    <mergeCell ref="AJ7:AM7"/>
    <mergeCell ref="AH8:AI8"/>
    <mergeCell ref="AL8:AM8"/>
    <mergeCell ref="D7:G7"/>
    <mergeCell ref="H7:K7"/>
    <mergeCell ref="P9:Q9"/>
    <mergeCell ref="T9:U9"/>
    <mergeCell ref="AR7:AU7"/>
    <mergeCell ref="AV7:AY7"/>
    <mergeCell ref="AB9:AC9"/>
    <mergeCell ref="AJ9:AK9"/>
    <mergeCell ref="AN9:AO9"/>
    <mergeCell ref="AR9:AS9"/>
    <mergeCell ref="AV9:AW9"/>
    <mergeCell ref="T7:W7"/>
    <mergeCell ref="AZ9:BA9"/>
    <mergeCell ref="BD9:BE9"/>
    <mergeCell ref="BH9:BI9"/>
    <mergeCell ref="BL9:BM9"/>
    <mergeCell ref="BP9:BQ9"/>
    <mergeCell ref="BN8:BO8"/>
    <mergeCell ref="BT9:BU9"/>
    <mergeCell ref="X7:AA7"/>
    <mergeCell ref="BX9:BY9"/>
    <mergeCell ref="CB9:CC9"/>
    <mergeCell ref="DH9:DI9"/>
    <mergeCell ref="CF9:CG9"/>
    <mergeCell ref="CN9:CO9"/>
    <mergeCell ref="CR9:CS9"/>
    <mergeCell ref="CV9:CW9"/>
    <mergeCell ref="CZ9:DA9"/>
    <mergeCell ref="DD9:DE9"/>
    <mergeCell ref="CB7:CE7"/>
    <mergeCell ref="CF7:CI7"/>
    <mergeCell ref="CN7:CQ7"/>
    <mergeCell ref="BP7:BS7"/>
    <mergeCell ref="BT7:BW7"/>
    <mergeCell ref="CZ7:DC7"/>
    <mergeCell ref="BV8:BW8"/>
    <mergeCell ref="CD8:CE8"/>
    <mergeCell ref="CH8:CI8"/>
    <mergeCell ref="DD7:DG7"/>
    <mergeCell ref="DH7:DK7"/>
    <mergeCell ref="F8:G8"/>
    <mergeCell ref="J8:K8"/>
    <mergeCell ref="N8:O8"/>
    <mergeCell ref="R8:S8"/>
    <mergeCell ref="V8:W8"/>
    <mergeCell ref="AP8:AQ8"/>
    <mergeCell ref="AN7:AQ7"/>
    <mergeCell ref="Z8:AA8"/>
    <mergeCell ref="AD8:AE8"/>
    <mergeCell ref="BH7:BK7"/>
    <mergeCell ref="AX8:AY8"/>
    <mergeCell ref="BB8:BC8"/>
    <mergeCell ref="BF8:BG8"/>
    <mergeCell ref="BJ8:BK8"/>
    <mergeCell ref="AT8:AU8"/>
    <mergeCell ref="BL7:BO7"/>
    <mergeCell ref="CR7:CU7"/>
    <mergeCell ref="CV7:CY7"/>
    <mergeCell ref="BX7:CA7"/>
    <mergeCell ref="Y1:DK1"/>
    <mergeCell ref="A2:DK2"/>
    <mergeCell ref="A3:DK3"/>
    <mergeCell ref="A4:DK4"/>
    <mergeCell ref="L7:O7"/>
    <mergeCell ref="P7:S7"/>
    <mergeCell ref="DF8:DG8"/>
    <mergeCell ref="DJ8:DK8"/>
    <mergeCell ref="CP8:CQ8"/>
    <mergeCell ref="CT8:CU8"/>
    <mergeCell ref="BZ8:CA8"/>
    <mergeCell ref="BR8:BS8"/>
    <mergeCell ref="CX8:CY8"/>
    <mergeCell ref="DB8:DC8"/>
  </mergeCells>
  <pageMargins left="0.70866141732283472" right="0.70866141732283472" top="0.74803149606299213" bottom="0.74803149606299213" header="0.31496062992125984" footer="0.31496062992125984"/>
  <pageSetup paperSize="8"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pageSetUpPr fitToPage="1"/>
  </sheetPr>
  <dimension ref="A1:O112"/>
  <sheetViews>
    <sheetView zoomScaleNormal="100" workbookViewId="0">
      <selection sqref="A1:O1"/>
    </sheetView>
  </sheetViews>
  <sheetFormatPr defaultRowHeight="12.75" x14ac:dyDescent="0.2"/>
  <cols>
    <col min="1" max="1" width="5" style="35" bestFit="1" customWidth="1"/>
    <col min="2" max="2" width="73.5703125" style="9" customWidth="1"/>
    <col min="3" max="3" width="6.140625" style="9" bestFit="1" customWidth="1"/>
    <col min="4" max="6" width="10.85546875" style="9" bestFit="1" customWidth="1"/>
    <col min="7" max="7" width="7.5703125" style="399" bestFit="1" customWidth="1"/>
    <col min="8" max="8" width="9.85546875" style="3" bestFit="1" customWidth="1"/>
    <col min="9" max="10" width="9.85546875" style="9" bestFit="1" customWidth="1"/>
    <col min="11" max="11" width="7.5703125" style="399" bestFit="1" customWidth="1"/>
    <col min="12" max="14" width="10.85546875" style="9" bestFit="1" customWidth="1"/>
    <col min="15" max="15" width="9" style="402" customWidth="1"/>
    <col min="16" max="16384" width="9.140625" style="9"/>
  </cols>
  <sheetData>
    <row r="1" spans="1:15" x14ac:dyDescent="0.2">
      <c r="A1" s="600" t="s">
        <v>1716</v>
      </c>
      <c r="B1" s="601"/>
      <c r="C1" s="601"/>
      <c r="D1" s="601"/>
      <c r="E1" s="601"/>
      <c r="F1" s="601"/>
      <c r="G1" s="601"/>
      <c r="H1" s="601"/>
      <c r="I1" s="601"/>
      <c r="J1" s="601"/>
      <c r="K1" s="601"/>
      <c r="L1" s="601"/>
      <c r="M1" s="601"/>
      <c r="N1" s="601"/>
      <c r="O1" s="601"/>
    </row>
    <row r="2" spans="1:15" x14ac:dyDescent="0.2">
      <c r="A2" s="53"/>
      <c r="B2" s="52"/>
      <c r="C2" s="52"/>
      <c r="D2" s="52"/>
      <c r="E2" s="52"/>
      <c r="F2" s="52"/>
      <c r="G2" s="394"/>
      <c r="H2" s="191"/>
      <c r="I2" s="52"/>
      <c r="J2" s="52"/>
      <c r="K2" s="394"/>
      <c r="L2" s="52"/>
      <c r="M2" s="52"/>
      <c r="N2" s="52"/>
      <c r="O2" s="471"/>
    </row>
    <row r="3" spans="1:15" ht="15.75" x14ac:dyDescent="0.25">
      <c r="A3" s="602" t="s">
        <v>567</v>
      </c>
      <c r="B3" s="601"/>
      <c r="C3" s="601"/>
      <c r="D3" s="601"/>
      <c r="E3" s="601"/>
      <c r="F3" s="601"/>
      <c r="G3" s="601"/>
      <c r="H3" s="601"/>
      <c r="I3" s="601"/>
      <c r="J3" s="601"/>
      <c r="K3" s="601"/>
      <c r="L3" s="601"/>
      <c r="M3" s="601"/>
      <c r="N3" s="601"/>
      <c r="O3" s="601"/>
    </row>
    <row r="4" spans="1:15" s="109" customFormat="1" ht="15.75" x14ac:dyDescent="0.25">
      <c r="A4" s="648" t="s">
        <v>626</v>
      </c>
      <c r="B4" s="649"/>
      <c r="C4" s="649"/>
      <c r="D4" s="649"/>
      <c r="E4" s="649"/>
      <c r="F4" s="649"/>
      <c r="G4" s="649"/>
      <c r="H4" s="649"/>
      <c r="I4" s="601"/>
      <c r="J4" s="601"/>
      <c r="K4" s="601"/>
      <c r="L4" s="601"/>
      <c r="M4" s="601"/>
      <c r="N4" s="601"/>
      <c r="O4" s="601"/>
    </row>
    <row r="5" spans="1:15" s="109" customFormat="1" ht="15.75" x14ac:dyDescent="0.25">
      <c r="A5" s="604" t="s">
        <v>628</v>
      </c>
      <c r="B5" s="604"/>
      <c r="C5" s="604"/>
      <c r="D5" s="604"/>
      <c r="E5" s="604"/>
      <c r="F5" s="604"/>
      <c r="G5" s="604"/>
      <c r="H5" s="604"/>
      <c r="I5" s="601"/>
      <c r="J5" s="601"/>
      <c r="K5" s="601"/>
      <c r="L5" s="601"/>
      <c r="M5" s="601"/>
      <c r="N5" s="601"/>
      <c r="O5" s="601"/>
    </row>
    <row r="6" spans="1:15" s="3" customFormat="1" ht="15" customHeight="1" x14ac:dyDescent="0.2">
      <c r="A6" s="1"/>
      <c r="B6" s="2"/>
      <c r="C6" s="2"/>
      <c r="D6" s="2"/>
      <c r="E6" s="2"/>
      <c r="F6" s="2"/>
      <c r="G6" s="395"/>
      <c r="H6" s="224"/>
      <c r="K6" s="402"/>
      <c r="O6" s="402"/>
    </row>
    <row r="7" spans="1:15" s="39" customFormat="1" ht="15" customHeight="1" x14ac:dyDescent="0.2">
      <c r="A7" s="37" t="s">
        <v>536</v>
      </c>
      <c r="B7" s="38" t="s">
        <v>537</v>
      </c>
      <c r="C7" s="38" t="s">
        <v>538</v>
      </c>
      <c r="D7" s="38" t="s">
        <v>539</v>
      </c>
      <c r="E7" s="38" t="s">
        <v>540</v>
      </c>
      <c r="F7" s="38" t="s">
        <v>541</v>
      </c>
      <c r="G7" s="396" t="s">
        <v>542</v>
      </c>
      <c r="H7" s="6" t="s">
        <v>543</v>
      </c>
      <c r="I7" s="6" t="s">
        <v>544</v>
      </c>
      <c r="J7" s="6" t="s">
        <v>545</v>
      </c>
      <c r="K7" s="400" t="s">
        <v>546</v>
      </c>
      <c r="L7" s="6" t="s">
        <v>547</v>
      </c>
      <c r="M7" s="377" t="s">
        <v>548</v>
      </c>
      <c r="N7" s="6" t="s">
        <v>549</v>
      </c>
      <c r="O7" s="400" t="s">
        <v>550</v>
      </c>
    </row>
    <row r="8" spans="1:15" s="8" customFormat="1" ht="39" customHeight="1" x14ac:dyDescent="0.2">
      <c r="A8" s="633" t="s">
        <v>252</v>
      </c>
      <c r="B8" s="638" t="s">
        <v>251</v>
      </c>
      <c r="C8" s="638" t="s">
        <v>250</v>
      </c>
      <c r="D8" s="645" t="s">
        <v>529</v>
      </c>
      <c r="E8" s="607"/>
      <c r="F8" s="607"/>
      <c r="G8" s="608"/>
      <c r="H8" s="646" t="s">
        <v>970</v>
      </c>
      <c r="I8" s="607"/>
      <c r="J8" s="607"/>
      <c r="K8" s="608"/>
      <c r="L8" s="646" t="s">
        <v>564</v>
      </c>
      <c r="M8" s="607"/>
      <c r="N8" s="651"/>
      <c r="O8" s="614"/>
    </row>
    <row r="9" spans="1:15" x14ac:dyDescent="0.2">
      <c r="A9" s="657"/>
      <c r="B9" s="657"/>
      <c r="C9" s="657"/>
      <c r="D9" s="7" t="s">
        <v>925</v>
      </c>
      <c r="E9" s="7" t="s">
        <v>926</v>
      </c>
      <c r="F9" s="652" t="s">
        <v>1027</v>
      </c>
      <c r="G9" s="629"/>
      <c r="H9" s="7" t="s">
        <v>925</v>
      </c>
      <c r="I9" s="7" t="s">
        <v>926</v>
      </c>
      <c r="J9" s="652" t="s">
        <v>1027</v>
      </c>
      <c r="K9" s="629"/>
      <c r="L9" s="7" t="s">
        <v>925</v>
      </c>
      <c r="M9" s="375" t="s">
        <v>926</v>
      </c>
      <c r="N9" s="652" t="s">
        <v>1027</v>
      </c>
      <c r="O9" s="629"/>
    </row>
    <row r="10" spans="1:15" x14ac:dyDescent="0.2">
      <c r="A10" s="341"/>
      <c r="B10" s="341"/>
      <c r="C10" s="337"/>
      <c r="D10" s="645" t="s">
        <v>249</v>
      </c>
      <c r="E10" s="608"/>
      <c r="F10" s="177" t="s">
        <v>1028</v>
      </c>
      <c r="G10" s="397" t="s">
        <v>1029</v>
      </c>
      <c r="H10" s="645" t="s">
        <v>249</v>
      </c>
      <c r="I10" s="608"/>
      <c r="J10" s="177" t="s">
        <v>1028</v>
      </c>
      <c r="K10" s="397" t="s">
        <v>1029</v>
      </c>
      <c r="L10" s="652" t="s">
        <v>249</v>
      </c>
      <c r="M10" s="629"/>
      <c r="N10" s="177" t="s">
        <v>1028</v>
      </c>
      <c r="O10" s="397" t="s">
        <v>1029</v>
      </c>
    </row>
    <row r="11" spans="1:15" ht="15" customHeight="1" x14ac:dyDescent="0.2">
      <c r="A11" s="10" t="s">
        <v>244</v>
      </c>
      <c r="B11" s="11" t="s">
        <v>243</v>
      </c>
      <c r="C11" s="12" t="s">
        <v>242</v>
      </c>
      <c r="D11" s="257">
        <v>132690000</v>
      </c>
      <c r="E11" s="257">
        <v>129842200</v>
      </c>
      <c r="F11" s="257">
        <v>130948145</v>
      </c>
      <c r="G11" s="463">
        <f>F11/E11</f>
        <v>1.0085176082968403</v>
      </c>
      <c r="H11" s="230">
        <v>12250000</v>
      </c>
      <c r="I11" s="230">
        <v>12140000</v>
      </c>
      <c r="J11" s="230">
        <v>9957206</v>
      </c>
      <c r="K11" s="401">
        <f>J11/I11</f>
        <v>0.8201981878088962</v>
      </c>
      <c r="L11" s="170">
        <f t="shared" ref="L11:L53" si="0">D11+H11</f>
        <v>144940000</v>
      </c>
      <c r="M11" s="378">
        <f t="shared" ref="M11:N54" si="1">E11+I11</f>
        <v>141982200</v>
      </c>
      <c r="N11" s="378">
        <f t="shared" si="1"/>
        <v>140905351</v>
      </c>
      <c r="O11" s="403">
        <f>N11/M11</f>
        <v>0.99241560561816899</v>
      </c>
    </row>
    <row r="12" spans="1:15" ht="15" customHeight="1" x14ac:dyDescent="0.2">
      <c r="A12" s="10" t="s">
        <v>241</v>
      </c>
      <c r="B12" s="11" t="s">
        <v>240</v>
      </c>
      <c r="C12" s="15" t="s">
        <v>239</v>
      </c>
      <c r="D12" s="257"/>
      <c r="E12" s="257"/>
      <c r="F12" s="257"/>
      <c r="G12" s="463"/>
      <c r="H12" s="230"/>
      <c r="I12" s="230"/>
      <c r="J12" s="230"/>
      <c r="K12" s="401"/>
      <c r="L12" s="170">
        <f t="shared" si="0"/>
        <v>0</v>
      </c>
      <c r="M12" s="378">
        <f t="shared" si="1"/>
        <v>0</v>
      </c>
      <c r="N12" s="378">
        <f t="shared" si="1"/>
        <v>0</v>
      </c>
      <c r="O12" s="403"/>
    </row>
    <row r="13" spans="1:15" ht="15" customHeight="1" x14ac:dyDescent="0.2">
      <c r="A13" s="10" t="s">
        <v>238</v>
      </c>
      <c r="B13" s="11" t="s">
        <v>237</v>
      </c>
      <c r="C13" s="15" t="s">
        <v>236</v>
      </c>
      <c r="D13" s="257">
        <v>10000000</v>
      </c>
      <c r="E13" s="257">
        <v>11500600</v>
      </c>
      <c r="F13" s="257">
        <v>11500600</v>
      </c>
      <c r="G13" s="463">
        <f>F13/E13</f>
        <v>1</v>
      </c>
      <c r="H13" s="230">
        <v>1000000</v>
      </c>
      <c r="I13" s="230">
        <v>1000000</v>
      </c>
      <c r="J13" s="230">
        <v>370000</v>
      </c>
      <c r="K13" s="401">
        <f>J13/I13</f>
        <v>0.37</v>
      </c>
      <c r="L13" s="170">
        <f t="shared" si="0"/>
        <v>11000000</v>
      </c>
      <c r="M13" s="378">
        <f t="shared" si="1"/>
        <v>12500600</v>
      </c>
      <c r="N13" s="378">
        <f t="shared" si="1"/>
        <v>11870600</v>
      </c>
      <c r="O13" s="403">
        <f>N13/M13</f>
        <v>0.94960241908388399</v>
      </c>
    </row>
    <row r="14" spans="1:15" ht="15" customHeight="1" x14ac:dyDescent="0.2">
      <c r="A14" s="10" t="s">
        <v>235</v>
      </c>
      <c r="B14" s="16" t="s">
        <v>234</v>
      </c>
      <c r="C14" s="15" t="s">
        <v>233</v>
      </c>
      <c r="D14" s="257">
        <v>4500000</v>
      </c>
      <c r="E14" s="257">
        <v>4420000</v>
      </c>
      <c r="F14" s="257">
        <v>2859596</v>
      </c>
      <c r="G14" s="463">
        <f>F14/E14</f>
        <v>0.64696742081447967</v>
      </c>
      <c r="H14" s="230"/>
      <c r="I14" s="230"/>
      <c r="J14" s="230">
        <v>1101944</v>
      </c>
      <c r="K14" s="401"/>
      <c r="L14" s="170">
        <f t="shared" si="0"/>
        <v>4500000</v>
      </c>
      <c r="M14" s="378">
        <f t="shared" si="1"/>
        <v>4420000</v>
      </c>
      <c r="N14" s="378">
        <f t="shared" si="1"/>
        <v>3961540</v>
      </c>
      <c r="O14" s="403">
        <f>N14/M14</f>
        <v>0.89627601809954749</v>
      </c>
    </row>
    <row r="15" spans="1:15" ht="15" customHeight="1" x14ac:dyDescent="0.2">
      <c r="A15" s="10" t="s">
        <v>232</v>
      </c>
      <c r="B15" s="16" t="s">
        <v>231</v>
      </c>
      <c r="C15" s="15" t="s">
        <v>230</v>
      </c>
      <c r="D15" s="257"/>
      <c r="E15" s="257"/>
      <c r="F15" s="257"/>
      <c r="G15" s="463"/>
      <c r="H15" s="230"/>
      <c r="I15" s="230"/>
      <c r="J15" s="230"/>
      <c r="K15" s="401"/>
      <c r="L15" s="170">
        <f t="shared" si="0"/>
        <v>0</v>
      </c>
      <c r="M15" s="378">
        <f t="shared" si="1"/>
        <v>0</v>
      </c>
      <c r="N15" s="378">
        <f t="shared" si="1"/>
        <v>0</v>
      </c>
      <c r="O15" s="403"/>
    </row>
    <row r="16" spans="1:15" ht="15" customHeight="1" x14ac:dyDescent="0.2">
      <c r="A16" s="10" t="s">
        <v>229</v>
      </c>
      <c r="B16" s="16" t="s">
        <v>228</v>
      </c>
      <c r="C16" s="15" t="s">
        <v>227</v>
      </c>
      <c r="D16" s="257">
        <v>2850000</v>
      </c>
      <c r="E16" s="257">
        <v>2897200</v>
      </c>
      <c r="F16" s="257">
        <v>2897200</v>
      </c>
      <c r="G16" s="463">
        <f>F16/E16</f>
        <v>1</v>
      </c>
      <c r="H16" s="230"/>
      <c r="I16" s="230"/>
      <c r="J16" s="230"/>
      <c r="K16" s="401"/>
      <c r="L16" s="170">
        <f t="shared" si="0"/>
        <v>2850000</v>
      </c>
      <c r="M16" s="378">
        <f t="shared" si="1"/>
        <v>2897200</v>
      </c>
      <c r="N16" s="378">
        <f t="shared" si="1"/>
        <v>2897200</v>
      </c>
      <c r="O16" s="403">
        <f>N16/M16</f>
        <v>1</v>
      </c>
    </row>
    <row r="17" spans="1:15" ht="15" customHeight="1" x14ac:dyDescent="0.2">
      <c r="A17" s="10" t="s">
        <v>226</v>
      </c>
      <c r="B17" s="16" t="s">
        <v>225</v>
      </c>
      <c r="C17" s="15" t="s">
        <v>224</v>
      </c>
      <c r="D17" s="257">
        <v>4681000</v>
      </c>
      <c r="E17" s="257">
        <v>4681000</v>
      </c>
      <c r="F17" s="257">
        <v>4766316</v>
      </c>
      <c r="G17" s="463">
        <f>F17/E17</f>
        <v>1.0182260200811792</v>
      </c>
      <c r="H17" s="230">
        <v>453000</v>
      </c>
      <c r="I17" s="230">
        <v>523000</v>
      </c>
      <c r="J17" s="230">
        <v>422231</v>
      </c>
      <c r="K17" s="401">
        <f>J17/I17</f>
        <v>0.80732504780114722</v>
      </c>
      <c r="L17" s="170">
        <f t="shared" si="0"/>
        <v>5134000</v>
      </c>
      <c r="M17" s="378">
        <f t="shared" si="1"/>
        <v>5204000</v>
      </c>
      <c r="N17" s="378">
        <f t="shared" si="1"/>
        <v>5188547</v>
      </c>
      <c r="O17" s="403">
        <f>N17/M17</f>
        <v>0.99703055342044578</v>
      </c>
    </row>
    <row r="18" spans="1:15" ht="15" customHeight="1" x14ac:dyDescent="0.2">
      <c r="A18" s="10" t="s">
        <v>223</v>
      </c>
      <c r="B18" s="16" t="s">
        <v>222</v>
      </c>
      <c r="C18" s="15" t="s">
        <v>221</v>
      </c>
      <c r="D18" s="257"/>
      <c r="E18" s="257"/>
      <c r="F18" s="257"/>
      <c r="G18" s="463"/>
      <c r="H18" s="230"/>
      <c r="I18" s="230"/>
      <c r="J18" s="230"/>
      <c r="K18" s="401"/>
      <c r="L18" s="170">
        <f t="shared" si="0"/>
        <v>0</v>
      </c>
      <c r="M18" s="378">
        <f t="shared" si="1"/>
        <v>0</v>
      </c>
      <c r="N18" s="378">
        <f t="shared" si="1"/>
        <v>0</v>
      </c>
      <c r="O18" s="403"/>
    </row>
    <row r="19" spans="1:15" ht="15" customHeight="1" x14ac:dyDescent="0.2">
      <c r="A19" s="10" t="s">
        <v>220</v>
      </c>
      <c r="B19" s="17" t="s">
        <v>219</v>
      </c>
      <c r="C19" s="15" t="s">
        <v>218</v>
      </c>
      <c r="D19" s="257">
        <v>850000</v>
      </c>
      <c r="E19" s="257">
        <v>930000</v>
      </c>
      <c r="F19" s="257">
        <v>887840</v>
      </c>
      <c r="G19" s="463">
        <f>F19/E19</f>
        <v>0.95466666666666666</v>
      </c>
      <c r="H19" s="230">
        <v>150000</v>
      </c>
      <c r="I19" s="230">
        <v>190000</v>
      </c>
      <c r="J19" s="230">
        <v>172870</v>
      </c>
      <c r="K19" s="401">
        <f>J19/I19</f>
        <v>0.9098421052631579</v>
      </c>
      <c r="L19" s="170">
        <f t="shared" si="0"/>
        <v>1000000</v>
      </c>
      <c r="M19" s="378">
        <f t="shared" si="1"/>
        <v>1120000</v>
      </c>
      <c r="N19" s="378">
        <f t="shared" si="1"/>
        <v>1060710</v>
      </c>
      <c r="O19" s="403">
        <f>N19/M19</f>
        <v>0.94706250000000003</v>
      </c>
    </row>
    <row r="20" spans="1:15" ht="15" customHeight="1" x14ac:dyDescent="0.2">
      <c r="A20" s="10" t="s">
        <v>217</v>
      </c>
      <c r="B20" s="17" t="s">
        <v>216</v>
      </c>
      <c r="C20" s="15" t="s">
        <v>215</v>
      </c>
      <c r="D20" s="257">
        <f>250000+288000</f>
        <v>538000</v>
      </c>
      <c r="E20" s="257">
        <f>250000+288000</f>
        <v>538000</v>
      </c>
      <c r="F20" s="257">
        <v>278439</v>
      </c>
      <c r="G20" s="463">
        <f>F20/E20</f>
        <v>0.51754460966542748</v>
      </c>
      <c r="H20" s="230">
        <v>30000</v>
      </c>
      <c r="I20" s="230">
        <v>30000</v>
      </c>
      <c r="J20" s="230">
        <v>22179</v>
      </c>
      <c r="K20" s="401">
        <f>J20/I20</f>
        <v>0.73929999999999996</v>
      </c>
      <c r="L20" s="170">
        <f t="shared" si="0"/>
        <v>568000</v>
      </c>
      <c r="M20" s="378">
        <f t="shared" si="1"/>
        <v>568000</v>
      </c>
      <c r="N20" s="378">
        <f t="shared" si="1"/>
        <v>300618</v>
      </c>
      <c r="O20" s="403">
        <f>N20/M20</f>
        <v>0.5292570422535211</v>
      </c>
    </row>
    <row r="21" spans="1:15" ht="15" customHeight="1" x14ac:dyDescent="0.2">
      <c r="A21" s="10" t="s">
        <v>214</v>
      </c>
      <c r="B21" s="17" t="s">
        <v>213</v>
      </c>
      <c r="C21" s="15" t="s">
        <v>212</v>
      </c>
      <c r="D21" s="257"/>
      <c r="E21" s="257"/>
      <c r="F21" s="257"/>
      <c r="G21" s="463"/>
      <c r="H21" s="230"/>
      <c r="I21" s="230"/>
      <c r="J21" s="230"/>
      <c r="K21" s="401"/>
      <c r="L21" s="170">
        <f t="shared" si="0"/>
        <v>0</v>
      </c>
      <c r="M21" s="378">
        <f t="shared" si="1"/>
        <v>0</v>
      </c>
      <c r="N21" s="378">
        <f t="shared" si="1"/>
        <v>0</v>
      </c>
      <c r="O21" s="403"/>
    </row>
    <row r="22" spans="1:15" ht="15" customHeight="1" x14ac:dyDescent="0.2">
      <c r="A22" s="10" t="s">
        <v>211</v>
      </c>
      <c r="B22" s="17" t="s">
        <v>210</v>
      </c>
      <c r="C22" s="15" t="s">
        <v>209</v>
      </c>
      <c r="D22" s="257">
        <v>700000</v>
      </c>
      <c r="E22" s="257">
        <v>700000</v>
      </c>
      <c r="F22" s="257">
        <v>144000</v>
      </c>
      <c r="G22" s="463">
        <f>F22/E22</f>
        <v>0.20571428571428571</v>
      </c>
      <c r="H22" s="230"/>
      <c r="I22" s="230"/>
      <c r="J22" s="230"/>
      <c r="K22" s="401"/>
      <c r="L22" s="170">
        <f t="shared" si="0"/>
        <v>700000</v>
      </c>
      <c r="M22" s="378">
        <f t="shared" si="1"/>
        <v>700000</v>
      </c>
      <c r="N22" s="378">
        <f t="shared" si="1"/>
        <v>144000</v>
      </c>
      <c r="O22" s="403">
        <f>N22/M22</f>
        <v>0.20571428571428571</v>
      </c>
    </row>
    <row r="23" spans="1:15" s="18" customFormat="1" ht="15" customHeight="1" x14ac:dyDescent="0.2">
      <c r="A23" s="10" t="s">
        <v>208</v>
      </c>
      <c r="B23" s="17" t="s">
        <v>207</v>
      </c>
      <c r="C23" s="15" t="s">
        <v>206</v>
      </c>
      <c r="D23" s="257">
        <f>500000+500000+180000</f>
        <v>1180000</v>
      </c>
      <c r="E23" s="257">
        <v>2480000</v>
      </c>
      <c r="F23" s="257">
        <v>2467678</v>
      </c>
      <c r="G23" s="463">
        <f>F23/E23</f>
        <v>0.99503145161290318</v>
      </c>
      <c r="H23" s="230"/>
      <c r="I23" s="230"/>
      <c r="J23" s="230"/>
      <c r="K23" s="401"/>
      <c r="L23" s="170">
        <f t="shared" si="0"/>
        <v>1180000</v>
      </c>
      <c r="M23" s="378">
        <f t="shared" si="1"/>
        <v>2480000</v>
      </c>
      <c r="N23" s="378">
        <f t="shared" si="1"/>
        <v>2467678</v>
      </c>
      <c r="O23" s="403">
        <f>N23/M23</f>
        <v>0.99503145161290318</v>
      </c>
    </row>
    <row r="24" spans="1:15" s="18" customFormat="1" ht="15" customHeight="1" x14ac:dyDescent="0.2">
      <c r="A24" s="10" t="s">
        <v>205</v>
      </c>
      <c r="B24" s="16" t="s">
        <v>204</v>
      </c>
      <c r="C24" s="15" t="s">
        <v>203</v>
      </c>
      <c r="D24" s="19"/>
      <c r="E24" s="19"/>
      <c r="F24" s="19"/>
      <c r="G24" s="463"/>
      <c r="H24" s="230"/>
      <c r="I24" s="230"/>
      <c r="J24" s="230"/>
      <c r="K24" s="401"/>
      <c r="L24" s="170">
        <f t="shared" si="0"/>
        <v>0</v>
      </c>
      <c r="M24" s="378">
        <f t="shared" si="1"/>
        <v>0</v>
      </c>
      <c r="N24" s="378">
        <f t="shared" si="1"/>
        <v>0</v>
      </c>
      <c r="O24" s="403"/>
    </row>
    <row r="25" spans="1:15" s="18" customFormat="1" ht="15" customHeight="1" x14ac:dyDescent="0.2">
      <c r="A25" s="10" t="s">
        <v>202</v>
      </c>
      <c r="B25" s="17" t="s">
        <v>201</v>
      </c>
      <c r="C25" s="15" t="s">
        <v>200</v>
      </c>
      <c r="D25" s="257"/>
      <c r="E25" s="257"/>
      <c r="F25" s="257"/>
      <c r="G25" s="463"/>
      <c r="H25" s="230"/>
      <c r="I25" s="230"/>
      <c r="J25" s="230"/>
      <c r="K25" s="401"/>
      <c r="L25" s="170">
        <f t="shared" si="0"/>
        <v>0</v>
      </c>
      <c r="M25" s="378">
        <f t="shared" si="1"/>
        <v>0</v>
      </c>
      <c r="N25" s="378">
        <f t="shared" si="1"/>
        <v>0</v>
      </c>
      <c r="O25" s="403"/>
    </row>
    <row r="26" spans="1:15" ht="15" customHeight="1" x14ac:dyDescent="0.2">
      <c r="A26" s="10" t="s">
        <v>199</v>
      </c>
      <c r="B26" s="17" t="s">
        <v>198</v>
      </c>
      <c r="C26" s="15" t="s">
        <v>197</v>
      </c>
      <c r="D26" s="257">
        <v>1500000</v>
      </c>
      <c r="E26" s="257">
        <v>1500000</v>
      </c>
      <c r="F26" s="257">
        <v>864045</v>
      </c>
      <c r="G26" s="463">
        <f>F26/E26</f>
        <v>0.57603000000000004</v>
      </c>
      <c r="H26" s="230"/>
      <c r="I26" s="230"/>
      <c r="J26" s="230"/>
      <c r="K26" s="401"/>
      <c r="L26" s="170">
        <f t="shared" si="0"/>
        <v>1500000</v>
      </c>
      <c r="M26" s="378">
        <f t="shared" si="1"/>
        <v>1500000</v>
      </c>
      <c r="N26" s="378">
        <f t="shared" si="1"/>
        <v>864045</v>
      </c>
      <c r="O26" s="403">
        <f>N26/M26</f>
        <v>0.57603000000000004</v>
      </c>
    </row>
    <row r="27" spans="1:15" ht="15" customHeight="1" x14ac:dyDescent="0.2">
      <c r="A27" s="10" t="s">
        <v>196</v>
      </c>
      <c r="B27" s="20" t="s">
        <v>195</v>
      </c>
      <c r="C27" s="15" t="s">
        <v>194</v>
      </c>
      <c r="D27" s="257">
        <v>550000</v>
      </c>
      <c r="E27" s="257">
        <v>550000</v>
      </c>
      <c r="F27" s="257">
        <v>544200</v>
      </c>
      <c r="G27" s="463">
        <f>F27/E27</f>
        <v>0.98945454545454548</v>
      </c>
      <c r="H27" s="230"/>
      <c r="I27" s="230"/>
      <c r="J27" s="230"/>
      <c r="K27" s="401"/>
      <c r="L27" s="170">
        <f t="shared" si="0"/>
        <v>550000</v>
      </c>
      <c r="M27" s="378">
        <f t="shared" si="1"/>
        <v>550000</v>
      </c>
      <c r="N27" s="378">
        <f t="shared" si="1"/>
        <v>544200</v>
      </c>
      <c r="O27" s="403">
        <f>N27/M27</f>
        <v>0.98945454545454548</v>
      </c>
    </row>
    <row r="28" spans="1:15" ht="15" customHeight="1" x14ac:dyDescent="0.2">
      <c r="A28" s="10" t="s">
        <v>193</v>
      </c>
      <c r="B28" s="17" t="s">
        <v>192</v>
      </c>
      <c r="C28" s="15" t="s">
        <v>191</v>
      </c>
      <c r="D28" s="19"/>
      <c r="E28" s="19"/>
      <c r="F28" s="19"/>
      <c r="G28" s="463"/>
      <c r="H28" s="230"/>
      <c r="I28" s="230"/>
      <c r="J28" s="230"/>
      <c r="K28" s="401"/>
      <c r="L28" s="170">
        <f t="shared" si="0"/>
        <v>0</v>
      </c>
      <c r="M28" s="378">
        <f t="shared" si="1"/>
        <v>0</v>
      </c>
      <c r="N28" s="378">
        <f t="shared" si="1"/>
        <v>0</v>
      </c>
      <c r="O28" s="403"/>
    </row>
    <row r="29" spans="1:15" ht="15" customHeight="1" x14ac:dyDescent="0.2">
      <c r="A29" s="259" t="s">
        <v>190</v>
      </c>
      <c r="B29" s="260" t="s">
        <v>189</v>
      </c>
      <c r="C29" s="261" t="s">
        <v>188</v>
      </c>
      <c r="D29" s="262">
        <f>SUM(D11:D28)</f>
        <v>160039000</v>
      </c>
      <c r="E29" s="262">
        <f>SUM(E11:E28)</f>
        <v>160039000</v>
      </c>
      <c r="F29" s="262">
        <f t="shared" ref="F29:M29" si="2">SUM(F11:F28)</f>
        <v>158158059</v>
      </c>
      <c r="G29" s="467">
        <f>F29/E29</f>
        <v>0.98824698354776019</v>
      </c>
      <c r="H29" s="262">
        <f t="shared" si="2"/>
        <v>13883000</v>
      </c>
      <c r="I29" s="262">
        <f t="shared" si="2"/>
        <v>13883000</v>
      </c>
      <c r="J29" s="262">
        <f t="shared" si="2"/>
        <v>12046430</v>
      </c>
      <c r="K29" s="468">
        <f>J29/I29</f>
        <v>0.86771086940862929</v>
      </c>
      <c r="L29" s="262">
        <f t="shared" si="2"/>
        <v>173922000</v>
      </c>
      <c r="M29" s="262">
        <f t="shared" si="2"/>
        <v>173922000</v>
      </c>
      <c r="N29" s="379">
        <f t="shared" si="1"/>
        <v>170204489</v>
      </c>
      <c r="O29" s="460">
        <f>N29/M29</f>
        <v>0.97862541254125412</v>
      </c>
    </row>
    <row r="30" spans="1:15" ht="15" customHeight="1" x14ac:dyDescent="0.2">
      <c r="A30" s="259" t="s">
        <v>187</v>
      </c>
      <c r="B30" s="263" t="s">
        <v>186</v>
      </c>
      <c r="C30" s="261" t="s">
        <v>185</v>
      </c>
      <c r="D30" s="264">
        <v>31415000</v>
      </c>
      <c r="E30" s="264">
        <v>31415000</v>
      </c>
      <c r="F30" s="264">
        <v>30412308</v>
      </c>
      <c r="G30" s="467">
        <f>F30/E30</f>
        <v>0.96808238102817123</v>
      </c>
      <c r="H30" s="265">
        <f>2350000+150000</f>
        <v>2500000</v>
      </c>
      <c r="I30" s="265">
        <f>2350000+150000</f>
        <v>2500000</v>
      </c>
      <c r="J30" s="265">
        <v>1484637</v>
      </c>
      <c r="K30" s="468">
        <f>J30/I30</f>
        <v>0.59385480000000002</v>
      </c>
      <c r="L30" s="276">
        <f t="shared" si="0"/>
        <v>33915000</v>
      </c>
      <c r="M30" s="379">
        <f t="shared" si="1"/>
        <v>33915000</v>
      </c>
      <c r="N30" s="379">
        <f t="shared" si="1"/>
        <v>31896945</v>
      </c>
      <c r="O30" s="460">
        <f>N30/M30</f>
        <v>0.94049668288367982</v>
      </c>
    </row>
    <row r="31" spans="1:15" s="3" customFormat="1" ht="15" customHeight="1" x14ac:dyDescent="0.2">
      <c r="A31" s="10" t="s">
        <v>184</v>
      </c>
      <c r="B31" s="17" t="s">
        <v>183</v>
      </c>
      <c r="C31" s="15" t="s">
        <v>182</v>
      </c>
      <c r="D31" s="257">
        <v>250000</v>
      </c>
      <c r="E31" s="257">
        <v>250000</v>
      </c>
      <c r="F31" s="257">
        <v>198987</v>
      </c>
      <c r="G31" s="463">
        <f>F31/E31</f>
        <v>0.79594799999999999</v>
      </c>
      <c r="H31" s="231"/>
      <c r="I31" s="231"/>
      <c r="J31" s="231"/>
      <c r="K31" s="401"/>
      <c r="L31" s="170">
        <f t="shared" si="0"/>
        <v>250000</v>
      </c>
      <c r="M31" s="378">
        <f t="shared" si="1"/>
        <v>250000</v>
      </c>
      <c r="N31" s="378">
        <f t="shared" si="1"/>
        <v>198987</v>
      </c>
      <c r="O31" s="403">
        <f>N31/M31</f>
        <v>0.79594799999999999</v>
      </c>
    </row>
    <row r="32" spans="1:15" ht="15" customHeight="1" x14ac:dyDescent="0.2">
      <c r="A32" s="10" t="s">
        <v>181</v>
      </c>
      <c r="B32" s="17" t="s">
        <v>180</v>
      </c>
      <c r="C32" s="15" t="s">
        <v>179</v>
      </c>
      <c r="D32" s="257">
        <v>1700000</v>
      </c>
      <c r="E32" s="257">
        <v>1700000</v>
      </c>
      <c r="F32" s="257">
        <v>1382448</v>
      </c>
      <c r="G32" s="463">
        <f>F32/E32</f>
        <v>0.81320470588235294</v>
      </c>
      <c r="H32" s="230"/>
      <c r="I32" s="230"/>
      <c r="J32" s="230"/>
      <c r="K32" s="401"/>
      <c r="L32" s="170">
        <f t="shared" si="0"/>
        <v>1700000</v>
      </c>
      <c r="M32" s="378">
        <f t="shared" si="1"/>
        <v>1700000</v>
      </c>
      <c r="N32" s="378">
        <f t="shared" si="1"/>
        <v>1382448</v>
      </c>
      <c r="O32" s="403">
        <f>N32/M32</f>
        <v>0.81320470588235294</v>
      </c>
    </row>
    <row r="33" spans="1:15" ht="15" customHeight="1" x14ac:dyDescent="0.2">
      <c r="A33" s="10" t="s">
        <v>178</v>
      </c>
      <c r="B33" s="17" t="s">
        <v>177</v>
      </c>
      <c r="C33" s="15" t="s">
        <v>176</v>
      </c>
      <c r="D33" s="257"/>
      <c r="E33" s="257"/>
      <c r="F33" s="257"/>
      <c r="G33" s="463"/>
      <c r="H33" s="230"/>
      <c r="I33" s="230"/>
      <c r="J33" s="230"/>
      <c r="K33" s="401"/>
      <c r="L33" s="170">
        <f t="shared" si="0"/>
        <v>0</v>
      </c>
      <c r="M33" s="378">
        <f t="shared" si="1"/>
        <v>0</v>
      </c>
      <c r="N33" s="378">
        <f t="shared" si="1"/>
        <v>0</v>
      </c>
      <c r="O33" s="403"/>
    </row>
    <row r="34" spans="1:15" ht="15" customHeight="1" x14ac:dyDescent="0.2">
      <c r="A34" s="10" t="s">
        <v>175</v>
      </c>
      <c r="B34" s="17" t="s">
        <v>174</v>
      </c>
      <c r="C34" s="15" t="s">
        <v>173</v>
      </c>
      <c r="D34" s="324">
        <f>SUM(D31:D33)</f>
        <v>1950000</v>
      </c>
      <c r="E34" s="324">
        <f>SUM(E31:E33)</f>
        <v>1950000</v>
      </c>
      <c r="F34" s="324">
        <f t="shared" ref="F34:M34" si="3">SUM(F31:F33)</f>
        <v>1581435</v>
      </c>
      <c r="G34" s="463">
        <f>F34/E34</f>
        <v>0.81099230769230768</v>
      </c>
      <c r="H34" s="324">
        <f t="shared" si="3"/>
        <v>0</v>
      </c>
      <c r="I34" s="324">
        <f t="shared" si="3"/>
        <v>0</v>
      </c>
      <c r="J34" s="324">
        <f t="shared" si="3"/>
        <v>0</v>
      </c>
      <c r="K34" s="401"/>
      <c r="L34" s="324">
        <f t="shared" si="3"/>
        <v>1950000</v>
      </c>
      <c r="M34" s="324">
        <f t="shared" si="3"/>
        <v>1950000</v>
      </c>
      <c r="N34" s="378">
        <f t="shared" si="1"/>
        <v>1581435</v>
      </c>
      <c r="O34" s="403">
        <f>N34/M34</f>
        <v>0.81099230769230768</v>
      </c>
    </row>
    <row r="35" spans="1:15" ht="15" customHeight="1" x14ac:dyDescent="0.2">
      <c r="A35" s="10" t="s">
        <v>172</v>
      </c>
      <c r="B35" s="17" t="s">
        <v>171</v>
      </c>
      <c r="C35" s="15" t="s">
        <v>170</v>
      </c>
      <c r="D35" s="257">
        <f>4800000+3560000+350000</f>
        <v>8710000</v>
      </c>
      <c r="E35" s="257">
        <v>9158000</v>
      </c>
      <c r="F35" s="257">
        <v>8164854</v>
      </c>
      <c r="G35" s="463">
        <f>F35/E35</f>
        <v>0.89155426949115524</v>
      </c>
      <c r="H35" s="230"/>
      <c r="I35" s="230"/>
      <c r="J35" s="230"/>
      <c r="K35" s="401"/>
      <c r="L35" s="170">
        <f t="shared" si="0"/>
        <v>8710000</v>
      </c>
      <c r="M35" s="378">
        <f t="shared" si="1"/>
        <v>9158000</v>
      </c>
      <c r="N35" s="378">
        <f t="shared" si="1"/>
        <v>8164854</v>
      </c>
      <c r="O35" s="403">
        <f>N35/M35</f>
        <v>0.89155426949115524</v>
      </c>
    </row>
    <row r="36" spans="1:15" ht="15" customHeight="1" x14ac:dyDescent="0.2">
      <c r="A36" s="10" t="s">
        <v>169</v>
      </c>
      <c r="B36" s="17" t="s">
        <v>168</v>
      </c>
      <c r="C36" s="15" t="s">
        <v>167</v>
      </c>
      <c r="D36" s="257">
        <v>1800000</v>
      </c>
      <c r="E36" s="257">
        <v>1800000</v>
      </c>
      <c r="F36" s="257">
        <v>1662641</v>
      </c>
      <c r="G36" s="463">
        <f>F36/E36</f>
        <v>0.92368944444444445</v>
      </c>
      <c r="H36" s="230"/>
      <c r="I36" s="230"/>
      <c r="J36" s="230"/>
      <c r="K36" s="401"/>
      <c r="L36" s="170">
        <f t="shared" si="0"/>
        <v>1800000</v>
      </c>
      <c r="M36" s="378">
        <f t="shared" si="1"/>
        <v>1800000</v>
      </c>
      <c r="N36" s="378">
        <f t="shared" si="1"/>
        <v>1662641</v>
      </c>
      <c r="O36" s="403">
        <f>N36/M36</f>
        <v>0.92368944444444445</v>
      </c>
    </row>
    <row r="37" spans="1:15" ht="15" customHeight="1" x14ac:dyDescent="0.2">
      <c r="A37" s="10" t="s">
        <v>166</v>
      </c>
      <c r="B37" s="17" t="s">
        <v>165</v>
      </c>
      <c r="C37" s="15" t="s">
        <v>164</v>
      </c>
      <c r="D37" s="324">
        <f>SUM(D35:D36)</f>
        <v>10510000</v>
      </c>
      <c r="E37" s="324">
        <f>SUM(E35:E36)</f>
        <v>10958000</v>
      </c>
      <c r="F37" s="324">
        <f t="shared" ref="F37:M37" si="4">SUM(F35:F36)</f>
        <v>9827495</v>
      </c>
      <c r="G37" s="463">
        <f>F37/E37</f>
        <v>0.89683290746486588</v>
      </c>
      <c r="H37" s="324">
        <f t="shared" si="4"/>
        <v>0</v>
      </c>
      <c r="I37" s="324">
        <f t="shared" si="4"/>
        <v>0</v>
      </c>
      <c r="J37" s="324">
        <f t="shared" si="4"/>
        <v>0</v>
      </c>
      <c r="K37" s="401"/>
      <c r="L37" s="324">
        <f t="shared" si="4"/>
        <v>10510000</v>
      </c>
      <c r="M37" s="324">
        <f t="shared" si="4"/>
        <v>10958000</v>
      </c>
      <c r="N37" s="378">
        <f t="shared" si="1"/>
        <v>9827495</v>
      </c>
      <c r="O37" s="403">
        <f>N37/M37</f>
        <v>0.89683290746486588</v>
      </c>
    </row>
    <row r="38" spans="1:15" ht="15" customHeight="1" x14ac:dyDescent="0.2">
      <c r="A38" s="10" t="s">
        <v>163</v>
      </c>
      <c r="B38" s="17" t="s">
        <v>162</v>
      </c>
      <c r="C38" s="15" t="s">
        <v>161</v>
      </c>
      <c r="D38" s="257"/>
      <c r="E38" s="257">
        <v>994588</v>
      </c>
      <c r="F38" s="257">
        <v>994588</v>
      </c>
      <c r="G38" s="463">
        <f>F38/E38</f>
        <v>1</v>
      </c>
      <c r="H38" s="230"/>
      <c r="I38" s="230"/>
      <c r="J38" s="230"/>
      <c r="K38" s="401"/>
      <c r="L38" s="170">
        <f t="shared" si="0"/>
        <v>0</v>
      </c>
      <c r="M38" s="378">
        <f t="shared" si="1"/>
        <v>994588</v>
      </c>
      <c r="N38" s="378">
        <f t="shared" si="1"/>
        <v>994588</v>
      </c>
      <c r="O38" s="403">
        <f>N38/M38</f>
        <v>1</v>
      </c>
    </row>
    <row r="39" spans="1:15" ht="15" customHeight="1" x14ac:dyDescent="0.2">
      <c r="A39" s="10" t="s">
        <v>160</v>
      </c>
      <c r="B39" s="17" t="s">
        <v>159</v>
      </c>
      <c r="C39" s="15" t="s">
        <v>158</v>
      </c>
      <c r="D39" s="257"/>
      <c r="E39" s="257"/>
      <c r="F39" s="257"/>
      <c r="G39" s="463"/>
      <c r="H39" s="230"/>
      <c r="I39" s="230"/>
      <c r="J39" s="230"/>
      <c r="K39" s="401"/>
      <c r="L39" s="170">
        <f t="shared" si="0"/>
        <v>0</v>
      </c>
      <c r="M39" s="378">
        <f t="shared" si="1"/>
        <v>0</v>
      </c>
      <c r="N39" s="378">
        <f t="shared" si="1"/>
        <v>0</v>
      </c>
      <c r="O39" s="403"/>
    </row>
    <row r="40" spans="1:15" ht="15" customHeight="1" x14ac:dyDescent="0.2">
      <c r="A40" s="10" t="s">
        <v>157</v>
      </c>
      <c r="B40" s="17" t="s">
        <v>156</v>
      </c>
      <c r="C40" s="15" t="s">
        <v>155</v>
      </c>
      <c r="D40" s="257"/>
      <c r="E40" s="257"/>
      <c r="F40" s="257"/>
      <c r="G40" s="463"/>
      <c r="H40" s="230"/>
      <c r="I40" s="230"/>
      <c r="J40" s="230"/>
      <c r="K40" s="401"/>
      <c r="L40" s="170">
        <f t="shared" si="0"/>
        <v>0</v>
      </c>
      <c r="M40" s="378">
        <f t="shared" si="1"/>
        <v>0</v>
      </c>
      <c r="N40" s="378">
        <f t="shared" si="1"/>
        <v>0</v>
      </c>
      <c r="O40" s="403"/>
    </row>
    <row r="41" spans="1:15" ht="15" customHeight="1" x14ac:dyDescent="0.2">
      <c r="A41" s="10" t="s">
        <v>154</v>
      </c>
      <c r="B41" s="17" t="s">
        <v>153</v>
      </c>
      <c r="C41" s="15" t="s">
        <v>152</v>
      </c>
      <c r="D41" s="257"/>
      <c r="E41" s="257"/>
      <c r="F41" s="257"/>
      <c r="G41" s="463"/>
      <c r="H41" s="230"/>
      <c r="I41" s="230"/>
      <c r="J41" s="230"/>
      <c r="K41" s="401"/>
      <c r="L41" s="170">
        <f t="shared" si="0"/>
        <v>0</v>
      </c>
      <c r="M41" s="378">
        <f t="shared" si="1"/>
        <v>0</v>
      </c>
      <c r="N41" s="378">
        <f t="shared" si="1"/>
        <v>0</v>
      </c>
      <c r="O41" s="403"/>
    </row>
    <row r="42" spans="1:15" ht="15" customHeight="1" x14ac:dyDescent="0.2">
      <c r="A42" s="10" t="s">
        <v>151</v>
      </c>
      <c r="B42" s="17" t="s">
        <v>150</v>
      </c>
      <c r="C42" s="15" t="s">
        <v>149</v>
      </c>
      <c r="D42" s="257"/>
      <c r="E42" s="257"/>
      <c r="F42" s="257"/>
      <c r="G42" s="463"/>
      <c r="H42" s="230"/>
      <c r="I42" s="230"/>
      <c r="J42" s="230"/>
      <c r="K42" s="401"/>
      <c r="L42" s="170">
        <f t="shared" si="0"/>
        <v>0</v>
      </c>
      <c r="M42" s="378">
        <f t="shared" si="1"/>
        <v>0</v>
      </c>
      <c r="N42" s="378">
        <f t="shared" si="1"/>
        <v>0</v>
      </c>
      <c r="O42" s="403"/>
    </row>
    <row r="43" spans="1:15" ht="15" customHeight="1" x14ac:dyDescent="0.2">
      <c r="A43" s="10" t="s">
        <v>148</v>
      </c>
      <c r="B43" s="20" t="s">
        <v>147</v>
      </c>
      <c r="C43" s="15" t="s">
        <v>146</v>
      </c>
      <c r="D43" s="257"/>
      <c r="E43" s="257"/>
      <c r="F43" s="257"/>
      <c r="G43" s="463"/>
      <c r="H43" s="230"/>
      <c r="I43" s="230"/>
      <c r="J43" s="230"/>
      <c r="K43" s="401"/>
      <c r="L43" s="170">
        <f t="shared" si="0"/>
        <v>0</v>
      </c>
      <c r="M43" s="378">
        <f t="shared" si="1"/>
        <v>0</v>
      </c>
      <c r="N43" s="378">
        <f t="shared" si="1"/>
        <v>0</v>
      </c>
      <c r="O43" s="403"/>
    </row>
    <row r="44" spans="1:15" ht="15" customHeight="1" x14ac:dyDescent="0.2">
      <c r="A44" s="10" t="s">
        <v>145</v>
      </c>
      <c r="B44" s="17" t="s">
        <v>144</v>
      </c>
      <c r="C44" s="15" t="s">
        <v>143</v>
      </c>
      <c r="D44" s="257">
        <f>135000+1700000+1600000+4500000+500000+400000+508000+180000+1800000+250000</f>
        <v>11573000</v>
      </c>
      <c r="E44" s="257">
        <v>11955081</v>
      </c>
      <c r="F44" s="257">
        <v>8016051</v>
      </c>
      <c r="G44" s="463">
        <f>F44/E44</f>
        <v>0.67051415209984777</v>
      </c>
      <c r="H44" s="230"/>
      <c r="I44" s="230"/>
      <c r="J44" s="230"/>
      <c r="K44" s="401"/>
      <c r="L44" s="170">
        <f t="shared" si="0"/>
        <v>11573000</v>
      </c>
      <c r="M44" s="378">
        <f t="shared" si="1"/>
        <v>11955081</v>
      </c>
      <c r="N44" s="378">
        <f t="shared" si="1"/>
        <v>8016051</v>
      </c>
      <c r="O44" s="403">
        <f>N44/M44</f>
        <v>0.67051415209984777</v>
      </c>
    </row>
    <row r="45" spans="1:15" ht="15" customHeight="1" x14ac:dyDescent="0.2">
      <c r="A45" s="10" t="s">
        <v>142</v>
      </c>
      <c r="B45" s="17" t="s">
        <v>141</v>
      </c>
      <c r="C45" s="15" t="s">
        <v>140</v>
      </c>
      <c r="D45" s="324">
        <f>SUM(D38:D44)</f>
        <v>11573000</v>
      </c>
      <c r="E45" s="324">
        <f>SUM(E38:E44)</f>
        <v>12949669</v>
      </c>
      <c r="F45" s="324">
        <f t="shared" ref="F45:M45" si="5">SUM(F38:F44)</f>
        <v>9010639</v>
      </c>
      <c r="G45" s="463">
        <f>F45/E45</f>
        <v>0.69582002443460134</v>
      </c>
      <c r="H45" s="324">
        <f t="shared" si="5"/>
        <v>0</v>
      </c>
      <c r="I45" s="324">
        <f t="shared" si="5"/>
        <v>0</v>
      </c>
      <c r="J45" s="324">
        <f t="shared" si="5"/>
        <v>0</v>
      </c>
      <c r="K45" s="401"/>
      <c r="L45" s="324">
        <f t="shared" si="5"/>
        <v>11573000</v>
      </c>
      <c r="M45" s="324">
        <f t="shared" si="5"/>
        <v>12949669</v>
      </c>
      <c r="N45" s="378">
        <f t="shared" si="1"/>
        <v>9010639</v>
      </c>
      <c r="O45" s="403">
        <f>N45/M45</f>
        <v>0.69582002443460134</v>
      </c>
    </row>
    <row r="46" spans="1:15" ht="15" customHeight="1" x14ac:dyDescent="0.2">
      <c r="A46" s="10" t="s">
        <v>139</v>
      </c>
      <c r="B46" s="17" t="s">
        <v>138</v>
      </c>
      <c r="C46" s="15" t="s">
        <v>137</v>
      </c>
      <c r="D46" s="257">
        <v>70000</v>
      </c>
      <c r="E46" s="257">
        <v>70000</v>
      </c>
      <c r="F46" s="257">
        <v>26064</v>
      </c>
      <c r="G46" s="463">
        <f>F46/E46</f>
        <v>0.37234285714285714</v>
      </c>
      <c r="H46" s="230"/>
      <c r="I46" s="230"/>
      <c r="J46" s="230"/>
      <c r="K46" s="401"/>
      <c r="L46" s="170">
        <f t="shared" si="0"/>
        <v>70000</v>
      </c>
      <c r="M46" s="378">
        <f t="shared" si="1"/>
        <v>70000</v>
      </c>
      <c r="N46" s="378">
        <f t="shared" si="1"/>
        <v>26064</v>
      </c>
      <c r="O46" s="403">
        <f>N46/M46</f>
        <v>0.37234285714285714</v>
      </c>
    </row>
    <row r="47" spans="1:15" ht="15" customHeight="1" x14ac:dyDescent="0.2">
      <c r="A47" s="10" t="s">
        <v>136</v>
      </c>
      <c r="B47" s="17" t="s">
        <v>135</v>
      </c>
      <c r="C47" s="15" t="s">
        <v>134</v>
      </c>
      <c r="D47" s="257"/>
      <c r="E47" s="257"/>
      <c r="F47" s="257"/>
      <c r="G47" s="463"/>
      <c r="H47" s="230"/>
      <c r="I47" s="230"/>
      <c r="J47" s="230"/>
      <c r="K47" s="401"/>
      <c r="L47" s="170">
        <f t="shared" si="0"/>
        <v>0</v>
      </c>
      <c r="M47" s="378">
        <f t="shared" si="1"/>
        <v>0</v>
      </c>
      <c r="N47" s="378">
        <f t="shared" si="1"/>
        <v>0</v>
      </c>
      <c r="O47" s="403"/>
    </row>
    <row r="48" spans="1:15" ht="15" customHeight="1" x14ac:dyDescent="0.2">
      <c r="A48" s="10" t="s">
        <v>133</v>
      </c>
      <c r="B48" s="17" t="s">
        <v>132</v>
      </c>
      <c r="C48" s="15" t="s">
        <v>131</v>
      </c>
      <c r="D48" s="324">
        <f>SUM(D46:D47)</f>
        <v>70000</v>
      </c>
      <c r="E48" s="324">
        <f>SUM(E46:E47)</f>
        <v>70000</v>
      </c>
      <c r="F48" s="324">
        <f t="shared" ref="F48:M48" si="6">SUM(F46:F47)</f>
        <v>26064</v>
      </c>
      <c r="G48" s="463">
        <f>F48/E48</f>
        <v>0.37234285714285714</v>
      </c>
      <c r="H48" s="324">
        <f t="shared" si="6"/>
        <v>0</v>
      </c>
      <c r="I48" s="324">
        <f t="shared" si="6"/>
        <v>0</v>
      </c>
      <c r="J48" s="324">
        <f t="shared" si="6"/>
        <v>0</v>
      </c>
      <c r="K48" s="401"/>
      <c r="L48" s="324">
        <f t="shared" si="6"/>
        <v>70000</v>
      </c>
      <c r="M48" s="324">
        <f t="shared" si="6"/>
        <v>70000</v>
      </c>
      <c r="N48" s="378">
        <f t="shared" si="1"/>
        <v>26064</v>
      </c>
      <c r="O48" s="403">
        <f>N48/M48</f>
        <v>0.37234285714285714</v>
      </c>
    </row>
    <row r="49" spans="1:15" ht="15" customHeight="1" x14ac:dyDescent="0.2">
      <c r="A49" s="10" t="s">
        <v>130</v>
      </c>
      <c r="B49" s="17" t="s">
        <v>129</v>
      </c>
      <c r="C49" s="15" t="s">
        <v>128</v>
      </c>
      <c r="D49" s="257">
        <v>6490000</v>
      </c>
      <c r="E49" s="257">
        <v>6551910</v>
      </c>
      <c r="F49" s="257">
        <v>2487471</v>
      </c>
      <c r="G49" s="463">
        <f>F49/E49</f>
        <v>0.37965585607860913</v>
      </c>
      <c r="H49" s="230"/>
      <c r="I49" s="230"/>
      <c r="J49" s="230"/>
      <c r="K49" s="401"/>
      <c r="L49" s="170">
        <f t="shared" si="0"/>
        <v>6490000</v>
      </c>
      <c r="M49" s="378">
        <f t="shared" si="1"/>
        <v>6551910</v>
      </c>
      <c r="N49" s="378">
        <f t="shared" si="1"/>
        <v>2487471</v>
      </c>
      <c r="O49" s="403">
        <f>N49/M49</f>
        <v>0.37965585607860913</v>
      </c>
    </row>
    <row r="50" spans="1:15" ht="15" customHeight="1" x14ac:dyDescent="0.2">
      <c r="A50" s="10" t="s">
        <v>127</v>
      </c>
      <c r="B50" s="17" t="s">
        <v>126</v>
      </c>
      <c r="C50" s="15" t="s">
        <v>125</v>
      </c>
      <c r="D50" s="257">
        <v>480000</v>
      </c>
      <c r="E50" s="257">
        <v>480000</v>
      </c>
      <c r="F50" s="257">
        <v>194000</v>
      </c>
      <c r="G50" s="463">
        <f>F50/E50</f>
        <v>0.40416666666666667</v>
      </c>
      <c r="H50" s="230"/>
      <c r="I50" s="230"/>
      <c r="J50" s="230"/>
      <c r="K50" s="401"/>
      <c r="L50" s="170">
        <f t="shared" si="0"/>
        <v>480000</v>
      </c>
      <c r="M50" s="378">
        <f t="shared" si="1"/>
        <v>480000</v>
      </c>
      <c r="N50" s="378">
        <f t="shared" si="1"/>
        <v>194000</v>
      </c>
      <c r="O50" s="403">
        <f>N50/M50</f>
        <v>0.40416666666666667</v>
      </c>
    </row>
    <row r="51" spans="1:15" ht="15" customHeight="1" x14ac:dyDescent="0.2">
      <c r="A51" s="10" t="s">
        <v>124</v>
      </c>
      <c r="B51" s="17" t="s">
        <v>123</v>
      </c>
      <c r="C51" s="15" t="s">
        <v>122</v>
      </c>
      <c r="D51" s="257"/>
      <c r="E51" s="257"/>
      <c r="F51" s="257"/>
      <c r="G51" s="463"/>
      <c r="H51" s="230"/>
      <c r="I51" s="230"/>
      <c r="J51" s="230"/>
      <c r="K51" s="401"/>
      <c r="L51" s="170">
        <f t="shared" si="0"/>
        <v>0</v>
      </c>
      <c r="M51" s="378">
        <f t="shared" si="1"/>
        <v>0</v>
      </c>
      <c r="N51" s="378">
        <f t="shared" si="1"/>
        <v>0</v>
      </c>
      <c r="O51" s="403"/>
    </row>
    <row r="52" spans="1:15" ht="15" customHeight="1" x14ac:dyDescent="0.2">
      <c r="A52" s="10" t="s">
        <v>121</v>
      </c>
      <c r="B52" s="17" t="s">
        <v>120</v>
      </c>
      <c r="C52" s="15" t="s">
        <v>119</v>
      </c>
      <c r="D52" s="257"/>
      <c r="E52" s="257"/>
      <c r="F52" s="257"/>
      <c r="G52" s="463"/>
      <c r="H52" s="230"/>
      <c r="I52" s="230"/>
      <c r="J52" s="230"/>
      <c r="K52" s="401"/>
      <c r="L52" s="170">
        <f t="shared" si="0"/>
        <v>0</v>
      </c>
      <c r="M52" s="378">
        <f t="shared" si="1"/>
        <v>0</v>
      </c>
      <c r="N52" s="378">
        <f t="shared" si="1"/>
        <v>0</v>
      </c>
      <c r="O52" s="403"/>
    </row>
    <row r="53" spans="1:15" ht="15" customHeight="1" x14ac:dyDescent="0.2">
      <c r="A53" s="10" t="s">
        <v>118</v>
      </c>
      <c r="B53" s="17" t="s">
        <v>117</v>
      </c>
      <c r="C53" s="15" t="s">
        <v>116</v>
      </c>
      <c r="D53" s="257">
        <v>50000</v>
      </c>
      <c r="E53" s="257">
        <v>50000</v>
      </c>
      <c r="F53" s="257">
        <v>128</v>
      </c>
      <c r="G53" s="463">
        <f>F53/E53</f>
        <v>2.5600000000000002E-3</v>
      </c>
      <c r="H53" s="230"/>
      <c r="I53" s="230"/>
      <c r="J53" s="230"/>
      <c r="K53" s="401"/>
      <c r="L53" s="170">
        <f t="shared" si="0"/>
        <v>50000</v>
      </c>
      <c r="M53" s="378">
        <f t="shared" si="1"/>
        <v>50000</v>
      </c>
      <c r="N53" s="378">
        <f t="shared" si="1"/>
        <v>128</v>
      </c>
      <c r="O53" s="403">
        <f>N53/M53</f>
        <v>2.5600000000000002E-3</v>
      </c>
    </row>
    <row r="54" spans="1:15" ht="15" customHeight="1" x14ac:dyDescent="0.2">
      <c r="A54" s="10" t="s">
        <v>115</v>
      </c>
      <c r="B54" s="17" t="s">
        <v>114</v>
      </c>
      <c r="C54" s="15" t="s">
        <v>113</v>
      </c>
      <c r="D54" s="324">
        <f>SUM(D49:D53)</f>
        <v>7020000</v>
      </c>
      <c r="E54" s="324">
        <f>SUM(E49:E53)</f>
        <v>7081910</v>
      </c>
      <c r="F54" s="324">
        <f t="shared" ref="F54:M54" si="7">SUM(F49:F53)</f>
        <v>2681599</v>
      </c>
      <c r="G54" s="463">
        <f>F54/E54</f>
        <v>0.37865476968783846</v>
      </c>
      <c r="H54" s="324">
        <f t="shared" si="7"/>
        <v>0</v>
      </c>
      <c r="I54" s="324">
        <f t="shared" si="7"/>
        <v>0</v>
      </c>
      <c r="J54" s="324">
        <f t="shared" si="7"/>
        <v>0</v>
      </c>
      <c r="K54" s="401"/>
      <c r="L54" s="324">
        <f t="shared" si="7"/>
        <v>7020000</v>
      </c>
      <c r="M54" s="324">
        <f t="shared" si="7"/>
        <v>7081910</v>
      </c>
      <c r="N54" s="378">
        <f t="shared" si="1"/>
        <v>2681599</v>
      </c>
      <c r="O54" s="403">
        <f>N54/M54</f>
        <v>0.37865476968783846</v>
      </c>
    </row>
    <row r="55" spans="1:15" ht="15" customHeight="1" x14ac:dyDescent="0.2">
      <c r="A55" s="259" t="s">
        <v>112</v>
      </c>
      <c r="B55" s="263" t="s">
        <v>111</v>
      </c>
      <c r="C55" s="261" t="s">
        <v>110</v>
      </c>
      <c r="D55" s="262">
        <f t="shared" ref="D55:M55" si="8">D34+D37+D45+D48+D54</f>
        <v>31123000</v>
      </c>
      <c r="E55" s="262">
        <f t="shared" si="8"/>
        <v>33009579</v>
      </c>
      <c r="F55" s="262">
        <f t="shared" si="8"/>
        <v>23127232</v>
      </c>
      <c r="G55" s="467">
        <f>F55/E55</f>
        <v>0.7006218407087228</v>
      </c>
      <c r="H55" s="262">
        <f t="shared" si="8"/>
        <v>0</v>
      </c>
      <c r="I55" s="262">
        <f t="shared" si="8"/>
        <v>0</v>
      </c>
      <c r="J55" s="262">
        <f t="shared" si="8"/>
        <v>0</v>
      </c>
      <c r="K55" s="468"/>
      <c r="L55" s="262">
        <f t="shared" si="8"/>
        <v>31123000</v>
      </c>
      <c r="M55" s="262">
        <f t="shared" si="8"/>
        <v>33009579</v>
      </c>
      <c r="N55" s="379">
        <f t="shared" ref="N55:N105" si="9">F55+J55</f>
        <v>23127232</v>
      </c>
      <c r="O55" s="460">
        <f>N55/M55</f>
        <v>0.7006218407087228</v>
      </c>
    </row>
    <row r="56" spans="1:15" ht="15" customHeight="1" x14ac:dyDescent="0.2">
      <c r="A56" s="10" t="s">
        <v>109</v>
      </c>
      <c r="B56" s="27" t="s">
        <v>108</v>
      </c>
      <c r="C56" s="15" t="s">
        <v>107</v>
      </c>
      <c r="D56" s="13"/>
      <c r="E56" s="13"/>
      <c r="F56" s="13"/>
      <c r="G56" s="463"/>
      <c r="H56" s="14"/>
      <c r="I56" s="14"/>
      <c r="J56" s="14"/>
      <c r="K56" s="401"/>
      <c r="L56" s="170">
        <f t="shared" ref="L56:L90" si="10">D56+H56</f>
        <v>0</v>
      </c>
      <c r="M56" s="378">
        <f t="shared" ref="M56:M90" si="11">E56+I56</f>
        <v>0</v>
      </c>
      <c r="N56" s="378">
        <f t="shared" si="9"/>
        <v>0</v>
      </c>
      <c r="O56" s="403"/>
    </row>
    <row r="57" spans="1:15" ht="15" customHeight="1" x14ac:dyDescent="0.2">
      <c r="A57" s="10" t="s">
        <v>106</v>
      </c>
      <c r="B57" s="27" t="s">
        <v>105</v>
      </c>
      <c r="C57" s="15" t="s">
        <v>104</v>
      </c>
      <c r="D57" s="13"/>
      <c r="E57" s="13"/>
      <c r="F57" s="13"/>
      <c r="G57" s="463"/>
      <c r="H57" s="14"/>
      <c r="I57" s="14"/>
      <c r="J57" s="14"/>
      <c r="K57" s="401"/>
      <c r="L57" s="170">
        <f t="shared" si="10"/>
        <v>0</v>
      </c>
      <c r="M57" s="378">
        <f t="shared" si="11"/>
        <v>0</v>
      </c>
      <c r="N57" s="378">
        <f t="shared" si="9"/>
        <v>0</v>
      </c>
      <c r="O57" s="403"/>
    </row>
    <row r="58" spans="1:15" ht="15" customHeight="1" x14ac:dyDescent="0.2">
      <c r="A58" s="10" t="s">
        <v>103</v>
      </c>
      <c r="B58" s="27" t="s">
        <v>102</v>
      </c>
      <c r="C58" s="15" t="s">
        <v>101</v>
      </c>
      <c r="D58" s="13"/>
      <c r="E58" s="13"/>
      <c r="F58" s="13"/>
      <c r="G58" s="463"/>
      <c r="H58" s="14"/>
      <c r="I58" s="14"/>
      <c r="J58" s="14"/>
      <c r="K58" s="401"/>
      <c r="L58" s="170">
        <f t="shared" si="10"/>
        <v>0</v>
      </c>
      <c r="M58" s="378">
        <f t="shared" si="11"/>
        <v>0</v>
      </c>
      <c r="N58" s="378">
        <f t="shared" si="9"/>
        <v>0</v>
      </c>
      <c r="O58" s="403"/>
    </row>
    <row r="59" spans="1:15" ht="15" customHeight="1" x14ac:dyDescent="0.2">
      <c r="A59" s="10" t="s">
        <v>100</v>
      </c>
      <c r="B59" s="27" t="s">
        <v>99</v>
      </c>
      <c r="C59" s="15" t="s">
        <v>98</v>
      </c>
      <c r="D59" s="13"/>
      <c r="E59" s="13"/>
      <c r="F59" s="13"/>
      <c r="G59" s="463"/>
      <c r="H59" s="14"/>
      <c r="I59" s="14"/>
      <c r="J59" s="14"/>
      <c r="K59" s="401"/>
      <c r="L59" s="170">
        <f t="shared" si="10"/>
        <v>0</v>
      </c>
      <c r="M59" s="378">
        <f t="shared" si="11"/>
        <v>0</v>
      </c>
      <c r="N59" s="378">
        <f t="shared" si="9"/>
        <v>0</v>
      </c>
      <c r="O59" s="403"/>
    </row>
    <row r="60" spans="1:15" ht="15" customHeight="1" x14ac:dyDescent="0.2">
      <c r="A60" s="10" t="s">
        <v>97</v>
      </c>
      <c r="B60" s="27" t="s">
        <v>96</v>
      </c>
      <c r="C60" s="15" t="s">
        <v>95</v>
      </c>
      <c r="D60" s="13"/>
      <c r="E60" s="13"/>
      <c r="F60" s="13"/>
      <c r="G60" s="463"/>
      <c r="H60" s="14"/>
      <c r="I60" s="14"/>
      <c r="J60" s="14"/>
      <c r="K60" s="401"/>
      <c r="L60" s="170">
        <f t="shared" si="10"/>
        <v>0</v>
      </c>
      <c r="M60" s="378">
        <f t="shared" si="11"/>
        <v>0</v>
      </c>
      <c r="N60" s="378">
        <f t="shared" si="9"/>
        <v>0</v>
      </c>
      <c r="O60" s="403"/>
    </row>
    <row r="61" spans="1:15" ht="15" customHeight="1" x14ac:dyDescent="0.2">
      <c r="A61" s="10" t="s">
        <v>94</v>
      </c>
      <c r="B61" s="27" t="s">
        <v>93</v>
      </c>
      <c r="C61" s="15" t="s">
        <v>92</v>
      </c>
      <c r="D61" s="13"/>
      <c r="E61" s="13"/>
      <c r="F61" s="13"/>
      <c r="G61" s="463"/>
      <c r="H61" s="14"/>
      <c r="I61" s="14"/>
      <c r="J61" s="14"/>
      <c r="K61" s="401"/>
      <c r="L61" s="170">
        <f t="shared" si="10"/>
        <v>0</v>
      </c>
      <c r="M61" s="378">
        <f t="shared" si="11"/>
        <v>0</v>
      </c>
      <c r="N61" s="378">
        <f t="shared" si="9"/>
        <v>0</v>
      </c>
      <c r="O61" s="403"/>
    </row>
    <row r="62" spans="1:15" ht="15" customHeight="1" x14ac:dyDescent="0.2">
      <c r="A62" s="10" t="s">
        <v>91</v>
      </c>
      <c r="B62" s="27" t="s">
        <v>90</v>
      </c>
      <c r="C62" s="15" t="s">
        <v>89</v>
      </c>
      <c r="D62" s="13"/>
      <c r="E62" s="13"/>
      <c r="F62" s="13"/>
      <c r="G62" s="463"/>
      <c r="H62" s="14"/>
      <c r="I62" s="14"/>
      <c r="J62" s="14"/>
      <c r="K62" s="401"/>
      <c r="L62" s="170">
        <f t="shared" si="10"/>
        <v>0</v>
      </c>
      <c r="M62" s="378">
        <f t="shared" si="11"/>
        <v>0</v>
      </c>
      <c r="N62" s="378">
        <f t="shared" si="9"/>
        <v>0</v>
      </c>
      <c r="O62" s="403"/>
    </row>
    <row r="63" spans="1:15" ht="15" customHeight="1" x14ac:dyDescent="0.2">
      <c r="A63" s="10" t="s">
        <v>88</v>
      </c>
      <c r="B63" s="27" t="s">
        <v>87</v>
      </c>
      <c r="C63" s="15" t="s">
        <v>86</v>
      </c>
      <c r="D63" s="13"/>
      <c r="E63" s="13"/>
      <c r="F63" s="13"/>
      <c r="G63" s="463"/>
      <c r="H63" s="14"/>
      <c r="I63" s="14"/>
      <c r="J63" s="14"/>
      <c r="K63" s="401"/>
      <c r="L63" s="170">
        <f t="shared" si="10"/>
        <v>0</v>
      </c>
      <c r="M63" s="378">
        <f t="shared" si="11"/>
        <v>0</v>
      </c>
      <c r="N63" s="378">
        <f t="shared" si="9"/>
        <v>0</v>
      </c>
      <c r="O63" s="403"/>
    </row>
    <row r="64" spans="1:15" ht="15" customHeight="1" x14ac:dyDescent="0.2">
      <c r="A64" s="259" t="s">
        <v>85</v>
      </c>
      <c r="B64" s="266" t="s">
        <v>84</v>
      </c>
      <c r="C64" s="261" t="s">
        <v>83</v>
      </c>
      <c r="D64" s="267"/>
      <c r="E64" s="267"/>
      <c r="F64" s="267"/>
      <c r="G64" s="467"/>
      <c r="H64" s="271"/>
      <c r="I64" s="271"/>
      <c r="J64" s="271"/>
      <c r="K64" s="468"/>
      <c r="L64" s="276">
        <f t="shared" si="10"/>
        <v>0</v>
      </c>
      <c r="M64" s="379">
        <f t="shared" si="11"/>
        <v>0</v>
      </c>
      <c r="N64" s="379">
        <f t="shared" si="9"/>
        <v>0</v>
      </c>
      <c r="O64" s="460"/>
    </row>
    <row r="65" spans="1:15" ht="15" customHeight="1" x14ac:dyDescent="0.2">
      <c r="A65" s="10" t="s">
        <v>82</v>
      </c>
      <c r="B65" s="29" t="s">
        <v>81</v>
      </c>
      <c r="C65" s="15" t="s">
        <v>80</v>
      </c>
      <c r="D65" s="13"/>
      <c r="E65" s="13"/>
      <c r="F65" s="13"/>
      <c r="G65" s="463"/>
      <c r="H65" s="14"/>
      <c r="I65" s="14"/>
      <c r="J65" s="14"/>
      <c r="K65" s="401"/>
      <c r="L65" s="170">
        <f t="shared" si="10"/>
        <v>0</v>
      </c>
      <c r="M65" s="378">
        <f t="shared" si="11"/>
        <v>0</v>
      </c>
      <c r="N65" s="378">
        <f t="shared" si="9"/>
        <v>0</v>
      </c>
      <c r="O65" s="403"/>
    </row>
    <row r="66" spans="1:15" ht="15" customHeight="1" x14ac:dyDescent="0.2">
      <c r="A66" s="10">
        <v>56</v>
      </c>
      <c r="B66" s="29" t="s">
        <v>79</v>
      </c>
      <c r="C66" s="15" t="s">
        <v>78</v>
      </c>
      <c r="D66" s="13"/>
      <c r="E66" s="13"/>
      <c r="F66" s="13"/>
      <c r="G66" s="463"/>
      <c r="H66" s="14"/>
      <c r="I66" s="14"/>
      <c r="J66" s="14"/>
      <c r="K66" s="401"/>
      <c r="L66" s="170">
        <f t="shared" si="10"/>
        <v>0</v>
      </c>
      <c r="M66" s="378">
        <f t="shared" si="11"/>
        <v>0</v>
      </c>
      <c r="N66" s="378">
        <f t="shared" si="9"/>
        <v>0</v>
      </c>
      <c r="O66" s="403"/>
    </row>
    <row r="67" spans="1:15" ht="15" customHeight="1" x14ac:dyDescent="0.2">
      <c r="A67" s="10">
        <v>57</v>
      </c>
      <c r="B67" s="29" t="s">
        <v>77</v>
      </c>
      <c r="C67" s="15" t="s">
        <v>76</v>
      </c>
      <c r="D67" s="13"/>
      <c r="E67" s="13"/>
      <c r="F67" s="13"/>
      <c r="G67" s="463"/>
      <c r="H67" s="14"/>
      <c r="I67" s="14"/>
      <c r="J67" s="14"/>
      <c r="K67" s="401"/>
      <c r="L67" s="170">
        <f t="shared" si="10"/>
        <v>0</v>
      </c>
      <c r="M67" s="378">
        <f t="shared" si="11"/>
        <v>0</v>
      </c>
      <c r="N67" s="378">
        <f t="shared" si="9"/>
        <v>0</v>
      </c>
      <c r="O67" s="403"/>
    </row>
    <row r="68" spans="1:15" ht="15" customHeight="1" x14ac:dyDescent="0.2">
      <c r="A68" s="10">
        <v>58</v>
      </c>
      <c r="B68" s="29" t="s">
        <v>75</v>
      </c>
      <c r="C68" s="15" t="s">
        <v>74</v>
      </c>
      <c r="D68" s="13"/>
      <c r="E68" s="13"/>
      <c r="F68" s="13"/>
      <c r="G68" s="463"/>
      <c r="H68" s="14"/>
      <c r="I68" s="14"/>
      <c r="J68" s="14"/>
      <c r="K68" s="401"/>
      <c r="L68" s="170">
        <f t="shared" si="10"/>
        <v>0</v>
      </c>
      <c r="M68" s="378">
        <f t="shared" si="11"/>
        <v>0</v>
      </c>
      <c r="N68" s="378">
        <f t="shared" si="9"/>
        <v>0</v>
      </c>
      <c r="O68" s="403"/>
    </row>
    <row r="69" spans="1:15" ht="15" customHeight="1" x14ac:dyDescent="0.2">
      <c r="A69" s="10">
        <v>59</v>
      </c>
      <c r="B69" s="29" t="s">
        <v>73</v>
      </c>
      <c r="C69" s="15" t="s">
        <v>72</v>
      </c>
      <c r="D69" s="19"/>
      <c r="E69" s="19"/>
      <c r="F69" s="19"/>
      <c r="G69" s="463"/>
      <c r="H69" s="14"/>
      <c r="I69" s="14"/>
      <c r="J69" s="14"/>
      <c r="K69" s="401"/>
      <c r="L69" s="170">
        <f t="shared" si="10"/>
        <v>0</v>
      </c>
      <c r="M69" s="378">
        <f t="shared" si="11"/>
        <v>0</v>
      </c>
      <c r="N69" s="378">
        <f t="shared" si="9"/>
        <v>0</v>
      </c>
      <c r="O69" s="403"/>
    </row>
    <row r="70" spans="1:15" ht="15" customHeight="1" x14ac:dyDescent="0.2">
      <c r="A70" s="10">
        <v>60</v>
      </c>
      <c r="B70" s="29" t="s">
        <v>71</v>
      </c>
      <c r="C70" s="15" t="s">
        <v>70</v>
      </c>
      <c r="D70" s="13"/>
      <c r="E70" s="13"/>
      <c r="F70" s="13"/>
      <c r="G70" s="463"/>
      <c r="H70" s="14"/>
      <c r="I70" s="14"/>
      <c r="J70" s="14"/>
      <c r="K70" s="401"/>
      <c r="L70" s="170">
        <f t="shared" si="10"/>
        <v>0</v>
      </c>
      <c r="M70" s="378">
        <f t="shared" si="11"/>
        <v>0</v>
      </c>
      <c r="N70" s="378">
        <f t="shared" si="9"/>
        <v>0</v>
      </c>
      <c r="O70" s="403"/>
    </row>
    <row r="71" spans="1:15" ht="15" customHeight="1" x14ac:dyDescent="0.2">
      <c r="A71" s="10">
        <v>61</v>
      </c>
      <c r="B71" s="29" t="s">
        <v>69</v>
      </c>
      <c r="C71" s="15" t="s">
        <v>68</v>
      </c>
      <c r="D71" s="13"/>
      <c r="E71" s="13"/>
      <c r="F71" s="13"/>
      <c r="G71" s="463"/>
      <c r="H71" s="14"/>
      <c r="I71" s="14"/>
      <c r="J71" s="14"/>
      <c r="K71" s="401"/>
      <c r="L71" s="170">
        <f t="shared" si="10"/>
        <v>0</v>
      </c>
      <c r="M71" s="378">
        <f t="shared" si="11"/>
        <v>0</v>
      </c>
      <c r="N71" s="378">
        <f t="shared" si="9"/>
        <v>0</v>
      </c>
      <c r="O71" s="403"/>
    </row>
    <row r="72" spans="1:15" ht="15" customHeight="1" x14ac:dyDescent="0.2">
      <c r="A72" s="10">
        <v>62</v>
      </c>
      <c r="B72" s="29" t="s">
        <v>67</v>
      </c>
      <c r="C72" s="15" t="s">
        <v>66</v>
      </c>
      <c r="D72" s="13"/>
      <c r="E72" s="13"/>
      <c r="F72" s="13"/>
      <c r="G72" s="463"/>
      <c r="H72" s="14"/>
      <c r="I72" s="14"/>
      <c r="J72" s="14"/>
      <c r="K72" s="401"/>
      <c r="L72" s="170">
        <f t="shared" si="10"/>
        <v>0</v>
      </c>
      <c r="M72" s="378">
        <f t="shared" si="11"/>
        <v>0</v>
      </c>
      <c r="N72" s="378">
        <f t="shared" si="9"/>
        <v>0</v>
      </c>
      <c r="O72" s="403"/>
    </row>
    <row r="73" spans="1:15" ht="15" customHeight="1" x14ac:dyDescent="0.2">
      <c r="A73" s="10">
        <v>63</v>
      </c>
      <c r="B73" s="29" t="s">
        <v>65</v>
      </c>
      <c r="C73" s="15" t="s">
        <v>64</v>
      </c>
      <c r="D73" s="13"/>
      <c r="E73" s="13"/>
      <c r="F73" s="13"/>
      <c r="G73" s="463"/>
      <c r="H73" s="14"/>
      <c r="I73" s="14"/>
      <c r="J73" s="14"/>
      <c r="K73" s="401"/>
      <c r="L73" s="170">
        <f t="shared" si="10"/>
        <v>0</v>
      </c>
      <c r="M73" s="378">
        <f t="shared" si="11"/>
        <v>0</v>
      </c>
      <c r="N73" s="378">
        <f t="shared" si="9"/>
        <v>0</v>
      </c>
      <c r="O73" s="403"/>
    </row>
    <row r="74" spans="1:15" ht="15" customHeight="1" x14ac:dyDescent="0.2">
      <c r="A74" s="10">
        <v>64</v>
      </c>
      <c r="B74" s="29" t="s">
        <v>63</v>
      </c>
      <c r="C74" s="15" t="s">
        <v>62</v>
      </c>
      <c r="D74" s="13"/>
      <c r="E74" s="13"/>
      <c r="F74" s="13"/>
      <c r="G74" s="463"/>
      <c r="H74" s="14"/>
      <c r="I74" s="14"/>
      <c r="J74" s="14"/>
      <c r="K74" s="401"/>
      <c r="L74" s="170">
        <f t="shared" si="10"/>
        <v>0</v>
      </c>
      <c r="M74" s="378">
        <f t="shared" si="11"/>
        <v>0</v>
      </c>
      <c r="N74" s="378">
        <f t="shared" si="9"/>
        <v>0</v>
      </c>
      <c r="O74" s="403"/>
    </row>
    <row r="75" spans="1:15" ht="15" customHeight="1" x14ac:dyDescent="0.2">
      <c r="A75" s="10">
        <v>65</v>
      </c>
      <c r="B75" s="29" t="s">
        <v>61</v>
      </c>
      <c r="C75" s="15" t="s">
        <v>60</v>
      </c>
      <c r="D75" s="13"/>
      <c r="E75" s="13"/>
      <c r="F75" s="13"/>
      <c r="G75" s="463"/>
      <c r="H75" s="14"/>
      <c r="I75" s="14"/>
      <c r="J75" s="14"/>
      <c r="K75" s="401"/>
      <c r="L75" s="170">
        <f t="shared" si="10"/>
        <v>0</v>
      </c>
      <c r="M75" s="378">
        <f t="shared" si="11"/>
        <v>0</v>
      </c>
      <c r="N75" s="378">
        <f t="shared" si="9"/>
        <v>0</v>
      </c>
      <c r="O75" s="403"/>
    </row>
    <row r="76" spans="1:15" ht="15" customHeight="1" x14ac:dyDescent="0.2">
      <c r="A76" s="10">
        <v>66</v>
      </c>
      <c r="B76" s="29" t="s">
        <v>59</v>
      </c>
      <c r="C76" s="15" t="s">
        <v>58</v>
      </c>
      <c r="D76" s="13"/>
      <c r="E76" s="13"/>
      <c r="F76" s="13"/>
      <c r="G76" s="463"/>
      <c r="H76" s="14"/>
      <c r="I76" s="14"/>
      <c r="J76" s="14"/>
      <c r="K76" s="401"/>
      <c r="L76" s="170">
        <f t="shared" si="10"/>
        <v>0</v>
      </c>
      <c r="M76" s="378">
        <f t="shared" si="11"/>
        <v>0</v>
      </c>
      <c r="N76" s="378">
        <f t="shared" si="9"/>
        <v>0</v>
      </c>
      <c r="O76" s="403"/>
    </row>
    <row r="77" spans="1:15" ht="15" customHeight="1" x14ac:dyDescent="0.2">
      <c r="A77" s="10">
        <v>67</v>
      </c>
      <c r="B77" s="30" t="s">
        <v>57</v>
      </c>
      <c r="C77" s="15" t="s">
        <v>56</v>
      </c>
      <c r="D77" s="13"/>
      <c r="E77" s="13"/>
      <c r="F77" s="13"/>
      <c r="G77" s="463"/>
      <c r="H77" s="14"/>
      <c r="I77" s="14"/>
      <c r="J77" s="14"/>
      <c r="K77" s="401"/>
      <c r="L77" s="170">
        <f t="shared" si="10"/>
        <v>0</v>
      </c>
      <c r="M77" s="378">
        <f t="shared" si="11"/>
        <v>0</v>
      </c>
      <c r="N77" s="378">
        <f t="shared" si="9"/>
        <v>0</v>
      </c>
      <c r="O77" s="403"/>
    </row>
    <row r="78" spans="1:15" ht="15" customHeight="1" x14ac:dyDescent="0.2">
      <c r="A78" s="10">
        <v>68</v>
      </c>
      <c r="B78" s="29" t="s">
        <v>55</v>
      </c>
      <c r="C78" s="15" t="s">
        <v>54</v>
      </c>
      <c r="D78" s="13"/>
      <c r="E78" s="13"/>
      <c r="F78" s="13"/>
      <c r="G78" s="463"/>
      <c r="H78" s="14"/>
      <c r="I78" s="14"/>
      <c r="J78" s="14"/>
      <c r="K78" s="401"/>
      <c r="L78" s="170">
        <f t="shared" si="10"/>
        <v>0</v>
      </c>
      <c r="M78" s="378">
        <f t="shared" si="11"/>
        <v>0</v>
      </c>
      <c r="N78" s="378">
        <f t="shared" si="9"/>
        <v>0</v>
      </c>
      <c r="O78" s="403"/>
    </row>
    <row r="79" spans="1:15" ht="15" customHeight="1" x14ac:dyDescent="0.2">
      <c r="A79" s="10">
        <v>69</v>
      </c>
      <c r="B79" s="29" t="s">
        <v>53</v>
      </c>
      <c r="C79" s="15" t="s">
        <v>52</v>
      </c>
      <c r="D79" s="13"/>
      <c r="E79" s="13"/>
      <c r="F79" s="13"/>
      <c r="G79" s="463"/>
      <c r="H79" s="14"/>
      <c r="I79" s="14"/>
      <c r="J79" s="14"/>
      <c r="K79" s="401"/>
      <c r="L79" s="170">
        <f t="shared" si="10"/>
        <v>0</v>
      </c>
      <c r="M79" s="378">
        <f t="shared" si="11"/>
        <v>0</v>
      </c>
      <c r="N79" s="378">
        <f t="shared" si="9"/>
        <v>0</v>
      </c>
      <c r="O79" s="403"/>
    </row>
    <row r="80" spans="1:15" ht="15" customHeight="1" x14ac:dyDescent="0.2">
      <c r="A80" s="10">
        <v>70</v>
      </c>
      <c r="B80" s="30" t="s">
        <v>51</v>
      </c>
      <c r="C80" s="15" t="s">
        <v>50</v>
      </c>
      <c r="D80" s="13"/>
      <c r="E80" s="13"/>
      <c r="F80" s="13"/>
      <c r="G80" s="463"/>
      <c r="H80" s="14"/>
      <c r="I80" s="14"/>
      <c r="J80" s="14"/>
      <c r="K80" s="401"/>
      <c r="L80" s="170">
        <f t="shared" si="10"/>
        <v>0</v>
      </c>
      <c r="M80" s="378">
        <f t="shared" si="11"/>
        <v>0</v>
      </c>
      <c r="N80" s="378">
        <f t="shared" si="9"/>
        <v>0</v>
      </c>
      <c r="O80" s="403"/>
    </row>
    <row r="81" spans="1:15" ht="15" customHeight="1" x14ac:dyDescent="0.2">
      <c r="A81" s="259">
        <v>71</v>
      </c>
      <c r="B81" s="266" t="s">
        <v>49</v>
      </c>
      <c r="C81" s="261" t="s">
        <v>48</v>
      </c>
      <c r="D81" s="267"/>
      <c r="E81" s="267"/>
      <c r="F81" s="267"/>
      <c r="G81" s="467"/>
      <c r="H81" s="271"/>
      <c r="I81" s="271"/>
      <c r="J81" s="271"/>
      <c r="K81" s="468"/>
      <c r="L81" s="276">
        <f t="shared" si="10"/>
        <v>0</v>
      </c>
      <c r="M81" s="379">
        <f t="shared" si="11"/>
        <v>0</v>
      </c>
      <c r="N81" s="379">
        <f t="shared" si="9"/>
        <v>0</v>
      </c>
      <c r="O81" s="460"/>
    </row>
    <row r="82" spans="1:15" ht="15" customHeight="1" x14ac:dyDescent="0.2">
      <c r="A82" s="10">
        <v>72</v>
      </c>
      <c r="B82" s="32" t="s">
        <v>47</v>
      </c>
      <c r="C82" s="15" t="s">
        <v>46</v>
      </c>
      <c r="D82" s="13"/>
      <c r="E82" s="13">
        <v>352000</v>
      </c>
      <c r="F82" s="13">
        <v>352000</v>
      </c>
      <c r="G82" s="463">
        <f>F82/E82</f>
        <v>1</v>
      </c>
      <c r="H82" s="14"/>
      <c r="I82" s="14"/>
      <c r="J82" s="14"/>
      <c r="K82" s="401"/>
      <c r="L82" s="170">
        <f t="shared" si="10"/>
        <v>0</v>
      </c>
      <c r="M82" s="378">
        <f t="shared" si="11"/>
        <v>352000</v>
      </c>
      <c r="N82" s="378">
        <f t="shared" si="9"/>
        <v>352000</v>
      </c>
      <c r="O82" s="403">
        <f>N82/M82</f>
        <v>1</v>
      </c>
    </row>
    <row r="83" spans="1:15" ht="15" customHeight="1" x14ac:dyDescent="0.2">
      <c r="A83" s="10">
        <v>73</v>
      </c>
      <c r="B83" s="32" t="s">
        <v>45</v>
      </c>
      <c r="C83" s="15" t="s">
        <v>44</v>
      </c>
      <c r="D83" s="13"/>
      <c r="E83" s="13"/>
      <c r="F83" s="13"/>
      <c r="G83" s="463"/>
      <c r="H83" s="14"/>
      <c r="I83" s="14"/>
      <c r="J83" s="14"/>
      <c r="K83" s="401"/>
      <c r="L83" s="170">
        <f t="shared" si="10"/>
        <v>0</v>
      </c>
      <c r="M83" s="378">
        <f t="shared" si="11"/>
        <v>0</v>
      </c>
      <c r="N83" s="378">
        <f t="shared" si="9"/>
        <v>0</v>
      </c>
      <c r="O83" s="403"/>
    </row>
    <row r="84" spans="1:15" ht="15" customHeight="1" x14ac:dyDescent="0.2">
      <c r="A84" s="10">
        <v>74</v>
      </c>
      <c r="B84" s="32" t="s">
        <v>43</v>
      </c>
      <c r="C84" s="15" t="s">
        <v>42</v>
      </c>
      <c r="D84" s="13">
        <v>1950000</v>
      </c>
      <c r="E84" s="13">
        <v>1950000</v>
      </c>
      <c r="F84" s="13">
        <v>1050937</v>
      </c>
      <c r="G84" s="463">
        <f>F84/E84</f>
        <v>0.5389420512820513</v>
      </c>
      <c r="H84" s="14"/>
      <c r="I84" s="14"/>
      <c r="J84" s="14"/>
      <c r="K84" s="401"/>
      <c r="L84" s="170">
        <f t="shared" si="10"/>
        <v>1950000</v>
      </c>
      <c r="M84" s="378">
        <f t="shared" si="11"/>
        <v>1950000</v>
      </c>
      <c r="N84" s="378">
        <f t="shared" si="9"/>
        <v>1050937</v>
      </c>
      <c r="O84" s="403">
        <f>N84/M84</f>
        <v>0.5389420512820513</v>
      </c>
    </row>
    <row r="85" spans="1:15" ht="15" customHeight="1" x14ac:dyDescent="0.2">
      <c r="A85" s="10">
        <v>75</v>
      </c>
      <c r="B85" s="32" t="s">
        <v>41</v>
      </c>
      <c r="C85" s="15" t="s">
        <v>40</v>
      </c>
      <c r="D85" s="13">
        <v>1700000</v>
      </c>
      <c r="E85" s="13">
        <v>1700000</v>
      </c>
      <c r="F85" s="13">
        <v>1268655</v>
      </c>
      <c r="G85" s="463">
        <f>F85/E85</f>
        <v>0.74626764705882354</v>
      </c>
      <c r="H85" s="14"/>
      <c r="I85" s="14"/>
      <c r="J85" s="14"/>
      <c r="K85" s="401"/>
      <c r="L85" s="170">
        <f t="shared" si="10"/>
        <v>1700000</v>
      </c>
      <c r="M85" s="378">
        <f t="shared" si="11"/>
        <v>1700000</v>
      </c>
      <c r="N85" s="378">
        <f t="shared" si="9"/>
        <v>1268655</v>
      </c>
      <c r="O85" s="403">
        <f>N85/M85</f>
        <v>0.74626764705882354</v>
      </c>
    </row>
    <row r="86" spans="1:15" ht="15" customHeight="1" x14ac:dyDescent="0.2">
      <c r="A86" s="10">
        <v>76</v>
      </c>
      <c r="B86" s="20" t="s">
        <v>39</v>
      </c>
      <c r="C86" s="15" t="s">
        <v>38</v>
      </c>
      <c r="D86" s="13"/>
      <c r="E86" s="13"/>
      <c r="F86" s="13"/>
      <c r="G86" s="463"/>
      <c r="H86" s="14"/>
      <c r="I86" s="14"/>
      <c r="J86" s="14"/>
      <c r="K86" s="401"/>
      <c r="L86" s="170">
        <f t="shared" si="10"/>
        <v>0</v>
      </c>
      <c r="M86" s="378">
        <f t="shared" si="11"/>
        <v>0</v>
      </c>
      <c r="N86" s="378">
        <f t="shared" si="9"/>
        <v>0</v>
      </c>
      <c r="O86" s="403"/>
    </row>
    <row r="87" spans="1:15" ht="15" customHeight="1" x14ac:dyDescent="0.2">
      <c r="A87" s="10">
        <v>77</v>
      </c>
      <c r="B87" s="20" t="s">
        <v>37</v>
      </c>
      <c r="C87" s="15" t="s">
        <v>36</v>
      </c>
      <c r="D87" s="13"/>
      <c r="E87" s="13"/>
      <c r="F87" s="13"/>
      <c r="G87" s="463"/>
      <c r="H87" s="14"/>
      <c r="I87" s="14"/>
      <c r="J87" s="14"/>
      <c r="K87" s="401"/>
      <c r="L87" s="170">
        <f t="shared" si="10"/>
        <v>0</v>
      </c>
      <c r="M87" s="378">
        <f t="shared" si="11"/>
        <v>0</v>
      </c>
      <c r="N87" s="378">
        <f t="shared" si="9"/>
        <v>0</v>
      </c>
      <c r="O87" s="403"/>
    </row>
    <row r="88" spans="1:15" ht="15" customHeight="1" x14ac:dyDescent="0.2">
      <c r="A88" s="10">
        <v>78</v>
      </c>
      <c r="B88" s="20" t="s">
        <v>35</v>
      </c>
      <c r="C88" s="15" t="s">
        <v>34</v>
      </c>
      <c r="D88" s="13">
        <v>985500</v>
      </c>
      <c r="E88" s="13">
        <v>1080540</v>
      </c>
      <c r="F88" s="13">
        <v>721330</v>
      </c>
      <c r="G88" s="463">
        <f>F88/E88</f>
        <v>0.66756436596516555</v>
      </c>
      <c r="H88" s="14"/>
      <c r="I88" s="14"/>
      <c r="J88" s="14"/>
      <c r="K88" s="401"/>
      <c r="L88" s="170">
        <f t="shared" si="10"/>
        <v>985500</v>
      </c>
      <c r="M88" s="378">
        <f t="shared" si="11"/>
        <v>1080540</v>
      </c>
      <c r="N88" s="378">
        <f t="shared" si="9"/>
        <v>721330</v>
      </c>
      <c r="O88" s="403">
        <f>N88/M88</f>
        <v>0.66756436596516555</v>
      </c>
    </row>
    <row r="89" spans="1:15" ht="15" customHeight="1" x14ac:dyDescent="0.2">
      <c r="A89" s="259">
        <v>79</v>
      </c>
      <c r="B89" s="269" t="s">
        <v>33</v>
      </c>
      <c r="C89" s="261" t="s">
        <v>32</v>
      </c>
      <c r="D89" s="270">
        <f>SUM(D82:D88)</f>
        <v>4635500</v>
      </c>
      <c r="E89" s="270">
        <f>SUM(E82:E88)</f>
        <v>5082540</v>
      </c>
      <c r="F89" s="270">
        <f t="shared" ref="F89:M89" si="12">SUM(F82:F88)</f>
        <v>3392922</v>
      </c>
      <c r="G89" s="467">
        <f>F89/E89</f>
        <v>0.66756424937137726</v>
      </c>
      <c r="H89" s="270">
        <f t="shared" si="12"/>
        <v>0</v>
      </c>
      <c r="I89" s="270">
        <f t="shared" si="12"/>
        <v>0</v>
      </c>
      <c r="J89" s="270">
        <f t="shared" si="12"/>
        <v>0</v>
      </c>
      <c r="K89" s="468"/>
      <c r="L89" s="270">
        <f t="shared" si="12"/>
        <v>4635500</v>
      </c>
      <c r="M89" s="270">
        <f t="shared" si="12"/>
        <v>5082540</v>
      </c>
      <c r="N89" s="379">
        <f t="shared" si="9"/>
        <v>3392922</v>
      </c>
      <c r="O89" s="460">
        <f>N89/M89</f>
        <v>0.66756424937137726</v>
      </c>
    </row>
    <row r="90" spans="1:15" s="3" customFormat="1" ht="15" customHeight="1" x14ac:dyDescent="0.2">
      <c r="A90" s="10">
        <v>80</v>
      </c>
      <c r="B90" s="27" t="s">
        <v>31</v>
      </c>
      <c r="C90" s="15" t="s">
        <v>30</v>
      </c>
      <c r="D90" s="13"/>
      <c r="E90" s="13"/>
      <c r="F90" s="13"/>
      <c r="G90" s="463"/>
      <c r="H90" s="26"/>
      <c r="I90" s="26"/>
      <c r="J90" s="26"/>
      <c r="K90" s="401"/>
      <c r="L90" s="170">
        <f t="shared" si="10"/>
        <v>0</v>
      </c>
      <c r="M90" s="378">
        <f t="shared" si="11"/>
        <v>0</v>
      </c>
      <c r="N90" s="378">
        <f t="shared" si="9"/>
        <v>0</v>
      </c>
      <c r="O90" s="403"/>
    </row>
    <row r="91" spans="1:15" ht="15" customHeight="1" x14ac:dyDescent="0.2">
      <c r="A91" s="10">
        <v>81</v>
      </c>
      <c r="B91" s="27" t="s">
        <v>29</v>
      </c>
      <c r="C91" s="15" t="s">
        <v>28</v>
      </c>
      <c r="D91" s="13"/>
      <c r="E91" s="13"/>
      <c r="F91" s="13"/>
      <c r="G91" s="463"/>
      <c r="H91" s="14"/>
      <c r="I91" s="14"/>
      <c r="J91" s="14"/>
      <c r="K91" s="401"/>
      <c r="L91" s="170"/>
      <c r="M91" s="378"/>
      <c r="N91" s="378">
        <f t="shared" si="9"/>
        <v>0</v>
      </c>
      <c r="O91" s="403"/>
    </row>
    <row r="92" spans="1:15" ht="15" customHeight="1" x14ac:dyDescent="0.2">
      <c r="A92" s="10">
        <v>82</v>
      </c>
      <c r="B92" s="27" t="s">
        <v>27</v>
      </c>
      <c r="C92" s="15" t="s">
        <v>26</v>
      </c>
      <c r="D92" s="13"/>
      <c r="E92" s="13"/>
      <c r="F92" s="13"/>
      <c r="G92" s="463"/>
      <c r="H92" s="14"/>
      <c r="I92" s="14"/>
      <c r="J92" s="14"/>
      <c r="K92" s="401"/>
      <c r="L92" s="170"/>
      <c r="M92" s="378"/>
      <c r="N92" s="378">
        <f t="shared" si="9"/>
        <v>0</v>
      </c>
      <c r="O92" s="403"/>
    </row>
    <row r="93" spans="1:15" ht="15" customHeight="1" x14ac:dyDescent="0.2">
      <c r="A93" s="10">
        <v>83</v>
      </c>
      <c r="B93" s="27" t="s">
        <v>25</v>
      </c>
      <c r="C93" s="15" t="s">
        <v>24</v>
      </c>
      <c r="D93" s="13"/>
      <c r="E93" s="13"/>
      <c r="F93" s="13"/>
      <c r="G93" s="463"/>
      <c r="H93" s="14"/>
      <c r="I93" s="14"/>
      <c r="J93" s="14"/>
      <c r="K93" s="401"/>
      <c r="L93" s="170"/>
      <c r="M93" s="378"/>
      <c r="N93" s="378">
        <f t="shared" si="9"/>
        <v>0</v>
      </c>
      <c r="O93" s="403"/>
    </row>
    <row r="94" spans="1:15" ht="15" customHeight="1" x14ac:dyDescent="0.2">
      <c r="A94" s="259">
        <v>84</v>
      </c>
      <c r="B94" s="266" t="s">
        <v>23</v>
      </c>
      <c r="C94" s="261" t="s">
        <v>22</v>
      </c>
      <c r="D94" s="270">
        <f>SUM(D90:D93)</f>
        <v>0</v>
      </c>
      <c r="E94" s="270">
        <f>SUM(E90:E93)</f>
        <v>0</v>
      </c>
      <c r="F94" s="270"/>
      <c r="G94" s="465"/>
      <c r="H94" s="268"/>
      <c r="I94" s="268"/>
      <c r="J94" s="268"/>
      <c r="K94" s="466"/>
      <c r="L94" s="276">
        <f t="shared" ref="L94:L104" si="13">D94+H94</f>
        <v>0</v>
      </c>
      <c r="M94" s="379">
        <f t="shared" ref="M94:M104" si="14">E94+I94</f>
        <v>0</v>
      </c>
      <c r="N94" s="379">
        <f t="shared" si="9"/>
        <v>0</v>
      </c>
      <c r="O94" s="460"/>
    </row>
    <row r="95" spans="1:15" s="3" customFormat="1" ht="15" customHeight="1" x14ac:dyDescent="0.2">
      <c r="A95" s="10">
        <v>85</v>
      </c>
      <c r="B95" s="27" t="s">
        <v>21</v>
      </c>
      <c r="C95" s="15" t="s">
        <v>20</v>
      </c>
      <c r="D95" s="13"/>
      <c r="E95" s="13"/>
      <c r="F95" s="13"/>
      <c r="G95" s="463"/>
      <c r="H95" s="26"/>
      <c r="I95" s="26"/>
      <c r="J95" s="26"/>
      <c r="K95" s="401"/>
      <c r="L95" s="170">
        <f t="shared" si="13"/>
        <v>0</v>
      </c>
      <c r="M95" s="378">
        <f t="shared" si="14"/>
        <v>0</v>
      </c>
      <c r="N95" s="378">
        <f t="shared" si="9"/>
        <v>0</v>
      </c>
      <c r="O95" s="403"/>
    </row>
    <row r="96" spans="1:15" ht="15" customHeight="1" x14ac:dyDescent="0.2">
      <c r="A96" s="10">
        <v>86</v>
      </c>
      <c r="B96" s="27" t="s">
        <v>19</v>
      </c>
      <c r="C96" s="15" t="s">
        <v>18</v>
      </c>
      <c r="D96" s="13"/>
      <c r="E96" s="13"/>
      <c r="F96" s="13"/>
      <c r="G96" s="463"/>
      <c r="H96" s="14"/>
      <c r="I96" s="14"/>
      <c r="J96" s="14"/>
      <c r="K96" s="401"/>
      <c r="L96" s="170">
        <f t="shared" si="13"/>
        <v>0</v>
      </c>
      <c r="M96" s="378">
        <f t="shared" si="14"/>
        <v>0</v>
      </c>
      <c r="N96" s="378">
        <f t="shared" si="9"/>
        <v>0</v>
      </c>
      <c r="O96" s="403"/>
    </row>
    <row r="97" spans="1:15" ht="15" customHeight="1" x14ac:dyDescent="0.2">
      <c r="A97" s="10">
        <v>87</v>
      </c>
      <c r="B97" s="27" t="s">
        <v>17</v>
      </c>
      <c r="C97" s="15" t="s">
        <v>16</v>
      </c>
      <c r="D97" s="13"/>
      <c r="E97" s="13"/>
      <c r="F97" s="13"/>
      <c r="G97" s="463"/>
      <c r="H97" s="14"/>
      <c r="I97" s="14"/>
      <c r="J97" s="14"/>
      <c r="K97" s="401"/>
      <c r="L97" s="170">
        <f t="shared" si="13"/>
        <v>0</v>
      </c>
      <c r="M97" s="378">
        <f t="shared" si="14"/>
        <v>0</v>
      </c>
      <c r="N97" s="378">
        <f t="shared" si="9"/>
        <v>0</v>
      </c>
      <c r="O97" s="403"/>
    </row>
    <row r="98" spans="1:15" ht="15" customHeight="1" x14ac:dyDescent="0.2">
      <c r="A98" s="10">
        <v>88</v>
      </c>
      <c r="B98" s="27" t="s">
        <v>15</v>
      </c>
      <c r="C98" s="15" t="s">
        <v>14</v>
      </c>
      <c r="D98" s="13"/>
      <c r="E98" s="13"/>
      <c r="F98" s="13"/>
      <c r="G98" s="463"/>
      <c r="H98" s="14"/>
      <c r="I98" s="14"/>
      <c r="J98" s="14"/>
      <c r="K98" s="401"/>
      <c r="L98" s="170">
        <f t="shared" si="13"/>
        <v>0</v>
      </c>
      <c r="M98" s="378">
        <f t="shared" si="14"/>
        <v>0</v>
      </c>
      <c r="N98" s="378">
        <f t="shared" si="9"/>
        <v>0</v>
      </c>
      <c r="O98" s="403"/>
    </row>
    <row r="99" spans="1:15" ht="15" customHeight="1" x14ac:dyDescent="0.2">
      <c r="A99" s="10">
        <v>89</v>
      </c>
      <c r="B99" s="27" t="s">
        <v>13</v>
      </c>
      <c r="C99" s="15" t="s">
        <v>12</v>
      </c>
      <c r="D99" s="13"/>
      <c r="E99" s="13"/>
      <c r="F99" s="13"/>
      <c r="G99" s="463"/>
      <c r="H99" s="14"/>
      <c r="I99" s="14"/>
      <c r="J99" s="14"/>
      <c r="K99" s="401"/>
      <c r="L99" s="170">
        <f t="shared" si="13"/>
        <v>0</v>
      </c>
      <c r="M99" s="378">
        <f t="shared" si="14"/>
        <v>0</v>
      </c>
      <c r="N99" s="378">
        <f t="shared" si="9"/>
        <v>0</v>
      </c>
      <c r="O99" s="403"/>
    </row>
    <row r="100" spans="1:15" ht="15" customHeight="1" x14ac:dyDescent="0.2">
      <c r="A100" s="10">
        <v>90</v>
      </c>
      <c r="B100" s="27" t="s">
        <v>11</v>
      </c>
      <c r="C100" s="15" t="s">
        <v>10</v>
      </c>
      <c r="D100" s="13"/>
      <c r="E100" s="13"/>
      <c r="F100" s="13"/>
      <c r="G100" s="463"/>
      <c r="H100" s="14"/>
      <c r="I100" s="14"/>
      <c r="J100" s="14"/>
      <c r="K100" s="401"/>
      <c r="L100" s="170">
        <f t="shared" si="13"/>
        <v>0</v>
      </c>
      <c r="M100" s="378">
        <f t="shared" si="14"/>
        <v>0</v>
      </c>
      <c r="N100" s="378">
        <f t="shared" si="9"/>
        <v>0</v>
      </c>
      <c r="O100" s="403"/>
    </row>
    <row r="101" spans="1:15" ht="15" customHeight="1" x14ac:dyDescent="0.2">
      <c r="A101" s="10">
        <v>91</v>
      </c>
      <c r="B101" s="27" t="s">
        <v>9</v>
      </c>
      <c r="C101" s="15" t="s">
        <v>8</v>
      </c>
      <c r="D101" s="13"/>
      <c r="E101" s="13"/>
      <c r="F101" s="13"/>
      <c r="G101" s="463"/>
      <c r="H101" s="14"/>
      <c r="I101" s="14"/>
      <c r="J101" s="14"/>
      <c r="K101" s="401"/>
      <c r="L101" s="170">
        <f t="shared" si="13"/>
        <v>0</v>
      </c>
      <c r="M101" s="378">
        <f t="shared" si="14"/>
        <v>0</v>
      </c>
      <c r="N101" s="378">
        <f t="shared" si="9"/>
        <v>0</v>
      </c>
      <c r="O101" s="403"/>
    </row>
    <row r="102" spans="1:15" ht="15" customHeight="1" x14ac:dyDescent="0.2">
      <c r="A102" s="10">
        <v>92</v>
      </c>
      <c r="B102" s="27" t="s">
        <v>7</v>
      </c>
      <c r="C102" s="15" t="s">
        <v>6</v>
      </c>
      <c r="D102" s="13"/>
      <c r="E102" s="13"/>
      <c r="F102" s="13"/>
      <c r="G102" s="463"/>
      <c r="H102" s="14"/>
      <c r="I102" s="14"/>
      <c r="J102" s="14"/>
      <c r="K102" s="401"/>
      <c r="L102" s="170">
        <f t="shared" si="13"/>
        <v>0</v>
      </c>
      <c r="M102" s="378">
        <f t="shared" si="14"/>
        <v>0</v>
      </c>
      <c r="N102" s="378">
        <f t="shared" si="9"/>
        <v>0</v>
      </c>
      <c r="O102" s="403"/>
    </row>
    <row r="103" spans="1:15" ht="15" customHeight="1" x14ac:dyDescent="0.2">
      <c r="A103" s="10">
        <v>93</v>
      </c>
      <c r="B103" s="27" t="s">
        <v>5</v>
      </c>
      <c r="C103" s="15" t="s">
        <v>4</v>
      </c>
      <c r="D103" s="13"/>
      <c r="E103" s="13"/>
      <c r="F103" s="13"/>
      <c r="G103" s="463"/>
      <c r="H103" s="14"/>
      <c r="I103" s="14"/>
      <c r="J103" s="14"/>
      <c r="K103" s="401"/>
      <c r="L103" s="170">
        <f t="shared" si="13"/>
        <v>0</v>
      </c>
      <c r="M103" s="378">
        <f t="shared" si="14"/>
        <v>0</v>
      </c>
      <c r="N103" s="378">
        <f t="shared" si="9"/>
        <v>0</v>
      </c>
      <c r="O103" s="403"/>
    </row>
    <row r="104" spans="1:15" ht="15" customHeight="1" x14ac:dyDescent="0.2">
      <c r="A104" s="259">
        <v>94</v>
      </c>
      <c r="B104" s="266" t="s">
        <v>3</v>
      </c>
      <c r="C104" s="261" t="s">
        <v>2</v>
      </c>
      <c r="D104" s="272"/>
      <c r="E104" s="272"/>
      <c r="F104" s="272"/>
      <c r="G104" s="465"/>
      <c r="H104" s="268"/>
      <c r="I104" s="268"/>
      <c r="J104" s="268"/>
      <c r="K104" s="466"/>
      <c r="L104" s="276">
        <f t="shared" si="13"/>
        <v>0</v>
      </c>
      <c r="M104" s="379">
        <f t="shared" si="14"/>
        <v>0</v>
      </c>
      <c r="N104" s="379">
        <f t="shared" si="9"/>
        <v>0</v>
      </c>
      <c r="O104" s="460"/>
    </row>
    <row r="105" spans="1:15" s="3" customFormat="1" ht="15" customHeight="1" x14ac:dyDescent="0.2">
      <c r="A105" s="273">
        <v>95</v>
      </c>
      <c r="B105" s="274" t="s">
        <v>1</v>
      </c>
      <c r="C105" s="258" t="s">
        <v>0</v>
      </c>
      <c r="D105" s="275">
        <f>D29+D30+D55+D64+D81+D89+D94+D104</f>
        <v>227212500</v>
      </c>
      <c r="E105" s="275">
        <f>E29+E30+E55+E64+E81+E89+E94+E104</f>
        <v>229546119</v>
      </c>
      <c r="F105" s="275">
        <f t="shared" ref="F105:M105" si="15">F29+F30+F55+F64+F81+F89+F94+F104</f>
        <v>215090521</v>
      </c>
      <c r="G105" s="469">
        <f>F105/E105</f>
        <v>0.93702529991369621</v>
      </c>
      <c r="H105" s="275">
        <f t="shared" si="15"/>
        <v>16383000</v>
      </c>
      <c r="I105" s="275">
        <f t="shared" si="15"/>
        <v>16383000</v>
      </c>
      <c r="J105" s="275">
        <f t="shared" si="15"/>
        <v>13531067</v>
      </c>
      <c r="K105" s="470">
        <f>J105/I105</f>
        <v>0.8259211988036379</v>
      </c>
      <c r="L105" s="275">
        <f t="shared" si="15"/>
        <v>243595500</v>
      </c>
      <c r="M105" s="275">
        <f t="shared" si="15"/>
        <v>245929119</v>
      </c>
      <c r="N105" s="380">
        <f t="shared" si="9"/>
        <v>228621588</v>
      </c>
      <c r="O105" s="414">
        <f>N105/M105</f>
        <v>0.92962390517082283</v>
      </c>
    </row>
    <row r="106" spans="1:15" ht="15" customHeight="1" x14ac:dyDescent="0.2">
      <c r="B106" s="36"/>
      <c r="C106" s="36"/>
    </row>
    <row r="107" spans="1:15" ht="15" customHeight="1" x14ac:dyDescent="0.2">
      <c r="B107" s="36"/>
      <c r="C107" s="36"/>
    </row>
    <row r="108" spans="1:15" ht="15" customHeight="1" x14ac:dyDescent="0.2">
      <c r="B108" s="36"/>
      <c r="C108" s="36"/>
    </row>
    <row r="109" spans="1:15" ht="15" customHeight="1" x14ac:dyDescent="0.2">
      <c r="B109" s="36"/>
      <c r="C109" s="36"/>
    </row>
    <row r="110" spans="1:15" ht="15" customHeight="1" x14ac:dyDescent="0.2">
      <c r="B110" s="340"/>
      <c r="C110" s="36"/>
    </row>
    <row r="111" spans="1:15" ht="15" customHeight="1" x14ac:dyDescent="0.2">
      <c r="B111" s="340"/>
      <c r="C111" s="36"/>
    </row>
    <row r="112" spans="1:15" ht="15" customHeight="1" x14ac:dyDescent="0.2">
      <c r="B112" s="340"/>
      <c r="C112" s="36"/>
    </row>
  </sheetData>
  <mergeCells count="16">
    <mergeCell ref="A3:O3"/>
    <mergeCell ref="A4:O4"/>
    <mergeCell ref="A5:O5"/>
    <mergeCell ref="A1:O1"/>
    <mergeCell ref="D10:E10"/>
    <mergeCell ref="H10:I10"/>
    <mergeCell ref="L10:M10"/>
    <mergeCell ref="D8:G8"/>
    <mergeCell ref="H8:K8"/>
    <mergeCell ref="L8:O8"/>
    <mergeCell ref="F9:G9"/>
    <mergeCell ref="J9:K9"/>
    <mergeCell ref="N9:O9"/>
    <mergeCell ref="A8:A9"/>
    <mergeCell ref="B8:B9"/>
    <mergeCell ref="C8:C9"/>
  </mergeCells>
  <pageMargins left="0.70866141732283472" right="0.70866141732283472" top="0.74803149606299213" bottom="0.74803149606299213" header="0.31496062992125984" footer="0.31496062992125984"/>
  <pageSetup paperSize="8" scale="65"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pageSetUpPr fitToPage="1"/>
  </sheetPr>
  <dimension ref="A1:W113"/>
  <sheetViews>
    <sheetView workbookViewId="0">
      <selection activeCell="J19" sqref="J19"/>
    </sheetView>
  </sheetViews>
  <sheetFormatPr defaultRowHeight="12.75" x14ac:dyDescent="0.2"/>
  <cols>
    <col min="1" max="1" width="5" style="35" bestFit="1" customWidth="1"/>
    <col min="2" max="2" width="73.5703125" style="9" customWidth="1"/>
    <col min="3" max="3" width="6.140625" style="9" bestFit="1" customWidth="1"/>
    <col min="4" max="5" width="10.85546875" style="9" bestFit="1" customWidth="1"/>
    <col min="6" max="6" width="11.140625" style="9" customWidth="1"/>
    <col min="7" max="7" width="8.28515625" style="399" customWidth="1"/>
    <col min="8" max="10" width="10.85546875" style="9" bestFit="1" customWidth="1"/>
    <col min="11" max="11" width="7.5703125" style="399" bestFit="1" customWidth="1"/>
    <col min="12" max="12" width="10.85546875" style="3" bestFit="1" customWidth="1"/>
    <col min="13" max="14" width="10.85546875" style="9" bestFit="1" customWidth="1"/>
    <col min="15" max="15" width="7.5703125" style="399" bestFit="1" customWidth="1"/>
    <col min="16" max="16" width="9.85546875" style="9" bestFit="1" customWidth="1"/>
    <col min="17" max="18" width="9.85546875" style="173" bestFit="1" customWidth="1"/>
    <col min="19" max="19" width="8.5703125" style="399" bestFit="1" customWidth="1"/>
    <col min="20" max="21" width="10.85546875" style="9" bestFit="1" customWidth="1"/>
    <col min="22" max="22" width="10.85546875" style="3" bestFit="1" customWidth="1"/>
    <col min="23" max="23" width="8.5703125" style="402" bestFit="1" customWidth="1"/>
    <col min="24" max="16384" width="9.140625" style="9"/>
  </cols>
  <sheetData>
    <row r="1" spans="1:23" x14ac:dyDescent="0.2">
      <c r="A1" s="600" t="s">
        <v>1717</v>
      </c>
      <c r="B1" s="601"/>
      <c r="C1" s="601"/>
      <c r="D1" s="601"/>
      <c r="E1" s="601"/>
      <c r="F1" s="601"/>
      <c r="G1" s="601"/>
      <c r="H1" s="601"/>
      <c r="I1" s="601"/>
      <c r="J1" s="601"/>
      <c r="K1" s="601"/>
      <c r="L1" s="601"/>
      <c r="M1" s="601"/>
      <c r="N1" s="601"/>
      <c r="O1" s="601"/>
      <c r="P1" s="601"/>
      <c r="Q1" s="601"/>
      <c r="R1" s="601"/>
      <c r="S1" s="601"/>
      <c r="T1" s="601"/>
      <c r="U1" s="601"/>
      <c r="V1" s="601"/>
      <c r="W1" s="601"/>
    </row>
    <row r="2" spans="1:23" x14ac:dyDescent="0.2">
      <c r="A2" s="53"/>
      <c r="B2" s="52"/>
      <c r="C2" s="52"/>
      <c r="D2" s="52"/>
      <c r="E2" s="52"/>
      <c r="F2" s="52"/>
      <c r="G2" s="394"/>
      <c r="H2" s="52"/>
      <c r="I2" s="52"/>
      <c r="J2" s="52"/>
      <c r="K2" s="394"/>
      <c r="L2" s="191"/>
    </row>
    <row r="3" spans="1:23" ht="15.75" x14ac:dyDescent="0.25">
      <c r="A3" s="602" t="s">
        <v>567</v>
      </c>
      <c r="B3" s="601"/>
      <c r="C3" s="601"/>
      <c r="D3" s="601"/>
      <c r="E3" s="601"/>
      <c r="F3" s="601"/>
      <c r="G3" s="601"/>
      <c r="H3" s="601"/>
      <c r="I3" s="601"/>
      <c r="J3" s="601"/>
      <c r="K3" s="601"/>
      <c r="L3" s="601"/>
      <c r="M3" s="601"/>
      <c r="N3" s="601"/>
      <c r="O3" s="601"/>
      <c r="P3" s="601"/>
      <c r="Q3" s="601"/>
      <c r="R3" s="601"/>
      <c r="S3" s="601"/>
      <c r="T3" s="601"/>
      <c r="U3" s="601"/>
      <c r="V3" s="601"/>
      <c r="W3" s="601"/>
    </row>
    <row r="4" spans="1:23" s="109" customFormat="1" ht="15.75" x14ac:dyDescent="0.25">
      <c r="A4" s="648" t="s">
        <v>626</v>
      </c>
      <c r="B4" s="649"/>
      <c r="C4" s="649"/>
      <c r="D4" s="649"/>
      <c r="E4" s="649"/>
      <c r="F4" s="649"/>
      <c r="G4" s="649"/>
      <c r="H4" s="649"/>
      <c r="I4" s="649"/>
      <c r="J4" s="649"/>
      <c r="K4" s="649"/>
      <c r="L4" s="649"/>
      <c r="M4" s="601"/>
      <c r="N4" s="601"/>
      <c r="O4" s="601"/>
      <c r="P4" s="601"/>
      <c r="Q4" s="601"/>
      <c r="R4" s="601"/>
      <c r="S4" s="601"/>
      <c r="T4" s="601"/>
      <c r="U4" s="601"/>
      <c r="V4" s="601"/>
      <c r="W4" s="601"/>
    </row>
    <row r="5" spans="1:23" s="109" customFormat="1" ht="15.75" x14ac:dyDescent="0.25">
      <c r="A5" s="604" t="s">
        <v>629</v>
      </c>
      <c r="B5" s="604"/>
      <c r="C5" s="604"/>
      <c r="D5" s="604"/>
      <c r="E5" s="604"/>
      <c r="F5" s="604"/>
      <c r="G5" s="604"/>
      <c r="H5" s="604"/>
      <c r="I5" s="604"/>
      <c r="J5" s="604"/>
      <c r="K5" s="604"/>
      <c r="L5" s="604"/>
      <c r="M5" s="601"/>
      <c r="N5" s="601"/>
      <c r="O5" s="601"/>
      <c r="P5" s="601"/>
      <c r="Q5" s="601"/>
      <c r="R5" s="601"/>
      <c r="S5" s="601"/>
      <c r="T5" s="601"/>
      <c r="U5" s="601"/>
      <c r="V5" s="601"/>
      <c r="W5" s="601"/>
    </row>
    <row r="6" spans="1:23" s="3" customFormat="1" ht="15" customHeight="1" x14ac:dyDescent="0.2">
      <c r="A6" s="1"/>
      <c r="B6" s="2"/>
      <c r="C6" s="2"/>
      <c r="D6" s="2"/>
      <c r="E6" s="2"/>
      <c r="F6" s="2"/>
      <c r="G6" s="395"/>
      <c r="H6" s="2"/>
      <c r="I6" s="2"/>
      <c r="J6" s="2"/>
      <c r="K6" s="395"/>
      <c r="L6" s="224"/>
      <c r="O6" s="402"/>
      <c r="Q6" s="174"/>
      <c r="R6" s="174"/>
      <c r="S6" s="402"/>
      <c r="W6" s="402"/>
    </row>
    <row r="7" spans="1:23" s="39" customFormat="1" ht="15" customHeight="1" x14ac:dyDescent="0.2">
      <c r="A7" s="37" t="s">
        <v>536</v>
      </c>
      <c r="B7" s="38" t="s">
        <v>537</v>
      </c>
      <c r="C7" s="38" t="s">
        <v>538</v>
      </c>
      <c r="D7" s="38" t="s">
        <v>539</v>
      </c>
      <c r="E7" s="38" t="s">
        <v>540</v>
      </c>
      <c r="F7" s="38" t="s">
        <v>541</v>
      </c>
      <c r="G7" s="396" t="s">
        <v>542</v>
      </c>
      <c r="H7" s="6" t="s">
        <v>543</v>
      </c>
      <c r="I7" s="6" t="s">
        <v>544</v>
      </c>
      <c r="J7" s="6" t="s">
        <v>545</v>
      </c>
      <c r="K7" s="400" t="s">
        <v>546</v>
      </c>
      <c r="L7" s="6" t="s">
        <v>547</v>
      </c>
      <c r="M7" s="6" t="s">
        <v>548</v>
      </c>
      <c r="N7" s="6" t="s">
        <v>549</v>
      </c>
      <c r="O7" s="400" t="s">
        <v>550</v>
      </c>
      <c r="P7" s="6" t="s">
        <v>551</v>
      </c>
      <c r="Q7" s="476" t="s">
        <v>552</v>
      </c>
      <c r="R7" s="476" t="s">
        <v>553</v>
      </c>
      <c r="S7" s="400" t="s">
        <v>554</v>
      </c>
      <c r="T7" s="6" t="s">
        <v>555</v>
      </c>
      <c r="U7" s="6" t="s">
        <v>556</v>
      </c>
      <c r="V7" s="6" t="s">
        <v>557</v>
      </c>
      <c r="W7" s="400" t="s">
        <v>558</v>
      </c>
    </row>
    <row r="8" spans="1:23" s="8" customFormat="1" ht="24.75" customHeight="1" x14ac:dyDescent="0.2">
      <c r="A8" s="633" t="s">
        <v>252</v>
      </c>
      <c r="B8" s="638" t="s">
        <v>251</v>
      </c>
      <c r="C8" s="638" t="s">
        <v>250</v>
      </c>
      <c r="D8" s="645" t="s">
        <v>523</v>
      </c>
      <c r="E8" s="607"/>
      <c r="F8" s="607"/>
      <c r="G8" s="608"/>
      <c r="H8" s="646" t="s">
        <v>524</v>
      </c>
      <c r="I8" s="607"/>
      <c r="J8" s="607"/>
      <c r="K8" s="608"/>
      <c r="L8" s="646" t="s">
        <v>525</v>
      </c>
      <c r="M8" s="607"/>
      <c r="N8" s="607"/>
      <c r="O8" s="608"/>
      <c r="P8" s="646" t="s">
        <v>526</v>
      </c>
      <c r="Q8" s="607"/>
      <c r="R8" s="607"/>
      <c r="S8" s="608"/>
      <c r="T8" s="646" t="s">
        <v>794</v>
      </c>
      <c r="U8" s="651"/>
      <c r="V8" s="651"/>
      <c r="W8" s="614"/>
    </row>
    <row r="9" spans="1:23" x14ac:dyDescent="0.2">
      <c r="A9" s="657"/>
      <c r="B9" s="655"/>
      <c r="C9" s="655"/>
      <c r="D9" s="7" t="s">
        <v>925</v>
      </c>
      <c r="E9" s="7" t="s">
        <v>926</v>
      </c>
      <c r="F9" s="652" t="s">
        <v>1027</v>
      </c>
      <c r="G9" s="629"/>
      <c r="H9" s="7" t="s">
        <v>925</v>
      </c>
      <c r="I9" s="7" t="s">
        <v>926</v>
      </c>
      <c r="J9" s="652" t="s">
        <v>1027</v>
      </c>
      <c r="K9" s="629"/>
      <c r="L9" s="7" t="s">
        <v>925</v>
      </c>
      <c r="M9" s="7" t="s">
        <v>926</v>
      </c>
      <c r="N9" s="652" t="s">
        <v>1027</v>
      </c>
      <c r="O9" s="629"/>
      <c r="P9" s="7" t="s">
        <v>925</v>
      </c>
      <c r="Q9" s="477" t="s">
        <v>926</v>
      </c>
      <c r="R9" s="652" t="s">
        <v>1027</v>
      </c>
      <c r="S9" s="629"/>
      <c r="T9" s="7" t="s">
        <v>925</v>
      </c>
      <c r="U9" s="7" t="s">
        <v>926</v>
      </c>
      <c r="V9" s="652" t="s">
        <v>1027</v>
      </c>
      <c r="W9" s="658"/>
    </row>
    <row r="10" spans="1:23" x14ac:dyDescent="0.2">
      <c r="A10" s="341"/>
      <c r="B10" s="624"/>
      <c r="C10" s="624"/>
      <c r="D10" s="645" t="s">
        <v>249</v>
      </c>
      <c r="E10" s="608"/>
      <c r="F10" s="177" t="s">
        <v>1028</v>
      </c>
      <c r="G10" s="397" t="s">
        <v>1029</v>
      </c>
      <c r="H10" s="645" t="s">
        <v>249</v>
      </c>
      <c r="I10" s="608"/>
      <c r="J10" s="177" t="s">
        <v>1028</v>
      </c>
      <c r="K10" s="397" t="s">
        <v>1029</v>
      </c>
      <c r="L10" s="645" t="s">
        <v>249</v>
      </c>
      <c r="M10" s="608"/>
      <c r="N10" s="177" t="s">
        <v>1028</v>
      </c>
      <c r="O10" s="397" t="s">
        <v>1029</v>
      </c>
      <c r="P10" s="645" t="s">
        <v>249</v>
      </c>
      <c r="Q10" s="608"/>
      <c r="R10" s="478" t="s">
        <v>1028</v>
      </c>
      <c r="S10" s="397" t="s">
        <v>1029</v>
      </c>
      <c r="T10" s="645" t="s">
        <v>249</v>
      </c>
      <c r="U10" s="608"/>
      <c r="V10" s="177" t="s">
        <v>1028</v>
      </c>
      <c r="W10" s="397" t="s">
        <v>1029</v>
      </c>
    </row>
    <row r="11" spans="1:23" ht="15" customHeight="1" x14ac:dyDescent="0.2">
      <c r="A11" s="10" t="s">
        <v>244</v>
      </c>
      <c r="B11" s="11" t="s">
        <v>243</v>
      </c>
      <c r="C11" s="12" t="s">
        <v>242</v>
      </c>
      <c r="D11" s="225">
        <v>56733000</v>
      </c>
      <c r="E11" s="225">
        <v>56163000</v>
      </c>
      <c r="F11" s="225">
        <v>53593930</v>
      </c>
      <c r="G11" s="398">
        <f>F11/E11</f>
        <v>0.95425689510887957</v>
      </c>
      <c r="H11" s="230">
        <v>66200000</v>
      </c>
      <c r="I11" s="230">
        <v>64755000</v>
      </c>
      <c r="J11" s="230">
        <v>62641807</v>
      </c>
      <c r="K11" s="401">
        <f>J11/I11</f>
        <v>0.96736633464597332</v>
      </c>
      <c r="L11" s="230">
        <v>102600000</v>
      </c>
      <c r="M11" s="230">
        <v>99178000</v>
      </c>
      <c r="N11" s="230">
        <v>97710779</v>
      </c>
      <c r="O11" s="401">
        <f>N11/M11</f>
        <v>0.98520618483937972</v>
      </c>
      <c r="P11" s="230">
        <v>28700000</v>
      </c>
      <c r="Q11" s="230">
        <v>24600000</v>
      </c>
      <c r="R11" s="230">
        <v>22707307</v>
      </c>
      <c r="S11" s="401">
        <f>R11/Q11</f>
        <v>0.92306126016260159</v>
      </c>
      <c r="T11" s="235">
        <f t="shared" ref="T11:T42" si="0">D11+H11+L11+P11</f>
        <v>254233000</v>
      </c>
      <c r="U11" s="235">
        <f t="shared" ref="U11:U42" si="1">E11+I11+M11+Q11</f>
        <v>244696000</v>
      </c>
      <c r="V11" s="170">
        <f>F11+J11+N11+R11</f>
        <v>236653823</v>
      </c>
      <c r="W11" s="403">
        <f>V11/U11</f>
        <v>0.96713400709451725</v>
      </c>
    </row>
    <row r="12" spans="1:23" ht="15" customHeight="1" x14ac:dyDescent="0.2">
      <c r="A12" s="10" t="s">
        <v>241</v>
      </c>
      <c r="B12" s="11" t="s">
        <v>240</v>
      </c>
      <c r="C12" s="15" t="s">
        <v>239</v>
      </c>
      <c r="D12" s="225"/>
      <c r="E12" s="225"/>
      <c r="F12" s="225"/>
      <c r="G12" s="398"/>
      <c r="H12" s="230"/>
      <c r="I12" s="230"/>
      <c r="J12" s="230"/>
      <c r="K12" s="401"/>
      <c r="L12" s="230"/>
      <c r="M12" s="230"/>
      <c r="N12" s="230"/>
      <c r="O12" s="401"/>
      <c r="P12" s="230"/>
      <c r="Q12" s="230"/>
      <c r="R12" s="230"/>
      <c r="S12" s="401"/>
      <c r="T12" s="235">
        <f t="shared" si="0"/>
        <v>0</v>
      </c>
      <c r="U12" s="235">
        <f t="shared" si="1"/>
        <v>0</v>
      </c>
      <c r="V12" s="170">
        <f t="shared" ref="V12:V75" si="2">F12+J12+N12+R12</f>
        <v>0</v>
      </c>
      <c r="W12" s="403"/>
    </row>
    <row r="13" spans="1:23" ht="15" customHeight="1" x14ac:dyDescent="0.2">
      <c r="A13" s="10" t="s">
        <v>238</v>
      </c>
      <c r="B13" s="11" t="s">
        <v>237</v>
      </c>
      <c r="C13" s="15" t="s">
        <v>236</v>
      </c>
      <c r="D13" s="225">
        <v>4200000</v>
      </c>
      <c r="E13" s="225">
        <v>5100000</v>
      </c>
      <c r="F13" s="225">
        <v>5040000</v>
      </c>
      <c r="G13" s="398">
        <f>F13/E13</f>
        <v>0.9882352941176471</v>
      </c>
      <c r="H13" s="230">
        <v>4650000</v>
      </c>
      <c r="I13" s="230">
        <v>5595000</v>
      </c>
      <c r="J13" s="230">
        <v>5595000</v>
      </c>
      <c r="K13" s="401">
        <f>J13/I13</f>
        <v>1</v>
      </c>
      <c r="L13" s="230">
        <v>6420000</v>
      </c>
      <c r="M13" s="230">
        <v>8622000</v>
      </c>
      <c r="N13" s="230">
        <v>8320049</v>
      </c>
      <c r="O13" s="401">
        <f t="shared" ref="O13:O55" si="3">N13/M13</f>
        <v>0.96497900719090701</v>
      </c>
      <c r="P13" s="230"/>
      <c r="Q13" s="230">
        <v>650000</v>
      </c>
      <c r="R13" s="230">
        <v>650000</v>
      </c>
      <c r="S13" s="401">
        <f t="shared" ref="S13:S69" si="4">R13/Q13</f>
        <v>1</v>
      </c>
      <c r="T13" s="235">
        <f t="shared" si="0"/>
        <v>15270000</v>
      </c>
      <c r="U13" s="235">
        <f t="shared" si="1"/>
        <v>19967000</v>
      </c>
      <c r="V13" s="170">
        <f t="shared" si="2"/>
        <v>19605049</v>
      </c>
      <c r="W13" s="403">
        <f t="shared" ref="W13:W55" si="5">V13/U13</f>
        <v>0.98187253969048927</v>
      </c>
    </row>
    <row r="14" spans="1:23" ht="15" customHeight="1" x14ac:dyDescent="0.2">
      <c r="A14" s="10" t="s">
        <v>235</v>
      </c>
      <c r="B14" s="16" t="s">
        <v>234</v>
      </c>
      <c r="C14" s="15" t="s">
        <v>233</v>
      </c>
      <c r="D14" s="225">
        <v>1293000</v>
      </c>
      <c r="E14" s="225">
        <v>513000</v>
      </c>
      <c r="F14" s="225">
        <v>85630</v>
      </c>
      <c r="G14" s="398">
        <f>F14/E14</f>
        <v>0.16692007797270955</v>
      </c>
      <c r="H14" s="230">
        <v>300000</v>
      </c>
      <c r="I14" s="230">
        <v>300000</v>
      </c>
      <c r="J14" s="230"/>
      <c r="K14" s="401"/>
      <c r="L14" s="230">
        <v>500000</v>
      </c>
      <c r="M14" s="230">
        <v>500000</v>
      </c>
      <c r="N14" s="230">
        <v>143514</v>
      </c>
      <c r="O14" s="401">
        <f t="shared" si="3"/>
        <v>0.28702800000000001</v>
      </c>
      <c r="P14" s="230"/>
      <c r="Q14" s="230"/>
      <c r="R14" s="230"/>
      <c r="S14" s="401"/>
      <c r="T14" s="235">
        <f t="shared" si="0"/>
        <v>2093000</v>
      </c>
      <c r="U14" s="235">
        <f t="shared" si="1"/>
        <v>1313000</v>
      </c>
      <c r="V14" s="170">
        <f t="shared" si="2"/>
        <v>229144</v>
      </c>
      <c r="W14" s="403">
        <f t="shared" si="5"/>
        <v>0.17451942117288652</v>
      </c>
    </row>
    <row r="15" spans="1:23" ht="15" customHeight="1" x14ac:dyDescent="0.2">
      <c r="A15" s="10" t="s">
        <v>232</v>
      </c>
      <c r="B15" s="16" t="s">
        <v>231</v>
      </c>
      <c r="C15" s="15" t="s">
        <v>230</v>
      </c>
      <c r="D15" s="225"/>
      <c r="E15" s="225"/>
      <c r="F15" s="225"/>
      <c r="G15" s="398"/>
      <c r="H15" s="230"/>
      <c r="I15" s="230"/>
      <c r="J15" s="230"/>
      <c r="K15" s="401"/>
      <c r="L15" s="230">
        <v>1685000</v>
      </c>
      <c r="M15" s="230">
        <v>1685000</v>
      </c>
      <c r="N15" s="230">
        <v>1560000</v>
      </c>
      <c r="O15" s="401">
        <f t="shared" si="3"/>
        <v>0.9258160237388724</v>
      </c>
      <c r="P15" s="230"/>
      <c r="Q15" s="230"/>
      <c r="R15" s="230"/>
      <c r="S15" s="401"/>
      <c r="T15" s="235">
        <f t="shared" si="0"/>
        <v>1685000</v>
      </c>
      <c r="U15" s="235">
        <f t="shared" si="1"/>
        <v>1685000</v>
      </c>
      <c r="V15" s="170">
        <f t="shared" si="2"/>
        <v>1560000</v>
      </c>
      <c r="W15" s="403">
        <f t="shared" si="5"/>
        <v>0.9258160237388724</v>
      </c>
    </row>
    <row r="16" spans="1:23" ht="15" customHeight="1" x14ac:dyDescent="0.2">
      <c r="A16" s="10" t="s">
        <v>229</v>
      </c>
      <c r="B16" s="16" t="s">
        <v>228</v>
      </c>
      <c r="C16" s="15" t="s">
        <v>227</v>
      </c>
      <c r="D16" s="225">
        <v>590000</v>
      </c>
      <c r="E16" s="225">
        <v>590000</v>
      </c>
      <c r="F16" s="225">
        <v>584640</v>
      </c>
      <c r="G16" s="398">
        <f>F16/E16</f>
        <v>0.9909152542372881</v>
      </c>
      <c r="H16" s="230">
        <v>2622000</v>
      </c>
      <c r="I16" s="230">
        <v>2622000</v>
      </c>
      <c r="J16" s="230">
        <v>931770</v>
      </c>
      <c r="K16" s="401">
        <f>J16/I16</f>
        <v>0.35536613272311213</v>
      </c>
      <c r="L16" s="230">
        <v>2516000</v>
      </c>
      <c r="M16" s="230">
        <v>2516000</v>
      </c>
      <c r="N16" s="230">
        <v>2238050</v>
      </c>
      <c r="O16" s="401">
        <f t="shared" si="3"/>
        <v>0.88952702702702702</v>
      </c>
      <c r="P16" s="230">
        <v>2106000</v>
      </c>
      <c r="Q16" s="230">
        <v>2106000</v>
      </c>
      <c r="R16" s="230">
        <v>2106000</v>
      </c>
      <c r="S16" s="401">
        <f t="shared" si="4"/>
        <v>1</v>
      </c>
      <c r="T16" s="235">
        <f t="shared" si="0"/>
        <v>7834000</v>
      </c>
      <c r="U16" s="235">
        <f t="shared" si="1"/>
        <v>7834000</v>
      </c>
      <c r="V16" s="170">
        <f t="shared" si="2"/>
        <v>5860460</v>
      </c>
      <c r="W16" s="403">
        <f t="shared" si="5"/>
        <v>0.74808016339034977</v>
      </c>
    </row>
    <row r="17" spans="1:23" ht="15" customHeight="1" x14ac:dyDescent="0.2">
      <c r="A17" s="10" t="s">
        <v>226</v>
      </c>
      <c r="B17" s="16" t="s">
        <v>225</v>
      </c>
      <c r="C17" s="15" t="s">
        <v>224</v>
      </c>
      <c r="D17" s="225">
        <v>2567000</v>
      </c>
      <c r="E17" s="225">
        <v>2567000</v>
      </c>
      <c r="F17" s="225">
        <v>2407622</v>
      </c>
      <c r="G17" s="398">
        <f>F17/E17</f>
        <v>0.93791273860537594</v>
      </c>
      <c r="H17" s="230">
        <v>3020000</v>
      </c>
      <c r="I17" s="230">
        <v>3020000</v>
      </c>
      <c r="J17" s="230">
        <v>2867163</v>
      </c>
      <c r="K17" s="401">
        <f>J17/I17</f>
        <v>0.94939172185430465</v>
      </c>
      <c r="L17" s="230">
        <v>5252000</v>
      </c>
      <c r="M17" s="230">
        <v>5252000</v>
      </c>
      <c r="N17" s="230">
        <v>5084252</v>
      </c>
      <c r="O17" s="401">
        <f t="shared" si="3"/>
        <v>0.96806016755521707</v>
      </c>
      <c r="P17" s="230">
        <v>1100000</v>
      </c>
      <c r="Q17" s="230">
        <v>1100000</v>
      </c>
      <c r="R17" s="230">
        <v>826938</v>
      </c>
      <c r="S17" s="401">
        <f t="shared" si="4"/>
        <v>0.7517618181818182</v>
      </c>
      <c r="T17" s="235">
        <f t="shared" si="0"/>
        <v>11939000</v>
      </c>
      <c r="U17" s="235">
        <f t="shared" si="1"/>
        <v>11939000</v>
      </c>
      <c r="V17" s="170">
        <f t="shared" si="2"/>
        <v>11185975</v>
      </c>
      <c r="W17" s="403">
        <f t="shared" si="5"/>
        <v>0.93692729709355893</v>
      </c>
    </row>
    <row r="18" spans="1:23" ht="15" customHeight="1" x14ac:dyDescent="0.2">
      <c r="A18" s="10" t="s">
        <v>223</v>
      </c>
      <c r="B18" s="16" t="s">
        <v>222</v>
      </c>
      <c r="C18" s="15" t="s">
        <v>221</v>
      </c>
      <c r="D18" s="225"/>
      <c r="E18" s="225"/>
      <c r="F18" s="225"/>
      <c r="G18" s="398"/>
      <c r="H18" s="230"/>
      <c r="I18" s="230"/>
      <c r="J18" s="230"/>
      <c r="K18" s="401"/>
      <c r="L18" s="230"/>
      <c r="M18" s="230"/>
      <c r="N18" s="230"/>
      <c r="O18" s="401"/>
      <c r="P18" s="230"/>
      <c r="Q18" s="230"/>
      <c r="R18" s="230"/>
      <c r="S18" s="401"/>
      <c r="T18" s="235">
        <f t="shared" si="0"/>
        <v>0</v>
      </c>
      <c r="U18" s="235">
        <f t="shared" si="1"/>
        <v>0</v>
      </c>
      <c r="V18" s="170">
        <f t="shared" si="2"/>
        <v>0</v>
      </c>
      <c r="W18" s="403"/>
    </row>
    <row r="19" spans="1:23" ht="15" customHeight="1" x14ac:dyDescent="0.2">
      <c r="A19" s="10" t="s">
        <v>220</v>
      </c>
      <c r="B19" s="17" t="s">
        <v>219</v>
      </c>
      <c r="C19" s="15" t="s">
        <v>218</v>
      </c>
      <c r="D19" s="225">
        <v>150000</v>
      </c>
      <c r="E19" s="225">
        <v>150000</v>
      </c>
      <c r="F19" s="225">
        <v>93059</v>
      </c>
      <c r="G19" s="398">
        <f>F19/E19</f>
        <v>0.62039333333333335</v>
      </c>
      <c r="H19" s="230">
        <v>160000</v>
      </c>
      <c r="I19" s="230">
        <v>160000</v>
      </c>
      <c r="J19" s="230">
        <v>120900</v>
      </c>
      <c r="K19" s="401">
        <f>J19/I19</f>
        <v>0.75562499999999999</v>
      </c>
      <c r="L19" s="230">
        <v>1360000</v>
      </c>
      <c r="M19" s="230">
        <v>1360000</v>
      </c>
      <c r="N19" s="230">
        <v>861870</v>
      </c>
      <c r="O19" s="401">
        <f t="shared" si="3"/>
        <v>0.63372794117647058</v>
      </c>
      <c r="P19" s="230">
        <v>260000</v>
      </c>
      <c r="Q19" s="230">
        <v>260000</v>
      </c>
      <c r="R19" s="230">
        <v>189660</v>
      </c>
      <c r="S19" s="401">
        <f t="shared" si="4"/>
        <v>0.72946153846153849</v>
      </c>
      <c r="T19" s="235">
        <f t="shared" si="0"/>
        <v>1930000</v>
      </c>
      <c r="U19" s="235">
        <f t="shared" si="1"/>
        <v>1930000</v>
      </c>
      <c r="V19" s="170">
        <f t="shared" si="2"/>
        <v>1265489</v>
      </c>
      <c r="W19" s="403">
        <f t="shared" si="5"/>
        <v>0.65569378238341969</v>
      </c>
    </row>
    <row r="20" spans="1:23" ht="15" customHeight="1" x14ac:dyDescent="0.2">
      <c r="A20" s="10" t="s">
        <v>217</v>
      </c>
      <c r="B20" s="17" t="s">
        <v>216</v>
      </c>
      <c r="C20" s="15" t="s">
        <v>215</v>
      </c>
      <c r="D20" s="225">
        <v>156000</v>
      </c>
      <c r="E20" s="225">
        <v>156000</v>
      </c>
      <c r="F20" s="225">
        <v>140592</v>
      </c>
      <c r="G20" s="398">
        <f>F20/E20</f>
        <v>0.90123076923076928</v>
      </c>
      <c r="H20" s="230">
        <v>180000</v>
      </c>
      <c r="I20" s="230">
        <v>180000</v>
      </c>
      <c r="J20" s="230">
        <v>167659</v>
      </c>
      <c r="K20" s="401">
        <f>J20/I20</f>
        <v>0.93143888888888893</v>
      </c>
      <c r="L20" s="230">
        <v>315000</v>
      </c>
      <c r="M20" s="230">
        <v>315000</v>
      </c>
      <c r="N20" s="230">
        <v>288710</v>
      </c>
      <c r="O20" s="401">
        <f t="shared" si="3"/>
        <v>0.91653968253968254</v>
      </c>
      <c r="P20" s="230">
        <v>64000</v>
      </c>
      <c r="Q20" s="230">
        <v>64000</v>
      </c>
      <c r="R20" s="230">
        <v>47366</v>
      </c>
      <c r="S20" s="401">
        <f t="shared" si="4"/>
        <v>0.74009374999999999</v>
      </c>
      <c r="T20" s="235">
        <f t="shared" si="0"/>
        <v>715000</v>
      </c>
      <c r="U20" s="235">
        <f t="shared" si="1"/>
        <v>715000</v>
      </c>
      <c r="V20" s="170">
        <f t="shared" si="2"/>
        <v>644327</v>
      </c>
      <c r="W20" s="403">
        <f t="shared" si="5"/>
        <v>0.90115664335664336</v>
      </c>
    </row>
    <row r="21" spans="1:23" ht="15" customHeight="1" x14ac:dyDescent="0.2">
      <c r="A21" s="10" t="s">
        <v>214</v>
      </c>
      <c r="B21" s="17" t="s">
        <v>213</v>
      </c>
      <c r="C21" s="15" t="s">
        <v>212</v>
      </c>
      <c r="D21" s="225"/>
      <c r="E21" s="225"/>
      <c r="F21" s="225"/>
      <c r="G21" s="398"/>
      <c r="H21" s="230"/>
      <c r="I21" s="230"/>
      <c r="J21" s="230"/>
      <c r="K21" s="401"/>
      <c r="L21" s="230"/>
      <c r="M21" s="230"/>
      <c r="N21" s="230"/>
      <c r="O21" s="401"/>
      <c r="P21" s="230"/>
      <c r="Q21" s="230"/>
      <c r="R21" s="230"/>
      <c r="S21" s="401"/>
      <c r="T21" s="235">
        <f t="shared" si="0"/>
        <v>0</v>
      </c>
      <c r="U21" s="235">
        <f t="shared" si="1"/>
        <v>0</v>
      </c>
      <c r="V21" s="170">
        <f t="shared" si="2"/>
        <v>0</v>
      </c>
      <c r="W21" s="403"/>
    </row>
    <row r="22" spans="1:23" ht="15" customHeight="1" x14ac:dyDescent="0.2">
      <c r="A22" s="10" t="s">
        <v>211</v>
      </c>
      <c r="B22" s="17" t="s">
        <v>210</v>
      </c>
      <c r="C22" s="15" t="s">
        <v>209</v>
      </c>
      <c r="D22" s="225">
        <v>150000</v>
      </c>
      <c r="E22" s="225">
        <v>150000</v>
      </c>
      <c r="F22" s="225"/>
      <c r="G22" s="398"/>
      <c r="H22" s="230">
        <v>150000</v>
      </c>
      <c r="I22" s="230">
        <v>150000</v>
      </c>
      <c r="J22" s="230">
        <v>51688</v>
      </c>
      <c r="K22" s="401">
        <f>J22/I22</f>
        <v>0.34458666666666665</v>
      </c>
      <c r="L22" s="230">
        <v>210000</v>
      </c>
      <c r="M22" s="230">
        <v>210000</v>
      </c>
      <c r="N22" s="230"/>
      <c r="O22" s="401">
        <f t="shared" si="3"/>
        <v>0</v>
      </c>
      <c r="P22" s="230">
        <v>77000</v>
      </c>
      <c r="Q22" s="230">
        <v>77000</v>
      </c>
      <c r="R22" s="230"/>
      <c r="S22" s="401">
        <f t="shared" si="4"/>
        <v>0</v>
      </c>
      <c r="T22" s="235">
        <f t="shared" si="0"/>
        <v>587000</v>
      </c>
      <c r="U22" s="235">
        <f t="shared" si="1"/>
        <v>587000</v>
      </c>
      <c r="V22" s="170">
        <f t="shared" si="2"/>
        <v>51688</v>
      </c>
      <c r="W22" s="403">
        <f t="shared" si="5"/>
        <v>8.8054514480408852E-2</v>
      </c>
    </row>
    <row r="23" spans="1:23" s="18" customFormat="1" ht="15" customHeight="1" x14ac:dyDescent="0.2">
      <c r="A23" s="10" t="s">
        <v>208</v>
      </c>
      <c r="B23" s="17" t="s">
        <v>207</v>
      </c>
      <c r="C23" s="15" t="s">
        <v>206</v>
      </c>
      <c r="D23" s="225">
        <v>600000</v>
      </c>
      <c r="E23" s="225">
        <v>1050000</v>
      </c>
      <c r="F23" s="225">
        <v>844050</v>
      </c>
      <c r="G23" s="398">
        <f>F23/E23</f>
        <v>0.80385714285714283</v>
      </c>
      <c r="H23" s="230">
        <v>700000</v>
      </c>
      <c r="I23" s="230">
        <v>1200000</v>
      </c>
      <c r="J23" s="230">
        <v>1113609</v>
      </c>
      <c r="K23" s="401">
        <f>J23/I23</f>
        <v>0.92800749999999999</v>
      </c>
      <c r="L23" s="230">
        <v>800000</v>
      </c>
      <c r="M23" s="230">
        <v>2020000</v>
      </c>
      <c r="N23" s="230">
        <v>1916389</v>
      </c>
      <c r="O23" s="401">
        <f t="shared" si="3"/>
        <v>0.94870742574257427</v>
      </c>
      <c r="P23" s="230">
        <v>125000</v>
      </c>
      <c r="Q23" s="230">
        <v>1870000</v>
      </c>
      <c r="R23" s="230">
        <v>1335014</v>
      </c>
      <c r="S23" s="401">
        <f t="shared" si="4"/>
        <v>0.71391122994652412</v>
      </c>
      <c r="T23" s="235">
        <f t="shared" si="0"/>
        <v>2225000</v>
      </c>
      <c r="U23" s="235">
        <f t="shared" si="1"/>
        <v>6140000</v>
      </c>
      <c r="V23" s="170">
        <f t="shared" si="2"/>
        <v>5209062</v>
      </c>
      <c r="W23" s="403">
        <f t="shared" si="5"/>
        <v>0.84838143322475568</v>
      </c>
    </row>
    <row r="24" spans="1:23" s="18" customFormat="1" ht="15" customHeight="1" x14ac:dyDescent="0.2">
      <c r="A24" s="10" t="s">
        <v>205</v>
      </c>
      <c r="B24" s="16" t="s">
        <v>204</v>
      </c>
      <c r="C24" s="15" t="s">
        <v>203</v>
      </c>
      <c r="D24" s="225">
        <f t="shared" ref="D24:U24" si="6">SUM(D11:D23)</f>
        <v>66439000</v>
      </c>
      <c r="E24" s="225">
        <f t="shared" si="6"/>
        <v>66439000</v>
      </c>
      <c r="F24" s="225">
        <f t="shared" si="6"/>
        <v>62789523</v>
      </c>
      <c r="G24" s="398">
        <f>F24/E24</f>
        <v>0.94507025993768723</v>
      </c>
      <c r="H24" s="225">
        <f t="shared" si="6"/>
        <v>77982000</v>
      </c>
      <c r="I24" s="225">
        <f t="shared" si="6"/>
        <v>77982000</v>
      </c>
      <c r="J24" s="225">
        <f t="shared" si="6"/>
        <v>73489596</v>
      </c>
      <c r="K24" s="401">
        <f>J24/I24</f>
        <v>0.94239178271908897</v>
      </c>
      <c r="L24" s="225">
        <f t="shared" si="6"/>
        <v>121658000</v>
      </c>
      <c r="M24" s="225">
        <f t="shared" si="6"/>
        <v>121658000</v>
      </c>
      <c r="N24" s="225">
        <f t="shared" si="6"/>
        <v>118123613</v>
      </c>
      <c r="O24" s="401">
        <f t="shared" si="3"/>
        <v>0.97094817439050451</v>
      </c>
      <c r="P24" s="225">
        <f t="shared" si="6"/>
        <v>32432000</v>
      </c>
      <c r="Q24" s="225">
        <f t="shared" si="6"/>
        <v>30727000</v>
      </c>
      <c r="R24" s="225">
        <f t="shared" si="6"/>
        <v>27862285</v>
      </c>
      <c r="S24" s="401">
        <f t="shared" si="4"/>
        <v>0.90676880268168059</v>
      </c>
      <c r="T24" s="225">
        <f t="shared" si="6"/>
        <v>298511000</v>
      </c>
      <c r="U24" s="225">
        <f t="shared" si="6"/>
        <v>296806000</v>
      </c>
      <c r="V24" s="170">
        <f t="shared" si="2"/>
        <v>282265017</v>
      </c>
      <c r="W24" s="403">
        <f t="shared" si="5"/>
        <v>0.95100846007156192</v>
      </c>
    </row>
    <row r="25" spans="1:23" s="18" customFormat="1" ht="15" customHeight="1" x14ac:dyDescent="0.2">
      <c r="A25" s="10" t="s">
        <v>202</v>
      </c>
      <c r="B25" s="17" t="s">
        <v>201</v>
      </c>
      <c r="C25" s="15" t="s">
        <v>200</v>
      </c>
      <c r="D25" s="225"/>
      <c r="E25" s="225"/>
      <c r="F25" s="225"/>
      <c r="G25" s="398"/>
      <c r="H25" s="230"/>
      <c r="I25" s="230"/>
      <c r="J25" s="230"/>
      <c r="K25" s="401"/>
      <c r="L25" s="230"/>
      <c r="M25" s="230"/>
      <c r="N25" s="230"/>
      <c r="O25" s="401"/>
      <c r="P25" s="230"/>
      <c r="Q25" s="230"/>
      <c r="R25" s="230"/>
      <c r="S25" s="401"/>
      <c r="T25" s="235">
        <f t="shared" si="0"/>
        <v>0</v>
      </c>
      <c r="U25" s="235">
        <f t="shared" si="1"/>
        <v>0</v>
      </c>
      <c r="V25" s="170">
        <f t="shared" si="2"/>
        <v>0</v>
      </c>
      <c r="W25" s="403"/>
    </row>
    <row r="26" spans="1:23" ht="15" customHeight="1" x14ac:dyDescent="0.2">
      <c r="A26" s="10" t="s">
        <v>199</v>
      </c>
      <c r="B26" s="17" t="s">
        <v>198</v>
      </c>
      <c r="C26" s="15" t="s">
        <v>197</v>
      </c>
      <c r="D26" s="225">
        <v>2640000</v>
      </c>
      <c r="E26" s="225">
        <v>2640000</v>
      </c>
      <c r="F26" s="225">
        <v>1024311</v>
      </c>
      <c r="G26" s="398">
        <f>F26/E26</f>
        <v>0.38799659090909089</v>
      </c>
      <c r="H26" s="230">
        <v>1630000</v>
      </c>
      <c r="I26" s="230">
        <v>1630000</v>
      </c>
      <c r="J26" s="230">
        <v>300975</v>
      </c>
      <c r="K26" s="401">
        <f>J26/I26</f>
        <v>0.18464723926380369</v>
      </c>
      <c r="L26" s="230">
        <v>750000</v>
      </c>
      <c r="M26" s="230">
        <v>750000</v>
      </c>
      <c r="N26" s="230">
        <v>407210</v>
      </c>
      <c r="O26" s="401">
        <f t="shared" si="3"/>
        <v>0.54294666666666669</v>
      </c>
      <c r="P26" s="230">
        <v>5940000</v>
      </c>
      <c r="Q26" s="230">
        <v>7645000</v>
      </c>
      <c r="R26" s="230">
        <v>7645000</v>
      </c>
      <c r="S26" s="401">
        <f t="shared" si="4"/>
        <v>1</v>
      </c>
      <c r="T26" s="235">
        <f t="shared" si="0"/>
        <v>10960000</v>
      </c>
      <c r="U26" s="235">
        <f t="shared" si="1"/>
        <v>12665000</v>
      </c>
      <c r="V26" s="170">
        <f t="shared" si="2"/>
        <v>9377496</v>
      </c>
      <c r="W26" s="403">
        <f t="shared" si="5"/>
        <v>0.74042605606000789</v>
      </c>
    </row>
    <row r="27" spans="1:23" ht="15" customHeight="1" x14ac:dyDescent="0.2">
      <c r="A27" s="10" t="s">
        <v>196</v>
      </c>
      <c r="B27" s="20" t="s">
        <v>195</v>
      </c>
      <c r="C27" s="15" t="s">
        <v>194</v>
      </c>
      <c r="D27" s="225">
        <v>791000</v>
      </c>
      <c r="E27" s="225">
        <v>791000</v>
      </c>
      <c r="F27" s="225"/>
      <c r="G27" s="398"/>
      <c r="H27" s="230"/>
      <c r="I27" s="230"/>
      <c r="J27" s="230"/>
      <c r="K27" s="401"/>
      <c r="L27" s="230"/>
      <c r="M27" s="230"/>
      <c r="N27" s="230"/>
      <c r="O27" s="401"/>
      <c r="P27" s="230"/>
      <c r="Q27" s="230"/>
      <c r="R27" s="230"/>
      <c r="S27" s="401"/>
      <c r="T27" s="235">
        <f t="shared" si="0"/>
        <v>791000</v>
      </c>
      <c r="U27" s="235">
        <f t="shared" si="1"/>
        <v>791000</v>
      </c>
      <c r="V27" s="170">
        <f t="shared" si="2"/>
        <v>0</v>
      </c>
      <c r="W27" s="403">
        <f t="shared" si="5"/>
        <v>0</v>
      </c>
    </row>
    <row r="28" spans="1:23" ht="15" customHeight="1" x14ac:dyDescent="0.2">
      <c r="A28" s="10" t="s">
        <v>193</v>
      </c>
      <c r="B28" s="17" t="s">
        <v>192</v>
      </c>
      <c r="C28" s="15" t="s">
        <v>191</v>
      </c>
      <c r="D28" s="225">
        <f t="shared" ref="D28:U28" si="7">SUM(D25:D27)</f>
        <v>3431000</v>
      </c>
      <c r="E28" s="225">
        <f t="shared" si="7"/>
        <v>3431000</v>
      </c>
      <c r="F28" s="225">
        <f t="shared" si="7"/>
        <v>1024311</v>
      </c>
      <c r="G28" s="398">
        <f>F28/E28</f>
        <v>0.29854590498396971</v>
      </c>
      <c r="H28" s="225">
        <f t="shared" si="7"/>
        <v>1630000</v>
      </c>
      <c r="I28" s="225">
        <f t="shared" si="7"/>
        <v>1630000</v>
      </c>
      <c r="J28" s="225">
        <f t="shared" si="7"/>
        <v>300975</v>
      </c>
      <c r="K28" s="401">
        <f>J28/I28</f>
        <v>0.18464723926380369</v>
      </c>
      <c r="L28" s="225">
        <f t="shared" si="7"/>
        <v>750000</v>
      </c>
      <c r="M28" s="225">
        <f t="shared" si="7"/>
        <v>750000</v>
      </c>
      <c r="N28" s="225">
        <f t="shared" si="7"/>
        <v>407210</v>
      </c>
      <c r="O28" s="401">
        <f t="shared" si="3"/>
        <v>0.54294666666666669</v>
      </c>
      <c r="P28" s="225">
        <f t="shared" si="7"/>
        <v>5940000</v>
      </c>
      <c r="Q28" s="225">
        <f t="shared" si="7"/>
        <v>7645000</v>
      </c>
      <c r="R28" s="225">
        <f t="shared" si="7"/>
        <v>7645000</v>
      </c>
      <c r="S28" s="401">
        <f t="shared" si="4"/>
        <v>1</v>
      </c>
      <c r="T28" s="225">
        <f t="shared" si="7"/>
        <v>11751000</v>
      </c>
      <c r="U28" s="225">
        <f t="shared" si="7"/>
        <v>13456000</v>
      </c>
      <c r="V28" s="170">
        <f t="shared" si="2"/>
        <v>9377496</v>
      </c>
      <c r="W28" s="403">
        <f t="shared" si="5"/>
        <v>0.69690071343638527</v>
      </c>
    </row>
    <row r="29" spans="1:23" ht="15" customHeight="1" x14ac:dyDescent="0.2">
      <c r="A29" s="21" t="s">
        <v>190</v>
      </c>
      <c r="B29" s="22" t="s">
        <v>189</v>
      </c>
      <c r="C29" s="23" t="s">
        <v>188</v>
      </c>
      <c r="D29" s="226">
        <f t="shared" ref="D29:U29" si="8">D28+D24</f>
        <v>69870000</v>
      </c>
      <c r="E29" s="226">
        <f t="shared" si="8"/>
        <v>69870000</v>
      </c>
      <c r="F29" s="226">
        <f t="shared" si="8"/>
        <v>63813834</v>
      </c>
      <c r="G29" s="405">
        <f>F29/E29</f>
        <v>0.91332237011592954</v>
      </c>
      <c r="H29" s="226">
        <f t="shared" si="8"/>
        <v>79612000</v>
      </c>
      <c r="I29" s="226">
        <f t="shared" si="8"/>
        <v>79612000</v>
      </c>
      <c r="J29" s="226">
        <f t="shared" si="8"/>
        <v>73790571</v>
      </c>
      <c r="K29" s="454">
        <f>J29/I29</f>
        <v>0.92687749334271219</v>
      </c>
      <c r="L29" s="226">
        <f t="shared" si="8"/>
        <v>122408000</v>
      </c>
      <c r="M29" s="226">
        <f t="shared" si="8"/>
        <v>122408000</v>
      </c>
      <c r="N29" s="226">
        <f t="shared" si="8"/>
        <v>118530823</v>
      </c>
      <c r="O29" s="454">
        <f t="shared" si="3"/>
        <v>0.9683257875302268</v>
      </c>
      <c r="P29" s="226">
        <f t="shared" si="8"/>
        <v>38372000</v>
      </c>
      <c r="Q29" s="226">
        <f t="shared" si="8"/>
        <v>38372000</v>
      </c>
      <c r="R29" s="226">
        <f t="shared" si="8"/>
        <v>35507285</v>
      </c>
      <c r="S29" s="454">
        <f t="shared" si="4"/>
        <v>0.92534360992390285</v>
      </c>
      <c r="T29" s="226">
        <f t="shared" si="8"/>
        <v>310262000</v>
      </c>
      <c r="U29" s="226">
        <f t="shared" si="8"/>
        <v>310262000</v>
      </c>
      <c r="V29" s="169">
        <f t="shared" si="2"/>
        <v>291642513</v>
      </c>
      <c r="W29" s="456">
        <f t="shared" si="5"/>
        <v>0.9399878586484971</v>
      </c>
    </row>
    <row r="30" spans="1:23" ht="15" customHeight="1" x14ac:dyDescent="0.2">
      <c r="A30" s="21" t="s">
        <v>187</v>
      </c>
      <c r="B30" s="24" t="s">
        <v>186</v>
      </c>
      <c r="C30" s="23" t="s">
        <v>185</v>
      </c>
      <c r="D30" s="226">
        <v>13835000</v>
      </c>
      <c r="E30" s="226">
        <v>13835000</v>
      </c>
      <c r="F30" s="226">
        <v>11577784</v>
      </c>
      <c r="G30" s="405">
        <f>F30/E30</f>
        <v>0.83684741597397905</v>
      </c>
      <c r="H30" s="232">
        <v>14746100</v>
      </c>
      <c r="I30" s="232">
        <v>14746100</v>
      </c>
      <c r="J30" s="232">
        <v>12734163</v>
      </c>
      <c r="K30" s="454">
        <f>J30/I30</f>
        <v>0.86356141623886995</v>
      </c>
      <c r="L30" s="232">
        <v>25273500</v>
      </c>
      <c r="M30" s="232">
        <v>25273500</v>
      </c>
      <c r="N30" s="232">
        <v>22643068</v>
      </c>
      <c r="O30" s="454">
        <f t="shared" si="3"/>
        <v>0.89592134053455197</v>
      </c>
      <c r="P30" s="232">
        <v>7200000</v>
      </c>
      <c r="Q30" s="232">
        <v>7200000</v>
      </c>
      <c r="R30" s="232">
        <v>5949002</v>
      </c>
      <c r="S30" s="454">
        <f t="shared" si="4"/>
        <v>0.82625027777777782</v>
      </c>
      <c r="T30" s="234">
        <f t="shared" si="0"/>
        <v>61054600</v>
      </c>
      <c r="U30" s="234">
        <f t="shared" si="1"/>
        <v>61054600</v>
      </c>
      <c r="V30" s="169">
        <f t="shared" si="2"/>
        <v>52904017</v>
      </c>
      <c r="W30" s="456">
        <f t="shared" si="5"/>
        <v>0.86650337566702595</v>
      </c>
    </row>
    <row r="31" spans="1:23" s="3" customFormat="1" ht="15" customHeight="1" x14ac:dyDescent="0.2">
      <c r="A31" s="10" t="s">
        <v>184</v>
      </c>
      <c r="B31" s="17" t="s">
        <v>183</v>
      </c>
      <c r="C31" s="15" t="s">
        <v>182</v>
      </c>
      <c r="D31" s="225">
        <v>500000</v>
      </c>
      <c r="E31" s="225">
        <v>500000</v>
      </c>
      <c r="F31" s="225">
        <v>352513</v>
      </c>
      <c r="G31" s="398">
        <f>F31/E31</f>
        <v>0.70502600000000004</v>
      </c>
      <c r="H31" s="230">
        <v>600000</v>
      </c>
      <c r="I31" s="230">
        <v>600000</v>
      </c>
      <c r="J31" s="230">
        <v>492650</v>
      </c>
      <c r="K31" s="401">
        <f>J31/I31</f>
        <v>0.82108333333333339</v>
      </c>
      <c r="L31" s="230">
        <v>1075000</v>
      </c>
      <c r="M31" s="230">
        <v>1075000</v>
      </c>
      <c r="N31" s="230">
        <v>819180</v>
      </c>
      <c r="O31" s="401">
        <f t="shared" si="3"/>
        <v>0.76202790697674416</v>
      </c>
      <c r="P31" s="230">
        <v>2150000</v>
      </c>
      <c r="Q31" s="230">
        <v>2150000</v>
      </c>
      <c r="R31" s="230">
        <v>1780467</v>
      </c>
      <c r="S31" s="401">
        <f t="shared" si="4"/>
        <v>0.82812418604651161</v>
      </c>
      <c r="T31" s="235">
        <f t="shared" si="0"/>
        <v>4325000</v>
      </c>
      <c r="U31" s="235">
        <f t="shared" si="1"/>
        <v>4325000</v>
      </c>
      <c r="V31" s="170">
        <f t="shared" si="2"/>
        <v>3444810</v>
      </c>
      <c r="W31" s="403">
        <f t="shared" si="5"/>
        <v>0.79648786127167626</v>
      </c>
    </row>
    <row r="32" spans="1:23" ht="15" customHeight="1" x14ac:dyDescent="0.2">
      <c r="A32" s="10" t="s">
        <v>181</v>
      </c>
      <c r="B32" s="17" t="s">
        <v>180</v>
      </c>
      <c r="C32" s="15" t="s">
        <v>179</v>
      </c>
      <c r="D32" s="225">
        <v>1300000</v>
      </c>
      <c r="E32" s="225">
        <v>1501702</v>
      </c>
      <c r="F32" s="225">
        <v>1266410</v>
      </c>
      <c r="G32" s="398">
        <f>F32/E32</f>
        <v>0.84331645026776281</v>
      </c>
      <c r="H32" s="230">
        <v>1800000</v>
      </c>
      <c r="I32" s="230">
        <v>1840426</v>
      </c>
      <c r="J32" s="230">
        <v>1346415</v>
      </c>
      <c r="K32" s="401">
        <f>J32/I32</f>
        <v>0.73157790641949205</v>
      </c>
      <c r="L32" s="230">
        <v>3700000</v>
      </c>
      <c r="M32" s="230">
        <v>3700000</v>
      </c>
      <c r="N32" s="230">
        <v>2841473</v>
      </c>
      <c r="O32" s="401">
        <f t="shared" si="3"/>
        <v>0.76796567567567564</v>
      </c>
      <c r="P32" s="230">
        <v>1300000</v>
      </c>
      <c r="Q32" s="230">
        <v>1300000</v>
      </c>
      <c r="R32" s="230">
        <v>1071228</v>
      </c>
      <c r="S32" s="401">
        <f t="shared" si="4"/>
        <v>0.82402153846153847</v>
      </c>
      <c r="T32" s="235">
        <f t="shared" si="0"/>
        <v>8100000</v>
      </c>
      <c r="U32" s="235">
        <f t="shared" si="1"/>
        <v>8342128</v>
      </c>
      <c r="V32" s="170">
        <f t="shared" si="2"/>
        <v>6525526</v>
      </c>
      <c r="W32" s="403">
        <f t="shared" si="5"/>
        <v>0.78223757774994584</v>
      </c>
    </row>
    <row r="33" spans="1:23" ht="15" customHeight="1" x14ac:dyDescent="0.2">
      <c r="A33" s="10" t="s">
        <v>178</v>
      </c>
      <c r="B33" s="17" t="s">
        <v>177</v>
      </c>
      <c r="C33" s="15" t="s">
        <v>176</v>
      </c>
      <c r="D33" s="225"/>
      <c r="E33" s="225"/>
      <c r="F33" s="225"/>
      <c r="G33" s="398"/>
      <c r="H33" s="230"/>
      <c r="I33" s="230"/>
      <c r="J33" s="230"/>
      <c r="K33" s="401"/>
      <c r="L33" s="230"/>
      <c r="M33" s="230"/>
      <c r="N33" s="230"/>
      <c r="O33" s="401"/>
      <c r="P33" s="230"/>
      <c r="Q33" s="230"/>
      <c r="R33" s="230"/>
      <c r="S33" s="401"/>
      <c r="T33" s="235">
        <f t="shared" si="0"/>
        <v>0</v>
      </c>
      <c r="U33" s="235">
        <f t="shared" si="1"/>
        <v>0</v>
      </c>
      <c r="V33" s="170">
        <f t="shared" si="2"/>
        <v>0</v>
      </c>
      <c r="W33" s="403"/>
    </row>
    <row r="34" spans="1:23" ht="15" customHeight="1" x14ac:dyDescent="0.2">
      <c r="A34" s="10" t="s">
        <v>175</v>
      </c>
      <c r="B34" s="17" t="s">
        <v>174</v>
      </c>
      <c r="C34" s="15" t="s">
        <v>173</v>
      </c>
      <c r="D34" s="225">
        <f t="shared" ref="D34:U34" si="9">SUM(D31:D33)</f>
        <v>1800000</v>
      </c>
      <c r="E34" s="225">
        <f t="shared" si="9"/>
        <v>2001702</v>
      </c>
      <c r="F34" s="225">
        <f t="shared" si="9"/>
        <v>1618923</v>
      </c>
      <c r="G34" s="398">
        <f t="shared" ref="G34:G39" si="10">F34/E34</f>
        <v>0.80877323397788481</v>
      </c>
      <c r="H34" s="225">
        <f t="shared" si="9"/>
        <v>2400000</v>
      </c>
      <c r="I34" s="225">
        <f t="shared" si="9"/>
        <v>2440426</v>
      </c>
      <c r="J34" s="225">
        <f t="shared" si="9"/>
        <v>1839065</v>
      </c>
      <c r="K34" s="401">
        <f>J34/I34</f>
        <v>0.75358359565092325</v>
      </c>
      <c r="L34" s="225">
        <f t="shared" si="9"/>
        <v>4775000</v>
      </c>
      <c r="M34" s="225">
        <f t="shared" si="9"/>
        <v>4775000</v>
      </c>
      <c r="N34" s="225">
        <f t="shared" si="9"/>
        <v>3660653</v>
      </c>
      <c r="O34" s="401">
        <f t="shared" si="3"/>
        <v>0.76662890052356025</v>
      </c>
      <c r="P34" s="225">
        <f t="shared" si="9"/>
        <v>3450000</v>
      </c>
      <c r="Q34" s="225">
        <f t="shared" si="9"/>
        <v>3450000</v>
      </c>
      <c r="R34" s="225">
        <f t="shared" si="9"/>
        <v>2851695</v>
      </c>
      <c r="S34" s="401">
        <f t="shared" si="4"/>
        <v>0.82657826086956521</v>
      </c>
      <c r="T34" s="225">
        <f t="shared" si="9"/>
        <v>12425000</v>
      </c>
      <c r="U34" s="225">
        <f t="shared" si="9"/>
        <v>12667128</v>
      </c>
      <c r="V34" s="170">
        <f t="shared" si="2"/>
        <v>9970336</v>
      </c>
      <c r="W34" s="403">
        <f t="shared" si="5"/>
        <v>0.78710312234943869</v>
      </c>
    </row>
    <row r="35" spans="1:23" ht="15" customHeight="1" x14ac:dyDescent="0.2">
      <c r="A35" s="10" t="s">
        <v>172</v>
      </c>
      <c r="B35" s="17" t="s">
        <v>171</v>
      </c>
      <c r="C35" s="15" t="s">
        <v>170</v>
      </c>
      <c r="D35" s="225">
        <v>400000</v>
      </c>
      <c r="E35" s="225">
        <v>400000</v>
      </c>
      <c r="F35" s="225">
        <v>283274</v>
      </c>
      <c r="G35" s="398">
        <f t="shared" si="10"/>
        <v>0.70818499999999995</v>
      </c>
      <c r="H35" s="230"/>
      <c r="I35" s="230"/>
      <c r="J35" s="230"/>
      <c r="K35" s="401"/>
      <c r="L35" s="230">
        <v>600000</v>
      </c>
      <c r="M35" s="230">
        <v>680000</v>
      </c>
      <c r="N35" s="230">
        <v>558597</v>
      </c>
      <c r="O35" s="401">
        <f t="shared" si="3"/>
        <v>0.82146617647058828</v>
      </c>
      <c r="P35" s="230"/>
      <c r="Q35" s="230"/>
      <c r="R35" s="230">
        <v>109076</v>
      </c>
      <c r="S35" s="401"/>
      <c r="T35" s="235">
        <f t="shared" si="0"/>
        <v>1000000</v>
      </c>
      <c r="U35" s="235">
        <f t="shared" si="1"/>
        <v>1080000</v>
      </c>
      <c r="V35" s="170">
        <f t="shared" si="2"/>
        <v>950947</v>
      </c>
      <c r="W35" s="403">
        <f t="shared" si="5"/>
        <v>0.88050648148148147</v>
      </c>
    </row>
    <row r="36" spans="1:23" ht="15" customHeight="1" x14ac:dyDescent="0.2">
      <c r="A36" s="10" t="s">
        <v>169</v>
      </c>
      <c r="B36" s="17" t="s">
        <v>168</v>
      </c>
      <c r="C36" s="15" t="s">
        <v>167</v>
      </c>
      <c r="D36" s="225">
        <v>280000</v>
      </c>
      <c r="E36" s="225">
        <v>280000</v>
      </c>
      <c r="F36" s="225">
        <v>152308</v>
      </c>
      <c r="G36" s="398">
        <f t="shared" si="10"/>
        <v>0.54395714285714281</v>
      </c>
      <c r="H36" s="230">
        <v>300000</v>
      </c>
      <c r="I36" s="230">
        <v>300000</v>
      </c>
      <c r="J36" s="230">
        <v>126194</v>
      </c>
      <c r="K36" s="401">
        <f>J36/I36</f>
        <v>0.42064666666666667</v>
      </c>
      <c r="L36" s="230">
        <v>750000</v>
      </c>
      <c r="M36" s="230">
        <v>750000</v>
      </c>
      <c r="N36" s="230">
        <v>596958</v>
      </c>
      <c r="O36" s="401">
        <f t="shared" si="3"/>
        <v>0.79594399999999998</v>
      </c>
      <c r="P36" s="230">
        <v>750000</v>
      </c>
      <c r="Q36" s="230">
        <v>900000</v>
      </c>
      <c r="R36" s="230">
        <v>686386</v>
      </c>
      <c r="S36" s="401">
        <f t="shared" si="4"/>
        <v>0.76265111111111106</v>
      </c>
      <c r="T36" s="235">
        <f t="shared" si="0"/>
        <v>2080000</v>
      </c>
      <c r="U36" s="235">
        <f t="shared" si="1"/>
        <v>2230000</v>
      </c>
      <c r="V36" s="170">
        <f t="shared" si="2"/>
        <v>1561846</v>
      </c>
      <c r="W36" s="403">
        <f t="shared" si="5"/>
        <v>0.70037937219730939</v>
      </c>
    </row>
    <row r="37" spans="1:23" ht="15" customHeight="1" x14ac:dyDescent="0.2">
      <c r="A37" s="10" t="s">
        <v>166</v>
      </c>
      <c r="B37" s="17" t="s">
        <v>165</v>
      </c>
      <c r="C37" s="15" t="s">
        <v>164</v>
      </c>
      <c r="D37" s="225">
        <f t="shared" ref="D37:U37" si="11">SUM(D35:D36)</f>
        <v>680000</v>
      </c>
      <c r="E37" s="225">
        <f t="shared" si="11"/>
        <v>680000</v>
      </c>
      <c r="F37" s="225">
        <f t="shared" si="11"/>
        <v>435582</v>
      </c>
      <c r="G37" s="398">
        <f t="shared" si="10"/>
        <v>0.64056176470588233</v>
      </c>
      <c r="H37" s="225">
        <f t="shared" si="11"/>
        <v>300000</v>
      </c>
      <c r="I37" s="225">
        <f t="shared" si="11"/>
        <v>300000</v>
      </c>
      <c r="J37" s="225">
        <f t="shared" si="11"/>
        <v>126194</v>
      </c>
      <c r="K37" s="401">
        <f>J37/I37</f>
        <v>0.42064666666666667</v>
      </c>
      <c r="L37" s="225">
        <f t="shared" si="11"/>
        <v>1350000</v>
      </c>
      <c r="M37" s="225">
        <f t="shared" si="11"/>
        <v>1430000</v>
      </c>
      <c r="N37" s="225">
        <f t="shared" si="11"/>
        <v>1155555</v>
      </c>
      <c r="O37" s="401">
        <f t="shared" si="3"/>
        <v>0.80808041958041954</v>
      </c>
      <c r="P37" s="225">
        <f t="shared" si="11"/>
        <v>750000</v>
      </c>
      <c r="Q37" s="225">
        <f t="shared" si="11"/>
        <v>900000</v>
      </c>
      <c r="R37" s="225">
        <f t="shared" si="11"/>
        <v>795462</v>
      </c>
      <c r="S37" s="401">
        <f t="shared" si="4"/>
        <v>0.88384666666666667</v>
      </c>
      <c r="T37" s="225">
        <f t="shared" si="11"/>
        <v>3080000</v>
      </c>
      <c r="U37" s="225">
        <f t="shared" si="11"/>
        <v>3310000</v>
      </c>
      <c r="V37" s="170">
        <f t="shared" si="2"/>
        <v>2512793</v>
      </c>
      <c r="W37" s="403">
        <f t="shared" si="5"/>
        <v>0.75915196374622351</v>
      </c>
    </row>
    <row r="38" spans="1:23" ht="15" customHeight="1" x14ac:dyDescent="0.2">
      <c r="A38" s="10" t="s">
        <v>163</v>
      </c>
      <c r="B38" s="17" t="s">
        <v>162</v>
      </c>
      <c r="C38" s="15" t="s">
        <v>161</v>
      </c>
      <c r="D38" s="225">
        <v>1888000</v>
      </c>
      <c r="E38" s="225">
        <v>1888000</v>
      </c>
      <c r="F38" s="225">
        <v>1697104</v>
      </c>
      <c r="G38" s="398">
        <f t="shared" si="10"/>
        <v>0.8988898305084746</v>
      </c>
      <c r="H38" s="230">
        <v>3360000</v>
      </c>
      <c r="I38" s="230">
        <v>3803378</v>
      </c>
      <c r="J38" s="230">
        <v>2862157</v>
      </c>
      <c r="K38" s="401">
        <f>J38/I38</f>
        <v>0.75253025074026303</v>
      </c>
      <c r="L38" s="230">
        <v>5500000</v>
      </c>
      <c r="M38" s="230">
        <v>6200000</v>
      </c>
      <c r="N38" s="230">
        <v>5542988</v>
      </c>
      <c r="O38" s="401">
        <f t="shared" si="3"/>
        <v>0.89403032258064519</v>
      </c>
      <c r="P38" s="230">
        <v>7000000</v>
      </c>
      <c r="Q38" s="230">
        <v>9000000</v>
      </c>
      <c r="R38" s="230">
        <v>8102706</v>
      </c>
      <c r="S38" s="401">
        <f t="shared" si="4"/>
        <v>0.90030066666666664</v>
      </c>
      <c r="T38" s="235">
        <f t="shared" si="0"/>
        <v>17748000</v>
      </c>
      <c r="U38" s="235">
        <f t="shared" si="1"/>
        <v>20891378</v>
      </c>
      <c r="V38" s="170">
        <f t="shared" si="2"/>
        <v>18204955</v>
      </c>
      <c r="W38" s="403">
        <f t="shared" si="5"/>
        <v>0.87140996635071177</v>
      </c>
    </row>
    <row r="39" spans="1:23" ht="15" customHeight="1" x14ac:dyDescent="0.2">
      <c r="A39" s="10" t="s">
        <v>160</v>
      </c>
      <c r="B39" s="17" t="s">
        <v>159</v>
      </c>
      <c r="C39" s="15" t="s">
        <v>158</v>
      </c>
      <c r="D39" s="225">
        <v>7100000</v>
      </c>
      <c r="E39" s="225">
        <v>7100000</v>
      </c>
      <c r="F39" s="225">
        <v>6632588</v>
      </c>
      <c r="G39" s="398">
        <f t="shared" si="10"/>
        <v>0.93416732394366198</v>
      </c>
      <c r="H39" s="230">
        <v>10100000</v>
      </c>
      <c r="I39" s="230">
        <v>8700000</v>
      </c>
      <c r="J39" s="230">
        <v>7473381</v>
      </c>
      <c r="K39" s="401">
        <f>J39/I39</f>
        <v>0.85900931034482764</v>
      </c>
      <c r="L39" s="230">
        <v>12700000</v>
      </c>
      <c r="M39" s="230">
        <v>12000000</v>
      </c>
      <c r="N39" s="230">
        <v>9843662</v>
      </c>
      <c r="O39" s="401">
        <f t="shared" si="3"/>
        <v>0.82030516666666664</v>
      </c>
      <c r="P39" s="230"/>
      <c r="Q39" s="230"/>
      <c r="R39" s="230"/>
      <c r="S39" s="401"/>
      <c r="T39" s="235">
        <f t="shared" si="0"/>
        <v>29900000</v>
      </c>
      <c r="U39" s="235">
        <f t="shared" si="1"/>
        <v>27800000</v>
      </c>
      <c r="V39" s="170">
        <f t="shared" si="2"/>
        <v>23949631</v>
      </c>
      <c r="W39" s="403">
        <f t="shared" si="5"/>
        <v>0.86149751798561147</v>
      </c>
    </row>
    <row r="40" spans="1:23" ht="15" customHeight="1" x14ac:dyDescent="0.2">
      <c r="A40" s="10" t="s">
        <v>157</v>
      </c>
      <c r="B40" s="17" t="s">
        <v>156</v>
      </c>
      <c r="C40" s="15" t="s">
        <v>155</v>
      </c>
      <c r="D40" s="225"/>
      <c r="E40" s="225"/>
      <c r="F40" s="225"/>
      <c r="G40" s="398"/>
      <c r="H40" s="230"/>
      <c r="I40" s="230"/>
      <c r="J40" s="230"/>
      <c r="K40" s="401"/>
      <c r="L40" s="230"/>
      <c r="M40" s="230"/>
      <c r="N40" s="230"/>
      <c r="O40" s="401"/>
      <c r="P40" s="230"/>
      <c r="Q40" s="230"/>
      <c r="R40" s="230"/>
      <c r="S40" s="401"/>
      <c r="T40" s="235">
        <f t="shared" si="0"/>
        <v>0</v>
      </c>
      <c r="U40" s="235">
        <f t="shared" si="1"/>
        <v>0</v>
      </c>
      <c r="V40" s="170">
        <f t="shared" si="2"/>
        <v>0</v>
      </c>
      <c r="W40" s="403"/>
    </row>
    <row r="41" spans="1:23" ht="15" customHeight="1" x14ac:dyDescent="0.2">
      <c r="A41" s="10" t="s">
        <v>154</v>
      </c>
      <c r="B41" s="17" t="s">
        <v>153</v>
      </c>
      <c r="C41" s="15" t="s">
        <v>152</v>
      </c>
      <c r="D41" s="225">
        <v>2100000</v>
      </c>
      <c r="E41" s="225">
        <v>1853839</v>
      </c>
      <c r="F41" s="225">
        <v>1411409</v>
      </c>
      <c r="G41" s="398">
        <f>F41/E41</f>
        <v>0.761343892322904</v>
      </c>
      <c r="H41" s="230">
        <v>1700000</v>
      </c>
      <c r="I41" s="230">
        <v>2816196</v>
      </c>
      <c r="J41" s="230">
        <v>2060644</v>
      </c>
      <c r="K41" s="401">
        <f>J41/I41</f>
        <v>0.73171185528279992</v>
      </c>
      <c r="L41" s="230">
        <v>4500000</v>
      </c>
      <c r="M41" s="230">
        <v>4690000</v>
      </c>
      <c r="N41" s="230">
        <v>4684166</v>
      </c>
      <c r="O41" s="401">
        <f t="shared" si="3"/>
        <v>0.99875607675906186</v>
      </c>
      <c r="P41" s="230">
        <v>2000000</v>
      </c>
      <c r="Q41" s="230">
        <v>2000000</v>
      </c>
      <c r="R41" s="230">
        <v>1672574</v>
      </c>
      <c r="S41" s="401">
        <f t="shared" si="4"/>
        <v>0.836287</v>
      </c>
      <c r="T41" s="235">
        <f t="shared" si="0"/>
        <v>10300000</v>
      </c>
      <c r="U41" s="235">
        <f t="shared" si="1"/>
        <v>11360035</v>
      </c>
      <c r="V41" s="170">
        <f t="shared" si="2"/>
        <v>9828793</v>
      </c>
      <c r="W41" s="403">
        <f t="shared" si="5"/>
        <v>0.86520798571483271</v>
      </c>
    </row>
    <row r="42" spans="1:23" ht="15" customHeight="1" x14ac:dyDescent="0.2">
      <c r="A42" s="10" t="s">
        <v>151</v>
      </c>
      <c r="B42" s="17" t="s">
        <v>150</v>
      </c>
      <c r="C42" s="15" t="s">
        <v>149</v>
      </c>
      <c r="D42" s="225"/>
      <c r="E42" s="225">
        <v>17325</v>
      </c>
      <c r="F42" s="225"/>
      <c r="G42" s="398">
        <f>F42/E42</f>
        <v>0</v>
      </c>
      <c r="H42" s="230"/>
      <c r="I42" s="230"/>
      <c r="J42" s="230"/>
      <c r="K42" s="401"/>
      <c r="L42" s="230"/>
      <c r="M42" s="230"/>
      <c r="N42" s="230"/>
      <c r="O42" s="401"/>
      <c r="P42" s="230"/>
      <c r="Q42" s="230"/>
      <c r="R42" s="230"/>
      <c r="S42" s="401"/>
      <c r="T42" s="235">
        <f t="shared" si="0"/>
        <v>0</v>
      </c>
      <c r="U42" s="235">
        <f t="shared" si="1"/>
        <v>17325</v>
      </c>
      <c r="V42" s="170">
        <f t="shared" si="2"/>
        <v>0</v>
      </c>
      <c r="W42" s="403">
        <f t="shared" si="5"/>
        <v>0</v>
      </c>
    </row>
    <row r="43" spans="1:23" ht="15" customHeight="1" x14ac:dyDescent="0.2">
      <c r="A43" s="10" t="s">
        <v>148</v>
      </c>
      <c r="B43" s="20" t="s">
        <v>147</v>
      </c>
      <c r="C43" s="15" t="s">
        <v>146</v>
      </c>
      <c r="D43" s="225">
        <v>258000</v>
      </c>
      <c r="E43" s="225">
        <v>358000</v>
      </c>
      <c r="F43" s="225">
        <v>234400</v>
      </c>
      <c r="G43" s="398">
        <f>F43/E43</f>
        <v>0.65474860335195528</v>
      </c>
      <c r="H43" s="230">
        <v>242000</v>
      </c>
      <c r="I43" s="230">
        <v>242000</v>
      </c>
      <c r="J43" s="230">
        <v>175000</v>
      </c>
      <c r="K43" s="401">
        <f>J43/I43</f>
        <v>0.72314049586776863</v>
      </c>
      <c r="L43" s="230">
        <v>800000</v>
      </c>
      <c r="M43" s="230">
        <v>1200000</v>
      </c>
      <c r="N43" s="230">
        <v>1084300</v>
      </c>
      <c r="O43" s="401">
        <f t="shared" si="3"/>
        <v>0.90358333333333329</v>
      </c>
      <c r="P43" s="230">
        <v>100000</v>
      </c>
      <c r="Q43" s="230">
        <v>50000</v>
      </c>
      <c r="R43" s="230">
        <v>40000</v>
      </c>
      <c r="S43" s="401">
        <f t="shared" si="4"/>
        <v>0.8</v>
      </c>
      <c r="T43" s="235">
        <f t="shared" ref="T43:T74" si="12">D43+H43+L43+P43</f>
        <v>1400000</v>
      </c>
      <c r="U43" s="235">
        <f t="shared" ref="U43:U74" si="13">E43+I43+M43+Q43</f>
        <v>1850000</v>
      </c>
      <c r="V43" s="170">
        <f t="shared" si="2"/>
        <v>1533700</v>
      </c>
      <c r="W43" s="403">
        <f t="shared" si="5"/>
        <v>0.82902702702702702</v>
      </c>
    </row>
    <row r="44" spans="1:23" ht="15" customHeight="1" x14ac:dyDescent="0.2">
      <c r="A44" s="10" t="s">
        <v>145</v>
      </c>
      <c r="B44" s="17" t="s">
        <v>144</v>
      </c>
      <c r="C44" s="15" t="s">
        <v>143</v>
      </c>
      <c r="D44" s="225">
        <v>1200000</v>
      </c>
      <c r="E44" s="225">
        <v>1200282</v>
      </c>
      <c r="F44" s="225">
        <v>1027779</v>
      </c>
      <c r="G44" s="398">
        <f>F44/E44</f>
        <v>0.85628127390063336</v>
      </c>
      <c r="H44" s="230">
        <v>1200000</v>
      </c>
      <c r="I44" s="230">
        <v>1691636</v>
      </c>
      <c r="J44" s="230">
        <v>968976</v>
      </c>
      <c r="K44" s="401">
        <f>J44/I44</f>
        <v>0.57280407841876146</v>
      </c>
      <c r="L44" s="230">
        <v>3000000</v>
      </c>
      <c r="M44" s="230">
        <v>2899795</v>
      </c>
      <c r="N44" s="230">
        <v>1763367</v>
      </c>
      <c r="O44" s="401">
        <f t="shared" si="3"/>
        <v>0.60810057262668571</v>
      </c>
      <c r="P44" s="230">
        <v>13000000</v>
      </c>
      <c r="Q44" s="230">
        <v>12397770</v>
      </c>
      <c r="R44" s="230">
        <v>7523976</v>
      </c>
      <c r="S44" s="401">
        <f t="shared" si="4"/>
        <v>0.60688139883220937</v>
      </c>
      <c r="T44" s="235">
        <f t="shared" si="12"/>
        <v>18400000</v>
      </c>
      <c r="U44" s="235">
        <f t="shared" si="13"/>
        <v>18189483</v>
      </c>
      <c r="V44" s="170">
        <f t="shared" si="2"/>
        <v>11284098</v>
      </c>
      <c r="W44" s="403">
        <f t="shared" si="5"/>
        <v>0.62036386630670037</v>
      </c>
    </row>
    <row r="45" spans="1:23" ht="15" customHeight="1" x14ac:dyDescent="0.2">
      <c r="A45" s="10" t="s">
        <v>142</v>
      </c>
      <c r="B45" s="17" t="s">
        <v>141</v>
      </c>
      <c r="C45" s="15" t="s">
        <v>140</v>
      </c>
      <c r="D45" s="225">
        <f t="shared" ref="D45:U45" si="14">SUM(D38:D44)</f>
        <v>12546000</v>
      </c>
      <c r="E45" s="225">
        <f t="shared" si="14"/>
        <v>12417446</v>
      </c>
      <c r="F45" s="225">
        <f t="shared" si="14"/>
        <v>11003280</v>
      </c>
      <c r="G45" s="398">
        <f>F45/E45</f>
        <v>0.88611458427119394</v>
      </c>
      <c r="H45" s="225">
        <f t="shared" si="14"/>
        <v>16602000</v>
      </c>
      <c r="I45" s="225">
        <f t="shared" si="14"/>
        <v>17253210</v>
      </c>
      <c r="J45" s="225">
        <f t="shared" si="14"/>
        <v>13540158</v>
      </c>
      <c r="K45" s="401">
        <f>J45/I45</f>
        <v>0.78479065634742751</v>
      </c>
      <c r="L45" s="225">
        <f t="shared" si="14"/>
        <v>26500000</v>
      </c>
      <c r="M45" s="225">
        <f t="shared" si="14"/>
        <v>26989795</v>
      </c>
      <c r="N45" s="225">
        <f t="shared" si="14"/>
        <v>22918483</v>
      </c>
      <c r="O45" s="401">
        <f t="shared" si="3"/>
        <v>0.84915365233415074</v>
      </c>
      <c r="P45" s="225">
        <f t="shared" si="14"/>
        <v>22100000</v>
      </c>
      <c r="Q45" s="225">
        <f t="shared" si="14"/>
        <v>23447770</v>
      </c>
      <c r="R45" s="225">
        <f t="shared" si="14"/>
        <v>17339256</v>
      </c>
      <c r="S45" s="401">
        <f t="shared" si="4"/>
        <v>0.73948422387288859</v>
      </c>
      <c r="T45" s="225">
        <f t="shared" si="14"/>
        <v>77748000</v>
      </c>
      <c r="U45" s="225">
        <f t="shared" si="14"/>
        <v>80108221</v>
      </c>
      <c r="V45" s="170">
        <f t="shared" si="2"/>
        <v>64801177</v>
      </c>
      <c r="W45" s="403">
        <f t="shared" si="5"/>
        <v>0.80892043526968349</v>
      </c>
    </row>
    <row r="46" spans="1:23" ht="15" customHeight="1" x14ac:dyDescent="0.2">
      <c r="A46" s="10" t="s">
        <v>139</v>
      </c>
      <c r="B46" s="17" t="s">
        <v>138</v>
      </c>
      <c r="C46" s="15" t="s">
        <v>137</v>
      </c>
      <c r="D46" s="225">
        <v>60000</v>
      </c>
      <c r="E46" s="225">
        <v>60000</v>
      </c>
      <c r="F46" s="225"/>
      <c r="G46" s="398"/>
      <c r="H46" s="230">
        <v>70000</v>
      </c>
      <c r="I46" s="230">
        <v>70000</v>
      </c>
      <c r="J46" s="230">
        <v>12565</v>
      </c>
      <c r="K46" s="401">
        <f>J46/I46</f>
        <v>0.17949999999999999</v>
      </c>
      <c r="L46" s="230">
        <v>250000</v>
      </c>
      <c r="M46" s="230">
        <v>250000</v>
      </c>
      <c r="N46" s="230">
        <v>59280</v>
      </c>
      <c r="O46" s="401">
        <f t="shared" si="3"/>
        <v>0.23712</v>
      </c>
      <c r="P46" s="230">
        <v>300000</v>
      </c>
      <c r="Q46" s="230">
        <v>300000</v>
      </c>
      <c r="R46" s="230">
        <v>239125</v>
      </c>
      <c r="S46" s="401">
        <f t="shared" si="4"/>
        <v>0.79708333333333337</v>
      </c>
      <c r="T46" s="235">
        <f t="shared" si="12"/>
        <v>680000</v>
      </c>
      <c r="U46" s="235">
        <f t="shared" si="13"/>
        <v>680000</v>
      </c>
      <c r="V46" s="170">
        <f t="shared" si="2"/>
        <v>310970</v>
      </c>
      <c r="W46" s="403">
        <f t="shared" si="5"/>
        <v>0.45730882352941177</v>
      </c>
    </row>
    <row r="47" spans="1:23" ht="15" customHeight="1" x14ac:dyDescent="0.2">
      <c r="A47" s="10" t="s">
        <v>136</v>
      </c>
      <c r="B47" s="17" t="s">
        <v>135</v>
      </c>
      <c r="C47" s="15" t="s">
        <v>134</v>
      </c>
      <c r="D47" s="225"/>
      <c r="E47" s="225"/>
      <c r="F47" s="225"/>
      <c r="G47" s="398"/>
      <c r="H47" s="230"/>
      <c r="I47" s="230"/>
      <c r="J47" s="230"/>
      <c r="K47" s="401"/>
      <c r="L47" s="230"/>
      <c r="M47" s="230"/>
      <c r="N47" s="230"/>
      <c r="O47" s="401"/>
      <c r="P47" s="230"/>
      <c r="Q47" s="230"/>
      <c r="R47" s="230"/>
      <c r="S47" s="401"/>
      <c r="T47" s="235">
        <f t="shared" si="12"/>
        <v>0</v>
      </c>
      <c r="U47" s="235">
        <f t="shared" si="13"/>
        <v>0</v>
      </c>
      <c r="V47" s="170">
        <f t="shared" si="2"/>
        <v>0</v>
      </c>
      <c r="W47" s="403"/>
    </row>
    <row r="48" spans="1:23" ht="15" customHeight="1" x14ac:dyDescent="0.2">
      <c r="A48" s="10" t="s">
        <v>133</v>
      </c>
      <c r="B48" s="17" t="s">
        <v>132</v>
      </c>
      <c r="C48" s="15" t="s">
        <v>131</v>
      </c>
      <c r="D48" s="225">
        <f t="shared" ref="D48:U48" si="15">SUM(D46:D47)</f>
        <v>60000</v>
      </c>
      <c r="E48" s="225">
        <f t="shared" si="15"/>
        <v>60000</v>
      </c>
      <c r="F48" s="225">
        <f t="shared" si="15"/>
        <v>0</v>
      </c>
      <c r="G48" s="398"/>
      <c r="H48" s="225">
        <f t="shared" si="15"/>
        <v>70000</v>
      </c>
      <c r="I48" s="225">
        <f t="shared" si="15"/>
        <v>70000</v>
      </c>
      <c r="J48" s="225">
        <f t="shared" si="15"/>
        <v>12565</v>
      </c>
      <c r="K48" s="401">
        <f>J48/I48</f>
        <v>0.17949999999999999</v>
      </c>
      <c r="L48" s="225">
        <f t="shared" si="15"/>
        <v>250000</v>
      </c>
      <c r="M48" s="225">
        <f t="shared" si="15"/>
        <v>250000</v>
      </c>
      <c r="N48" s="225">
        <f t="shared" si="15"/>
        <v>59280</v>
      </c>
      <c r="O48" s="401">
        <f t="shared" si="3"/>
        <v>0.23712</v>
      </c>
      <c r="P48" s="225">
        <f t="shared" si="15"/>
        <v>300000</v>
      </c>
      <c r="Q48" s="225">
        <f t="shared" si="15"/>
        <v>300000</v>
      </c>
      <c r="R48" s="225">
        <f t="shared" si="15"/>
        <v>239125</v>
      </c>
      <c r="S48" s="401">
        <f t="shared" si="4"/>
        <v>0.79708333333333337</v>
      </c>
      <c r="T48" s="225">
        <f t="shared" si="15"/>
        <v>680000</v>
      </c>
      <c r="U48" s="225">
        <f t="shared" si="15"/>
        <v>680000</v>
      </c>
      <c r="V48" s="170">
        <f t="shared" si="2"/>
        <v>310970</v>
      </c>
      <c r="W48" s="403">
        <f t="shared" si="5"/>
        <v>0.45730882352941177</v>
      </c>
    </row>
    <row r="49" spans="1:23" ht="15" customHeight="1" x14ac:dyDescent="0.2">
      <c r="A49" s="10" t="s">
        <v>130</v>
      </c>
      <c r="B49" s="17" t="s">
        <v>129</v>
      </c>
      <c r="C49" s="15" t="s">
        <v>128</v>
      </c>
      <c r="D49" s="225">
        <v>4060000</v>
      </c>
      <c r="E49" s="225">
        <v>3760963</v>
      </c>
      <c r="F49" s="225">
        <v>3062631</v>
      </c>
      <c r="G49" s="398">
        <f>F49/E49</f>
        <v>0.81432095981800401</v>
      </c>
      <c r="H49" s="230">
        <v>5200000</v>
      </c>
      <c r="I49" s="230">
        <v>4505822</v>
      </c>
      <c r="J49" s="230">
        <v>3253898</v>
      </c>
      <c r="K49" s="401">
        <f>J49/I49</f>
        <v>0.7221541374692565</v>
      </c>
      <c r="L49" s="230">
        <v>8810000</v>
      </c>
      <c r="M49" s="230">
        <v>8778075</v>
      </c>
      <c r="N49" s="230">
        <v>5906363</v>
      </c>
      <c r="O49" s="401">
        <f t="shared" si="3"/>
        <v>0.67285401412040791</v>
      </c>
      <c r="P49" s="230">
        <v>7100000</v>
      </c>
      <c r="Q49" s="230">
        <v>7059366</v>
      </c>
      <c r="R49" s="230">
        <v>4477530</v>
      </c>
      <c r="S49" s="401">
        <f t="shared" si="4"/>
        <v>0.63426800650370019</v>
      </c>
      <c r="T49" s="235">
        <f t="shared" si="12"/>
        <v>25170000</v>
      </c>
      <c r="U49" s="235">
        <f t="shared" si="13"/>
        <v>24104226</v>
      </c>
      <c r="V49" s="170">
        <f t="shared" si="2"/>
        <v>16700422</v>
      </c>
      <c r="W49" s="403">
        <f t="shared" si="5"/>
        <v>0.69284207673791309</v>
      </c>
    </row>
    <row r="50" spans="1:23" ht="15" customHeight="1" x14ac:dyDescent="0.2">
      <c r="A50" s="10" t="s">
        <v>127</v>
      </c>
      <c r="B50" s="17" t="s">
        <v>126</v>
      </c>
      <c r="C50" s="15" t="s">
        <v>125</v>
      </c>
      <c r="D50" s="225"/>
      <c r="E50" s="225"/>
      <c r="F50" s="225"/>
      <c r="G50" s="398"/>
      <c r="H50" s="230"/>
      <c r="I50" s="230"/>
      <c r="J50" s="230"/>
      <c r="K50" s="401"/>
      <c r="L50" s="230"/>
      <c r="M50" s="230"/>
      <c r="N50" s="230"/>
      <c r="O50" s="401"/>
      <c r="P50" s="230">
        <v>2700000</v>
      </c>
      <c r="Q50" s="230">
        <v>2580000</v>
      </c>
      <c r="R50" s="230">
        <v>760000</v>
      </c>
      <c r="S50" s="401">
        <f t="shared" si="4"/>
        <v>0.29457364341085274</v>
      </c>
      <c r="T50" s="235">
        <f t="shared" si="12"/>
        <v>2700000</v>
      </c>
      <c r="U50" s="235">
        <f t="shared" si="13"/>
        <v>2580000</v>
      </c>
      <c r="V50" s="170">
        <f t="shared" si="2"/>
        <v>760000</v>
      </c>
      <c r="W50" s="403">
        <f t="shared" si="5"/>
        <v>0.29457364341085274</v>
      </c>
    </row>
    <row r="51" spans="1:23" ht="15" customHeight="1" x14ac:dyDescent="0.2">
      <c r="A51" s="10" t="s">
        <v>124</v>
      </c>
      <c r="B51" s="17" t="s">
        <v>123</v>
      </c>
      <c r="C51" s="15" t="s">
        <v>122</v>
      </c>
      <c r="D51" s="225"/>
      <c r="E51" s="225"/>
      <c r="F51" s="225"/>
      <c r="G51" s="398"/>
      <c r="H51" s="230"/>
      <c r="I51" s="230"/>
      <c r="J51" s="230"/>
      <c r="K51" s="401"/>
      <c r="L51" s="230"/>
      <c r="M51" s="230"/>
      <c r="N51" s="230"/>
      <c r="O51" s="401"/>
      <c r="P51" s="230"/>
      <c r="Q51" s="230"/>
      <c r="R51" s="230"/>
      <c r="S51" s="401"/>
      <c r="T51" s="235">
        <f t="shared" si="12"/>
        <v>0</v>
      </c>
      <c r="U51" s="235">
        <f t="shared" si="13"/>
        <v>0</v>
      </c>
      <c r="V51" s="170">
        <f t="shared" si="2"/>
        <v>0</v>
      </c>
      <c r="W51" s="403"/>
    </row>
    <row r="52" spans="1:23" ht="15" customHeight="1" x14ac:dyDescent="0.2">
      <c r="A52" s="10" t="s">
        <v>121</v>
      </c>
      <c r="B52" s="17" t="s">
        <v>120</v>
      </c>
      <c r="C52" s="15" t="s">
        <v>119</v>
      </c>
      <c r="D52" s="225"/>
      <c r="E52" s="225"/>
      <c r="F52" s="225"/>
      <c r="G52" s="398"/>
      <c r="H52" s="230"/>
      <c r="I52" s="230"/>
      <c r="J52" s="230"/>
      <c r="K52" s="401"/>
      <c r="L52" s="230"/>
      <c r="M52" s="230"/>
      <c r="N52" s="230"/>
      <c r="O52" s="401"/>
      <c r="P52" s="230"/>
      <c r="Q52" s="230"/>
      <c r="R52" s="230"/>
      <c r="S52" s="401"/>
      <c r="T52" s="235">
        <f t="shared" si="12"/>
        <v>0</v>
      </c>
      <c r="U52" s="235">
        <f t="shared" si="13"/>
        <v>0</v>
      </c>
      <c r="V52" s="170">
        <f t="shared" si="2"/>
        <v>0</v>
      </c>
      <c r="W52" s="403"/>
    </row>
    <row r="53" spans="1:23" ht="15" customHeight="1" x14ac:dyDescent="0.2">
      <c r="A53" s="10" t="s">
        <v>118</v>
      </c>
      <c r="B53" s="17" t="s">
        <v>117</v>
      </c>
      <c r="C53" s="15" t="s">
        <v>116</v>
      </c>
      <c r="D53" s="225">
        <v>5000</v>
      </c>
      <c r="E53" s="225">
        <v>5000</v>
      </c>
      <c r="F53" s="225">
        <v>301</v>
      </c>
      <c r="G53" s="398">
        <f>F53/E53</f>
        <v>6.0199999999999997E-2</v>
      </c>
      <c r="H53" s="230">
        <v>5000</v>
      </c>
      <c r="I53" s="230">
        <v>5000</v>
      </c>
      <c r="J53" s="230">
        <v>109</v>
      </c>
      <c r="K53" s="401">
        <f>J53/I53</f>
        <v>2.18E-2</v>
      </c>
      <c r="L53" s="230">
        <v>5000</v>
      </c>
      <c r="M53" s="230">
        <v>5000</v>
      </c>
      <c r="N53" s="230">
        <v>663</v>
      </c>
      <c r="O53" s="401">
        <f t="shared" si="3"/>
        <v>0.1326</v>
      </c>
      <c r="P53" s="230">
        <v>5000</v>
      </c>
      <c r="Q53" s="230">
        <v>25000</v>
      </c>
      <c r="R53" s="230">
        <v>20582</v>
      </c>
      <c r="S53" s="401">
        <f t="shared" si="4"/>
        <v>0.82328000000000001</v>
      </c>
      <c r="T53" s="235">
        <f t="shared" si="12"/>
        <v>20000</v>
      </c>
      <c r="U53" s="235">
        <f t="shared" si="13"/>
        <v>40000</v>
      </c>
      <c r="V53" s="170">
        <f t="shared" si="2"/>
        <v>21655</v>
      </c>
      <c r="W53" s="403">
        <f t="shared" si="5"/>
        <v>0.54137500000000005</v>
      </c>
    </row>
    <row r="54" spans="1:23" ht="15" customHeight="1" x14ac:dyDescent="0.2">
      <c r="A54" s="10" t="s">
        <v>115</v>
      </c>
      <c r="B54" s="17" t="s">
        <v>114</v>
      </c>
      <c r="C54" s="15" t="s">
        <v>113</v>
      </c>
      <c r="D54" s="225">
        <f t="shared" ref="D54:U54" si="16">SUM(D49:D53)</f>
        <v>4065000</v>
      </c>
      <c r="E54" s="225">
        <f t="shared" si="16"/>
        <v>3765963</v>
      </c>
      <c r="F54" s="225">
        <f t="shared" si="16"/>
        <v>3062932</v>
      </c>
      <c r="G54" s="398">
        <f>F54/E54</f>
        <v>0.81331972725170165</v>
      </c>
      <c r="H54" s="225">
        <f t="shared" si="16"/>
        <v>5205000</v>
      </c>
      <c r="I54" s="225">
        <f t="shared" si="16"/>
        <v>4510822</v>
      </c>
      <c r="J54" s="225">
        <f t="shared" si="16"/>
        <v>3254007</v>
      </c>
      <c r="K54" s="401">
        <f>J54/I54</f>
        <v>0.72137783313107895</v>
      </c>
      <c r="L54" s="225">
        <f t="shared" si="16"/>
        <v>8815000</v>
      </c>
      <c r="M54" s="225">
        <f t="shared" si="16"/>
        <v>8783075</v>
      </c>
      <c r="N54" s="225">
        <f t="shared" si="16"/>
        <v>5907026</v>
      </c>
      <c r="O54" s="401">
        <f t="shared" si="3"/>
        <v>0.67254646009512609</v>
      </c>
      <c r="P54" s="225">
        <f t="shared" si="16"/>
        <v>9805000</v>
      </c>
      <c r="Q54" s="225">
        <f t="shared" si="16"/>
        <v>9664366</v>
      </c>
      <c r="R54" s="225">
        <f t="shared" si="16"/>
        <v>5258112</v>
      </c>
      <c r="S54" s="401">
        <f t="shared" si="4"/>
        <v>0.54407210985179988</v>
      </c>
      <c r="T54" s="225">
        <f t="shared" si="16"/>
        <v>27890000</v>
      </c>
      <c r="U54" s="225">
        <f t="shared" si="16"/>
        <v>26724226</v>
      </c>
      <c r="V54" s="170">
        <f t="shared" si="2"/>
        <v>17482077</v>
      </c>
      <c r="W54" s="403">
        <f t="shared" si="5"/>
        <v>0.6541658867875163</v>
      </c>
    </row>
    <row r="55" spans="1:23" ht="15" customHeight="1" x14ac:dyDescent="0.2">
      <c r="A55" s="21" t="s">
        <v>112</v>
      </c>
      <c r="B55" s="24" t="s">
        <v>111</v>
      </c>
      <c r="C55" s="23" t="s">
        <v>110</v>
      </c>
      <c r="D55" s="226">
        <f t="shared" ref="D55:U55" si="17">D54+D48+D45+D37+D34</f>
        <v>19151000</v>
      </c>
      <c r="E55" s="226">
        <f t="shared" si="17"/>
        <v>18925111</v>
      </c>
      <c r="F55" s="226">
        <f t="shared" si="17"/>
        <v>16120717</v>
      </c>
      <c r="G55" s="404">
        <f>F55/E55</f>
        <v>0.85181624562202041</v>
      </c>
      <c r="H55" s="226">
        <f t="shared" si="17"/>
        <v>24577000</v>
      </c>
      <c r="I55" s="226">
        <f t="shared" si="17"/>
        <v>24574458</v>
      </c>
      <c r="J55" s="226">
        <f t="shared" si="17"/>
        <v>18771989</v>
      </c>
      <c r="K55" s="454">
        <f>J55/I55</f>
        <v>0.76388211695248787</v>
      </c>
      <c r="L55" s="226">
        <f t="shared" si="17"/>
        <v>41690000</v>
      </c>
      <c r="M55" s="226">
        <f t="shared" si="17"/>
        <v>42227870</v>
      </c>
      <c r="N55" s="226">
        <f t="shared" si="17"/>
        <v>33700997</v>
      </c>
      <c r="O55" s="454">
        <f t="shared" si="3"/>
        <v>0.79807475489528601</v>
      </c>
      <c r="P55" s="226">
        <f t="shared" si="17"/>
        <v>36405000</v>
      </c>
      <c r="Q55" s="226">
        <f t="shared" si="17"/>
        <v>37762136</v>
      </c>
      <c r="R55" s="226">
        <f t="shared" si="17"/>
        <v>26483650</v>
      </c>
      <c r="S55" s="454">
        <f t="shared" si="4"/>
        <v>0.70132817698659844</v>
      </c>
      <c r="T55" s="226">
        <f t="shared" si="17"/>
        <v>121823000</v>
      </c>
      <c r="U55" s="226">
        <f t="shared" si="17"/>
        <v>123489575</v>
      </c>
      <c r="V55" s="169">
        <f t="shared" si="2"/>
        <v>95077353</v>
      </c>
      <c r="W55" s="456">
        <f t="shared" si="5"/>
        <v>0.76992210071174028</v>
      </c>
    </row>
    <row r="56" spans="1:23" ht="15" customHeight="1" x14ac:dyDescent="0.2">
      <c r="A56" s="10" t="s">
        <v>109</v>
      </c>
      <c r="B56" s="27" t="s">
        <v>108</v>
      </c>
      <c r="C56" s="15" t="s">
        <v>107</v>
      </c>
      <c r="D56" s="225"/>
      <c r="E56" s="225"/>
      <c r="F56" s="225"/>
      <c r="G56" s="398"/>
      <c r="H56" s="217"/>
      <c r="I56" s="217"/>
      <c r="J56" s="217"/>
      <c r="K56" s="401"/>
      <c r="L56" s="217"/>
      <c r="M56" s="217"/>
      <c r="N56" s="217"/>
      <c r="O56" s="401"/>
      <c r="P56" s="217"/>
      <c r="Q56" s="233"/>
      <c r="R56" s="233"/>
      <c r="S56" s="401"/>
      <c r="T56" s="235">
        <f t="shared" si="12"/>
        <v>0</v>
      </c>
      <c r="U56" s="235">
        <f t="shared" si="13"/>
        <v>0</v>
      </c>
      <c r="V56" s="170">
        <f t="shared" si="2"/>
        <v>0</v>
      </c>
      <c r="W56" s="403"/>
    </row>
    <row r="57" spans="1:23" ht="15" customHeight="1" x14ac:dyDescent="0.2">
      <c r="A57" s="10" t="s">
        <v>106</v>
      </c>
      <c r="B57" s="27" t="s">
        <v>105</v>
      </c>
      <c r="C57" s="15" t="s">
        <v>104</v>
      </c>
      <c r="D57" s="225"/>
      <c r="E57" s="225"/>
      <c r="F57" s="225"/>
      <c r="G57" s="398"/>
      <c r="H57" s="217"/>
      <c r="I57" s="217"/>
      <c r="J57" s="217"/>
      <c r="K57" s="401"/>
      <c r="L57" s="217"/>
      <c r="M57" s="217"/>
      <c r="N57" s="217"/>
      <c r="O57" s="401"/>
      <c r="P57" s="217"/>
      <c r="Q57" s="233"/>
      <c r="R57" s="233"/>
      <c r="S57" s="401"/>
      <c r="T57" s="235">
        <f t="shared" si="12"/>
        <v>0</v>
      </c>
      <c r="U57" s="235">
        <f t="shared" si="13"/>
        <v>0</v>
      </c>
      <c r="V57" s="170">
        <f t="shared" si="2"/>
        <v>0</v>
      </c>
      <c r="W57" s="403"/>
    </row>
    <row r="58" spans="1:23" ht="15" customHeight="1" x14ac:dyDescent="0.2">
      <c r="A58" s="10" t="s">
        <v>103</v>
      </c>
      <c r="B58" s="27" t="s">
        <v>102</v>
      </c>
      <c r="C58" s="15" t="s">
        <v>101</v>
      </c>
      <c r="D58" s="225"/>
      <c r="E58" s="225"/>
      <c r="F58" s="225"/>
      <c r="G58" s="398"/>
      <c r="H58" s="217"/>
      <c r="I58" s="217"/>
      <c r="J58" s="217"/>
      <c r="K58" s="401"/>
      <c r="L58" s="217"/>
      <c r="M58" s="217"/>
      <c r="N58" s="217"/>
      <c r="O58" s="401"/>
      <c r="P58" s="217"/>
      <c r="Q58" s="233"/>
      <c r="R58" s="233"/>
      <c r="S58" s="401"/>
      <c r="T58" s="235">
        <f t="shared" si="12"/>
        <v>0</v>
      </c>
      <c r="U58" s="235">
        <f t="shared" si="13"/>
        <v>0</v>
      </c>
      <c r="V58" s="170">
        <f t="shared" si="2"/>
        <v>0</v>
      </c>
      <c r="W58" s="403"/>
    </row>
    <row r="59" spans="1:23" ht="15" customHeight="1" x14ac:dyDescent="0.2">
      <c r="A59" s="10" t="s">
        <v>100</v>
      </c>
      <c r="B59" s="27" t="s">
        <v>99</v>
      </c>
      <c r="C59" s="15" t="s">
        <v>98</v>
      </c>
      <c r="D59" s="225"/>
      <c r="E59" s="225"/>
      <c r="F59" s="225"/>
      <c r="G59" s="398"/>
      <c r="H59" s="217"/>
      <c r="I59" s="217"/>
      <c r="J59" s="217"/>
      <c r="K59" s="401"/>
      <c r="L59" s="217"/>
      <c r="M59" s="217"/>
      <c r="N59" s="217"/>
      <c r="O59" s="401"/>
      <c r="P59" s="217"/>
      <c r="Q59" s="233"/>
      <c r="R59" s="233"/>
      <c r="S59" s="401"/>
      <c r="T59" s="235">
        <f t="shared" si="12"/>
        <v>0</v>
      </c>
      <c r="U59" s="235">
        <f t="shared" si="13"/>
        <v>0</v>
      </c>
      <c r="V59" s="170">
        <f t="shared" si="2"/>
        <v>0</v>
      </c>
      <c r="W59" s="403"/>
    </row>
    <row r="60" spans="1:23" ht="15" customHeight="1" x14ac:dyDescent="0.2">
      <c r="A60" s="10" t="s">
        <v>97</v>
      </c>
      <c r="B60" s="27" t="s">
        <v>96</v>
      </c>
      <c r="C60" s="15" t="s">
        <v>95</v>
      </c>
      <c r="D60" s="225"/>
      <c r="E60" s="225"/>
      <c r="F60" s="225"/>
      <c r="G60" s="398"/>
      <c r="H60" s="217"/>
      <c r="I60" s="217"/>
      <c r="J60" s="217"/>
      <c r="K60" s="401"/>
      <c r="L60" s="217"/>
      <c r="M60" s="217"/>
      <c r="N60" s="217"/>
      <c r="O60" s="401"/>
      <c r="P60" s="217"/>
      <c r="Q60" s="233"/>
      <c r="R60" s="233"/>
      <c r="S60" s="401"/>
      <c r="T60" s="235">
        <f t="shared" si="12"/>
        <v>0</v>
      </c>
      <c r="U60" s="235">
        <f t="shared" si="13"/>
        <v>0</v>
      </c>
      <c r="V60" s="170">
        <f t="shared" si="2"/>
        <v>0</v>
      </c>
      <c r="W60" s="403"/>
    </row>
    <row r="61" spans="1:23" ht="15" customHeight="1" x14ac:dyDescent="0.2">
      <c r="A61" s="10" t="s">
        <v>94</v>
      </c>
      <c r="B61" s="27" t="s">
        <v>93</v>
      </c>
      <c r="C61" s="15" t="s">
        <v>92</v>
      </c>
      <c r="D61" s="225"/>
      <c r="E61" s="225"/>
      <c r="F61" s="225"/>
      <c r="G61" s="398"/>
      <c r="H61" s="217"/>
      <c r="I61" s="217"/>
      <c r="J61" s="217"/>
      <c r="K61" s="401"/>
      <c r="L61" s="217"/>
      <c r="M61" s="217"/>
      <c r="N61" s="217"/>
      <c r="O61" s="401"/>
      <c r="P61" s="217"/>
      <c r="Q61" s="233"/>
      <c r="R61" s="233"/>
      <c r="S61" s="401"/>
      <c r="T61" s="235">
        <f t="shared" si="12"/>
        <v>0</v>
      </c>
      <c r="U61" s="235">
        <f t="shared" si="13"/>
        <v>0</v>
      </c>
      <c r="V61" s="170">
        <f t="shared" si="2"/>
        <v>0</v>
      </c>
      <c r="W61" s="403"/>
    </row>
    <row r="62" spans="1:23" ht="15" customHeight="1" x14ac:dyDescent="0.2">
      <c r="A62" s="10" t="s">
        <v>91</v>
      </c>
      <c r="B62" s="27" t="s">
        <v>90</v>
      </c>
      <c r="C62" s="15" t="s">
        <v>89</v>
      </c>
      <c r="D62" s="225"/>
      <c r="E62" s="225"/>
      <c r="F62" s="225"/>
      <c r="G62" s="398"/>
      <c r="H62" s="217"/>
      <c r="I62" s="217"/>
      <c r="J62" s="217"/>
      <c r="K62" s="401"/>
      <c r="L62" s="217"/>
      <c r="M62" s="217"/>
      <c r="N62" s="217"/>
      <c r="O62" s="401"/>
      <c r="P62" s="217"/>
      <c r="Q62" s="233"/>
      <c r="R62" s="233"/>
      <c r="S62" s="401"/>
      <c r="T62" s="235">
        <f t="shared" si="12"/>
        <v>0</v>
      </c>
      <c r="U62" s="235">
        <f t="shared" si="13"/>
        <v>0</v>
      </c>
      <c r="V62" s="170">
        <f t="shared" si="2"/>
        <v>0</v>
      </c>
      <c r="W62" s="403"/>
    </row>
    <row r="63" spans="1:23" ht="15" customHeight="1" x14ac:dyDescent="0.2">
      <c r="A63" s="10" t="s">
        <v>88</v>
      </c>
      <c r="B63" s="27" t="s">
        <v>87</v>
      </c>
      <c r="C63" s="15" t="s">
        <v>86</v>
      </c>
      <c r="D63" s="225"/>
      <c r="E63" s="225"/>
      <c r="F63" s="225"/>
      <c r="G63" s="398"/>
      <c r="H63" s="217"/>
      <c r="I63" s="217"/>
      <c r="J63" s="217"/>
      <c r="K63" s="401"/>
      <c r="L63" s="217"/>
      <c r="M63" s="217"/>
      <c r="N63" s="217"/>
      <c r="O63" s="401"/>
      <c r="P63" s="217"/>
      <c r="Q63" s="233"/>
      <c r="R63" s="233"/>
      <c r="S63" s="401"/>
      <c r="T63" s="235">
        <f t="shared" si="12"/>
        <v>0</v>
      </c>
      <c r="U63" s="235">
        <f t="shared" si="13"/>
        <v>0</v>
      </c>
      <c r="V63" s="170">
        <f t="shared" si="2"/>
        <v>0</v>
      </c>
      <c r="W63" s="403"/>
    </row>
    <row r="64" spans="1:23" ht="15" customHeight="1" x14ac:dyDescent="0.2">
      <c r="A64" s="21" t="s">
        <v>85</v>
      </c>
      <c r="B64" s="28" t="s">
        <v>84</v>
      </c>
      <c r="C64" s="23" t="s">
        <v>83</v>
      </c>
      <c r="D64" s="228"/>
      <c r="E64" s="228"/>
      <c r="F64" s="228"/>
      <c r="G64" s="404"/>
      <c r="H64" s="220"/>
      <c r="I64" s="220"/>
      <c r="J64" s="220"/>
      <c r="K64" s="453"/>
      <c r="L64" s="220"/>
      <c r="M64" s="220"/>
      <c r="N64" s="220"/>
      <c r="O64" s="453"/>
      <c r="P64" s="220"/>
      <c r="Q64" s="236"/>
      <c r="R64" s="236"/>
      <c r="S64" s="453"/>
      <c r="T64" s="234">
        <f t="shared" si="12"/>
        <v>0</v>
      </c>
      <c r="U64" s="234">
        <f t="shared" si="13"/>
        <v>0</v>
      </c>
      <c r="V64" s="169">
        <f t="shared" si="2"/>
        <v>0</v>
      </c>
      <c r="W64" s="456"/>
    </row>
    <row r="65" spans="1:23" ht="15" customHeight="1" x14ac:dyDescent="0.2">
      <c r="A65" s="10" t="s">
        <v>82</v>
      </c>
      <c r="B65" s="29" t="s">
        <v>81</v>
      </c>
      <c r="C65" s="15" t="s">
        <v>80</v>
      </c>
      <c r="D65" s="225"/>
      <c r="E65" s="225"/>
      <c r="F65" s="225"/>
      <c r="G65" s="398"/>
      <c r="H65" s="217"/>
      <c r="I65" s="217"/>
      <c r="J65" s="217"/>
      <c r="K65" s="401"/>
      <c r="L65" s="217"/>
      <c r="M65" s="217"/>
      <c r="N65" s="217"/>
      <c r="O65" s="401"/>
      <c r="P65" s="217"/>
      <c r="Q65" s="233"/>
      <c r="R65" s="233"/>
      <c r="S65" s="401"/>
      <c r="T65" s="235">
        <f t="shared" si="12"/>
        <v>0</v>
      </c>
      <c r="U65" s="235">
        <f t="shared" si="13"/>
        <v>0</v>
      </c>
      <c r="V65" s="170">
        <f t="shared" si="2"/>
        <v>0</v>
      </c>
      <c r="W65" s="403"/>
    </row>
    <row r="66" spans="1:23" ht="15" customHeight="1" x14ac:dyDescent="0.2">
      <c r="A66" s="10">
        <v>56</v>
      </c>
      <c r="B66" s="29" t="s">
        <v>79</v>
      </c>
      <c r="C66" s="15" t="s">
        <v>78</v>
      </c>
      <c r="D66" s="225"/>
      <c r="E66" s="225"/>
      <c r="F66" s="225"/>
      <c r="G66" s="398"/>
      <c r="H66" s="217"/>
      <c r="I66" s="217"/>
      <c r="J66" s="217"/>
      <c r="K66" s="401"/>
      <c r="L66" s="217"/>
      <c r="M66" s="217"/>
      <c r="N66" s="217"/>
      <c r="O66" s="401"/>
      <c r="P66" s="217"/>
      <c r="Q66" s="233"/>
      <c r="R66" s="233"/>
      <c r="S66" s="401"/>
      <c r="T66" s="235">
        <f t="shared" si="12"/>
        <v>0</v>
      </c>
      <c r="U66" s="235">
        <f t="shared" si="13"/>
        <v>0</v>
      </c>
      <c r="V66" s="170">
        <f t="shared" si="2"/>
        <v>0</v>
      </c>
      <c r="W66" s="403"/>
    </row>
    <row r="67" spans="1:23" ht="15" customHeight="1" x14ac:dyDescent="0.2">
      <c r="A67" s="10">
        <v>57</v>
      </c>
      <c r="B67" s="29" t="s">
        <v>77</v>
      </c>
      <c r="C67" s="15" t="s">
        <v>76</v>
      </c>
      <c r="D67" s="225"/>
      <c r="E67" s="225"/>
      <c r="F67" s="225"/>
      <c r="G67" s="398"/>
      <c r="H67" s="217"/>
      <c r="I67" s="217"/>
      <c r="J67" s="217"/>
      <c r="K67" s="401"/>
      <c r="L67" s="217"/>
      <c r="M67" s="217"/>
      <c r="N67" s="217"/>
      <c r="O67" s="401"/>
      <c r="P67" s="217"/>
      <c r="Q67" s="233"/>
      <c r="R67" s="233"/>
      <c r="S67" s="401"/>
      <c r="T67" s="235">
        <f t="shared" si="12"/>
        <v>0</v>
      </c>
      <c r="U67" s="235">
        <f t="shared" si="13"/>
        <v>0</v>
      </c>
      <c r="V67" s="170">
        <f t="shared" si="2"/>
        <v>0</v>
      </c>
      <c r="W67" s="403"/>
    </row>
    <row r="68" spans="1:23" ht="15" customHeight="1" x14ac:dyDescent="0.2">
      <c r="A68" s="10">
        <v>58</v>
      </c>
      <c r="B68" s="29" t="s">
        <v>75</v>
      </c>
      <c r="C68" s="15" t="s">
        <v>74</v>
      </c>
      <c r="D68" s="225"/>
      <c r="E68" s="225"/>
      <c r="F68" s="225"/>
      <c r="G68" s="398"/>
      <c r="H68" s="217"/>
      <c r="I68" s="217"/>
      <c r="J68" s="217"/>
      <c r="K68" s="401"/>
      <c r="L68" s="217"/>
      <c r="M68" s="217"/>
      <c r="N68" s="217"/>
      <c r="O68" s="401"/>
      <c r="P68" s="217"/>
      <c r="Q68" s="233">
        <v>1</v>
      </c>
      <c r="R68" s="233">
        <v>1</v>
      </c>
      <c r="S68" s="401">
        <f t="shared" si="4"/>
        <v>1</v>
      </c>
      <c r="T68" s="235">
        <f t="shared" si="12"/>
        <v>0</v>
      </c>
      <c r="U68" s="235">
        <f t="shared" si="13"/>
        <v>1</v>
      </c>
      <c r="V68" s="170">
        <f t="shared" si="2"/>
        <v>1</v>
      </c>
      <c r="W68" s="403">
        <f>V68/U68</f>
        <v>1</v>
      </c>
    </row>
    <row r="69" spans="1:23" ht="15" customHeight="1" x14ac:dyDescent="0.2">
      <c r="A69" s="10">
        <v>59</v>
      </c>
      <c r="B69" s="29" t="s">
        <v>73</v>
      </c>
      <c r="C69" s="15" t="s">
        <v>72</v>
      </c>
      <c r="D69" s="229"/>
      <c r="E69" s="229"/>
      <c r="F69" s="229"/>
      <c r="G69" s="398"/>
      <c r="H69" s="217"/>
      <c r="I69" s="217"/>
      <c r="J69" s="217"/>
      <c r="K69" s="401"/>
      <c r="L69" s="217"/>
      <c r="M69" s="217"/>
      <c r="N69" s="217"/>
      <c r="O69" s="401"/>
      <c r="P69" s="217"/>
      <c r="Q69" s="233">
        <f>SUM(Q65:Q68)</f>
        <v>1</v>
      </c>
      <c r="R69" s="233">
        <f>SUM(R65:R68)</f>
        <v>1</v>
      </c>
      <c r="S69" s="401">
        <f t="shared" si="4"/>
        <v>1</v>
      </c>
      <c r="T69" s="217">
        <f>SUM(T65:T68)</f>
        <v>0</v>
      </c>
      <c r="U69" s="217">
        <f>SUM(U65:U68)</f>
        <v>1</v>
      </c>
      <c r="V69" s="217">
        <f>SUM(V65:V68)</f>
        <v>1</v>
      </c>
      <c r="W69" s="403">
        <f>V69/U69</f>
        <v>1</v>
      </c>
    </row>
    <row r="70" spans="1:23" ht="15" customHeight="1" x14ac:dyDescent="0.2">
      <c r="A70" s="10">
        <v>60</v>
      </c>
      <c r="B70" s="29" t="s">
        <v>71</v>
      </c>
      <c r="C70" s="15" t="s">
        <v>70</v>
      </c>
      <c r="D70" s="225"/>
      <c r="E70" s="225"/>
      <c r="F70" s="225"/>
      <c r="G70" s="398"/>
      <c r="H70" s="217"/>
      <c r="I70" s="217"/>
      <c r="J70" s="217"/>
      <c r="K70" s="401"/>
      <c r="L70" s="217"/>
      <c r="M70" s="217"/>
      <c r="N70" s="217"/>
      <c r="O70" s="401"/>
      <c r="P70" s="217"/>
      <c r="Q70" s="233"/>
      <c r="R70" s="233"/>
      <c r="S70" s="401"/>
      <c r="T70" s="235">
        <f t="shared" si="12"/>
        <v>0</v>
      </c>
      <c r="U70" s="235">
        <f t="shared" si="13"/>
        <v>0</v>
      </c>
      <c r="V70" s="170">
        <f t="shared" si="2"/>
        <v>0</v>
      </c>
      <c r="W70" s="403"/>
    </row>
    <row r="71" spans="1:23" ht="15" customHeight="1" x14ac:dyDescent="0.2">
      <c r="A71" s="10">
        <v>61</v>
      </c>
      <c r="B71" s="29" t="s">
        <v>69</v>
      </c>
      <c r="C71" s="15" t="s">
        <v>68</v>
      </c>
      <c r="D71" s="225"/>
      <c r="E71" s="225"/>
      <c r="F71" s="225"/>
      <c r="G71" s="398"/>
      <c r="H71" s="217"/>
      <c r="I71" s="217"/>
      <c r="J71" s="217"/>
      <c r="K71" s="401"/>
      <c r="L71" s="217"/>
      <c r="M71" s="217"/>
      <c r="N71" s="217"/>
      <c r="O71" s="401"/>
      <c r="P71" s="217"/>
      <c r="Q71" s="233"/>
      <c r="R71" s="233"/>
      <c r="S71" s="401"/>
      <c r="T71" s="235">
        <f t="shared" si="12"/>
        <v>0</v>
      </c>
      <c r="U71" s="235">
        <f t="shared" si="13"/>
        <v>0</v>
      </c>
      <c r="V71" s="170">
        <f t="shared" si="2"/>
        <v>0</v>
      </c>
      <c r="W71" s="403"/>
    </row>
    <row r="72" spans="1:23" ht="15" customHeight="1" x14ac:dyDescent="0.2">
      <c r="A72" s="10">
        <v>62</v>
      </c>
      <c r="B72" s="29" t="s">
        <v>67</v>
      </c>
      <c r="C72" s="15" t="s">
        <v>66</v>
      </c>
      <c r="D72" s="225"/>
      <c r="E72" s="225"/>
      <c r="F72" s="225"/>
      <c r="G72" s="398"/>
      <c r="H72" s="217"/>
      <c r="I72" s="217"/>
      <c r="J72" s="217"/>
      <c r="K72" s="401"/>
      <c r="L72" s="217"/>
      <c r="M72" s="217"/>
      <c r="N72" s="217"/>
      <c r="O72" s="401"/>
      <c r="P72" s="217"/>
      <c r="Q72" s="233"/>
      <c r="R72" s="233"/>
      <c r="S72" s="401"/>
      <c r="T72" s="235">
        <f t="shared" si="12"/>
        <v>0</v>
      </c>
      <c r="U72" s="235">
        <f t="shared" si="13"/>
        <v>0</v>
      </c>
      <c r="V72" s="170">
        <f t="shared" si="2"/>
        <v>0</v>
      </c>
      <c r="W72" s="403"/>
    </row>
    <row r="73" spans="1:23" ht="15" customHeight="1" x14ac:dyDescent="0.2">
      <c r="A73" s="10">
        <v>63</v>
      </c>
      <c r="B73" s="29" t="s">
        <v>65</v>
      </c>
      <c r="C73" s="15" t="s">
        <v>64</v>
      </c>
      <c r="D73" s="225"/>
      <c r="E73" s="225"/>
      <c r="F73" s="225"/>
      <c r="G73" s="398"/>
      <c r="H73" s="217"/>
      <c r="I73" s="217"/>
      <c r="J73" s="217"/>
      <c r="K73" s="401"/>
      <c r="L73" s="217"/>
      <c r="M73" s="217"/>
      <c r="N73" s="217"/>
      <c r="O73" s="401"/>
      <c r="P73" s="217"/>
      <c r="Q73" s="233"/>
      <c r="R73" s="233"/>
      <c r="S73" s="401"/>
      <c r="T73" s="235">
        <f t="shared" si="12"/>
        <v>0</v>
      </c>
      <c r="U73" s="235">
        <f t="shared" si="13"/>
        <v>0</v>
      </c>
      <c r="V73" s="170">
        <f t="shared" si="2"/>
        <v>0</v>
      </c>
      <c r="W73" s="403"/>
    </row>
    <row r="74" spans="1:23" ht="15" customHeight="1" x14ac:dyDescent="0.2">
      <c r="A74" s="10">
        <v>64</v>
      </c>
      <c r="B74" s="29" t="s">
        <v>63</v>
      </c>
      <c r="C74" s="15" t="s">
        <v>62</v>
      </c>
      <c r="D74" s="225"/>
      <c r="E74" s="225"/>
      <c r="F74" s="225"/>
      <c r="G74" s="398"/>
      <c r="H74" s="217"/>
      <c r="I74" s="217"/>
      <c r="J74" s="217"/>
      <c r="K74" s="401"/>
      <c r="L74" s="217"/>
      <c r="M74" s="217"/>
      <c r="N74" s="217"/>
      <c r="O74" s="401"/>
      <c r="P74" s="217"/>
      <c r="Q74" s="233"/>
      <c r="R74" s="233"/>
      <c r="S74" s="401"/>
      <c r="T74" s="235">
        <f t="shared" si="12"/>
        <v>0</v>
      </c>
      <c r="U74" s="235">
        <f t="shared" si="13"/>
        <v>0</v>
      </c>
      <c r="V74" s="170">
        <f t="shared" si="2"/>
        <v>0</v>
      </c>
      <c r="W74" s="403"/>
    </row>
    <row r="75" spans="1:23" ht="15" customHeight="1" x14ac:dyDescent="0.2">
      <c r="A75" s="10">
        <v>65</v>
      </c>
      <c r="B75" s="29" t="s">
        <v>61</v>
      </c>
      <c r="C75" s="15" t="s">
        <v>60</v>
      </c>
      <c r="D75" s="225"/>
      <c r="E75" s="225"/>
      <c r="F75" s="225"/>
      <c r="G75" s="398"/>
      <c r="H75" s="217"/>
      <c r="I75" s="217"/>
      <c r="J75" s="217"/>
      <c r="K75" s="401"/>
      <c r="L75" s="217"/>
      <c r="M75" s="217"/>
      <c r="N75" s="217"/>
      <c r="O75" s="401"/>
      <c r="P75" s="217"/>
      <c r="Q75" s="233"/>
      <c r="R75" s="233"/>
      <c r="S75" s="401"/>
      <c r="T75" s="235">
        <f t="shared" ref="T75:T104" si="18">D75+H75+L75+P75</f>
        <v>0</v>
      </c>
      <c r="U75" s="235">
        <f t="shared" ref="U75:U104" si="19">E75+I75+M75+Q75</f>
        <v>0</v>
      </c>
      <c r="V75" s="170">
        <f t="shared" si="2"/>
        <v>0</v>
      </c>
      <c r="W75" s="403"/>
    </row>
    <row r="76" spans="1:23" ht="15" customHeight="1" x14ac:dyDescent="0.2">
      <c r="A76" s="10">
        <v>66</v>
      </c>
      <c r="B76" s="29" t="s">
        <v>59</v>
      </c>
      <c r="C76" s="15" t="s">
        <v>58</v>
      </c>
      <c r="D76" s="225"/>
      <c r="E76" s="225"/>
      <c r="F76" s="225"/>
      <c r="G76" s="398"/>
      <c r="H76" s="217"/>
      <c r="I76" s="217"/>
      <c r="J76" s="217"/>
      <c r="K76" s="401"/>
      <c r="L76" s="217"/>
      <c r="M76" s="217"/>
      <c r="N76" s="217"/>
      <c r="O76" s="401"/>
      <c r="P76" s="217"/>
      <c r="Q76" s="233"/>
      <c r="R76" s="233"/>
      <c r="S76" s="401"/>
      <c r="T76" s="235">
        <f t="shared" si="18"/>
        <v>0</v>
      </c>
      <c r="U76" s="235">
        <f t="shared" si="19"/>
        <v>0</v>
      </c>
      <c r="V76" s="170">
        <f t="shared" ref="V76:V105" si="20">F76+J76+N76+R76</f>
        <v>0</v>
      </c>
      <c r="W76" s="403"/>
    </row>
    <row r="77" spans="1:23" ht="15" customHeight="1" x14ac:dyDescent="0.2">
      <c r="A77" s="10">
        <v>67</v>
      </c>
      <c r="B77" s="30" t="s">
        <v>57</v>
      </c>
      <c r="C77" s="15" t="s">
        <v>56</v>
      </c>
      <c r="D77" s="225"/>
      <c r="E77" s="225"/>
      <c r="F77" s="225"/>
      <c r="G77" s="398"/>
      <c r="H77" s="217"/>
      <c r="I77" s="217"/>
      <c r="J77" s="217"/>
      <c r="K77" s="401"/>
      <c r="L77" s="217"/>
      <c r="M77" s="217"/>
      <c r="N77" s="217"/>
      <c r="O77" s="401"/>
      <c r="P77" s="217"/>
      <c r="Q77" s="233"/>
      <c r="R77" s="233"/>
      <c r="S77" s="401"/>
      <c r="T77" s="235">
        <f t="shared" si="18"/>
        <v>0</v>
      </c>
      <c r="U77" s="235">
        <f t="shared" si="19"/>
        <v>0</v>
      </c>
      <c r="V77" s="170">
        <f t="shared" si="20"/>
        <v>0</v>
      </c>
      <c r="W77" s="403"/>
    </row>
    <row r="78" spans="1:23" ht="15" customHeight="1" x14ac:dyDescent="0.2">
      <c r="A78" s="10">
        <v>68</v>
      </c>
      <c r="B78" s="29" t="s">
        <v>55</v>
      </c>
      <c r="C78" s="15" t="s">
        <v>54</v>
      </c>
      <c r="D78" s="225"/>
      <c r="E78" s="225"/>
      <c r="F78" s="225"/>
      <c r="G78" s="398"/>
      <c r="H78" s="217"/>
      <c r="I78" s="217"/>
      <c r="J78" s="217"/>
      <c r="K78" s="401"/>
      <c r="L78" s="217"/>
      <c r="M78" s="217"/>
      <c r="N78" s="217"/>
      <c r="O78" s="401"/>
      <c r="P78" s="217"/>
      <c r="Q78" s="233"/>
      <c r="R78" s="233"/>
      <c r="S78" s="401"/>
      <c r="T78" s="235">
        <f t="shared" si="18"/>
        <v>0</v>
      </c>
      <c r="U78" s="235">
        <f t="shared" si="19"/>
        <v>0</v>
      </c>
      <c r="V78" s="170">
        <f t="shared" si="20"/>
        <v>0</v>
      </c>
      <c r="W78" s="403"/>
    </row>
    <row r="79" spans="1:23" ht="15" customHeight="1" x14ac:dyDescent="0.2">
      <c r="A79" s="10">
        <v>69</v>
      </c>
      <c r="B79" s="29" t="s">
        <v>53</v>
      </c>
      <c r="C79" s="15" t="s">
        <v>52</v>
      </c>
      <c r="D79" s="225"/>
      <c r="E79" s="225"/>
      <c r="F79" s="225"/>
      <c r="G79" s="398"/>
      <c r="H79" s="217"/>
      <c r="I79" s="217"/>
      <c r="J79" s="217"/>
      <c r="K79" s="401"/>
      <c r="L79" s="217"/>
      <c r="M79" s="217"/>
      <c r="N79" s="217"/>
      <c r="O79" s="401"/>
      <c r="P79" s="217"/>
      <c r="Q79" s="233">
        <v>3333</v>
      </c>
      <c r="R79" s="233">
        <v>3333</v>
      </c>
      <c r="S79" s="401">
        <f>R79/Q79</f>
        <v>1</v>
      </c>
      <c r="T79" s="235">
        <f t="shared" si="18"/>
        <v>0</v>
      </c>
      <c r="U79" s="235">
        <f t="shared" si="19"/>
        <v>3333</v>
      </c>
      <c r="V79" s="170">
        <f t="shared" si="20"/>
        <v>3333</v>
      </c>
      <c r="W79" s="403">
        <f>V79/U79</f>
        <v>1</v>
      </c>
    </row>
    <row r="80" spans="1:23" ht="15" customHeight="1" x14ac:dyDescent="0.2">
      <c r="A80" s="10">
        <v>70</v>
      </c>
      <c r="B80" s="30" t="s">
        <v>51</v>
      </c>
      <c r="C80" s="15" t="s">
        <v>50</v>
      </c>
      <c r="D80" s="225"/>
      <c r="E80" s="225"/>
      <c r="F80" s="225"/>
      <c r="G80" s="398"/>
      <c r="H80" s="217"/>
      <c r="I80" s="217"/>
      <c r="J80" s="217"/>
      <c r="K80" s="401"/>
      <c r="L80" s="217"/>
      <c r="M80" s="217"/>
      <c r="N80" s="217"/>
      <c r="O80" s="401"/>
      <c r="P80" s="217"/>
      <c r="Q80" s="233"/>
      <c r="R80" s="233"/>
      <c r="S80" s="401"/>
      <c r="T80" s="235">
        <f t="shared" si="18"/>
        <v>0</v>
      </c>
      <c r="U80" s="235">
        <f t="shared" si="19"/>
        <v>0</v>
      </c>
      <c r="V80" s="170">
        <f t="shared" si="20"/>
        <v>0</v>
      </c>
      <c r="W80" s="403"/>
    </row>
    <row r="81" spans="1:23" ht="15" customHeight="1" x14ac:dyDescent="0.2">
      <c r="A81" s="31">
        <v>71</v>
      </c>
      <c r="B81" s="28" t="s">
        <v>49</v>
      </c>
      <c r="C81" s="23" t="s">
        <v>48</v>
      </c>
      <c r="D81" s="228"/>
      <c r="E81" s="228"/>
      <c r="F81" s="228"/>
      <c r="G81" s="404"/>
      <c r="H81" s="220"/>
      <c r="I81" s="220"/>
      <c r="J81" s="220"/>
      <c r="K81" s="453"/>
      <c r="L81" s="220"/>
      <c r="M81" s="220"/>
      <c r="N81" s="220"/>
      <c r="O81" s="453"/>
      <c r="P81" s="220"/>
      <c r="Q81" s="234">
        <f>SUM(Q69:Q80)</f>
        <v>3334</v>
      </c>
      <c r="R81" s="234">
        <f>SUM(R69:R80)</f>
        <v>3334</v>
      </c>
      <c r="S81" s="454">
        <f>R81/Q81</f>
        <v>1</v>
      </c>
      <c r="T81" s="374">
        <f>SUM(T69:T80)</f>
        <v>0</v>
      </c>
      <c r="U81" s="374">
        <f>SUM(U69:U80)</f>
        <v>3334</v>
      </c>
      <c r="V81" s="374">
        <f>SUM(V69:V80)</f>
        <v>3334</v>
      </c>
      <c r="W81" s="456">
        <f>V81/U81</f>
        <v>1</v>
      </c>
    </row>
    <row r="82" spans="1:23" ht="15" customHeight="1" x14ac:dyDescent="0.2">
      <c r="A82" s="10">
        <v>72</v>
      </c>
      <c r="B82" s="32" t="s">
        <v>47</v>
      </c>
      <c r="C82" s="15" t="s">
        <v>46</v>
      </c>
      <c r="D82" s="227"/>
      <c r="E82" s="227"/>
      <c r="F82" s="227"/>
      <c r="G82" s="398"/>
      <c r="H82" s="233"/>
      <c r="I82" s="233"/>
      <c r="J82" s="233"/>
      <c r="K82" s="401"/>
      <c r="L82" s="233">
        <v>230000</v>
      </c>
      <c r="M82" s="233">
        <v>230000</v>
      </c>
      <c r="N82" s="233">
        <v>150000</v>
      </c>
      <c r="O82" s="401">
        <f>N82/M82</f>
        <v>0.65217391304347827</v>
      </c>
      <c r="P82" s="233"/>
      <c r="Q82" s="233"/>
      <c r="R82" s="233"/>
      <c r="S82" s="401"/>
      <c r="T82" s="235">
        <f t="shared" si="18"/>
        <v>230000</v>
      </c>
      <c r="U82" s="235">
        <f t="shared" si="19"/>
        <v>230000</v>
      </c>
      <c r="V82" s="170">
        <f t="shared" si="20"/>
        <v>150000</v>
      </c>
      <c r="W82" s="403">
        <f>V82/U82</f>
        <v>0.65217391304347827</v>
      </c>
    </row>
    <row r="83" spans="1:23" ht="15" customHeight="1" x14ac:dyDescent="0.2">
      <c r="A83" s="10">
        <v>73</v>
      </c>
      <c r="B83" s="32" t="s">
        <v>45</v>
      </c>
      <c r="C83" s="15" t="s">
        <v>44</v>
      </c>
      <c r="D83" s="216"/>
      <c r="E83" s="216"/>
      <c r="F83" s="216"/>
      <c r="G83" s="398"/>
      <c r="H83" s="233"/>
      <c r="I83" s="233"/>
      <c r="J83" s="233"/>
      <c r="K83" s="401"/>
      <c r="L83" s="233"/>
      <c r="M83" s="233"/>
      <c r="N83" s="233"/>
      <c r="O83" s="401"/>
      <c r="P83" s="233"/>
      <c r="Q83" s="233"/>
      <c r="R83" s="233"/>
      <c r="S83" s="401"/>
      <c r="T83" s="235">
        <f t="shared" si="18"/>
        <v>0</v>
      </c>
      <c r="U83" s="235">
        <f t="shared" si="19"/>
        <v>0</v>
      </c>
      <c r="V83" s="170">
        <f t="shared" si="20"/>
        <v>0</v>
      </c>
      <c r="W83" s="403"/>
    </row>
    <row r="84" spans="1:23" ht="15" customHeight="1" x14ac:dyDescent="0.2">
      <c r="A84" s="10">
        <v>74</v>
      </c>
      <c r="B84" s="32" t="s">
        <v>43</v>
      </c>
      <c r="C84" s="15" t="s">
        <v>42</v>
      </c>
      <c r="D84" s="216">
        <v>160000</v>
      </c>
      <c r="E84" s="216">
        <v>160000</v>
      </c>
      <c r="F84" s="216">
        <v>157391</v>
      </c>
      <c r="G84" s="398">
        <f>F84/E84</f>
        <v>0.98369375000000003</v>
      </c>
      <c r="H84" s="233"/>
      <c r="I84" s="233"/>
      <c r="J84" s="233"/>
      <c r="K84" s="401"/>
      <c r="L84" s="233">
        <v>340000</v>
      </c>
      <c r="M84" s="233">
        <v>340000</v>
      </c>
      <c r="N84" s="233">
        <v>718727</v>
      </c>
      <c r="O84" s="401">
        <f>N84/M84</f>
        <v>2.1139029411764705</v>
      </c>
      <c r="P84" s="233"/>
      <c r="Q84" s="233">
        <v>15591</v>
      </c>
      <c r="R84" s="233">
        <v>28111</v>
      </c>
      <c r="S84" s="401">
        <f>R84/Q84</f>
        <v>1.8030273875954077</v>
      </c>
      <c r="T84" s="235">
        <f t="shared" si="18"/>
        <v>500000</v>
      </c>
      <c r="U84" s="235">
        <f t="shared" si="19"/>
        <v>515591</v>
      </c>
      <c r="V84" s="170">
        <f t="shared" si="20"/>
        <v>904229</v>
      </c>
      <c r="W84" s="403">
        <f>V84/U84</f>
        <v>1.7537718850794526</v>
      </c>
    </row>
    <row r="85" spans="1:23" ht="15" customHeight="1" x14ac:dyDescent="0.2">
      <c r="A85" s="10">
        <v>75</v>
      </c>
      <c r="B85" s="32" t="s">
        <v>41</v>
      </c>
      <c r="C85" s="15" t="s">
        <v>40</v>
      </c>
      <c r="D85" s="216">
        <v>7100000</v>
      </c>
      <c r="E85" s="216">
        <v>7100000</v>
      </c>
      <c r="F85" s="216">
        <v>5104407</v>
      </c>
      <c r="G85" s="398">
        <f>F85/E85</f>
        <v>0.71893056338028172</v>
      </c>
      <c r="H85" s="233">
        <v>12150000</v>
      </c>
      <c r="I85" s="233">
        <v>12150000</v>
      </c>
      <c r="J85" s="233">
        <v>5192600</v>
      </c>
      <c r="K85" s="401">
        <f>J85/I85</f>
        <v>0.42737448559670782</v>
      </c>
      <c r="L85" s="233">
        <v>14513000</v>
      </c>
      <c r="M85" s="233">
        <v>14513000</v>
      </c>
      <c r="N85" s="233">
        <v>10040794</v>
      </c>
      <c r="O85" s="401">
        <f>N85/M85</f>
        <v>0.69184827396127613</v>
      </c>
      <c r="P85" s="233">
        <v>1315000</v>
      </c>
      <c r="Q85" s="233">
        <v>1299409</v>
      </c>
      <c r="R85" s="233">
        <v>335985</v>
      </c>
      <c r="S85" s="401">
        <f>R85/Q85</f>
        <v>0.25856754878564026</v>
      </c>
      <c r="T85" s="235">
        <f t="shared" si="18"/>
        <v>35078000</v>
      </c>
      <c r="U85" s="235">
        <f t="shared" si="19"/>
        <v>35062409</v>
      </c>
      <c r="V85" s="170">
        <f t="shared" si="20"/>
        <v>20673786</v>
      </c>
      <c r="W85" s="403">
        <f>V85/U85</f>
        <v>0.58962822548787219</v>
      </c>
    </row>
    <row r="86" spans="1:23" ht="15" customHeight="1" x14ac:dyDescent="0.2">
      <c r="A86" s="10">
        <v>76</v>
      </c>
      <c r="B86" s="20" t="s">
        <v>39</v>
      </c>
      <c r="C86" s="15" t="s">
        <v>38</v>
      </c>
      <c r="D86" s="216"/>
      <c r="E86" s="216"/>
      <c r="F86" s="216"/>
      <c r="G86" s="398"/>
      <c r="H86" s="233"/>
      <c r="I86" s="233"/>
      <c r="J86" s="233"/>
      <c r="K86" s="401"/>
      <c r="L86" s="233"/>
      <c r="M86" s="233"/>
      <c r="N86" s="233"/>
      <c r="O86" s="401"/>
      <c r="P86" s="233"/>
      <c r="Q86" s="233"/>
      <c r="R86" s="233"/>
      <c r="S86" s="401"/>
      <c r="T86" s="235">
        <f t="shared" si="18"/>
        <v>0</v>
      </c>
      <c r="U86" s="235">
        <f t="shared" si="19"/>
        <v>0</v>
      </c>
      <c r="V86" s="170">
        <f t="shared" si="20"/>
        <v>0</v>
      </c>
      <c r="W86" s="403"/>
    </row>
    <row r="87" spans="1:23" ht="15" customHeight="1" x14ac:dyDescent="0.2">
      <c r="A87" s="10">
        <v>77</v>
      </c>
      <c r="B87" s="20" t="s">
        <v>37</v>
      </c>
      <c r="C87" s="15" t="s">
        <v>36</v>
      </c>
      <c r="D87" s="216"/>
      <c r="E87" s="216"/>
      <c r="F87" s="216"/>
      <c r="G87" s="398"/>
      <c r="H87" s="233"/>
      <c r="I87" s="233"/>
      <c r="J87" s="233"/>
      <c r="K87" s="401"/>
      <c r="L87" s="233"/>
      <c r="M87" s="233"/>
      <c r="N87" s="233"/>
      <c r="O87" s="401"/>
      <c r="P87" s="233"/>
      <c r="Q87" s="233"/>
      <c r="R87" s="233"/>
      <c r="S87" s="401"/>
      <c r="T87" s="235">
        <f t="shared" si="18"/>
        <v>0</v>
      </c>
      <c r="U87" s="235">
        <f t="shared" si="19"/>
        <v>0</v>
      </c>
      <c r="V87" s="170">
        <f t="shared" si="20"/>
        <v>0</v>
      </c>
      <c r="W87" s="403"/>
    </row>
    <row r="88" spans="1:23" ht="15" customHeight="1" x14ac:dyDescent="0.2">
      <c r="A88" s="10">
        <v>78</v>
      </c>
      <c r="B88" s="20" t="s">
        <v>35</v>
      </c>
      <c r="C88" s="15" t="s">
        <v>34</v>
      </c>
      <c r="D88" s="216">
        <v>1960200</v>
      </c>
      <c r="E88" s="216">
        <v>1960200</v>
      </c>
      <c r="F88" s="216">
        <v>1122390</v>
      </c>
      <c r="G88" s="398">
        <f>F88/E88</f>
        <v>0.5725895316804408</v>
      </c>
      <c r="H88" s="233">
        <v>3280500</v>
      </c>
      <c r="I88" s="233">
        <v>3280500</v>
      </c>
      <c r="J88" s="233">
        <v>1110808</v>
      </c>
      <c r="K88" s="401">
        <f>J88/I88</f>
        <v>0.33860935832952294</v>
      </c>
      <c r="L88" s="233">
        <v>4072410</v>
      </c>
      <c r="M88" s="233">
        <v>4072410</v>
      </c>
      <c r="N88" s="233">
        <v>2863252</v>
      </c>
      <c r="O88" s="401">
        <f>N88/M88</f>
        <v>0.70308539660790537</v>
      </c>
      <c r="P88" s="233">
        <v>355050</v>
      </c>
      <c r="Q88" s="233">
        <v>355050</v>
      </c>
      <c r="R88" s="233">
        <v>75356</v>
      </c>
      <c r="S88" s="401">
        <f>R88/Q88</f>
        <v>0.21224052950288691</v>
      </c>
      <c r="T88" s="235">
        <f t="shared" si="18"/>
        <v>9668160</v>
      </c>
      <c r="U88" s="235">
        <f t="shared" si="19"/>
        <v>9668160</v>
      </c>
      <c r="V88" s="170">
        <f t="shared" si="20"/>
        <v>5171806</v>
      </c>
      <c r="W88" s="403">
        <f>V88/U88</f>
        <v>0.53493177605666431</v>
      </c>
    </row>
    <row r="89" spans="1:23" s="3" customFormat="1" ht="15" customHeight="1" x14ac:dyDescent="0.2">
      <c r="A89" s="21">
        <v>79</v>
      </c>
      <c r="B89" s="33" t="s">
        <v>33</v>
      </c>
      <c r="C89" s="23" t="s">
        <v>32</v>
      </c>
      <c r="D89" s="222">
        <f t="shared" ref="D89:U89" si="21">SUM(D82:D88)</f>
        <v>9220200</v>
      </c>
      <c r="E89" s="222">
        <f t="shared" si="21"/>
        <v>9220200</v>
      </c>
      <c r="F89" s="222">
        <f t="shared" si="21"/>
        <v>6384188</v>
      </c>
      <c r="G89" s="405">
        <f>F89/E89</f>
        <v>0.69241317975748895</v>
      </c>
      <c r="H89" s="222">
        <f t="shared" si="21"/>
        <v>15430500</v>
      </c>
      <c r="I89" s="222">
        <f t="shared" si="21"/>
        <v>15430500</v>
      </c>
      <c r="J89" s="222">
        <f t="shared" si="21"/>
        <v>6303408</v>
      </c>
      <c r="K89" s="454">
        <f>J89/I89</f>
        <v>0.4085031593273063</v>
      </c>
      <c r="L89" s="222">
        <f t="shared" si="21"/>
        <v>19155410</v>
      </c>
      <c r="M89" s="222">
        <f t="shared" si="21"/>
        <v>19155410</v>
      </c>
      <c r="N89" s="222">
        <f t="shared" si="21"/>
        <v>13772773</v>
      </c>
      <c r="O89" s="454">
        <f>N89/M89</f>
        <v>0.71900173371386988</v>
      </c>
      <c r="P89" s="222">
        <f t="shared" si="21"/>
        <v>1670050</v>
      </c>
      <c r="Q89" s="222">
        <f t="shared" si="21"/>
        <v>1670050</v>
      </c>
      <c r="R89" s="222">
        <f t="shared" si="21"/>
        <v>439452</v>
      </c>
      <c r="S89" s="454">
        <f>R89/Q89</f>
        <v>0.26313703182539444</v>
      </c>
      <c r="T89" s="222">
        <f t="shared" si="21"/>
        <v>45476160</v>
      </c>
      <c r="U89" s="222">
        <f t="shared" si="21"/>
        <v>45476160</v>
      </c>
      <c r="V89" s="169">
        <f t="shared" si="20"/>
        <v>26899821</v>
      </c>
      <c r="W89" s="456">
        <f>V89/U89</f>
        <v>0.59151478488948939</v>
      </c>
    </row>
    <row r="90" spans="1:23" s="3" customFormat="1" ht="15" customHeight="1" x14ac:dyDescent="0.2">
      <c r="A90" s="10">
        <v>80</v>
      </c>
      <c r="B90" s="27" t="s">
        <v>31</v>
      </c>
      <c r="C90" s="15" t="s">
        <v>30</v>
      </c>
      <c r="D90" s="216"/>
      <c r="E90" s="216"/>
      <c r="F90" s="216"/>
      <c r="G90" s="398"/>
      <c r="H90" s="235"/>
      <c r="I90" s="235"/>
      <c r="J90" s="235"/>
      <c r="K90" s="401"/>
      <c r="L90" s="235"/>
      <c r="M90" s="235"/>
      <c r="N90" s="235"/>
      <c r="O90" s="401"/>
      <c r="P90" s="235"/>
      <c r="Q90" s="235"/>
      <c r="R90" s="235"/>
      <c r="S90" s="401"/>
      <c r="T90" s="235">
        <f t="shared" si="18"/>
        <v>0</v>
      </c>
      <c r="U90" s="235">
        <f t="shared" si="19"/>
        <v>0</v>
      </c>
      <c r="V90" s="170">
        <f t="shared" si="20"/>
        <v>0</v>
      </c>
      <c r="W90" s="403"/>
    </row>
    <row r="91" spans="1:23" ht="15" customHeight="1" x14ac:dyDescent="0.2">
      <c r="A91" s="10">
        <v>81</v>
      </c>
      <c r="B91" s="27" t="s">
        <v>29</v>
      </c>
      <c r="C91" s="15" t="s">
        <v>28</v>
      </c>
      <c r="D91" s="216"/>
      <c r="E91" s="216"/>
      <c r="F91" s="216"/>
      <c r="G91" s="398"/>
      <c r="H91" s="233"/>
      <c r="I91" s="233"/>
      <c r="J91" s="233"/>
      <c r="K91" s="401"/>
      <c r="L91" s="233"/>
      <c r="M91" s="233"/>
      <c r="N91" s="233"/>
      <c r="O91" s="401"/>
      <c r="P91" s="233"/>
      <c r="Q91" s="233"/>
      <c r="R91" s="233"/>
      <c r="S91" s="401"/>
      <c r="T91" s="235">
        <f t="shared" si="18"/>
        <v>0</v>
      </c>
      <c r="U91" s="235">
        <f t="shared" si="19"/>
        <v>0</v>
      </c>
      <c r="V91" s="170">
        <f t="shared" si="20"/>
        <v>0</v>
      </c>
      <c r="W91" s="403"/>
    </row>
    <row r="92" spans="1:23" ht="15" customHeight="1" x14ac:dyDescent="0.2">
      <c r="A92" s="10">
        <v>82</v>
      </c>
      <c r="B92" s="27" t="s">
        <v>27</v>
      </c>
      <c r="C92" s="15" t="s">
        <v>26</v>
      </c>
      <c r="D92" s="216"/>
      <c r="E92" s="216"/>
      <c r="F92" s="216"/>
      <c r="G92" s="398"/>
      <c r="H92" s="233"/>
      <c r="I92" s="233"/>
      <c r="J92" s="233"/>
      <c r="K92" s="401"/>
      <c r="L92" s="233"/>
      <c r="M92" s="233"/>
      <c r="N92" s="233"/>
      <c r="O92" s="401"/>
      <c r="P92" s="233"/>
      <c r="Q92" s="233"/>
      <c r="R92" s="233"/>
      <c r="S92" s="401"/>
      <c r="T92" s="235">
        <f t="shared" si="18"/>
        <v>0</v>
      </c>
      <c r="U92" s="235">
        <f t="shared" si="19"/>
        <v>0</v>
      </c>
      <c r="V92" s="170">
        <f t="shared" si="20"/>
        <v>0</v>
      </c>
      <c r="W92" s="403"/>
    </row>
    <row r="93" spans="1:23" ht="15" customHeight="1" x14ac:dyDescent="0.2">
      <c r="A93" s="10">
        <v>83</v>
      </c>
      <c r="B93" s="27" t="s">
        <v>25</v>
      </c>
      <c r="C93" s="15" t="s">
        <v>24</v>
      </c>
      <c r="D93" s="216"/>
      <c r="E93" s="216"/>
      <c r="F93" s="216"/>
      <c r="G93" s="398"/>
      <c r="H93" s="233"/>
      <c r="I93" s="233"/>
      <c r="J93" s="233"/>
      <c r="K93" s="401"/>
      <c r="L93" s="233"/>
      <c r="M93" s="233"/>
      <c r="N93" s="233"/>
      <c r="O93" s="401"/>
      <c r="P93" s="233"/>
      <c r="Q93" s="233"/>
      <c r="R93" s="233"/>
      <c r="S93" s="401"/>
      <c r="T93" s="235">
        <f t="shared" si="18"/>
        <v>0</v>
      </c>
      <c r="U93" s="235">
        <f t="shared" si="19"/>
        <v>0</v>
      </c>
      <c r="V93" s="170">
        <f t="shared" si="20"/>
        <v>0</v>
      </c>
      <c r="W93" s="403"/>
    </row>
    <row r="94" spans="1:23" ht="15" customHeight="1" x14ac:dyDescent="0.2">
      <c r="A94" s="21">
        <v>84</v>
      </c>
      <c r="B94" s="28" t="s">
        <v>23</v>
      </c>
      <c r="C94" s="23" t="s">
        <v>22</v>
      </c>
      <c r="D94" s="219"/>
      <c r="E94" s="219"/>
      <c r="F94" s="219"/>
      <c r="G94" s="404"/>
      <c r="H94" s="236"/>
      <c r="I94" s="236"/>
      <c r="J94" s="236"/>
      <c r="K94" s="453"/>
      <c r="L94" s="236"/>
      <c r="M94" s="236"/>
      <c r="N94" s="236"/>
      <c r="O94" s="453"/>
      <c r="P94" s="236"/>
      <c r="Q94" s="236"/>
      <c r="R94" s="236"/>
      <c r="S94" s="453"/>
      <c r="T94" s="234">
        <f t="shared" si="18"/>
        <v>0</v>
      </c>
      <c r="U94" s="234">
        <f t="shared" si="19"/>
        <v>0</v>
      </c>
      <c r="V94" s="169">
        <f t="shared" si="20"/>
        <v>0</v>
      </c>
      <c r="W94" s="456"/>
    </row>
    <row r="95" spans="1:23" s="3" customFormat="1" ht="15" customHeight="1" x14ac:dyDescent="0.2">
      <c r="A95" s="10">
        <v>85</v>
      </c>
      <c r="B95" s="27" t="s">
        <v>21</v>
      </c>
      <c r="C95" s="15" t="s">
        <v>20</v>
      </c>
      <c r="D95" s="216"/>
      <c r="E95" s="216"/>
      <c r="F95" s="216"/>
      <c r="G95" s="398"/>
      <c r="H95" s="235"/>
      <c r="I95" s="235"/>
      <c r="J95" s="235"/>
      <c r="K95" s="401"/>
      <c r="L95" s="235"/>
      <c r="M95" s="235"/>
      <c r="N95" s="235"/>
      <c r="O95" s="401"/>
      <c r="P95" s="235"/>
      <c r="Q95" s="235"/>
      <c r="R95" s="235"/>
      <c r="S95" s="401"/>
      <c r="T95" s="235">
        <f t="shared" si="18"/>
        <v>0</v>
      </c>
      <c r="U95" s="235">
        <f t="shared" si="19"/>
        <v>0</v>
      </c>
      <c r="V95" s="170">
        <f t="shared" si="20"/>
        <v>0</v>
      </c>
      <c r="W95" s="403"/>
    </row>
    <row r="96" spans="1:23" ht="15" customHeight="1" x14ac:dyDescent="0.2">
      <c r="A96" s="10">
        <v>86</v>
      </c>
      <c r="B96" s="27" t="s">
        <v>19</v>
      </c>
      <c r="C96" s="15" t="s">
        <v>18</v>
      </c>
      <c r="D96" s="216"/>
      <c r="E96" s="216"/>
      <c r="F96" s="216"/>
      <c r="G96" s="398"/>
      <c r="H96" s="233"/>
      <c r="I96" s="233"/>
      <c r="J96" s="233"/>
      <c r="K96" s="401"/>
      <c r="L96" s="233"/>
      <c r="M96" s="233"/>
      <c r="N96" s="233"/>
      <c r="O96" s="401"/>
      <c r="P96" s="233"/>
      <c r="Q96" s="233"/>
      <c r="R96" s="233"/>
      <c r="S96" s="401"/>
      <c r="T96" s="235">
        <f t="shared" si="18"/>
        <v>0</v>
      </c>
      <c r="U96" s="235">
        <f t="shared" si="19"/>
        <v>0</v>
      </c>
      <c r="V96" s="170">
        <f t="shared" si="20"/>
        <v>0</v>
      </c>
      <c r="W96" s="403"/>
    </row>
    <row r="97" spans="1:23" ht="15" customHeight="1" x14ac:dyDescent="0.2">
      <c r="A97" s="10">
        <v>87</v>
      </c>
      <c r="B97" s="27" t="s">
        <v>17</v>
      </c>
      <c r="C97" s="15" t="s">
        <v>16</v>
      </c>
      <c r="D97" s="216"/>
      <c r="E97" s="216"/>
      <c r="F97" s="216"/>
      <c r="G97" s="398"/>
      <c r="H97" s="233"/>
      <c r="I97" s="233"/>
      <c r="J97" s="233"/>
      <c r="K97" s="401"/>
      <c r="L97" s="233"/>
      <c r="M97" s="233"/>
      <c r="N97" s="233"/>
      <c r="O97" s="401"/>
      <c r="P97" s="233"/>
      <c r="Q97" s="233"/>
      <c r="R97" s="233"/>
      <c r="S97" s="401"/>
      <c r="T97" s="235">
        <f t="shared" si="18"/>
        <v>0</v>
      </c>
      <c r="U97" s="235">
        <f t="shared" si="19"/>
        <v>0</v>
      </c>
      <c r="V97" s="170">
        <f t="shared" si="20"/>
        <v>0</v>
      </c>
      <c r="W97" s="403"/>
    </row>
    <row r="98" spans="1:23" ht="15" customHeight="1" x14ac:dyDescent="0.2">
      <c r="A98" s="10">
        <v>88</v>
      </c>
      <c r="B98" s="27" t="s">
        <v>15</v>
      </c>
      <c r="C98" s="15" t="s">
        <v>14</v>
      </c>
      <c r="D98" s="216"/>
      <c r="E98" s="216"/>
      <c r="F98" s="216"/>
      <c r="G98" s="398"/>
      <c r="H98" s="233"/>
      <c r="I98" s="233"/>
      <c r="J98" s="233"/>
      <c r="K98" s="401"/>
      <c r="L98" s="233"/>
      <c r="M98" s="233"/>
      <c r="N98" s="233"/>
      <c r="O98" s="401"/>
      <c r="P98" s="233"/>
      <c r="Q98" s="233"/>
      <c r="R98" s="233"/>
      <c r="S98" s="401"/>
      <c r="T98" s="235">
        <f t="shared" si="18"/>
        <v>0</v>
      </c>
      <c r="U98" s="235">
        <f t="shared" si="19"/>
        <v>0</v>
      </c>
      <c r="V98" s="170">
        <f t="shared" si="20"/>
        <v>0</v>
      </c>
      <c r="W98" s="403"/>
    </row>
    <row r="99" spans="1:23" ht="15" customHeight="1" x14ac:dyDescent="0.2">
      <c r="A99" s="10">
        <v>89</v>
      </c>
      <c r="B99" s="27" t="s">
        <v>13</v>
      </c>
      <c r="C99" s="15" t="s">
        <v>12</v>
      </c>
      <c r="D99" s="216"/>
      <c r="E99" s="216"/>
      <c r="F99" s="216"/>
      <c r="G99" s="398"/>
      <c r="H99" s="233"/>
      <c r="I99" s="233"/>
      <c r="J99" s="233"/>
      <c r="K99" s="401"/>
      <c r="L99" s="233"/>
      <c r="M99" s="233"/>
      <c r="N99" s="233"/>
      <c r="O99" s="401"/>
      <c r="P99" s="233"/>
      <c r="Q99" s="233"/>
      <c r="R99" s="233"/>
      <c r="S99" s="401"/>
      <c r="T99" s="235">
        <f t="shared" si="18"/>
        <v>0</v>
      </c>
      <c r="U99" s="235">
        <f t="shared" si="19"/>
        <v>0</v>
      </c>
      <c r="V99" s="170">
        <f t="shared" si="20"/>
        <v>0</v>
      </c>
      <c r="W99" s="403"/>
    </row>
    <row r="100" spans="1:23" ht="15" customHeight="1" x14ac:dyDescent="0.2">
      <c r="A100" s="10">
        <v>90</v>
      </c>
      <c r="B100" s="27" t="s">
        <v>11</v>
      </c>
      <c r="C100" s="15" t="s">
        <v>10</v>
      </c>
      <c r="D100" s="216"/>
      <c r="E100" s="216"/>
      <c r="F100" s="216"/>
      <c r="G100" s="398"/>
      <c r="H100" s="233"/>
      <c r="I100" s="233"/>
      <c r="J100" s="233"/>
      <c r="K100" s="401"/>
      <c r="L100" s="233"/>
      <c r="M100" s="233"/>
      <c r="N100" s="233"/>
      <c r="O100" s="401"/>
      <c r="P100" s="233"/>
      <c r="Q100" s="233"/>
      <c r="R100" s="233"/>
      <c r="S100" s="401"/>
      <c r="T100" s="235">
        <f t="shared" si="18"/>
        <v>0</v>
      </c>
      <c r="U100" s="235">
        <f t="shared" si="19"/>
        <v>0</v>
      </c>
      <c r="V100" s="170">
        <f t="shared" si="20"/>
        <v>0</v>
      </c>
      <c r="W100" s="403"/>
    </row>
    <row r="101" spans="1:23" ht="15" customHeight="1" x14ac:dyDescent="0.2">
      <c r="A101" s="10">
        <v>91</v>
      </c>
      <c r="B101" s="27" t="s">
        <v>9</v>
      </c>
      <c r="C101" s="15" t="s">
        <v>8</v>
      </c>
      <c r="D101" s="216"/>
      <c r="E101" s="216"/>
      <c r="F101" s="216"/>
      <c r="G101" s="398"/>
      <c r="H101" s="233"/>
      <c r="I101" s="233"/>
      <c r="J101" s="233"/>
      <c r="K101" s="401"/>
      <c r="L101" s="233"/>
      <c r="M101" s="233"/>
      <c r="N101" s="233"/>
      <c r="O101" s="401"/>
      <c r="P101" s="233"/>
      <c r="Q101" s="233"/>
      <c r="R101" s="233"/>
      <c r="S101" s="401"/>
      <c r="T101" s="235">
        <f t="shared" si="18"/>
        <v>0</v>
      </c>
      <c r="U101" s="235">
        <f t="shared" si="19"/>
        <v>0</v>
      </c>
      <c r="V101" s="170">
        <f t="shared" si="20"/>
        <v>0</v>
      </c>
      <c r="W101" s="403"/>
    </row>
    <row r="102" spans="1:23" ht="15" customHeight="1" x14ac:dyDescent="0.2">
      <c r="A102" s="10">
        <v>92</v>
      </c>
      <c r="B102" s="27" t="s">
        <v>7</v>
      </c>
      <c r="C102" s="15" t="s">
        <v>6</v>
      </c>
      <c r="D102" s="216"/>
      <c r="E102" s="216"/>
      <c r="F102" s="216"/>
      <c r="G102" s="398"/>
      <c r="H102" s="233"/>
      <c r="I102" s="233"/>
      <c r="J102" s="233"/>
      <c r="K102" s="401"/>
      <c r="L102" s="233"/>
      <c r="M102" s="233"/>
      <c r="N102" s="233"/>
      <c r="O102" s="401"/>
      <c r="P102" s="233"/>
      <c r="Q102" s="233"/>
      <c r="R102" s="233"/>
      <c r="S102" s="401"/>
      <c r="T102" s="235">
        <f t="shared" si="18"/>
        <v>0</v>
      </c>
      <c r="U102" s="235">
        <f t="shared" si="19"/>
        <v>0</v>
      </c>
      <c r="V102" s="170">
        <f t="shared" si="20"/>
        <v>0</v>
      </c>
      <c r="W102" s="403"/>
    </row>
    <row r="103" spans="1:23" ht="15" customHeight="1" x14ac:dyDescent="0.2">
      <c r="A103" s="10">
        <v>93</v>
      </c>
      <c r="B103" s="27" t="s">
        <v>5</v>
      </c>
      <c r="C103" s="15" t="s">
        <v>4</v>
      </c>
      <c r="D103" s="216"/>
      <c r="E103" s="216"/>
      <c r="F103" s="216"/>
      <c r="G103" s="398"/>
      <c r="H103" s="233"/>
      <c r="I103" s="233"/>
      <c r="J103" s="233"/>
      <c r="K103" s="401"/>
      <c r="L103" s="233"/>
      <c r="M103" s="233"/>
      <c r="N103" s="233"/>
      <c r="O103" s="401"/>
      <c r="P103" s="233"/>
      <c r="Q103" s="233"/>
      <c r="R103" s="233"/>
      <c r="S103" s="401"/>
      <c r="T103" s="235">
        <f t="shared" si="18"/>
        <v>0</v>
      </c>
      <c r="U103" s="235">
        <f t="shared" si="19"/>
        <v>0</v>
      </c>
      <c r="V103" s="170">
        <f t="shared" si="20"/>
        <v>0</v>
      </c>
      <c r="W103" s="403"/>
    </row>
    <row r="104" spans="1:23" ht="15" customHeight="1" x14ac:dyDescent="0.2">
      <c r="A104" s="21">
        <v>94</v>
      </c>
      <c r="B104" s="28" t="s">
        <v>3</v>
      </c>
      <c r="C104" s="23" t="s">
        <v>2</v>
      </c>
      <c r="D104" s="219"/>
      <c r="E104" s="219"/>
      <c r="F104" s="219"/>
      <c r="G104" s="404"/>
      <c r="H104" s="236"/>
      <c r="I104" s="236"/>
      <c r="J104" s="236"/>
      <c r="K104" s="453"/>
      <c r="L104" s="236"/>
      <c r="M104" s="236"/>
      <c r="N104" s="236"/>
      <c r="O104" s="453"/>
      <c r="P104" s="236"/>
      <c r="Q104" s="236"/>
      <c r="R104" s="236"/>
      <c r="S104" s="453"/>
      <c r="T104" s="234">
        <f t="shared" si="18"/>
        <v>0</v>
      </c>
      <c r="U104" s="234">
        <f t="shared" si="19"/>
        <v>0</v>
      </c>
      <c r="V104" s="169">
        <f t="shared" si="20"/>
        <v>0</v>
      </c>
      <c r="W104" s="456"/>
    </row>
    <row r="105" spans="1:23" s="3" customFormat="1" ht="15" customHeight="1" x14ac:dyDescent="0.2">
      <c r="A105" s="237">
        <v>95</v>
      </c>
      <c r="B105" s="238" t="s">
        <v>1</v>
      </c>
      <c r="C105" s="239" t="s">
        <v>0</v>
      </c>
      <c r="D105" s="240">
        <f>D29+D30+D55+D64+D81+D89+D94+D104</f>
        <v>112076200</v>
      </c>
      <c r="E105" s="240">
        <f t="shared" ref="E105:U105" si="22">E29+E30+E55+E64+E81+E89+E94+E104</f>
        <v>111850311</v>
      </c>
      <c r="F105" s="240">
        <f t="shared" si="22"/>
        <v>97896523</v>
      </c>
      <c r="G105" s="406">
        <f>F105/E105</f>
        <v>0.87524587213709226</v>
      </c>
      <c r="H105" s="240">
        <f t="shared" si="22"/>
        <v>134365600</v>
      </c>
      <c r="I105" s="240">
        <f t="shared" si="22"/>
        <v>134363058</v>
      </c>
      <c r="J105" s="240">
        <f t="shared" si="22"/>
        <v>111600131</v>
      </c>
      <c r="K105" s="455">
        <f>J105/I105</f>
        <v>0.83058641758510732</v>
      </c>
      <c r="L105" s="240">
        <f t="shared" si="22"/>
        <v>208526910</v>
      </c>
      <c r="M105" s="240">
        <f t="shared" si="22"/>
        <v>209064780</v>
      </c>
      <c r="N105" s="240">
        <f t="shared" si="22"/>
        <v>188647661</v>
      </c>
      <c r="O105" s="455">
        <f>N105/M105</f>
        <v>0.90234070511541919</v>
      </c>
      <c r="P105" s="240">
        <f t="shared" si="22"/>
        <v>83647050</v>
      </c>
      <c r="Q105" s="240">
        <f t="shared" si="22"/>
        <v>85007520</v>
      </c>
      <c r="R105" s="240">
        <f t="shared" si="22"/>
        <v>68382723</v>
      </c>
      <c r="S105" s="455">
        <f>R105/Q105</f>
        <v>0.80443145500539248</v>
      </c>
      <c r="T105" s="240">
        <f t="shared" si="22"/>
        <v>538615760</v>
      </c>
      <c r="U105" s="240">
        <f t="shared" si="22"/>
        <v>540285669</v>
      </c>
      <c r="V105" s="457">
        <f t="shared" si="20"/>
        <v>466527038</v>
      </c>
      <c r="W105" s="458">
        <f>V105/U105</f>
        <v>0.86348216280376666</v>
      </c>
    </row>
    <row r="106" spans="1:23" ht="15" customHeight="1" x14ac:dyDescent="0.2">
      <c r="B106" s="36"/>
      <c r="C106" s="36"/>
    </row>
    <row r="107" spans="1:23" ht="15" customHeight="1" x14ac:dyDescent="0.2">
      <c r="B107" s="36"/>
      <c r="C107" s="36"/>
    </row>
    <row r="108" spans="1:23" ht="15" customHeight="1" x14ac:dyDescent="0.2">
      <c r="B108" s="36"/>
      <c r="C108" s="36"/>
    </row>
    <row r="109" spans="1:23" ht="15" customHeight="1" x14ac:dyDescent="0.2">
      <c r="B109" s="36"/>
      <c r="C109" s="36"/>
    </row>
    <row r="110" spans="1:23" ht="15" customHeight="1" x14ac:dyDescent="0.2">
      <c r="B110" s="36"/>
      <c r="C110" s="36"/>
    </row>
    <row r="111" spans="1:23" ht="15" customHeight="1" x14ac:dyDescent="0.2">
      <c r="B111" s="340"/>
      <c r="C111" s="36"/>
    </row>
    <row r="112" spans="1:23" ht="15" customHeight="1" x14ac:dyDescent="0.2">
      <c r="B112" s="340"/>
      <c r="C112" s="36"/>
    </row>
    <row r="113" ht="15" customHeight="1" x14ac:dyDescent="0.2"/>
  </sheetData>
  <mergeCells count="22">
    <mergeCell ref="A3:W3"/>
    <mergeCell ref="D8:G8"/>
    <mergeCell ref="H8:K8"/>
    <mergeCell ref="N9:O9"/>
    <mergeCell ref="R9:S9"/>
    <mergeCell ref="J9:K9"/>
    <mergeCell ref="L10:M10"/>
    <mergeCell ref="A4:W4"/>
    <mergeCell ref="P10:Q10"/>
    <mergeCell ref="F9:G9"/>
    <mergeCell ref="P8:S8"/>
    <mergeCell ref="T8:W8"/>
    <mergeCell ref="A1:W1"/>
    <mergeCell ref="V9:W9"/>
    <mergeCell ref="L8:O8"/>
    <mergeCell ref="B8:B10"/>
    <mergeCell ref="C8:C10"/>
    <mergeCell ref="D10:E10"/>
    <mergeCell ref="H10:I10"/>
    <mergeCell ref="A5:W5"/>
    <mergeCell ref="T10:U10"/>
    <mergeCell ref="A8:A9"/>
  </mergeCells>
  <pageMargins left="0.70866141732283472" right="0.70866141732283472" top="0.74803149606299213" bottom="0.74803149606299213" header="0.31496062992125984" footer="0.31496062992125984"/>
  <pageSetup paperSize="8" scale="46"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T58"/>
  <sheetViews>
    <sheetView workbookViewId="0">
      <selection activeCell="M21" sqref="M21"/>
    </sheetView>
  </sheetViews>
  <sheetFormatPr defaultRowHeight="12.75" x14ac:dyDescent="0.2"/>
  <cols>
    <col min="1" max="1" width="5" style="35" bestFit="1" customWidth="1"/>
    <col min="2" max="2" width="71" style="9" customWidth="1"/>
    <col min="3" max="4" width="11.42578125" style="9" bestFit="1" customWidth="1"/>
    <col min="5" max="5" width="11.28515625" style="9" customWidth="1"/>
    <col min="6" max="6" width="8.42578125" style="399" bestFit="1" customWidth="1"/>
    <col min="7" max="7" width="6.7109375" style="9" bestFit="1" customWidth="1"/>
    <col min="8" max="8" width="9.28515625" style="9" bestFit="1" customWidth="1"/>
    <col min="9" max="9" width="6.7109375" style="9" bestFit="1" customWidth="1"/>
    <col min="10" max="10" width="9.28515625" style="9" bestFit="1" customWidth="1"/>
    <col min="11" max="11" width="6.7109375" style="9" bestFit="1" customWidth="1"/>
    <col min="12" max="12" width="9.28515625" style="9" bestFit="1" customWidth="1"/>
    <col min="13" max="13" width="6.7109375" style="9" bestFit="1" customWidth="1"/>
    <col min="14" max="14" width="9.28515625" style="9" bestFit="1" customWidth="1"/>
    <col min="15" max="15" width="6.7109375" style="9" bestFit="1" customWidth="1"/>
    <col min="16" max="16" width="9.28515625" style="9" bestFit="1" customWidth="1"/>
    <col min="17" max="18" width="11.42578125" style="9" bestFit="1" customWidth="1"/>
    <col min="19" max="19" width="11.28515625" style="9" bestFit="1" customWidth="1"/>
    <col min="20" max="20" width="8.42578125" style="399" bestFit="1" customWidth="1"/>
    <col min="21" max="16384" width="9.140625" style="9"/>
  </cols>
  <sheetData>
    <row r="1" spans="1:20" x14ac:dyDescent="0.2">
      <c r="A1" s="600" t="s">
        <v>1718</v>
      </c>
      <c r="B1" s="601"/>
      <c r="C1" s="601"/>
      <c r="D1" s="601"/>
      <c r="E1" s="601"/>
      <c r="F1" s="601"/>
      <c r="G1" s="601"/>
      <c r="H1" s="601"/>
      <c r="I1" s="601"/>
      <c r="J1" s="601"/>
      <c r="K1" s="601"/>
      <c r="L1" s="601"/>
      <c r="M1" s="601"/>
      <c r="N1" s="601"/>
      <c r="O1" s="601"/>
      <c r="P1" s="601"/>
      <c r="Q1" s="601"/>
      <c r="R1" s="601"/>
      <c r="S1" s="601"/>
      <c r="T1" s="601"/>
    </row>
    <row r="2" spans="1:20" x14ac:dyDescent="0.2">
      <c r="A2" s="53"/>
      <c r="B2" s="52"/>
      <c r="C2" s="52"/>
      <c r="D2" s="52"/>
      <c r="E2" s="52"/>
      <c r="F2" s="394"/>
      <c r="G2" s="52"/>
      <c r="H2" s="52"/>
      <c r="I2" s="52"/>
    </row>
    <row r="3" spans="1:20" ht="15.75" x14ac:dyDescent="0.25">
      <c r="A3" s="602" t="s">
        <v>567</v>
      </c>
      <c r="B3" s="601"/>
      <c r="C3" s="601"/>
      <c r="D3" s="601"/>
      <c r="E3" s="601"/>
      <c r="F3" s="601"/>
      <c r="G3" s="601"/>
      <c r="H3" s="601"/>
      <c r="I3" s="601"/>
      <c r="J3" s="601"/>
      <c r="K3" s="601"/>
      <c r="L3" s="601"/>
      <c r="M3" s="601"/>
      <c r="N3" s="601"/>
      <c r="O3" s="601"/>
      <c r="P3" s="601"/>
      <c r="Q3" s="601"/>
      <c r="R3" s="601"/>
      <c r="S3" s="601"/>
      <c r="T3" s="601"/>
    </row>
    <row r="4" spans="1:20" s="109" customFormat="1" ht="15.75" x14ac:dyDescent="0.25">
      <c r="A4" s="648" t="s">
        <v>690</v>
      </c>
      <c r="B4" s="649"/>
      <c r="C4" s="649"/>
      <c r="D4" s="649"/>
      <c r="E4" s="649"/>
      <c r="F4" s="649"/>
      <c r="G4" s="649"/>
      <c r="H4" s="649"/>
      <c r="I4" s="649"/>
      <c r="J4" s="601"/>
      <c r="K4" s="601"/>
      <c r="L4" s="601"/>
      <c r="M4" s="601"/>
      <c r="N4" s="601"/>
      <c r="O4" s="601"/>
      <c r="P4" s="601"/>
      <c r="Q4" s="601"/>
      <c r="R4" s="601"/>
      <c r="S4" s="601"/>
      <c r="T4" s="601"/>
    </row>
    <row r="5" spans="1:20" s="3" customFormat="1" ht="15" customHeight="1" x14ac:dyDescent="0.2">
      <c r="A5" s="1"/>
      <c r="B5" s="2"/>
      <c r="C5" s="2"/>
      <c r="D5" s="2"/>
      <c r="E5" s="2"/>
      <c r="F5" s="395"/>
      <c r="G5" s="2"/>
      <c r="H5" s="2"/>
      <c r="I5" s="2"/>
      <c r="T5" s="402"/>
    </row>
    <row r="6" spans="1:20" s="39" customFormat="1" ht="15" customHeight="1" x14ac:dyDescent="0.2">
      <c r="A6" s="37" t="s">
        <v>536</v>
      </c>
      <c r="B6" s="38" t="s">
        <v>537</v>
      </c>
      <c r="C6" s="51" t="s">
        <v>538</v>
      </c>
      <c r="D6" s="51" t="s">
        <v>539</v>
      </c>
      <c r="E6" s="51" t="s">
        <v>540</v>
      </c>
      <c r="F6" s="407" t="s">
        <v>541</v>
      </c>
      <c r="G6" s="51" t="s">
        <v>542</v>
      </c>
      <c r="H6" s="51" t="s">
        <v>543</v>
      </c>
      <c r="I6" s="51" t="s">
        <v>544</v>
      </c>
      <c r="J6" s="51" t="s">
        <v>545</v>
      </c>
      <c r="K6" s="51" t="s">
        <v>546</v>
      </c>
      <c r="L6" s="51" t="s">
        <v>547</v>
      </c>
      <c r="M6" s="51" t="s">
        <v>548</v>
      </c>
      <c r="N6" s="51" t="s">
        <v>549</v>
      </c>
      <c r="O6" s="51" t="s">
        <v>550</v>
      </c>
      <c r="P6" s="6" t="s">
        <v>551</v>
      </c>
      <c r="Q6" s="51" t="s">
        <v>552</v>
      </c>
      <c r="R6" s="6" t="s">
        <v>553</v>
      </c>
      <c r="S6" s="6" t="s">
        <v>554</v>
      </c>
      <c r="T6" s="400" t="s">
        <v>555</v>
      </c>
    </row>
    <row r="7" spans="1:20" s="8" customFormat="1" ht="51.75" customHeight="1" x14ac:dyDescent="0.2">
      <c r="A7" s="661" t="s">
        <v>252</v>
      </c>
      <c r="B7" s="664"/>
      <c r="C7" s="641" t="s">
        <v>565</v>
      </c>
      <c r="D7" s="607"/>
      <c r="E7" s="607"/>
      <c r="F7" s="608"/>
      <c r="G7" s="641" t="s">
        <v>566</v>
      </c>
      <c r="H7" s="608"/>
      <c r="I7" s="641" t="s">
        <v>523</v>
      </c>
      <c r="J7" s="608"/>
      <c r="K7" s="641" t="s">
        <v>524</v>
      </c>
      <c r="L7" s="608"/>
      <c r="M7" s="641" t="s">
        <v>525</v>
      </c>
      <c r="N7" s="608"/>
      <c r="O7" s="641" t="s">
        <v>526</v>
      </c>
      <c r="P7" s="608"/>
      <c r="Q7" s="641" t="s">
        <v>527</v>
      </c>
      <c r="R7" s="607"/>
      <c r="S7" s="651"/>
      <c r="T7" s="614"/>
    </row>
    <row r="8" spans="1:20" x14ac:dyDescent="0.2">
      <c r="A8" s="662"/>
      <c r="B8" s="665"/>
      <c r="C8" s="40" t="s">
        <v>925</v>
      </c>
      <c r="D8" s="40" t="s">
        <v>926</v>
      </c>
      <c r="E8" s="652" t="s">
        <v>1027</v>
      </c>
      <c r="F8" s="629"/>
      <c r="G8" s="40" t="s">
        <v>925</v>
      </c>
      <c r="H8" s="40" t="s">
        <v>926</v>
      </c>
      <c r="I8" s="40" t="s">
        <v>925</v>
      </c>
      <c r="J8" s="40" t="s">
        <v>926</v>
      </c>
      <c r="K8" s="40" t="s">
        <v>925</v>
      </c>
      <c r="L8" s="40" t="s">
        <v>926</v>
      </c>
      <c r="M8" s="40" t="s">
        <v>925</v>
      </c>
      <c r="N8" s="40" t="s">
        <v>926</v>
      </c>
      <c r="O8" s="40" t="s">
        <v>925</v>
      </c>
      <c r="P8" s="40" t="s">
        <v>926</v>
      </c>
      <c r="Q8" s="40" t="s">
        <v>925</v>
      </c>
      <c r="R8" s="40" t="s">
        <v>926</v>
      </c>
      <c r="S8" s="652" t="s">
        <v>1027</v>
      </c>
      <c r="T8" s="629"/>
    </row>
    <row r="9" spans="1:20" x14ac:dyDescent="0.2">
      <c r="A9" s="663"/>
      <c r="B9" s="666"/>
      <c r="C9" s="641" t="s">
        <v>249</v>
      </c>
      <c r="D9" s="608"/>
      <c r="E9" s="177" t="s">
        <v>1028</v>
      </c>
      <c r="F9" s="397" t="s">
        <v>1029</v>
      </c>
      <c r="G9" s="641" t="s">
        <v>249</v>
      </c>
      <c r="H9" s="608"/>
      <c r="I9" s="641" t="s">
        <v>249</v>
      </c>
      <c r="J9" s="608"/>
      <c r="K9" s="641" t="s">
        <v>249</v>
      </c>
      <c r="L9" s="608"/>
      <c r="M9" s="641" t="s">
        <v>249</v>
      </c>
      <c r="N9" s="608"/>
      <c r="O9" s="641" t="s">
        <v>249</v>
      </c>
      <c r="P9" s="608"/>
      <c r="Q9" s="641" t="s">
        <v>249</v>
      </c>
      <c r="R9" s="608"/>
      <c r="S9" s="177" t="s">
        <v>1028</v>
      </c>
      <c r="T9" s="397" t="s">
        <v>1029</v>
      </c>
    </row>
    <row r="10" spans="1:20" ht="15" customHeight="1" x14ac:dyDescent="0.2">
      <c r="A10" s="10">
        <v>1</v>
      </c>
      <c r="B10" s="66" t="s">
        <v>691</v>
      </c>
      <c r="C10" s="172">
        <v>4500000</v>
      </c>
      <c r="D10" s="172">
        <v>4500000</v>
      </c>
      <c r="E10" s="172">
        <v>3290000</v>
      </c>
      <c r="F10" s="472">
        <f>E10/D10</f>
        <v>0.73111111111111116</v>
      </c>
      <c r="G10" s="14"/>
      <c r="H10" s="14"/>
      <c r="I10" s="14"/>
      <c r="J10" s="14"/>
      <c r="K10" s="14"/>
      <c r="L10" s="14"/>
      <c r="M10" s="14"/>
      <c r="N10" s="14"/>
      <c r="O10" s="14"/>
      <c r="P10" s="14"/>
      <c r="Q10" s="168">
        <f t="shared" ref="Q10:Q36" si="0">C10+G10+I10+K10+M10+O10</f>
        <v>4500000</v>
      </c>
      <c r="R10" s="168">
        <f t="shared" ref="R10:R36" si="1">D10+H10+J10+L10+N10+P10</f>
        <v>4500000</v>
      </c>
      <c r="S10" s="168">
        <f>E10</f>
        <v>3290000</v>
      </c>
      <c r="T10" s="464">
        <f>S10/R10</f>
        <v>0.73111111111111116</v>
      </c>
    </row>
    <row r="11" spans="1:20" ht="15" customHeight="1" x14ac:dyDescent="0.2">
      <c r="A11" s="10">
        <v>2</v>
      </c>
      <c r="B11" s="66" t="s">
        <v>692</v>
      </c>
      <c r="C11" s="172">
        <v>600000</v>
      </c>
      <c r="D11" s="172">
        <v>600000</v>
      </c>
      <c r="E11" s="172">
        <v>600000</v>
      </c>
      <c r="F11" s="472">
        <f t="shared" ref="F11:F53" si="2">E11/D11</f>
        <v>1</v>
      </c>
      <c r="G11" s="14"/>
      <c r="H11" s="14"/>
      <c r="I11" s="14"/>
      <c r="J11" s="14"/>
      <c r="K11" s="14"/>
      <c r="L11" s="14"/>
      <c r="M11" s="14"/>
      <c r="N11" s="14"/>
      <c r="O11" s="14"/>
      <c r="P11" s="14"/>
      <c r="Q11" s="168">
        <f t="shared" si="0"/>
        <v>600000</v>
      </c>
      <c r="R11" s="168">
        <f t="shared" si="1"/>
        <v>600000</v>
      </c>
      <c r="S11" s="168">
        <f t="shared" ref="S11:S53" si="3">E11</f>
        <v>600000</v>
      </c>
      <c r="T11" s="464">
        <f t="shared" ref="T11:T53" si="4">S11/R11</f>
        <v>1</v>
      </c>
    </row>
    <row r="12" spans="1:20" ht="15" customHeight="1" x14ac:dyDescent="0.2">
      <c r="A12" s="10">
        <v>3</v>
      </c>
      <c r="B12" s="66" t="s">
        <v>693</v>
      </c>
      <c r="C12" s="172">
        <v>1000000</v>
      </c>
      <c r="D12" s="172">
        <v>1000000</v>
      </c>
      <c r="E12" s="172"/>
      <c r="F12" s="472"/>
      <c r="G12" s="14"/>
      <c r="H12" s="14"/>
      <c r="I12" s="14"/>
      <c r="J12" s="14"/>
      <c r="K12" s="14"/>
      <c r="L12" s="14"/>
      <c r="M12" s="14"/>
      <c r="N12" s="14"/>
      <c r="O12" s="14"/>
      <c r="P12" s="14"/>
      <c r="Q12" s="168">
        <f t="shared" si="0"/>
        <v>1000000</v>
      </c>
      <c r="R12" s="168">
        <f t="shared" si="1"/>
        <v>1000000</v>
      </c>
      <c r="S12" s="168"/>
      <c r="T12" s="464"/>
    </row>
    <row r="13" spans="1:20" ht="15" customHeight="1" x14ac:dyDescent="0.2">
      <c r="A13" s="10">
        <v>4</v>
      </c>
      <c r="B13" s="66" t="s">
        <v>694</v>
      </c>
      <c r="C13" s="172">
        <v>500000</v>
      </c>
      <c r="D13" s="172">
        <v>500000</v>
      </c>
      <c r="E13" s="172">
        <v>500000</v>
      </c>
      <c r="F13" s="472">
        <f t="shared" si="2"/>
        <v>1</v>
      </c>
      <c r="G13" s="14"/>
      <c r="H13" s="14"/>
      <c r="I13" s="14"/>
      <c r="J13" s="14"/>
      <c r="K13" s="14"/>
      <c r="L13" s="14"/>
      <c r="M13" s="14"/>
      <c r="N13" s="14"/>
      <c r="O13" s="14"/>
      <c r="P13" s="14"/>
      <c r="Q13" s="168">
        <f t="shared" si="0"/>
        <v>500000</v>
      </c>
      <c r="R13" s="168">
        <f t="shared" si="1"/>
        <v>500000</v>
      </c>
      <c r="S13" s="168">
        <f t="shared" si="3"/>
        <v>500000</v>
      </c>
      <c r="T13" s="464">
        <f t="shared" si="4"/>
        <v>1</v>
      </c>
    </row>
    <row r="14" spans="1:20" ht="15" customHeight="1" x14ac:dyDescent="0.2">
      <c r="A14" s="10">
        <v>5</v>
      </c>
      <c r="B14" s="66" t="s">
        <v>695</v>
      </c>
      <c r="C14" s="172">
        <v>1000000</v>
      </c>
      <c r="D14" s="172">
        <v>1000000</v>
      </c>
      <c r="E14" s="172">
        <v>1000000</v>
      </c>
      <c r="F14" s="472">
        <f t="shared" si="2"/>
        <v>1</v>
      </c>
      <c r="G14" s="14"/>
      <c r="H14" s="14"/>
      <c r="I14" s="14"/>
      <c r="J14" s="14"/>
      <c r="K14" s="14"/>
      <c r="L14" s="14"/>
      <c r="M14" s="14"/>
      <c r="N14" s="14"/>
      <c r="O14" s="14"/>
      <c r="P14" s="14"/>
      <c r="Q14" s="168">
        <f t="shared" si="0"/>
        <v>1000000</v>
      </c>
      <c r="R14" s="168">
        <f t="shared" si="1"/>
        <v>1000000</v>
      </c>
      <c r="S14" s="168">
        <f t="shared" si="3"/>
        <v>1000000</v>
      </c>
      <c r="T14" s="464">
        <f t="shared" si="4"/>
        <v>1</v>
      </c>
    </row>
    <row r="15" spans="1:20" ht="15" customHeight="1" x14ac:dyDescent="0.2">
      <c r="A15" s="10">
        <v>6</v>
      </c>
      <c r="B15" s="66" t="s">
        <v>696</v>
      </c>
      <c r="C15" s="172">
        <v>650000</v>
      </c>
      <c r="D15" s="172">
        <v>650000</v>
      </c>
      <c r="E15" s="172">
        <v>650000</v>
      </c>
      <c r="F15" s="472">
        <f t="shared" si="2"/>
        <v>1</v>
      </c>
      <c r="G15" s="14"/>
      <c r="H15" s="14"/>
      <c r="I15" s="14"/>
      <c r="J15" s="14"/>
      <c r="K15" s="14"/>
      <c r="L15" s="14"/>
      <c r="M15" s="14"/>
      <c r="N15" s="14"/>
      <c r="O15" s="14"/>
      <c r="P15" s="14"/>
      <c r="Q15" s="168">
        <f t="shared" si="0"/>
        <v>650000</v>
      </c>
      <c r="R15" s="168">
        <f t="shared" si="1"/>
        <v>650000</v>
      </c>
      <c r="S15" s="168">
        <f t="shared" si="3"/>
        <v>650000</v>
      </c>
      <c r="T15" s="464">
        <f t="shared" si="4"/>
        <v>1</v>
      </c>
    </row>
    <row r="16" spans="1:20" ht="15" customHeight="1" x14ac:dyDescent="0.2">
      <c r="A16" s="10">
        <v>7</v>
      </c>
      <c r="B16" s="66" t="s">
        <v>697</v>
      </c>
      <c r="C16" s="172">
        <v>300000</v>
      </c>
      <c r="D16" s="172">
        <v>300000</v>
      </c>
      <c r="E16" s="172"/>
      <c r="F16" s="472"/>
      <c r="G16" s="14"/>
      <c r="H16" s="14"/>
      <c r="I16" s="14"/>
      <c r="J16" s="14"/>
      <c r="K16" s="14"/>
      <c r="L16" s="14"/>
      <c r="M16" s="14"/>
      <c r="N16" s="14"/>
      <c r="O16" s="14"/>
      <c r="P16" s="14"/>
      <c r="Q16" s="168">
        <f t="shared" si="0"/>
        <v>300000</v>
      </c>
      <c r="R16" s="168">
        <f t="shared" si="1"/>
        <v>300000</v>
      </c>
      <c r="S16" s="168"/>
      <c r="T16" s="464"/>
    </row>
    <row r="17" spans="1:20" ht="15" customHeight="1" x14ac:dyDescent="0.2">
      <c r="A17" s="10">
        <v>8</v>
      </c>
      <c r="B17" s="66" t="s">
        <v>698</v>
      </c>
      <c r="C17" s="172">
        <v>3150000</v>
      </c>
      <c r="D17" s="172">
        <v>3150000</v>
      </c>
      <c r="E17" s="172">
        <v>3150000</v>
      </c>
      <c r="F17" s="472">
        <f t="shared" si="2"/>
        <v>1</v>
      </c>
      <c r="G17" s="14"/>
      <c r="H17" s="14"/>
      <c r="I17" s="14"/>
      <c r="J17" s="14"/>
      <c r="K17" s="14"/>
      <c r="L17" s="14"/>
      <c r="M17" s="14"/>
      <c r="N17" s="14"/>
      <c r="O17" s="14"/>
      <c r="P17" s="14"/>
      <c r="Q17" s="168">
        <f t="shared" si="0"/>
        <v>3150000</v>
      </c>
      <c r="R17" s="168">
        <f t="shared" si="1"/>
        <v>3150000</v>
      </c>
      <c r="S17" s="168">
        <f t="shared" si="3"/>
        <v>3150000</v>
      </c>
      <c r="T17" s="464">
        <f t="shared" si="4"/>
        <v>1</v>
      </c>
    </row>
    <row r="18" spans="1:20" ht="15" customHeight="1" x14ac:dyDescent="0.2">
      <c r="A18" s="10">
        <v>9</v>
      </c>
      <c r="B18" s="66" t="s">
        <v>699</v>
      </c>
      <c r="C18" s="172">
        <v>2700000</v>
      </c>
      <c r="D18" s="172">
        <v>2700000</v>
      </c>
      <c r="E18" s="172">
        <v>2700000</v>
      </c>
      <c r="F18" s="472">
        <f t="shared" si="2"/>
        <v>1</v>
      </c>
      <c r="G18" s="14"/>
      <c r="H18" s="14"/>
      <c r="I18" s="14"/>
      <c r="J18" s="14"/>
      <c r="K18" s="14"/>
      <c r="L18" s="14"/>
      <c r="M18" s="14"/>
      <c r="N18" s="14"/>
      <c r="O18" s="14"/>
      <c r="P18" s="14"/>
      <c r="Q18" s="168">
        <f t="shared" si="0"/>
        <v>2700000</v>
      </c>
      <c r="R18" s="168">
        <f t="shared" si="1"/>
        <v>2700000</v>
      </c>
      <c r="S18" s="168">
        <f t="shared" si="3"/>
        <v>2700000</v>
      </c>
      <c r="T18" s="464">
        <f t="shared" si="4"/>
        <v>1</v>
      </c>
    </row>
    <row r="19" spans="1:20" ht="15" customHeight="1" x14ac:dyDescent="0.2">
      <c r="A19" s="10">
        <v>10</v>
      </c>
      <c r="B19" s="362" t="s">
        <v>700</v>
      </c>
      <c r="C19" s="172">
        <v>4500000</v>
      </c>
      <c r="D19" s="172">
        <v>4700000</v>
      </c>
      <c r="E19" s="172">
        <v>4700000</v>
      </c>
      <c r="F19" s="472">
        <f t="shared" si="2"/>
        <v>1</v>
      </c>
      <c r="G19" s="14"/>
      <c r="H19" s="14"/>
      <c r="I19" s="14"/>
      <c r="J19" s="14"/>
      <c r="K19" s="14"/>
      <c r="L19" s="14"/>
      <c r="M19" s="14"/>
      <c r="N19" s="14"/>
      <c r="O19" s="14"/>
      <c r="P19" s="14"/>
      <c r="Q19" s="168">
        <f t="shared" si="0"/>
        <v>4500000</v>
      </c>
      <c r="R19" s="168">
        <f t="shared" si="1"/>
        <v>4700000</v>
      </c>
      <c r="S19" s="168">
        <f t="shared" si="3"/>
        <v>4700000</v>
      </c>
      <c r="T19" s="464">
        <f t="shared" si="4"/>
        <v>1</v>
      </c>
    </row>
    <row r="20" spans="1:20" ht="15" customHeight="1" x14ac:dyDescent="0.2">
      <c r="A20" s="10">
        <v>11</v>
      </c>
      <c r="B20" s="66" t="s">
        <v>701</v>
      </c>
      <c r="C20" s="172">
        <v>800000</v>
      </c>
      <c r="D20" s="172">
        <v>800000</v>
      </c>
      <c r="E20" s="172">
        <v>800000</v>
      </c>
      <c r="F20" s="472">
        <f t="shared" si="2"/>
        <v>1</v>
      </c>
      <c r="G20" s="14"/>
      <c r="H20" s="14"/>
      <c r="I20" s="14"/>
      <c r="J20" s="14"/>
      <c r="K20" s="14"/>
      <c r="L20" s="14"/>
      <c r="M20" s="14"/>
      <c r="N20" s="14"/>
      <c r="O20" s="14"/>
      <c r="P20" s="14"/>
      <c r="Q20" s="168">
        <f t="shared" si="0"/>
        <v>800000</v>
      </c>
      <c r="R20" s="168">
        <f t="shared" si="1"/>
        <v>800000</v>
      </c>
      <c r="S20" s="168">
        <f t="shared" si="3"/>
        <v>800000</v>
      </c>
      <c r="T20" s="464">
        <f t="shared" si="4"/>
        <v>1</v>
      </c>
    </row>
    <row r="21" spans="1:20" s="3" customFormat="1" ht="15" customHeight="1" x14ac:dyDescent="0.2">
      <c r="A21" s="10">
        <v>12</v>
      </c>
      <c r="B21" s="66" t="s">
        <v>702</v>
      </c>
      <c r="C21" s="172">
        <v>350000</v>
      </c>
      <c r="D21" s="172">
        <v>350000</v>
      </c>
      <c r="E21" s="172"/>
      <c r="F21" s="472"/>
      <c r="G21" s="26"/>
      <c r="H21" s="26"/>
      <c r="I21" s="26"/>
      <c r="J21" s="26"/>
      <c r="K21" s="26"/>
      <c r="L21" s="26"/>
      <c r="M21" s="26"/>
      <c r="N21" s="26"/>
      <c r="O21" s="26"/>
      <c r="P21" s="26"/>
      <c r="Q21" s="168">
        <f t="shared" si="0"/>
        <v>350000</v>
      </c>
      <c r="R21" s="168">
        <f t="shared" si="1"/>
        <v>350000</v>
      </c>
      <c r="S21" s="168"/>
      <c r="T21" s="464"/>
    </row>
    <row r="22" spans="1:20" ht="15" customHeight="1" x14ac:dyDescent="0.2">
      <c r="A22" s="10">
        <v>13</v>
      </c>
      <c r="B22" s="66" t="s">
        <v>703</v>
      </c>
      <c r="C22" s="172">
        <v>500000</v>
      </c>
      <c r="D22" s="172">
        <v>500000</v>
      </c>
      <c r="E22" s="172">
        <v>200000</v>
      </c>
      <c r="F22" s="472">
        <f t="shared" si="2"/>
        <v>0.4</v>
      </c>
      <c r="G22" s="14"/>
      <c r="H22" s="14"/>
      <c r="I22" s="14"/>
      <c r="J22" s="14"/>
      <c r="K22" s="14"/>
      <c r="L22" s="14"/>
      <c r="M22" s="14"/>
      <c r="N22" s="14"/>
      <c r="O22" s="14"/>
      <c r="P22" s="14"/>
      <c r="Q22" s="168">
        <f t="shared" si="0"/>
        <v>500000</v>
      </c>
      <c r="R22" s="168">
        <f t="shared" si="1"/>
        <v>500000</v>
      </c>
      <c r="S22" s="168">
        <f t="shared" si="3"/>
        <v>200000</v>
      </c>
      <c r="T22" s="464">
        <f t="shared" si="4"/>
        <v>0.4</v>
      </c>
    </row>
    <row r="23" spans="1:20" ht="15" customHeight="1" x14ac:dyDescent="0.2">
      <c r="A23" s="10">
        <v>14</v>
      </c>
      <c r="B23" s="66" t="s">
        <v>704</v>
      </c>
      <c r="C23" s="172">
        <v>300000</v>
      </c>
      <c r="D23" s="172">
        <v>300000</v>
      </c>
      <c r="E23" s="172">
        <v>300000</v>
      </c>
      <c r="F23" s="472">
        <f t="shared" si="2"/>
        <v>1</v>
      </c>
      <c r="G23" s="14"/>
      <c r="H23" s="14"/>
      <c r="I23" s="14"/>
      <c r="J23" s="14"/>
      <c r="K23" s="14"/>
      <c r="L23" s="14"/>
      <c r="M23" s="14"/>
      <c r="N23" s="14"/>
      <c r="O23" s="14"/>
      <c r="P23" s="14"/>
      <c r="Q23" s="168">
        <f t="shared" si="0"/>
        <v>300000</v>
      </c>
      <c r="R23" s="168">
        <f t="shared" si="1"/>
        <v>300000</v>
      </c>
      <c r="S23" s="168">
        <f t="shared" si="3"/>
        <v>300000</v>
      </c>
      <c r="T23" s="464">
        <f t="shared" si="4"/>
        <v>1</v>
      </c>
    </row>
    <row r="24" spans="1:20" ht="25.5" x14ac:dyDescent="0.2">
      <c r="A24" s="10">
        <v>15</v>
      </c>
      <c r="B24" s="167" t="s">
        <v>705</v>
      </c>
      <c r="C24" s="172">
        <v>300000</v>
      </c>
      <c r="D24" s="172">
        <v>300000</v>
      </c>
      <c r="E24" s="172">
        <v>120000</v>
      </c>
      <c r="F24" s="472">
        <f t="shared" si="2"/>
        <v>0.4</v>
      </c>
      <c r="G24" s="14"/>
      <c r="H24" s="14"/>
      <c r="I24" s="14"/>
      <c r="J24" s="14"/>
      <c r="K24" s="14"/>
      <c r="L24" s="14"/>
      <c r="M24" s="14"/>
      <c r="N24" s="14"/>
      <c r="O24" s="14"/>
      <c r="P24" s="14"/>
      <c r="Q24" s="168">
        <f t="shared" si="0"/>
        <v>300000</v>
      </c>
      <c r="R24" s="168">
        <f t="shared" si="1"/>
        <v>300000</v>
      </c>
      <c r="S24" s="168">
        <f t="shared" si="3"/>
        <v>120000</v>
      </c>
      <c r="T24" s="464">
        <f t="shared" si="4"/>
        <v>0.4</v>
      </c>
    </row>
    <row r="25" spans="1:20" ht="15" customHeight="1" x14ac:dyDescent="0.2">
      <c r="A25" s="10">
        <v>16</v>
      </c>
      <c r="B25" s="66" t="s">
        <v>706</v>
      </c>
      <c r="C25" s="172">
        <v>1300000</v>
      </c>
      <c r="D25" s="172">
        <v>1300000</v>
      </c>
      <c r="E25" s="172">
        <v>1261344</v>
      </c>
      <c r="F25" s="472">
        <f t="shared" si="2"/>
        <v>0.97026461538461539</v>
      </c>
      <c r="G25" s="14"/>
      <c r="H25" s="14"/>
      <c r="I25" s="14"/>
      <c r="J25" s="14"/>
      <c r="K25" s="14"/>
      <c r="L25" s="14"/>
      <c r="M25" s="14"/>
      <c r="N25" s="14"/>
      <c r="O25" s="14"/>
      <c r="P25" s="14"/>
      <c r="Q25" s="168">
        <f t="shared" si="0"/>
        <v>1300000</v>
      </c>
      <c r="R25" s="168">
        <f t="shared" si="1"/>
        <v>1300000</v>
      </c>
      <c r="S25" s="168">
        <f t="shared" si="3"/>
        <v>1261344</v>
      </c>
      <c r="T25" s="464">
        <f t="shared" si="4"/>
        <v>0.97026461538461539</v>
      </c>
    </row>
    <row r="26" spans="1:20" ht="15" customHeight="1" x14ac:dyDescent="0.2">
      <c r="A26" s="10">
        <v>17</v>
      </c>
      <c r="B26" s="66" t="s">
        <v>707</v>
      </c>
      <c r="C26" s="172">
        <v>190000</v>
      </c>
      <c r="D26" s="172">
        <v>190000</v>
      </c>
      <c r="E26" s="172">
        <v>187700</v>
      </c>
      <c r="F26" s="472">
        <f t="shared" si="2"/>
        <v>0.98789473684210527</v>
      </c>
      <c r="G26" s="14"/>
      <c r="H26" s="14"/>
      <c r="I26" s="14"/>
      <c r="J26" s="14"/>
      <c r="K26" s="14"/>
      <c r="L26" s="14"/>
      <c r="M26" s="14"/>
      <c r="N26" s="14"/>
      <c r="O26" s="14"/>
      <c r="P26" s="14"/>
      <c r="Q26" s="168">
        <f t="shared" si="0"/>
        <v>190000</v>
      </c>
      <c r="R26" s="168">
        <f t="shared" si="1"/>
        <v>190000</v>
      </c>
      <c r="S26" s="168">
        <f t="shared" si="3"/>
        <v>187700</v>
      </c>
      <c r="T26" s="464">
        <f t="shared" si="4"/>
        <v>0.98789473684210527</v>
      </c>
    </row>
    <row r="27" spans="1:20" ht="15" customHeight="1" x14ac:dyDescent="0.2">
      <c r="A27" s="10">
        <v>18</v>
      </c>
      <c r="B27" s="66" t="s">
        <v>708</v>
      </c>
      <c r="C27" s="172">
        <v>200000</v>
      </c>
      <c r="D27" s="172">
        <v>200000</v>
      </c>
      <c r="E27" s="172">
        <v>189592</v>
      </c>
      <c r="F27" s="472">
        <f t="shared" si="2"/>
        <v>0.94796000000000002</v>
      </c>
      <c r="G27" s="14"/>
      <c r="H27" s="14"/>
      <c r="I27" s="14"/>
      <c r="J27" s="14"/>
      <c r="K27" s="14"/>
      <c r="L27" s="14"/>
      <c r="M27" s="14"/>
      <c r="N27" s="14"/>
      <c r="O27" s="14"/>
      <c r="P27" s="14"/>
      <c r="Q27" s="168">
        <f t="shared" si="0"/>
        <v>200000</v>
      </c>
      <c r="R27" s="168">
        <f t="shared" si="1"/>
        <v>200000</v>
      </c>
      <c r="S27" s="168">
        <f t="shared" si="3"/>
        <v>189592</v>
      </c>
      <c r="T27" s="464">
        <f t="shared" si="4"/>
        <v>0.94796000000000002</v>
      </c>
    </row>
    <row r="28" spans="1:20" ht="15" customHeight="1" x14ac:dyDescent="0.2">
      <c r="A28" s="10">
        <v>19</v>
      </c>
      <c r="B28" s="66" t="s">
        <v>709</v>
      </c>
      <c r="C28" s="172">
        <v>385000</v>
      </c>
      <c r="D28" s="172">
        <v>385000</v>
      </c>
      <c r="E28" s="172">
        <v>364600</v>
      </c>
      <c r="F28" s="472">
        <f t="shared" si="2"/>
        <v>0.94701298701298697</v>
      </c>
      <c r="G28" s="14"/>
      <c r="H28" s="14"/>
      <c r="I28" s="14"/>
      <c r="J28" s="14"/>
      <c r="K28" s="14"/>
      <c r="L28" s="14"/>
      <c r="M28" s="14"/>
      <c r="N28" s="14"/>
      <c r="O28" s="14"/>
      <c r="P28" s="14"/>
      <c r="Q28" s="168">
        <f t="shared" si="0"/>
        <v>385000</v>
      </c>
      <c r="R28" s="168">
        <f t="shared" si="1"/>
        <v>385000</v>
      </c>
      <c r="S28" s="168">
        <f t="shared" si="3"/>
        <v>364600</v>
      </c>
      <c r="T28" s="464">
        <f t="shared" si="4"/>
        <v>0.94701298701298697</v>
      </c>
    </row>
    <row r="29" spans="1:20" ht="15" customHeight="1" x14ac:dyDescent="0.2">
      <c r="A29" s="10">
        <v>20</v>
      </c>
      <c r="B29" s="66" t="s">
        <v>710</v>
      </c>
      <c r="C29" s="172">
        <v>960000</v>
      </c>
      <c r="D29" s="172">
        <v>960000</v>
      </c>
      <c r="E29" s="172"/>
      <c r="F29" s="472"/>
      <c r="G29" s="14"/>
      <c r="H29" s="14"/>
      <c r="I29" s="14"/>
      <c r="J29" s="14"/>
      <c r="K29" s="14"/>
      <c r="L29" s="14"/>
      <c r="M29" s="14"/>
      <c r="N29" s="14"/>
      <c r="O29" s="14"/>
      <c r="P29" s="14"/>
      <c r="Q29" s="168">
        <f t="shared" si="0"/>
        <v>960000</v>
      </c>
      <c r="R29" s="168">
        <f t="shared" si="1"/>
        <v>960000</v>
      </c>
      <c r="S29" s="168"/>
      <c r="T29" s="464"/>
    </row>
    <row r="30" spans="1:20" ht="15" customHeight="1" x14ac:dyDescent="0.2">
      <c r="A30" s="10">
        <v>21</v>
      </c>
      <c r="B30" s="66" t="s">
        <v>711</v>
      </c>
      <c r="C30" s="172">
        <v>60000</v>
      </c>
      <c r="D30" s="172">
        <v>60000</v>
      </c>
      <c r="E30" s="172"/>
      <c r="F30" s="472"/>
      <c r="G30" s="14"/>
      <c r="H30" s="14"/>
      <c r="I30" s="14"/>
      <c r="J30" s="14"/>
      <c r="K30" s="14"/>
      <c r="L30" s="14"/>
      <c r="M30" s="14"/>
      <c r="N30" s="14"/>
      <c r="O30" s="14"/>
      <c r="P30" s="14"/>
      <c r="Q30" s="168">
        <f t="shared" si="0"/>
        <v>60000</v>
      </c>
      <c r="R30" s="168">
        <f t="shared" si="1"/>
        <v>60000</v>
      </c>
      <c r="S30" s="168"/>
      <c r="T30" s="464"/>
    </row>
    <row r="31" spans="1:20" ht="15" customHeight="1" x14ac:dyDescent="0.2">
      <c r="A31" s="10">
        <v>22</v>
      </c>
      <c r="B31" s="66" t="s">
        <v>712</v>
      </c>
      <c r="C31" s="172">
        <v>150000</v>
      </c>
      <c r="D31" s="172">
        <v>150000</v>
      </c>
      <c r="E31" s="172">
        <v>150160</v>
      </c>
      <c r="F31" s="472">
        <f t="shared" si="2"/>
        <v>1.0010666666666668</v>
      </c>
      <c r="G31" s="14"/>
      <c r="H31" s="14"/>
      <c r="I31" s="14"/>
      <c r="J31" s="14"/>
      <c r="K31" s="14"/>
      <c r="L31" s="14"/>
      <c r="M31" s="14"/>
      <c r="N31" s="14"/>
      <c r="O31" s="14"/>
      <c r="P31" s="14"/>
      <c r="Q31" s="168">
        <f t="shared" si="0"/>
        <v>150000</v>
      </c>
      <c r="R31" s="168">
        <f t="shared" si="1"/>
        <v>150000</v>
      </c>
      <c r="S31" s="168">
        <f t="shared" si="3"/>
        <v>150160</v>
      </c>
      <c r="T31" s="464">
        <f t="shared" si="4"/>
        <v>1.0010666666666668</v>
      </c>
    </row>
    <row r="32" spans="1:20" ht="15" customHeight="1" x14ac:dyDescent="0.2">
      <c r="A32" s="10">
        <v>23</v>
      </c>
      <c r="B32" s="66" t="s">
        <v>729</v>
      </c>
      <c r="C32" s="172">
        <v>40000</v>
      </c>
      <c r="D32" s="172">
        <v>40000</v>
      </c>
      <c r="E32" s="172">
        <v>37355</v>
      </c>
      <c r="F32" s="472">
        <f t="shared" si="2"/>
        <v>0.93387500000000001</v>
      </c>
      <c r="G32" s="14"/>
      <c r="H32" s="14"/>
      <c r="I32" s="14"/>
      <c r="J32" s="14"/>
      <c r="K32" s="14"/>
      <c r="L32" s="14"/>
      <c r="M32" s="14"/>
      <c r="N32" s="14"/>
      <c r="O32" s="14"/>
      <c r="P32" s="14"/>
      <c r="Q32" s="168">
        <f t="shared" si="0"/>
        <v>40000</v>
      </c>
      <c r="R32" s="168">
        <f t="shared" si="1"/>
        <v>40000</v>
      </c>
      <c r="S32" s="168">
        <f t="shared" si="3"/>
        <v>37355</v>
      </c>
      <c r="T32" s="464">
        <f t="shared" si="4"/>
        <v>0.93387500000000001</v>
      </c>
    </row>
    <row r="33" spans="1:20" ht="15" customHeight="1" x14ac:dyDescent="0.2">
      <c r="A33" s="10">
        <v>24</v>
      </c>
      <c r="B33" s="66" t="s">
        <v>713</v>
      </c>
      <c r="C33" s="172">
        <v>50000</v>
      </c>
      <c r="D33" s="172">
        <v>50000</v>
      </c>
      <c r="E33" s="172"/>
      <c r="F33" s="472"/>
      <c r="G33" s="14"/>
      <c r="H33" s="14"/>
      <c r="I33" s="14"/>
      <c r="J33" s="14"/>
      <c r="K33" s="14"/>
      <c r="L33" s="14"/>
      <c r="M33" s="14"/>
      <c r="N33" s="14"/>
      <c r="O33" s="14"/>
      <c r="P33" s="14"/>
      <c r="Q33" s="168">
        <f t="shared" si="0"/>
        <v>50000</v>
      </c>
      <c r="R33" s="168">
        <f t="shared" si="1"/>
        <v>50000</v>
      </c>
      <c r="S33" s="168"/>
      <c r="T33" s="464"/>
    </row>
    <row r="34" spans="1:20" ht="15" customHeight="1" x14ac:dyDescent="0.2">
      <c r="A34" s="10">
        <v>25</v>
      </c>
      <c r="B34" s="66" t="s">
        <v>714</v>
      </c>
      <c r="C34" s="172">
        <v>151000</v>
      </c>
      <c r="D34" s="172">
        <v>151000</v>
      </c>
      <c r="E34" s="172">
        <v>150160</v>
      </c>
      <c r="F34" s="472">
        <f t="shared" si="2"/>
        <v>0.99443708609271519</v>
      </c>
      <c r="G34" s="14"/>
      <c r="H34" s="14"/>
      <c r="I34" s="14"/>
      <c r="J34" s="14"/>
      <c r="K34" s="14"/>
      <c r="L34" s="14"/>
      <c r="M34" s="14"/>
      <c r="N34" s="14"/>
      <c r="O34" s="14"/>
      <c r="P34" s="14"/>
      <c r="Q34" s="168">
        <f t="shared" si="0"/>
        <v>151000</v>
      </c>
      <c r="R34" s="168">
        <f t="shared" si="1"/>
        <v>151000</v>
      </c>
      <c r="S34" s="168">
        <f t="shared" si="3"/>
        <v>150160</v>
      </c>
      <c r="T34" s="464">
        <f t="shared" si="4"/>
        <v>0.99443708609271519</v>
      </c>
    </row>
    <row r="35" spans="1:20" ht="15" customHeight="1" x14ac:dyDescent="0.2">
      <c r="A35" s="10">
        <v>26</v>
      </c>
      <c r="B35" s="66" t="s">
        <v>715</v>
      </c>
      <c r="C35" s="172">
        <v>1800000</v>
      </c>
      <c r="D35" s="172">
        <v>1800000</v>
      </c>
      <c r="E35" s="172">
        <v>1800000</v>
      </c>
      <c r="F35" s="472">
        <f t="shared" si="2"/>
        <v>1</v>
      </c>
      <c r="G35" s="14"/>
      <c r="H35" s="14"/>
      <c r="I35" s="14"/>
      <c r="J35" s="14"/>
      <c r="K35" s="14"/>
      <c r="L35" s="14"/>
      <c r="M35" s="14"/>
      <c r="N35" s="14"/>
      <c r="O35" s="14"/>
      <c r="P35" s="14"/>
      <c r="Q35" s="168">
        <f t="shared" si="0"/>
        <v>1800000</v>
      </c>
      <c r="R35" s="168">
        <f t="shared" si="1"/>
        <v>1800000</v>
      </c>
      <c r="S35" s="168">
        <f t="shared" si="3"/>
        <v>1800000</v>
      </c>
      <c r="T35" s="464">
        <f t="shared" si="4"/>
        <v>1</v>
      </c>
    </row>
    <row r="36" spans="1:20" ht="25.5" x14ac:dyDescent="0.2">
      <c r="A36" s="10">
        <v>27</v>
      </c>
      <c r="B36" s="167" t="s">
        <v>716</v>
      </c>
      <c r="C36" s="172">
        <v>9000000</v>
      </c>
      <c r="D36" s="172">
        <v>9000000</v>
      </c>
      <c r="E36" s="172">
        <v>9000000</v>
      </c>
      <c r="F36" s="472">
        <f t="shared" si="2"/>
        <v>1</v>
      </c>
      <c r="G36" s="14"/>
      <c r="H36" s="14"/>
      <c r="I36" s="14"/>
      <c r="J36" s="14"/>
      <c r="K36" s="14"/>
      <c r="L36" s="14"/>
      <c r="M36" s="14"/>
      <c r="N36" s="14"/>
      <c r="O36" s="14"/>
      <c r="P36" s="14"/>
      <c r="Q36" s="168">
        <f t="shared" si="0"/>
        <v>9000000</v>
      </c>
      <c r="R36" s="168">
        <f t="shared" si="1"/>
        <v>9000000</v>
      </c>
      <c r="S36" s="168">
        <f t="shared" si="3"/>
        <v>9000000</v>
      </c>
      <c r="T36" s="464">
        <f t="shared" si="4"/>
        <v>1</v>
      </c>
    </row>
    <row r="37" spans="1:20" x14ac:dyDescent="0.2">
      <c r="A37" s="10">
        <v>28</v>
      </c>
      <c r="B37" s="342" t="s">
        <v>971</v>
      </c>
      <c r="C37" s="343"/>
      <c r="D37" s="343">
        <v>500000</v>
      </c>
      <c r="E37" s="343">
        <v>500000</v>
      </c>
      <c r="F37" s="472">
        <f t="shared" si="2"/>
        <v>1</v>
      </c>
      <c r="G37" s="14"/>
      <c r="H37" s="14"/>
      <c r="I37" s="14"/>
      <c r="J37" s="14"/>
      <c r="K37" s="14"/>
      <c r="L37" s="14"/>
      <c r="M37" s="14"/>
      <c r="N37" s="14"/>
      <c r="O37" s="14"/>
      <c r="P37" s="14"/>
      <c r="Q37" s="168"/>
      <c r="R37" s="168">
        <f t="shared" ref="R37:R51" si="5">D37+H37+J37+L37+N37+P37</f>
        <v>500000</v>
      </c>
      <c r="S37" s="168">
        <f t="shared" si="3"/>
        <v>500000</v>
      </c>
      <c r="T37" s="464">
        <f t="shared" si="4"/>
        <v>1</v>
      </c>
    </row>
    <row r="38" spans="1:20" x14ac:dyDescent="0.2">
      <c r="A38" s="10">
        <v>29</v>
      </c>
      <c r="B38" s="342" t="s">
        <v>1004</v>
      </c>
      <c r="C38" s="343"/>
      <c r="D38" s="343">
        <v>200000</v>
      </c>
      <c r="E38" s="343">
        <v>200000</v>
      </c>
      <c r="F38" s="472">
        <f t="shared" si="2"/>
        <v>1</v>
      </c>
      <c r="G38" s="14"/>
      <c r="H38" s="14"/>
      <c r="I38" s="14"/>
      <c r="J38" s="14"/>
      <c r="K38" s="14"/>
      <c r="L38" s="14"/>
      <c r="M38" s="14"/>
      <c r="N38" s="14"/>
      <c r="O38" s="14"/>
      <c r="P38" s="14"/>
      <c r="Q38" s="168"/>
      <c r="R38" s="168">
        <f t="shared" si="5"/>
        <v>200000</v>
      </c>
      <c r="S38" s="168">
        <f t="shared" si="3"/>
        <v>200000</v>
      </c>
      <c r="T38" s="464">
        <f t="shared" si="4"/>
        <v>1</v>
      </c>
    </row>
    <row r="39" spans="1:20" x14ac:dyDescent="0.2">
      <c r="A39" s="10"/>
      <c r="B39" s="342" t="s">
        <v>1710</v>
      </c>
      <c r="C39" s="343"/>
      <c r="D39" s="343"/>
      <c r="E39" s="343"/>
      <c r="F39" s="472"/>
      <c r="G39" s="545"/>
      <c r="H39" s="545"/>
      <c r="I39" s="545"/>
      <c r="J39" s="545"/>
      <c r="K39" s="545"/>
      <c r="L39" s="545"/>
      <c r="M39" s="545"/>
      <c r="N39" s="545"/>
      <c r="O39" s="545"/>
      <c r="P39" s="545">
        <v>3333</v>
      </c>
      <c r="Q39" s="546"/>
      <c r="R39" s="546"/>
      <c r="S39" s="168">
        <v>3333</v>
      </c>
      <c r="T39" s="464"/>
    </row>
    <row r="40" spans="1:20" s="3" customFormat="1" ht="15" customHeight="1" x14ac:dyDescent="0.2">
      <c r="A40" s="31">
        <v>30</v>
      </c>
      <c r="B40" s="24" t="s">
        <v>717</v>
      </c>
      <c r="C40" s="25">
        <f>SUM(C10:C36)</f>
        <v>35436000</v>
      </c>
      <c r="D40" s="25">
        <f>SUM(D10:D38)</f>
        <v>36336000</v>
      </c>
      <c r="E40" s="25">
        <f>SUM(E10:E38)</f>
        <v>31850911</v>
      </c>
      <c r="F40" s="474">
        <f t="shared" si="2"/>
        <v>0.87656624284456186</v>
      </c>
      <c r="G40" s="25">
        <f t="shared" ref="G40:R40" si="6">SUM(G10:G38)</f>
        <v>0</v>
      </c>
      <c r="H40" s="25">
        <f t="shared" si="6"/>
        <v>0</v>
      </c>
      <c r="I40" s="25">
        <f t="shared" si="6"/>
        <v>0</v>
      </c>
      <c r="J40" s="25">
        <f t="shared" si="6"/>
        <v>0</v>
      </c>
      <c r="K40" s="25">
        <f t="shared" si="6"/>
        <v>0</v>
      </c>
      <c r="L40" s="25">
        <f t="shared" si="6"/>
        <v>0</v>
      </c>
      <c r="M40" s="25">
        <f t="shared" si="6"/>
        <v>0</v>
      </c>
      <c r="N40" s="25">
        <f t="shared" si="6"/>
        <v>0</v>
      </c>
      <c r="O40" s="25">
        <f t="shared" si="6"/>
        <v>0</v>
      </c>
      <c r="P40" s="547">
        <v>3333</v>
      </c>
      <c r="Q40" s="25">
        <f t="shared" si="6"/>
        <v>35436000</v>
      </c>
      <c r="R40" s="25">
        <f t="shared" si="6"/>
        <v>36336000</v>
      </c>
      <c r="S40" s="169">
        <f>E40+P40</f>
        <v>31854244</v>
      </c>
      <c r="T40" s="456">
        <f t="shared" si="4"/>
        <v>0.87665797005724355</v>
      </c>
    </row>
    <row r="41" spans="1:20" ht="15" customHeight="1" x14ac:dyDescent="0.2">
      <c r="A41" s="10">
        <v>31</v>
      </c>
      <c r="B41" s="66" t="s">
        <v>718</v>
      </c>
      <c r="C41" s="71">
        <v>6788281</v>
      </c>
      <c r="D41" s="71">
        <v>6788281</v>
      </c>
      <c r="E41" s="71">
        <v>4417169</v>
      </c>
      <c r="F41" s="472">
        <f t="shared" si="2"/>
        <v>0.6507050901399043</v>
      </c>
      <c r="G41" s="14"/>
      <c r="H41" s="14"/>
      <c r="I41" s="14"/>
      <c r="J41" s="14"/>
      <c r="K41" s="14"/>
      <c r="L41" s="14"/>
      <c r="M41" s="14"/>
      <c r="N41" s="14"/>
      <c r="O41" s="14"/>
      <c r="P41" s="14"/>
      <c r="Q41" s="168">
        <f t="shared" ref="Q41:Q51" si="7">C41+G41+I41+K41+M41+O41</f>
        <v>6788281</v>
      </c>
      <c r="R41" s="168">
        <f t="shared" si="5"/>
        <v>6788281</v>
      </c>
      <c r="S41" s="168">
        <f t="shared" si="3"/>
        <v>4417169</v>
      </c>
      <c r="T41" s="464">
        <f t="shared" si="4"/>
        <v>0.6507050901399043</v>
      </c>
    </row>
    <row r="42" spans="1:20" ht="25.5" x14ac:dyDescent="0.2">
      <c r="A42" s="10">
        <v>32</v>
      </c>
      <c r="B42" s="167" t="s">
        <v>719</v>
      </c>
      <c r="C42" s="71">
        <v>3000000</v>
      </c>
      <c r="D42" s="71">
        <v>3000000</v>
      </c>
      <c r="E42" s="71">
        <v>3000000</v>
      </c>
      <c r="F42" s="472">
        <f t="shared" si="2"/>
        <v>1</v>
      </c>
      <c r="G42" s="14"/>
      <c r="H42" s="14"/>
      <c r="I42" s="14"/>
      <c r="J42" s="14"/>
      <c r="K42" s="14"/>
      <c r="L42" s="14"/>
      <c r="M42" s="14"/>
      <c r="N42" s="14"/>
      <c r="O42" s="14"/>
      <c r="P42" s="14"/>
      <c r="Q42" s="168">
        <f t="shared" si="7"/>
        <v>3000000</v>
      </c>
      <c r="R42" s="168">
        <f t="shared" si="5"/>
        <v>3000000</v>
      </c>
      <c r="S42" s="168">
        <f t="shared" si="3"/>
        <v>3000000</v>
      </c>
      <c r="T42" s="464">
        <f t="shared" si="4"/>
        <v>1</v>
      </c>
    </row>
    <row r="43" spans="1:20" ht="15" customHeight="1" x14ac:dyDescent="0.2">
      <c r="A43" s="10">
        <v>33</v>
      </c>
      <c r="B43" s="66" t="s">
        <v>720</v>
      </c>
      <c r="C43" s="71">
        <v>205000</v>
      </c>
      <c r="D43" s="71">
        <v>205000</v>
      </c>
      <c r="E43" s="71">
        <v>193492</v>
      </c>
      <c r="F43" s="472">
        <f t="shared" si="2"/>
        <v>0.94386341463414636</v>
      </c>
      <c r="G43" s="14"/>
      <c r="H43" s="14"/>
      <c r="I43" s="14"/>
      <c r="J43" s="14"/>
      <c r="K43" s="14"/>
      <c r="L43" s="14"/>
      <c r="M43" s="14"/>
      <c r="N43" s="14"/>
      <c r="O43" s="14"/>
      <c r="P43" s="14"/>
      <c r="Q43" s="168">
        <f t="shared" si="7"/>
        <v>205000</v>
      </c>
      <c r="R43" s="168">
        <f t="shared" si="5"/>
        <v>205000</v>
      </c>
      <c r="S43" s="168">
        <f t="shared" si="3"/>
        <v>193492</v>
      </c>
      <c r="T43" s="464">
        <f t="shared" si="4"/>
        <v>0.94386341463414636</v>
      </c>
    </row>
    <row r="44" spans="1:20" s="3" customFormat="1" ht="15" customHeight="1" x14ac:dyDescent="0.2">
      <c r="A44" s="31">
        <v>34</v>
      </c>
      <c r="B44" s="24" t="s">
        <v>721</v>
      </c>
      <c r="C44" s="25">
        <f>SUM(C41:C43)</f>
        <v>9993281</v>
      </c>
      <c r="D44" s="25">
        <f>SUM(D41:D43)</f>
        <v>9993281</v>
      </c>
      <c r="E44" s="25">
        <f t="shared" ref="E44:R44" si="8">SUM(E41:E43)</f>
        <v>7610661</v>
      </c>
      <c r="F44" s="474">
        <f t="shared" si="2"/>
        <v>0.76157780412659271</v>
      </c>
      <c r="G44" s="25">
        <f t="shared" si="8"/>
        <v>0</v>
      </c>
      <c r="H44" s="25">
        <f t="shared" si="8"/>
        <v>0</v>
      </c>
      <c r="I44" s="25">
        <f t="shared" si="8"/>
        <v>0</v>
      </c>
      <c r="J44" s="25">
        <f t="shared" si="8"/>
        <v>0</v>
      </c>
      <c r="K44" s="25">
        <f t="shared" si="8"/>
        <v>0</v>
      </c>
      <c r="L44" s="25">
        <f t="shared" si="8"/>
        <v>0</v>
      </c>
      <c r="M44" s="25">
        <f t="shared" si="8"/>
        <v>0</v>
      </c>
      <c r="N44" s="25">
        <f t="shared" si="8"/>
        <v>0</v>
      </c>
      <c r="O44" s="25">
        <f t="shared" si="8"/>
        <v>0</v>
      </c>
      <c r="P44" s="25">
        <f t="shared" si="8"/>
        <v>0</v>
      </c>
      <c r="Q44" s="25">
        <f t="shared" si="8"/>
        <v>9993281</v>
      </c>
      <c r="R44" s="25">
        <f t="shared" si="8"/>
        <v>9993281</v>
      </c>
      <c r="S44" s="169">
        <f t="shared" si="3"/>
        <v>7610661</v>
      </c>
      <c r="T44" s="456">
        <f t="shared" si="4"/>
        <v>0.76157780412659271</v>
      </c>
    </row>
    <row r="45" spans="1:20" ht="15" customHeight="1" x14ac:dyDescent="0.2">
      <c r="A45" s="10">
        <v>35</v>
      </c>
      <c r="B45" s="66" t="s">
        <v>722</v>
      </c>
      <c r="C45" s="71">
        <v>9000000</v>
      </c>
      <c r="D45" s="71">
        <v>9000000</v>
      </c>
      <c r="E45" s="71">
        <v>8737375</v>
      </c>
      <c r="F45" s="472">
        <f t="shared" si="2"/>
        <v>0.97081944444444446</v>
      </c>
      <c r="G45" s="14"/>
      <c r="H45" s="14"/>
      <c r="I45" s="14"/>
      <c r="J45" s="14"/>
      <c r="K45" s="14"/>
      <c r="L45" s="14"/>
      <c r="M45" s="14"/>
      <c r="N45" s="14"/>
      <c r="O45" s="14"/>
      <c r="P45" s="14"/>
      <c r="Q45" s="168">
        <f t="shared" si="7"/>
        <v>9000000</v>
      </c>
      <c r="R45" s="168">
        <f t="shared" si="5"/>
        <v>9000000</v>
      </c>
      <c r="S45" s="168">
        <f t="shared" si="3"/>
        <v>8737375</v>
      </c>
      <c r="T45" s="464">
        <f t="shared" si="4"/>
        <v>0.97081944444444446</v>
      </c>
    </row>
    <row r="46" spans="1:20" ht="15" customHeight="1" x14ac:dyDescent="0.2">
      <c r="A46" s="10">
        <v>36</v>
      </c>
      <c r="B46" s="66" t="s">
        <v>723</v>
      </c>
      <c r="C46" s="71">
        <v>200000</v>
      </c>
      <c r="D46" s="71">
        <v>200000</v>
      </c>
      <c r="E46" s="71"/>
      <c r="F46" s="472"/>
      <c r="G46" s="14"/>
      <c r="H46" s="14"/>
      <c r="I46" s="14"/>
      <c r="J46" s="14"/>
      <c r="K46" s="14"/>
      <c r="L46" s="14"/>
      <c r="M46" s="14"/>
      <c r="N46" s="14"/>
      <c r="O46" s="14"/>
      <c r="P46" s="14"/>
      <c r="Q46" s="168">
        <f t="shared" si="7"/>
        <v>200000</v>
      </c>
      <c r="R46" s="168">
        <f t="shared" si="5"/>
        <v>200000</v>
      </c>
      <c r="S46" s="168"/>
      <c r="T46" s="464"/>
    </row>
    <row r="47" spans="1:20" ht="15" customHeight="1" x14ac:dyDescent="0.2">
      <c r="A47" s="10">
        <v>37</v>
      </c>
      <c r="B47" s="66" t="s">
        <v>724</v>
      </c>
      <c r="C47" s="71">
        <v>2000000</v>
      </c>
      <c r="D47" s="71">
        <v>2000000</v>
      </c>
      <c r="E47" s="71">
        <v>1475000</v>
      </c>
      <c r="F47" s="472">
        <f t="shared" si="2"/>
        <v>0.73750000000000004</v>
      </c>
      <c r="G47" s="14"/>
      <c r="H47" s="14"/>
      <c r="I47" s="14"/>
      <c r="J47" s="14"/>
      <c r="K47" s="14"/>
      <c r="L47" s="14"/>
      <c r="M47" s="14"/>
      <c r="N47" s="14"/>
      <c r="O47" s="14"/>
      <c r="P47" s="14"/>
      <c r="Q47" s="168">
        <f t="shared" si="7"/>
        <v>2000000</v>
      </c>
      <c r="R47" s="168">
        <f t="shared" si="5"/>
        <v>2000000</v>
      </c>
      <c r="S47" s="168">
        <f t="shared" si="3"/>
        <v>1475000</v>
      </c>
      <c r="T47" s="464">
        <f t="shared" si="4"/>
        <v>0.73750000000000004</v>
      </c>
    </row>
    <row r="48" spans="1:20" ht="15" customHeight="1" x14ac:dyDescent="0.2">
      <c r="A48" s="10">
        <v>38</v>
      </c>
      <c r="B48" s="66" t="s">
        <v>725</v>
      </c>
      <c r="C48" s="71">
        <v>1620000</v>
      </c>
      <c r="D48" s="71">
        <v>1620000</v>
      </c>
      <c r="E48" s="71">
        <v>1176000</v>
      </c>
      <c r="F48" s="472">
        <f t="shared" si="2"/>
        <v>0.72592592592592597</v>
      </c>
      <c r="G48" s="14"/>
      <c r="H48" s="14"/>
      <c r="I48" s="14"/>
      <c r="J48" s="14"/>
      <c r="K48" s="14"/>
      <c r="L48" s="14"/>
      <c r="M48" s="14"/>
      <c r="N48" s="14"/>
      <c r="O48" s="14"/>
      <c r="P48" s="14"/>
      <c r="Q48" s="168">
        <f t="shared" si="7"/>
        <v>1620000</v>
      </c>
      <c r="R48" s="168">
        <f t="shared" si="5"/>
        <v>1620000</v>
      </c>
      <c r="S48" s="168">
        <f t="shared" si="3"/>
        <v>1176000</v>
      </c>
      <c r="T48" s="464">
        <f t="shared" si="4"/>
        <v>0.72592592592592597</v>
      </c>
    </row>
    <row r="49" spans="1:20" ht="15" customHeight="1" x14ac:dyDescent="0.2">
      <c r="A49" s="10">
        <v>39</v>
      </c>
      <c r="B49" s="66" t="s">
        <v>726</v>
      </c>
      <c r="C49" s="71">
        <v>600000</v>
      </c>
      <c r="D49" s="71">
        <v>600000</v>
      </c>
      <c r="E49" s="71">
        <v>352375</v>
      </c>
      <c r="F49" s="472">
        <f t="shared" si="2"/>
        <v>0.58729166666666666</v>
      </c>
      <c r="G49" s="14"/>
      <c r="H49" s="14"/>
      <c r="I49" s="14"/>
      <c r="J49" s="14"/>
      <c r="K49" s="14"/>
      <c r="L49" s="14"/>
      <c r="M49" s="14"/>
      <c r="N49" s="14"/>
      <c r="O49" s="14"/>
      <c r="P49" s="14"/>
      <c r="Q49" s="168">
        <f t="shared" si="7"/>
        <v>600000</v>
      </c>
      <c r="R49" s="168">
        <f t="shared" si="5"/>
        <v>600000</v>
      </c>
      <c r="S49" s="168">
        <f t="shared" si="3"/>
        <v>352375</v>
      </c>
      <c r="T49" s="464">
        <f t="shared" si="4"/>
        <v>0.58729166666666666</v>
      </c>
    </row>
    <row r="50" spans="1:20" s="3" customFormat="1" ht="15" customHeight="1" x14ac:dyDescent="0.2">
      <c r="A50" s="31">
        <v>40</v>
      </c>
      <c r="B50" s="24" t="s">
        <v>727</v>
      </c>
      <c r="C50" s="25">
        <f>SUM(C45:C49)</f>
        <v>13420000</v>
      </c>
      <c r="D50" s="25">
        <f>SUM(D45:D49)</f>
        <v>13420000</v>
      </c>
      <c r="E50" s="25">
        <f t="shared" ref="E50:R50" si="9">SUM(E45:E49)</f>
        <v>11740750</v>
      </c>
      <c r="F50" s="474">
        <f t="shared" si="2"/>
        <v>0.87486959761549921</v>
      </c>
      <c r="G50" s="25">
        <f t="shared" si="9"/>
        <v>0</v>
      </c>
      <c r="H50" s="25">
        <f t="shared" si="9"/>
        <v>0</v>
      </c>
      <c r="I50" s="25">
        <f t="shared" si="9"/>
        <v>0</v>
      </c>
      <c r="J50" s="25">
        <f t="shared" si="9"/>
        <v>0</v>
      </c>
      <c r="K50" s="25">
        <f t="shared" si="9"/>
        <v>0</v>
      </c>
      <c r="L50" s="25">
        <f t="shared" si="9"/>
        <v>0</v>
      </c>
      <c r="M50" s="25">
        <f t="shared" si="9"/>
        <v>0</v>
      </c>
      <c r="N50" s="25">
        <f t="shared" si="9"/>
        <v>0</v>
      </c>
      <c r="O50" s="25">
        <f t="shared" si="9"/>
        <v>0</v>
      </c>
      <c r="P50" s="25">
        <f t="shared" si="9"/>
        <v>0</v>
      </c>
      <c r="Q50" s="25">
        <f t="shared" si="9"/>
        <v>13420000</v>
      </c>
      <c r="R50" s="25">
        <f t="shared" si="9"/>
        <v>13420000</v>
      </c>
      <c r="S50" s="169">
        <f t="shared" si="3"/>
        <v>11740750</v>
      </c>
      <c r="T50" s="456">
        <f t="shared" si="4"/>
        <v>0.87486959761549921</v>
      </c>
    </row>
    <row r="51" spans="1:20" ht="15" customHeight="1" x14ac:dyDescent="0.2">
      <c r="A51" s="10">
        <v>41</v>
      </c>
      <c r="B51" s="66" t="s">
        <v>728</v>
      </c>
      <c r="C51" s="172">
        <v>1700000</v>
      </c>
      <c r="D51" s="172">
        <v>1700000</v>
      </c>
      <c r="E51" s="172">
        <v>1675000</v>
      </c>
      <c r="F51" s="472">
        <f t="shared" si="2"/>
        <v>0.98529411764705888</v>
      </c>
      <c r="G51" s="14"/>
      <c r="H51" s="14"/>
      <c r="I51" s="14"/>
      <c r="J51" s="14"/>
      <c r="K51" s="14"/>
      <c r="L51" s="14"/>
      <c r="M51" s="14"/>
      <c r="N51" s="14"/>
      <c r="O51" s="14"/>
      <c r="P51" s="14"/>
      <c r="Q51" s="170">
        <f t="shared" si="7"/>
        <v>1700000</v>
      </c>
      <c r="R51" s="170">
        <f t="shared" si="5"/>
        <v>1700000</v>
      </c>
      <c r="S51" s="168">
        <f t="shared" si="3"/>
        <v>1675000</v>
      </c>
      <c r="T51" s="464">
        <f t="shared" si="4"/>
        <v>0.98529411764705888</v>
      </c>
    </row>
    <row r="52" spans="1:20" s="3" customFormat="1" ht="15" customHeight="1" x14ac:dyDescent="0.2">
      <c r="A52" s="31">
        <v>42</v>
      </c>
      <c r="B52" s="24" t="s">
        <v>90</v>
      </c>
      <c r="C52" s="25">
        <f>SUM(C51)</f>
        <v>1700000</v>
      </c>
      <c r="D52" s="25">
        <f>SUM(D51)</f>
        <v>1700000</v>
      </c>
      <c r="E52" s="25">
        <f t="shared" ref="E52:S52" si="10">SUM(E51)</f>
        <v>1675000</v>
      </c>
      <c r="F52" s="474">
        <f t="shared" si="2"/>
        <v>0.98529411764705888</v>
      </c>
      <c r="G52" s="25">
        <f t="shared" si="10"/>
        <v>0</v>
      </c>
      <c r="H52" s="25">
        <f t="shared" si="10"/>
        <v>0</v>
      </c>
      <c r="I52" s="25">
        <f t="shared" si="10"/>
        <v>0</v>
      </c>
      <c r="J52" s="25">
        <f t="shared" si="10"/>
        <v>0</v>
      </c>
      <c r="K52" s="25">
        <f t="shared" si="10"/>
        <v>0</v>
      </c>
      <c r="L52" s="25">
        <f t="shared" si="10"/>
        <v>0</v>
      </c>
      <c r="M52" s="25">
        <f t="shared" si="10"/>
        <v>0</v>
      </c>
      <c r="N52" s="25">
        <f t="shared" si="10"/>
        <v>0</v>
      </c>
      <c r="O52" s="25">
        <f t="shared" si="10"/>
        <v>0</v>
      </c>
      <c r="P52" s="25">
        <f t="shared" si="10"/>
        <v>0</v>
      </c>
      <c r="Q52" s="25">
        <f t="shared" si="10"/>
        <v>1700000</v>
      </c>
      <c r="R52" s="25">
        <f t="shared" si="10"/>
        <v>1700000</v>
      </c>
      <c r="S52" s="25">
        <f t="shared" si="10"/>
        <v>1675000</v>
      </c>
      <c r="T52" s="456">
        <f t="shared" si="4"/>
        <v>0.98529411764705888</v>
      </c>
    </row>
    <row r="53" spans="1:20" s="109" customFormat="1" ht="24" customHeight="1" x14ac:dyDescent="0.25">
      <c r="A53" s="659" t="s">
        <v>762</v>
      </c>
      <c r="B53" s="660"/>
      <c r="C53" s="171">
        <f>C40+C44+C50+C52</f>
        <v>60549281</v>
      </c>
      <c r="D53" s="171">
        <f>D40+D44+D50+D52</f>
        <v>61449281</v>
      </c>
      <c r="E53" s="171">
        <f t="shared" ref="E53:R53" si="11">E40+E44+E50+E52</f>
        <v>52877322</v>
      </c>
      <c r="F53" s="475">
        <f t="shared" si="2"/>
        <v>0.86050351020380533</v>
      </c>
      <c r="G53" s="171">
        <f t="shared" si="11"/>
        <v>0</v>
      </c>
      <c r="H53" s="171">
        <f t="shared" si="11"/>
        <v>0</v>
      </c>
      <c r="I53" s="171">
        <f t="shared" si="11"/>
        <v>0</v>
      </c>
      <c r="J53" s="171">
        <f t="shared" si="11"/>
        <v>0</v>
      </c>
      <c r="K53" s="171">
        <f t="shared" si="11"/>
        <v>0</v>
      </c>
      <c r="L53" s="171">
        <f t="shared" si="11"/>
        <v>0</v>
      </c>
      <c r="M53" s="171">
        <f t="shared" si="11"/>
        <v>0</v>
      </c>
      <c r="N53" s="171">
        <f t="shared" si="11"/>
        <v>0</v>
      </c>
      <c r="O53" s="171">
        <f t="shared" si="11"/>
        <v>0</v>
      </c>
      <c r="P53" s="171">
        <f t="shared" si="11"/>
        <v>3333</v>
      </c>
      <c r="Q53" s="171">
        <f t="shared" si="11"/>
        <v>60549281</v>
      </c>
      <c r="R53" s="171">
        <f t="shared" si="11"/>
        <v>61449281</v>
      </c>
      <c r="S53" s="171">
        <f t="shared" si="3"/>
        <v>52877322</v>
      </c>
      <c r="T53" s="473">
        <f t="shared" si="4"/>
        <v>0.86050351020380533</v>
      </c>
    </row>
    <row r="57" spans="1:20" x14ac:dyDescent="0.2">
      <c r="B57" s="340"/>
    </row>
    <row r="58" spans="1:20" x14ac:dyDescent="0.2">
      <c r="B58" s="340"/>
    </row>
  </sheetData>
  <mergeCells count="22">
    <mergeCell ref="A1:T1"/>
    <mergeCell ref="E8:F8"/>
    <mergeCell ref="S8:T8"/>
    <mergeCell ref="C7:F7"/>
    <mergeCell ref="Q7:T7"/>
    <mergeCell ref="A3:T3"/>
    <mergeCell ref="A4:T4"/>
    <mergeCell ref="A7:A9"/>
    <mergeCell ref="B7:B9"/>
    <mergeCell ref="G7:H7"/>
    <mergeCell ref="C9:D9"/>
    <mergeCell ref="G9:H9"/>
    <mergeCell ref="I9:J9"/>
    <mergeCell ref="K9:L9"/>
    <mergeCell ref="M9:N9"/>
    <mergeCell ref="A53:B53"/>
    <mergeCell ref="O9:P9"/>
    <mergeCell ref="Q9:R9"/>
    <mergeCell ref="I7:J7"/>
    <mergeCell ref="K7:L7"/>
    <mergeCell ref="M7:N7"/>
    <mergeCell ref="O7:P7"/>
  </mergeCells>
  <pageMargins left="0.70866141732283472" right="0.70866141732283472" top="0.74803149606299213" bottom="0.74803149606299213"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E13"/>
  <sheetViews>
    <sheetView workbookViewId="0">
      <selection sqref="A1:C1"/>
    </sheetView>
  </sheetViews>
  <sheetFormatPr defaultRowHeight="15" x14ac:dyDescent="0.25"/>
  <cols>
    <col min="1" max="1" width="9.140625" style="133"/>
    <col min="2" max="2" width="111.42578125" style="133" bestFit="1" customWidth="1"/>
    <col min="3" max="3" width="14.140625" style="133" customWidth="1"/>
    <col min="4" max="16384" width="9.140625" style="133"/>
  </cols>
  <sheetData>
    <row r="1" spans="1:5" x14ac:dyDescent="0.25">
      <c r="A1" s="667" t="s">
        <v>1719</v>
      </c>
      <c r="B1" s="601"/>
      <c r="C1" s="601"/>
      <c r="D1" s="382"/>
      <c r="E1" s="52"/>
    </row>
    <row r="2" spans="1:5" s="110" customFormat="1" ht="15.75" x14ac:dyDescent="0.25">
      <c r="A2" s="604" t="s">
        <v>1093</v>
      </c>
      <c r="B2" s="668"/>
      <c r="C2" s="668"/>
    </row>
    <row r="4" spans="1:5" s="134" customFormat="1" ht="14.25" x14ac:dyDescent="0.2">
      <c r="A4" s="60" t="s">
        <v>568</v>
      </c>
      <c r="B4" s="60" t="s">
        <v>253</v>
      </c>
      <c r="C4" s="61" t="s">
        <v>1094</v>
      </c>
    </row>
    <row r="5" spans="1:5" x14ac:dyDescent="0.25">
      <c r="A5" s="47" t="s">
        <v>248</v>
      </c>
      <c r="B5" s="66" t="s">
        <v>1095</v>
      </c>
      <c r="C5" s="67">
        <v>450000</v>
      </c>
    </row>
    <row r="6" spans="1:5" x14ac:dyDescent="0.25">
      <c r="A6" s="47" t="s">
        <v>247</v>
      </c>
      <c r="B6" s="66" t="s">
        <v>1096</v>
      </c>
      <c r="C6" s="67">
        <v>240000</v>
      </c>
    </row>
    <row r="7" spans="1:5" x14ac:dyDescent="0.25">
      <c r="A7" s="47" t="s">
        <v>246</v>
      </c>
      <c r="B7" s="66" t="s">
        <v>1097</v>
      </c>
      <c r="C7" s="67">
        <v>400000</v>
      </c>
    </row>
    <row r="8" spans="1:5" x14ac:dyDescent="0.25">
      <c r="A8" s="47" t="s">
        <v>245</v>
      </c>
      <c r="B8" s="66" t="s">
        <v>1098</v>
      </c>
      <c r="C8" s="67">
        <v>1220000</v>
      </c>
    </row>
    <row r="9" spans="1:5" x14ac:dyDescent="0.25">
      <c r="A9" s="47" t="s">
        <v>572</v>
      </c>
      <c r="B9" s="66" t="s">
        <v>1099</v>
      </c>
      <c r="C9" s="67">
        <v>200000</v>
      </c>
    </row>
    <row r="10" spans="1:5" x14ac:dyDescent="0.25">
      <c r="A10" s="47" t="s">
        <v>574</v>
      </c>
      <c r="B10" s="66" t="s">
        <v>1100</v>
      </c>
      <c r="C10" s="67">
        <v>250000</v>
      </c>
    </row>
    <row r="11" spans="1:5" x14ac:dyDescent="0.25">
      <c r="A11" s="47" t="s">
        <v>576</v>
      </c>
      <c r="B11" s="66" t="s">
        <v>1101</v>
      </c>
      <c r="C11" s="67">
        <v>230000</v>
      </c>
    </row>
    <row r="12" spans="1:5" x14ac:dyDescent="0.25">
      <c r="A12" s="47" t="s">
        <v>578</v>
      </c>
      <c r="B12" s="66" t="s">
        <v>1102</v>
      </c>
      <c r="C12" s="67">
        <v>300000</v>
      </c>
    </row>
    <row r="13" spans="1:5" x14ac:dyDescent="0.25">
      <c r="A13" s="60" t="s">
        <v>580</v>
      </c>
      <c r="B13" s="68" t="s">
        <v>1103</v>
      </c>
      <c r="C13" s="76">
        <f>SUM(C5:C12)</f>
        <v>3290000</v>
      </c>
    </row>
  </sheetData>
  <mergeCells count="2">
    <mergeCell ref="A1:C1"/>
    <mergeCell ref="A2:C2"/>
  </mergeCells>
  <pageMargins left="0.70866141732283472" right="0.70866141732283472" top="0.74803149606299213" bottom="0.74803149606299213"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H114"/>
  <sheetViews>
    <sheetView zoomScale="80" zoomScaleNormal="80" workbookViewId="0">
      <selection sqref="A1:AF1"/>
    </sheetView>
  </sheetViews>
  <sheetFormatPr defaultRowHeight="15" x14ac:dyDescent="0.2"/>
  <cols>
    <col min="1" max="1" width="4.7109375" style="581" customWidth="1"/>
    <col min="2" max="2" width="7.140625" style="582" customWidth="1"/>
    <col min="3" max="3" width="77.5703125" style="212" customWidth="1"/>
    <col min="4" max="4" width="12.28515625" style="36" customWidth="1"/>
    <col min="5" max="6" width="15.5703125" style="556" bestFit="1" customWidth="1"/>
    <col min="7" max="7" width="14.28515625" style="556" customWidth="1"/>
    <col min="8" max="8" width="10.42578125" style="557" customWidth="1"/>
    <col min="9" max="11" width="11" style="556" bestFit="1" customWidth="1"/>
    <col min="12" max="12" width="9.42578125" style="557" bestFit="1" customWidth="1"/>
    <col min="13" max="15" width="11" style="556" bestFit="1" customWidth="1"/>
    <col min="16" max="16" width="9.42578125" style="557" bestFit="1" customWidth="1"/>
    <col min="17" max="17" width="12.28515625" style="558" bestFit="1" customWidth="1"/>
    <col min="18" max="18" width="12.28515625" style="212" bestFit="1" customWidth="1"/>
    <col min="19" max="19" width="11.28515625" style="212" customWidth="1"/>
    <col min="20" max="20" width="9.42578125" style="557" bestFit="1" customWidth="1"/>
    <col min="21" max="23" width="12.28515625" style="212" bestFit="1" customWidth="1"/>
    <col min="24" max="24" width="9.42578125" style="557" bestFit="1" customWidth="1"/>
    <col min="25" max="25" width="11" style="556" bestFit="1" customWidth="1"/>
    <col min="26" max="26" width="11" style="212" bestFit="1" customWidth="1"/>
    <col min="27" max="27" width="10" style="212" bestFit="1" customWidth="1"/>
    <col min="28" max="28" width="10.28515625" style="557" customWidth="1"/>
    <col min="29" max="30" width="15.5703125" style="212" bestFit="1" customWidth="1"/>
    <col min="31" max="31" width="15.42578125" style="462" customWidth="1"/>
    <col min="32" max="32" width="10.7109375" style="548" bestFit="1" customWidth="1"/>
    <col min="33" max="16384" width="9.140625" style="212"/>
  </cols>
  <sheetData>
    <row r="1" spans="1:32" x14ac:dyDescent="0.2">
      <c r="A1" s="697" t="s">
        <v>1720</v>
      </c>
      <c r="B1" s="697"/>
      <c r="C1" s="698"/>
      <c r="D1" s="698"/>
      <c r="E1" s="698"/>
      <c r="F1" s="698"/>
      <c r="G1" s="698"/>
      <c r="H1" s="698"/>
      <c r="I1" s="698"/>
      <c r="J1" s="698"/>
      <c r="K1" s="698"/>
      <c r="L1" s="698"/>
      <c r="M1" s="698"/>
      <c r="N1" s="698"/>
      <c r="O1" s="698"/>
      <c r="P1" s="698"/>
      <c r="Q1" s="698"/>
      <c r="R1" s="699"/>
      <c r="S1" s="699"/>
      <c r="T1" s="699"/>
      <c r="U1" s="699"/>
      <c r="V1" s="699"/>
      <c r="W1" s="699"/>
      <c r="X1" s="699"/>
      <c r="Y1" s="699"/>
      <c r="Z1" s="699"/>
      <c r="AA1" s="699"/>
      <c r="AB1" s="699"/>
      <c r="AC1" s="699"/>
      <c r="AD1" s="699"/>
      <c r="AE1" s="699"/>
      <c r="AF1" s="699"/>
    </row>
    <row r="2" spans="1:32" x14ac:dyDescent="0.2">
      <c r="A2" s="553"/>
      <c r="B2" s="551"/>
      <c r="C2" s="552" t="s">
        <v>1694</v>
      </c>
      <c r="D2" s="340"/>
      <c r="E2" s="554"/>
      <c r="F2" s="554"/>
      <c r="G2" s="554"/>
      <c r="H2" s="555"/>
      <c r="I2" s="554"/>
      <c r="J2" s="554"/>
      <c r="K2" s="554"/>
      <c r="L2" s="555"/>
      <c r="M2" s="554"/>
    </row>
    <row r="3" spans="1:32" x14ac:dyDescent="0.2">
      <c r="A3" s="700" t="s">
        <v>567</v>
      </c>
      <c r="B3" s="700"/>
      <c r="C3" s="698"/>
      <c r="D3" s="698"/>
      <c r="E3" s="698"/>
      <c r="F3" s="698"/>
      <c r="G3" s="698"/>
      <c r="H3" s="698"/>
      <c r="I3" s="698"/>
      <c r="J3" s="698"/>
      <c r="K3" s="698"/>
      <c r="L3" s="698"/>
      <c r="M3" s="698"/>
      <c r="N3" s="698"/>
      <c r="O3" s="698"/>
      <c r="P3" s="698"/>
      <c r="Q3" s="698"/>
      <c r="R3" s="699"/>
      <c r="S3" s="699"/>
      <c r="T3" s="699"/>
      <c r="U3" s="699"/>
      <c r="V3" s="699"/>
      <c r="W3" s="699"/>
      <c r="X3" s="699"/>
      <c r="Y3" s="699"/>
      <c r="Z3" s="699"/>
      <c r="AA3" s="699"/>
      <c r="AB3" s="699"/>
      <c r="AC3" s="699"/>
      <c r="AD3" s="699"/>
      <c r="AE3" s="699"/>
      <c r="AF3" s="699"/>
    </row>
    <row r="4" spans="1:32" s="462" customFormat="1" x14ac:dyDescent="0.2">
      <c r="A4" s="701" t="s">
        <v>635</v>
      </c>
      <c r="B4" s="701"/>
      <c r="C4" s="702"/>
      <c r="D4" s="702"/>
      <c r="E4" s="702"/>
      <c r="F4" s="702"/>
      <c r="G4" s="702"/>
      <c r="H4" s="702"/>
      <c r="I4" s="702"/>
      <c r="J4" s="702"/>
      <c r="K4" s="702"/>
      <c r="L4" s="702"/>
      <c r="M4" s="702"/>
      <c r="N4" s="698"/>
      <c r="O4" s="698"/>
      <c r="P4" s="698"/>
      <c r="Q4" s="698"/>
      <c r="R4" s="699"/>
      <c r="S4" s="699"/>
      <c r="T4" s="699"/>
      <c r="U4" s="699"/>
      <c r="V4" s="699"/>
      <c r="W4" s="699"/>
      <c r="X4" s="699"/>
      <c r="Y4" s="699"/>
      <c r="Z4" s="699"/>
      <c r="AA4" s="699"/>
      <c r="AB4" s="699"/>
      <c r="AC4" s="699"/>
      <c r="AD4" s="699"/>
      <c r="AE4" s="699"/>
      <c r="AF4" s="699"/>
    </row>
    <row r="5" spans="1:32" s="462" customFormat="1" ht="15" customHeight="1" x14ac:dyDescent="0.2">
      <c r="A5" s="561"/>
      <c r="B5" s="559"/>
      <c r="C5" s="560"/>
      <c r="D5" s="562"/>
      <c r="E5" s="563"/>
      <c r="F5" s="563"/>
      <c r="G5" s="563"/>
      <c r="H5" s="564"/>
      <c r="I5" s="563"/>
      <c r="J5" s="563"/>
      <c r="K5" s="563"/>
      <c r="L5" s="564"/>
      <c r="M5" s="563"/>
      <c r="N5" s="565"/>
      <c r="O5" s="565"/>
      <c r="P5" s="548"/>
      <c r="Q5" s="566"/>
      <c r="T5" s="548"/>
      <c r="X5" s="548"/>
      <c r="Y5" s="565"/>
      <c r="AB5" s="548"/>
      <c r="AF5" s="548"/>
    </row>
    <row r="6" spans="1:32" s="572" customFormat="1" ht="15" customHeight="1" x14ac:dyDescent="0.2">
      <c r="A6" s="215" t="s">
        <v>536</v>
      </c>
      <c r="B6" s="680" t="s">
        <v>537</v>
      </c>
      <c r="C6" s="681"/>
      <c r="D6" s="567" t="s">
        <v>538</v>
      </c>
      <c r="E6" s="567" t="s">
        <v>539</v>
      </c>
      <c r="F6" s="567" t="s">
        <v>540</v>
      </c>
      <c r="G6" s="567" t="s">
        <v>541</v>
      </c>
      <c r="H6" s="568" t="s">
        <v>542</v>
      </c>
      <c r="I6" s="569" t="s">
        <v>543</v>
      </c>
      <c r="J6" s="569" t="s">
        <v>544</v>
      </c>
      <c r="K6" s="569" t="s">
        <v>545</v>
      </c>
      <c r="L6" s="570" t="s">
        <v>546</v>
      </c>
      <c r="M6" s="569" t="s">
        <v>547</v>
      </c>
      <c r="N6" s="569" t="s">
        <v>548</v>
      </c>
      <c r="O6" s="569" t="s">
        <v>549</v>
      </c>
      <c r="P6" s="570" t="s">
        <v>550</v>
      </c>
      <c r="Q6" s="569" t="s">
        <v>551</v>
      </c>
      <c r="R6" s="569" t="s">
        <v>552</v>
      </c>
      <c r="S6" s="569" t="s">
        <v>553</v>
      </c>
      <c r="T6" s="570" t="s">
        <v>554</v>
      </c>
      <c r="U6" s="569" t="s">
        <v>555</v>
      </c>
      <c r="V6" s="569" t="s">
        <v>556</v>
      </c>
      <c r="W6" s="569" t="s">
        <v>557</v>
      </c>
      <c r="X6" s="570" t="s">
        <v>558</v>
      </c>
      <c r="Y6" s="569" t="s">
        <v>559</v>
      </c>
      <c r="Z6" s="569" t="s">
        <v>560</v>
      </c>
      <c r="AA6" s="569" t="s">
        <v>561</v>
      </c>
      <c r="AB6" s="570" t="s">
        <v>562</v>
      </c>
      <c r="AC6" s="569" t="s">
        <v>563</v>
      </c>
      <c r="AD6" s="569" t="s">
        <v>937</v>
      </c>
      <c r="AE6" s="571" t="s">
        <v>938</v>
      </c>
      <c r="AF6" s="549" t="s">
        <v>939</v>
      </c>
    </row>
    <row r="7" spans="1:32" s="90" customFormat="1" ht="27.75" customHeight="1" x14ac:dyDescent="0.2">
      <c r="A7" s="693" t="s">
        <v>252</v>
      </c>
      <c r="B7" s="695" t="s">
        <v>251</v>
      </c>
      <c r="C7" s="696"/>
      <c r="D7" s="620" t="s">
        <v>883</v>
      </c>
      <c r="E7" s="628" t="s">
        <v>565</v>
      </c>
      <c r="F7" s="629"/>
      <c r="G7" s="629"/>
      <c r="H7" s="629"/>
      <c r="I7" s="628" t="s">
        <v>566</v>
      </c>
      <c r="J7" s="629"/>
      <c r="K7" s="629"/>
      <c r="L7" s="629"/>
      <c r="M7" s="628" t="s">
        <v>523</v>
      </c>
      <c r="N7" s="629"/>
      <c r="O7" s="629"/>
      <c r="P7" s="629"/>
      <c r="Q7" s="628" t="s">
        <v>524</v>
      </c>
      <c r="R7" s="629"/>
      <c r="S7" s="629"/>
      <c r="T7" s="629"/>
      <c r="U7" s="628" t="s">
        <v>525</v>
      </c>
      <c r="V7" s="629"/>
      <c r="W7" s="629"/>
      <c r="X7" s="629"/>
      <c r="Y7" s="628" t="s">
        <v>526</v>
      </c>
      <c r="Z7" s="629"/>
      <c r="AA7" s="629"/>
      <c r="AB7" s="629"/>
      <c r="AC7" s="628" t="s">
        <v>527</v>
      </c>
      <c r="AD7" s="629"/>
      <c r="AE7" s="629"/>
      <c r="AF7" s="629"/>
    </row>
    <row r="8" spans="1:32" s="36" customFormat="1" ht="12.75" x14ac:dyDescent="0.2">
      <c r="A8" s="694"/>
      <c r="B8" s="696"/>
      <c r="C8" s="696"/>
      <c r="D8" s="675"/>
      <c r="E8" s="176" t="s">
        <v>925</v>
      </c>
      <c r="F8" s="176" t="s">
        <v>926</v>
      </c>
      <c r="G8" s="652" t="s">
        <v>1027</v>
      </c>
      <c r="H8" s="629"/>
      <c r="I8" s="176" t="s">
        <v>925</v>
      </c>
      <c r="J8" s="176" t="s">
        <v>926</v>
      </c>
      <c r="K8" s="652" t="s">
        <v>1027</v>
      </c>
      <c r="L8" s="629"/>
      <c r="M8" s="176" t="s">
        <v>925</v>
      </c>
      <c r="N8" s="176" t="s">
        <v>926</v>
      </c>
      <c r="O8" s="652" t="s">
        <v>1027</v>
      </c>
      <c r="P8" s="629"/>
      <c r="Q8" s="176" t="s">
        <v>925</v>
      </c>
      <c r="R8" s="176" t="s">
        <v>926</v>
      </c>
      <c r="S8" s="652" t="s">
        <v>1027</v>
      </c>
      <c r="T8" s="629"/>
      <c r="U8" s="176" t="s">
        <v>925</v>
      </c>
      <c r="V8" s="176" t="s">
        <v>926</v>
      </c>
      <c r="W8" s="652" t="s">
        <v>1027</v>
      </c>
      <c r="X8" s="629"/>
      <c r="Y8" s="176" t="s">
        <v>925</v>
      </c>
      <c r="Z8" s="176" t="s">
        <v>926</v>
      </c>
      <c r="AA8" s="652" t="s">
        <v>1027</v>
      </c>
      <c r="AB8" s="629"/>
      <c r="AC8" s="176" t="s">
        <v>925</v>
      </c>
      <c r="AD8" s="176" t="s">
        <v>926</v>
      </c>
      <c r="AE8" s="652" t="s">
        <v>1027</v>
      </c>
      <c r="AF8" s="629"/>
    </row>
    <row r="9" spans="1:32" s="36" customFormat="1" ht="11.25" customHeight="1" x14ac:dyDescent="0.2">
      <c r="A9" s="624"/>
      <c r="B9" s="629"/>
      <c r="C9" s="629"/>
      <c r="D9" s="629"/>
      <c r="E9" s="628" t="s">
        <v>249</v>
      </c>
      <c r="F9" s="629"/>
      <c r="G9" s="177" t="s">
        <v>1028</v>
      </c>
      <c r="H9" s="397" t="s">
        <v>1029</v>
      </c>
      <c r="I9" s="628" t="s">
        <v>249</v>
      </c>
      <c r="J9" s="629"/>
      <c r="K9" s="177" t="s">
        <v>1028</v>
      </c>
      <c r="L9" s="397" t="s">
        <v>1029</v>
      </c>
      <c r="M9" s="628" t="s">
        <v>249</v>
      </c>
      <c r="N9" s="629"/>
      <c r="O9" s="177" t="s">
        <v>1028</v>
      </c>
      <c r="P9" s="397" t="s">
        <v>1029</v>
      </c>
      <c r="Q9" s="628" t="s">
        <v>249</v>
      </c>
      <c r="R9" s="629"/>
      <c r="S9" s="177" t="s">
        <v>1028</v>
      </c>
      <c r="T9" s="397" t="s">
        <v>1029</v>
      </c>
      <c r="U9" s="628" t="s">
        <v>249</v>
      </c>
      <c r="V9" s="629"/>
      <c r="W9" s="177" t="s">
        <v>1028</v>
      </c>
      <c r="X9" s="397" t="s">
        <v>1029</v>
      </c>
      <c r="Y9" s="628" t="s">
        <v>249</v>
      </c>
      <c r="Z9" s="629"/>
      <c r="AA9" s="177" t="s">
        <v>1028</v>
      </c>
      <c r="AB9" s="397" t="s">
        <v>1029</v>
      </c>
      <c r="AC9" s="628" t="s">
        <v>249</v>
      </c>
      <c r="AD9" s="629"/>
      <c r="AE9" s="177" t="s">
        <v>1028</v>
      </c>
      <c r="AF9" s="397" t="s">
        <v>1029</v>
      </c>
    </row>
    <row r="10" spans="1:32" ht="30" customHeight="1" x14ac:dyDescent="0.2">
      <c r="A10" s="303" t="s">
        <v>248</v>
      </c>
      <c r="B10" s="682" t="s">
        <v>47</v>
      </c>
      <c r="C10" s="683"/>
      <c r="D10" s="683"/>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5"/>
      <c r="AE10" s="685"/>
      <c r="AF10" s="686"/>
    </row>
    <row r="11" spans="1:32" x14ac:dyDescent="0.2">
      <c r="A11" s="303" t="s">
        <v>247</v>
      </c>
      <c r="B11" s="302"/>
      <c r="C11" s="304" t="s">
        <v>828</v>
      </c>
      <c r="D11" s="297">
        <v>11130</v>
      </c>
      <c r="E11" s="305">
        <v>1403000</v>
      </c>
      <c r="F11" s="305">
        <v>1403000</v>
      </c>
      <c r="G11" s="305"/>
      <c r="H11" s="440"/>
      <c r="I11" s="202"/>
      <c r="J11" s="202"/>
      <c r="K11" s="202"/>
      <c r="L11" s="447"/>
      <c r="M11" s="202"/>
      <c r="N11" s="202"/>
      <c r="O11" s="202"/>
      <c r="P11" s="447"/>
      <c r="Q11" s="202"/>
      <c r="R11" s="202"/>
      <c r="S11" s="202"/>
      <c r="T11" s="447"/>
      <c r="U11" s="202"/>
      <c r="V11" s="202"/>
      <c r="W11" s="202"/>
      <c r="X11" s="447"/>
      <c r="Y11" s="202"/>
      <c r="Z11" s="202"/>
      <c r="AA11" s="202"/>
      <c r="AB11" s="447"/>
      <c r="AC11" s="312">
        <f t="shared" ref="AC11:AE15" si="0">E11+I11+M11+Q11+U11+Y11</f>
        <v>1403000</v>
      </c>
      <c r="AD11" s="312">
        <f t="shared" si="0"/>
        <v>1403000</v>
      </c>
      <c r="AE11" s="312"/>
      <c r="AF11" s="550"/>
    </row>
    <row r="12" spans="1:32" ht="15" customHeight="1" x14ac:dyDescent="0.2">
      <c r="A12" s="303" t="s">
        <v>246</v>
      </c>
      <c r="B12" s="208"/>
      <c r="C12" s="306" t="s">
        <v>752</v>
      </c>
      <c r="D12" s="313">
        <v>13350</v>
      </c>
      <c r="E12" s="307">
        <v>750000</v>
      </c>
      <c r="F12" s="307">
        <v>750000</v>
      </c>
      <c r="G12" s="307"/>
      <c r="H12" s="441"/>
      <c r="I12" s="573"/>
      <c r="J12" s="573"/>
      <c r="K12" s="573"/>
      <c r="L12" s="574"/>
      <c r="M12" s="573"/>
      <c r="N12" s="573"/>
      <c r="O12" s="573"/>
      <c r="P12" s="574"/>
      <c r="Q12" s="573"/>
      <c r="R12" s="573"/>
      <c r="S12" s="573"/>
      <c r="T12" s="574"/>
      <c r="U12" s="573"/>
      <c r="V12" s="573"/>
      <c r="W12" s="573"/>
      <c r="X12" s="574"/>
      <c r="Y12" s="573"/>
      <c r="Z12" s="573"/>
      <c r="AA12" s="573"/>
      <c r="AB12" s="574"/>
      <c r="AC12" s="575">
        <f t="shared" si="0"/>
        <v>750000</v>
      </c>
      <c r="AD12" s="575">
        <f t="shared" si="0"/>
        <v>750000</v>
      </c>
      <c r="AE12" s="312"/>
      <c r="AF12" s="550"/>
    </row>
    <row r="13" spans="1:32" ht="15" customHeight="1" x14ac:dyDescent="0.2">
      <c r="A13" s="303" t="s">
        <v>245</v>
      </c>
      <c r="B13" s="208"/>
      <c r="C13" s="306" t="s">
        <v>791</v>
      </c>
      <c r="D13" s="313">
        <v>91140</v>
      </c>
      <c r="E13" s="307"/>
      <c r="F13" s="307"/>
      <c r="G13" s="307"/>
      <c r="H13" s="441"/>
      <c r="I13" s="573"/>
      <c r="J13" s="573"/>
      <c r="K13" s="573"/>
      <c r="L13" s="574"/>
      <c r="M13" s="573"/>
      <c r="N13" s="573"/>
      <c r="O13" s="573"/>
      <c r="P13" s="574"/>
      <c r="Q13" s="573"/>
      <c r="R13" s="573"/>
      <c r="S13" s="573"/>
      <c r="T13" s="574"/>
      <c r="U13" s="573">
        <v>230000</v>
      </c>
      <c r="V13" s="573">
        <v>230000</v>
      </c>
      <c r="W13" s="573">
        <v>150000</v>
      </c>
      <c r="X13" s="574">
        <f>W13/V13</f>
        <v>0.65217391304347827</v>
      </c>
      <c r="Y13" s="573"/>
      <c r="Z13" s="573"/>
      <c r="AA13" s="573"/>
      <c r="AB13" s="574"/>
      <c r="AC13" s="575">
        <f t="shared" si="0"/>
        <v>230000</v>
      </c>
      <c r="AD13" s="575">
        <f t="shared" si="0"/>
        <v>230000</v>
      </c>
      <c r="AE13" s="312">
        <f t="shared" si="0"/>
        <v>150000</v>
      </c>
      <c r="AF13" s="550">
        <f>AE13/AD13</f>
        <v>0.65217391304347827</v>
      </c>
    </row>
    <row r="14" spans="1:32" ht="15" customHeight="1" x14ac:dyDescent="0.2">
      <c r="A14" s="303" t="s">
        <v>572</v>
      </c>
      <c r="B14" s="208"/>
      <c r="C14" s="306" t="s">
        <v>972</v>
      </c>
      <c r="D14" s="313">
        <v>11130</v>
      </c>
      <c r="E14" s="307"/>
      <c r="F14" s="307"/>
      <c r="G14" s="307"/>
      <c r="H14" s="441"/>
      <c r="I14" s="573"/>
      <c r="J14" s="573">
        <v>352000</v>
      </c>
      <c r="K14" s="573">
        <v>352000</v>
      </c>
      <c r="L14" s="574">
        <f>K14/J14</f>
        <v>1</v>
      </c>
      <c r="M14" s="573"/>
      <c r="N14" s="573"/>
      <c r="O14" s="573"/>
      <c r="P14" s="574"/>
      <c r="Q14" s="573"/>
      <c r="R14" s="573"/>
      <c r="S14" s="573"/>
      <c r="T14" s="574"/>
      <c r="U14" s="573"/>
      <c r="V14" s="573"/>
      <c r="W14" s="573"/>
      <c r="X14" s="574"/>
      <c r="Y14" s="573"/>
      <c r="Z14" s="573"/>
      <c r="AA14" s="573"/>
      <c r="AB14" s="574"/>
      <c r="AC14" s="575"/>
      <c r="AD14" s="575">
        <f>F14+J14+N14+R14+V14+Z14</f>
        <v>352000</v>
      </c>
      <c r="AE14" s="312">
        <f t="shared" si="0"/>
        <v>352000</v>
      </c>
      <c r="AF14" s="550">
        <f>AE14/AD14</f>
        <v>1</v>
      </c>
    </row>
    <row r="15" spans="1:32" ht="15" customHeight="1" x14ac:dyDescent="0.2">
      <c r="A15" s="303" t="s">
        <v>574</v>
      </c>
      <c r="B15" s="208"/>
      <c r="C15" s="340" t="s">
        <v>1694</v>
      </c>
      <c r="D15" s="313">
        <v>82091</v>
      </c>
      <c r="E15" s="307"/>
      <c r="F15" s="307"/>
      <c r="G15" s="307">
        <v>150000</v>
      </c>
      <c r="H15" s="441"/>
      <c r="I15" s="573"/>
      <c r="J15" s="573"/>
      <c r="K15" s="573"/>
      <c r="L15" s="574"/>
      <c r="M15" s="573"/>
      <c r="N15" s="573"/>
      <c r="O15" s="573"/>
      <c r="P15" s="574"/>
      <c r="Q15" s="573"/>
      <c r="R15" s="573"/>
      <c r="S15" s="573"/>
      <c r="T15" s="574"/>
      <c r="U15" s="573"/>
      <c r="V15" s="573"/>
      <c r="W15" s="573"/>
      <c r="X15" s="574"/>
      <c r="Y15" s="573"/>
      <c r="Z15" s="573"/>
      <c r="AA15" s="573"/>
      <c r="AB15" s="574"/>
      <c r="AC15" s="575"/>
      <c r="AD15" s="575"/>
      <c r="AE15" s="312">
        <f t="shared" si="0"/>
        <v>150000</v>
      </c>
      <c r="AF15" s="550"/>
    </row>
    <row r="16" spans="1:32" s="462" customFormat="1" ht="30.75" customHeight="1" x14ac:dyDescent="0.2">
      <c r="A16" s="303" t="s">
        <v>576</v>
      </c>
      <c r="B16" s="669" t="s">
        <v>741</v>
      </c>
      <c r="C16" s="670"/>
      <c r="D16" s="314"/>
      <c r="E16" s="308">
        <f>SUM(E11:E13)</f>
        <v>2153000</v>
      </c>
      <c r="F16" s="308">
        <f>SUM(F11:F13)</f>
        <v>2153000</v>
      </c>
      <c r="G16" s="308">
        <f>SUM(G15)</f>
        <v>150000</v>
      </c>
      <c r="H16" s="442">
        <f>G16/F16</f>
        <v>6.9670227589410119E-2</v>
      </c>
      <c r="I16" s="308">
        <f t="shared" ref="I16:AD16" si="1">SUM(I11:I13)</f>
        <v>0</v>
      </c>
      <c r="J16" s="308">
        <f>SUM(J11:J14)</f>
        <v>352000</v>
      </c>
      <c r="K16" s="308">
        <f>SUM(K11:K14)</f>
        <v>352000</v>
      </c>
      <c r="L16" s="442">
        <v>1</v>
      </c>
      <c r="M16" s="308">
        <f t="shared" si="1"/>
        <v>0</v>
      </c>
      <c r="N16" s="308">
        <f t="shared" si="1"/>
        <v>0</v>
      </c>
      <c r="O16" s="308"/>
      <c r="P16" s="442"/>
      <c r="Q16" s="308">
        <f t="shared" si="1"/>
        <v>0</v>
      </c>
      <c r="R16" s="308">
        <f t="shared" si="1"/>
        <v>0</v>
      </c>
      <c r="S16" s="308"/>
      <c r="T16" s="442"/>
      <c r="U16" s="308">
        <f t="shared" si="1"/>
        <v>230000</v>
      </c>
      <c r="V16" s="308">
        <f t="shared" si="1"/>
        <v>230000</v>
      </c>
      <c r="W16" s="308">
        <f t="shared" si="1"/>
        <v>150000</v>
      </c>
      <c r="X16" s="450">
        <f>W16/V16</f>
        <v>0.65217391304347827</v>
      </c>
      <c r="Y16" s="308">
        <f t="shared" si="1"/>
        <v>0</v>
      </c>
      <c r="Z16" s="308">
        <f t="shared" si="1"/>
        <v>0</v>
      </c>
      <c r="AA16" s="308">
        <f t="shared" si="1"/>
        <v>0</v>
      </c>
      <c r="AB16" s="308">
        <f t="shared" si="1"/>
        <v>0</v>
      </c>
      <c r="AC16" s="308">
        <f t="shared" si="1"/>
        <v>2383000</v>
      </c>
      <c r="AD16" s="308">
        <f t="shared" si="1"/>
        <v>2383000</v>
      </c>
      <c r="AE16" s="482">
        <f>G16+K16+O16+S16+W16+AA16</f>
        <v>652000</v>
      </c>
      <c r="AF16" s="450">
        <f>AE16/AD16</f>
        <v>0.2736046999580361</v>
      </c>
    </row>
    <row r="17" spans="1:32" ht="31.5" customHeight="1" x14ac:dyDescent="0.2">
      <c r="A17" s="303" t="s">
        <v>578</v>
      </c>
      <c r="B17" s="676" t="s">
        <v>45</v>
      </c>
      <c r="C17" s="677"/>
      <c r="D17" s="677"/>
      <c r="E17" s="678"/>
      <c r="F17" s="678"/>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9"/>
    </row>
    <row r="18" spans="1:32" ht="30" x14ac:dyDescent="0.2">
      <c r="A18" s="303" t="s">
        <v>580</v>
      </c>
      <c r="B18" s="302"/>
      <c r="C18" s="304" t="s">
        <v>837</v>
      </c>
      <c r="D18" s="297">
        <v>11130</v>
      </c>
      <c r="E18" s="305">
        <v>268000</v>
      </c>
      <c r="F18" s="305">
        <v>268000</v>
      </c>
      <c r="G18" s="357">
        <v>267670</v>
      </c>
      <c r="H18" s="440">
        <f>G18/F18</f>
        <v>0.9987686567164179</v>
      </c>
      <c r="I18" s="202"/>
      <c r="J18" s="202"/>
      <c r="K18" s="202"/>
      <c r="L18" s="447"/>
      <c r="M18" s="202"/>
      <c r="N18" s="202"/>
      <c r="O18" s="202"/>
      <c r="P18" s="447"/>
      <c r="Q18" s="202"/>
      <c r="R18" s="202"/>
      <c r="S18" s="202"/>
      <c r="T18" s="447"/>
      <c r="U18" s="202"/>
      <c r="V18" s="202"/>
      <c r="W18" s="202"/>
      <c r="X18" s="447"/>
      <c r="Y18" s="202"/>
      <c r="Z18" s="202"/>
      <c r="AA18" s="202"/>
      <c r="AB18" s="447"/>
      <c r="AC18" s="312">
        <f t="shared" ref="AC18:AC32" si="2">E18+I18+M18+Q18+U18+Y18</f>
        <v>268000</v>
      </c>
      <c r="AD18" s="312">
        <f t="shared" ref="AD18:AE33" si="3">F18+J18+N18+R18+V18+Z18</f>
        <v>268000</v>
      </c>
      <c r="AE18" s="312">
        <f t="shared" si="3"/>
        <v>267670</v>
      </c>
      <c r="AF18" s="550">
        <f>AE18/AD18</f>
        <v>0.9987686567164179</v>
      </c>
    </row>
    <row r="19" spans="1:32" s="462" customFormat="1" ht="15" customHeight="1" x14ac:dyDescent="0.2">
      <c r="A19" s="303" t="s">
        <v>582</v>
      </c>
      <c r="B19" s="208"/>
      <c r="C19" s="309" t="s">
        <v>771</v>
      </c>
      <c r="D19" s="315">
        <v>96015</v>
      </c>
      <c r="E19" s="307">
        <v>15800000</v>
      </c>
      <c r="F19" s="307">
        <v>25800000</v>
      </c>
      <c r="G19" s="307">
        <v>24848226</v>
      </c>
      <c r="H19" s="440">
        <f t="shared" ref="H19:H45" si="4">G19/F19</f>
        <v>0.96310953488372097</v>
      </c>
      <c r="I19" s="576"/>
      <c r="J19" s="576"/>
      <c r="K19" s="576"/>
      <c r="L19" s="550"/>
      <c r="M19" s="576"/>
      <c r="N19" s="576"/>
      <c r="O19" s="576"/>
      <c r="P19" s="550"/>
      <c r="Q19" s="576"/>
      <c r="R19" s="576"/>
      <c r="S19" s="576"/>
      <c r="T19" s="550"/>
      <c r="U19" s="576"/>
      <c r="V19" s="576"/>
      <c r="W19" s="576"/>
      <c r="X19" s="550"/>
      <c r="Y19" s="576"/>
      <c r="Z19" s="576"/>
      <c r="AA19" s="576"/>
      <c r="AB19" s="550"/>
      <c r="AC19" s="575">
        <f t="shared" si="2"/>
        <v>15800000</v>
      </c>
      <c r="AD19" s="575">
        <f t="shared" si="3"/>
        <v>25800000</v>
      </c>
      <c r="AE19" s="312">
        <f t="shared" si="3"/>
        <v>24848226</v>
      </c>
      <c r="AF19" s="550">
        <f t="shared" ref="AF19:AF45" si="5">AE19/AD19</f>
        <v>0.96310953488372097</v>
      </c>
    </row>
    <row r="20" spans="1:32" s="462" customFormat="1" ht="15" customHeight="1" x14ac:dyDescent="0.2">
      <c r="A20" s="303" t="s">
        <v>584</v>
      </c>
      <c r="B20" s="208"/>
      <c r="C20" s="356" t="s">
        <v>832</v>
      </c>
      <c r="D20" s="344">
        <v>91140</v>
      </c>
      <c r="E20" s="357">
        <v>6281222</v>
      </c>
      <c r="F20" s="357">
        <v>6281222</v>
      </c>
      <c r="G20" s="357">
        <v>3005161</v>
      </c>
      <c r="H20" s="440">
        <f t="shared" si="4"/>
        <v>0.47843572476820595</v>
      </c>
      <c r="I20" s="358"/>
      <c r="J20" s="358"/>
      <c r="K20" s="358"/>
      <c r="L20" s="449"/>
      <c r="M20" s="358"/>
      <c r="N20" s="358"/>
      <c r="O20" s="358"/>
      <c r="P20" s="449"/>
      <c r="Q20" s="358"/>
      <c r="R20" s="358"/>
      <c r="S20" s="358"/>
      <c r="T20" s="449"/>
      <c r="U20" s="358"/>
      <c r="V20" s="358"/>
      <c r="W20" s="358"/>
      <c r="X20" s="449"/>
      <c r="Y20" s="358"/>
      <c r="Z20" s="358"/>
      <c r="AA20" s="358"/>
      <c r="AB20" s="449"/>
      <c r="AC20" s="312">
        <f t="shared" si="2"/>
        <v>6281222</v>
      </c>
      <c r="AD20" s="312">
        <f t="shared" si="3"/>
        <v>6281222</v>
      </c>
      <c r="AE20" s="312">
        <f t="shared" si="3"/>
        <v>3005161</v>
      </c>
      <c r="AF20" s="550">
        <f t="shared" si="5"/>
        <v>0.47843572476820595</v>
      </c>
    </row>
    <row r="21" spans="1:32" s="462" customFormat="1" ht="15" customHeight="1" x14ac:dyDescent="0.2">
      <c r="A21" s="303" t="s">
        <v>586</v>
      </c>
      <c r="B21" s="208"/>
      <c r="C21" s="356" t="s">
        <v>833</v>
      </c>
      <c r="D21" s="344">
        <v>91140</v>
      </c>
      <c r="E21" s="357">
        <v>1226000</v>
      </c>
      <c r="F21" s="357">
        <v>1226000</v>
      </c>
      <c r="G21" s="357">
        <v>1226000</v>
      </c>
      <c r="H21" s="440">
        <f t="shared" si="4"/>
        <v>1</v>
      </c>
      <c r="I21" s="358"/>
      <c r="J21" s="358"/>
      <c r="K21" s="358"/>
      <c r="L21" s="449"/>
      <c r="M21" s="358"/>
      <c r="N21" s="358"/>
      <c r="O21" s="358"/>
      <c r="P21" s="449"/>
      <c r="Q21" s="358"/>
      <c r="R21" s="358"/>
      <c r="S21" s="358"/>
      <c r="T21" s="449"/>
      <c r="U21" s="358"/>
      <c r="V21" s="358"/>
      <c r="W21" s="358"/>
      <c r="X21" s="449"/>
      <c r="Y21" s="358"/>
      <c r="Z21" s="358"/>
      <c r="AA21" s="358"/>
      <c r="AB21" s="449"/>
      <c r="AC21" s="312">
        <f t="shared" si="2"/>
        <v>1226000</v>
      </c>
      <c r="AD21" s="312">
        <f t="shared" si="3"/>
        <v>1226000</v>
      </c>
      <c r="AE21" s="312">
        <f t="shared" si="3"/>
        <v>1226000</v>
      </c>
      <c r="AF21" s="550">
        <f t="shared" si="5"/>
        <v>1</v>
      </c>
    </row>
    <row r="22" spans="1:32" s="462" customFormat="1" ht="15" customHeight="1" x14ac:dyDescent="0.2">
      <c r="A22" s="303" t="s">
        <v>588</v>
      </c>
      <c r="B22" s="208"/>
      <c r="C22" s="356" t="s">
        <v>1695</v>
      </c>
      <c r="D22" s="344"/>
      <c r="E22" s="357"/>
      <c r="F22" s="357"/>
      <c r="G22" s="357">
        <v>380000</v>
      </c>
      <c r="H22" s="440"/>
      <c r="I22" s="358"/>
      <c r="J22" s="358"/>
      <c r="K22" s="358"/>
      <c r="L22" s="449"/>
      <c r="M22" s="358"/>
      <c r="N22" s="358"/>
      <c r="O22" s="358"/>
      <c r="P22" s="449"/>
      <c r="Q22" s="358"/>
      <c r="R22" s="358"/>
      <c r="S22" s="358"/>
      <c r="T22" s="449"/>
      <c r="U22" s="358"/>
      <c r="V22" s="358"/>
      <c r="W22" s="358"/>
      <c r="X22" s="449"/>
      <c r="Y22" s="358"/>
      <c r="Z22" s="358"/>
      <c r="AA22" s="358"/>
      <c r="AB22" s="449"/>
      <c r="AC22" s="312"/>
      <c r="AD22" s="312"/>
      <c r="AE22" s="312">
        <f t="shared" si="3"/>
        <v>380000</v>
      </c>
      <c r="AF22" s="550"/>
    </row>
    <row r="23" spans="1:32" s="462" customFormat="1" ht="15" customHeight="1" x14ac:dyDescent="0.2">
      <c r="A23" s="303" t="s">
        <v>589</v>
      </c>
      <c r="B23" s="208"/>
      <c r="C23" s="309" t="s">
        <v>803</v>
      </c>
      <c r="D23" s="315">
        <v>91140</v>
      </c>
      <c r="E23" s="307">
        <v>1340000</v>
      </c>
      <c r="F23" s="307">
        <v>1340000</v>
      </c>
      <c r="G23" s="307">
        <v>1498000</v>
      </c>
      <c r="H23" s="440">
        <f t="shared" si="4"/>
        <v>1.1179104477611941</v>
      </c>
      <c r="I23" s="573"/>
      <c r="J23" s="573"/>
      <c r="K23" s="573"/>
      <c r="L23" s="574"/>
      <c r="M23" s="573"/>
      <c r="N23" s="573"/>
      <c r="O23" s="573"/>
      <c r="P23" s="574"/>
      <c r="Q23" s="573"/>
      <c r="R23" s="573"/>
      <c r="S23" s="573"/>
      <c r="T23" s="574"/>
      <c r="U23" s="573"/>
      <c r="V23" s="573"/>
      <c r="W23" s="573"/>
      <c r="X23" s="574"/>
      <c r="Y23" s="573"/>
      <c r="Z23" s="573"/>
      <c r="AA23" s="573"/>
      <c r="AB23" s="574"/>
      <c r="AC23" s="575">
        <f t="shared" si="2"/>
        <v>1340000</v>
      </c>
      <c r="AD23" s="575">
        <f t="shared" si="3"/>
        <v>1340000</v>
      </c>
      <c r="AE23" s="312">
        <f t="shared" si="3"/>
        <v>1498000</v>
      </c>
      <c r="AF23" s="550">
        <f t="shared" si="5"/>
        <v>1.1179104477611941</v>
      </c>
    </row>
    <row r="24" spans="1:32" s="462" customFormat="1" ht="15" customHeight="1" x14ac:dyDescent="0.2">
      <c r="A24" s="303" t="s">
        <v>591</v>
      </c>
      <c r="B24" s="208"/>
      <c r="C24" s="309" t="s">
        <v>1696</v>
      </c>
      <c r="D24" s="315"/>
      <c r="E24" s="307"/>
      <c r="F24" s="307"/>
      <c r="G24" s="307">
        <v>128760</v>
      </c>
      <c r="H24" s="440"/>
      <c r="I24" s="573"/>
      <c r="J24" s="573"/>
      <c r="K24" s="573"/>
      <c r="L24" s="574"/>
      <c r="M24" s="573"/>
      <c r="N24" s="573"/>
      <c r="O24" s="573"/>
      <c r="P24" s="574"/>
      <c r="Q24" s="573"/>
      <c r="R24" s="573"/>
      <c r="S24" s="573"/>
      <c r="T24" s="574"/>
      <c r="U24" s="573"/>
      <c r="V24" s="573"/>
      <c r="W24" s="573"/>
      <c r="X24" s="574"/>
      <c r="Y24" s="573"/>
      <c r="Z24" s="573"/>
      <c r="AA24" s="573"/>
      <c r="AB24" s="574"/>
      <c r="AC24" s="575"/>
      <c r="AD24" s="575"/>
      <c r="AE24" s="312">
        <f t="shared" si="3"/>
        <v>128760</v>
      </c>
      <c r="AF24" s="550"/>
    </row>
    <row r="25" spans="1:32" s="462" customFormat="1" ht="15" customHeight="1" x14ac:dyDescent="0.2">
      <c r="A25" s="303" t="s">
        <v>593</v>
      </c>
      <c r="B25" s="208"/>
      <c r="C25" s="309" t="s">
        <v>1697</v>
      </c>
      <c r="D25" s="315"/>
      <c r="E25" s="307"/>
      <c r="F25" s="307"/>
      <c r="G25" s="307">
        <v>347538</v>
      </c>
      <c r="H25" s="440"/>
      <c r="I25" s="573"/>
      <c r="J25" s="573"/>
      <c r="K25" s="573"/>
      <c r="L25" s="574"/>
      <c r="M25" s="573"/>
      <c r="N25" s="573"/>
      <c r="O25" s="573"/>
      <c r="P25" s="574"/>
      <c r="Q25" s="573"/>
      <c r="R25" s="573"/>
      <c r="S25" s="573"/>
      <c r="T25" s="574"/>
      <c r="U25" s="573"/>
      <c r="V25" s="573"/>
      <c r="W25" s="573"/>
      <c r="X25" s="574"/>
      <c r="Y25" s="573"/>
      <c r="Z25" s="573"/>
      <c r="AA25" s="573"/>
      <c r="AB25" s="574"/>
      <c r="AC25" s="575"/>
      <c r="AD25" s="575"/>
      <c r="AE25" s="312">
        <f t="shared" si="3"/>
        <v>347538</v>
      </c>
      <c r="AF25" s="550"/>
    </row>
    <row r="26" spans="1:32" ht="15" customHeight="1" x14ac:dyDescent="0.2">
      <c r="A26" s="303" t="s">
        <v>595</v>
      </c>
      <c r="B26" s="208"/>
      <c r="C26" s="309" t="s">
        <v>923</v>
      </c>
      <c r="D26" s="315">
        <v>82092</v>
      </c>
      <c r="E26" s="307">
        <v>137200000</v>
      </c>
      <c r="F26" s="307">
        <v>137200000</v>
      </c>
      <c r="G26" s="307">
        <v>1120000</v>
      </c>
      <c r="H26" s="440">
        <f t="shared" si="4"/>
        <v>8.1632653061224497E-3</v>
      </c>
      <c r="I26" s="573"/>
      <c r="J26" s="573"/>
      <c r="K26" s="573"/>
      <c r="L26" s="574"/>
      <c r="M26" s="573"/>
      <c r="N26" s="573"/>
      <c r="O26" s="573"/>
      <c r="P26" s="574"/>
      <c r="Q26" s="573"/>
      <c r="R26" s="573"/>
      <c r="S26" s="573"/>
      <c r="T26" s="574"/>
      <c r="U26" s="573"/>
      <c r="V26" s="573"/>
      <c r="W26" s="573"/>
      <c r="X26" s="574"/>
      <c r="Y26" s="573"/>
      <c r="Z26" s="573"/>
      <c r="AA26" s="573"/>
      <c r="AB26" s="574"/>
      <c r="AC26" s="575">
        <f t="shared" si="2"/>
        <v>137200000</v>
      </c>
      <c r="AD26" s="575">
        <f t="shared" si="3"/>
        <v>137200000</v>
      </c>
      <c r="AE26" s="312">
        <f t="shared" si="3"/>
        <v>1120000</v>
      </c>
      <c r="AF26" s="550">
        <f t="shared" si="5"/>
        <v>8.1632653061224497E-3</v>
      </c>
    </row>
    <row r="27" spans="1:32" ht="15" customHeight="1" x14ac:dyDescent="0.2">
      <c r="A27" s="303" t="s">
        <v>597</v>
      </c>
      <c r="B27" s="208"/>
      <c r="C27" s="309" t="s">
        <v>751</v>
      </c>
      <c r="D27" s="315">
        <v>64010</v>
      </c>
      <c r="E27" s="311">
        <v>1200000</v>
      </c>
      <c r="F27" s="311">
        <v>0</v>
      </c>
      <c r="G27" s="311"/>
      <c r="H27" s="440"/>
      <c r="I27" s="573"/>
      <c r="J27" s="573"/>
      <c r="K27" s="573"/>
      <c r="L27" s="574"/>
      <c r="M27" s="573"/>
      <c r="N27" s="573"/>
      <c r="O27" s="573"/>
      <c r="P27" s="574"/>
      <c r="Q27" s="573"/>
      <c r="R27" s="573"/>
      <c r="S27" s="573"/>
      <c r="T27" s="574"/>
      <c r="U27" s="573"/>
      <c r="V27" s="573"/>
      <c r="W27" s="573"/>
      <c r="X27" s="574"/>
      <c r="Y27" s="573"/>
      <c r="Z27" s="573"/>
      <c r="AA27" s="573"/>
      <c r="AB27" s="574"/>
      <c r="AC27" s="575">
        <f t="shared" si="2"/>
        <v>1200000</v>
      </c>
      <c r="AD27" s="575">
        <f t="shared" si="3"/>
        <v>0</v>
      </c>
      <c r="AE27" s="312"/>
      <c r="AF27" s="550"/>
    </row>
    <row r="28" spans="1:32" ht="15" customHeight="1" x14ac:dyDescent="0.2">
      <c r="A28" s="303" t="s">
        <v>599</v>
      </c>
      <c r="B28" s="208"/>
      <c r="C28" s="309" t="s">
        <v>770</v>
      </c>
      <c r="D28" s="315">
        <v>64010</v>
      </c>
      <c r="E28" s="307">
        <v>1650000</v>
      </c>
      <c r="F28" s="307">
        <v>0</v>
      </c>
      <c r="G28" s="307"/>
      <c r="H28" s="440"/>
      <c r="I28" s="573"/>
      <c r="J28" s="573"/>
      <c r="K28" s="573"/>
      <c r="L28" s="574"/>
      <c r="M28" s="573"/>
      <c r="N28" s="573"/>
      <c r="O28" s="573"/>
      <c r="P28" s="574"/>
      <c r="Q28" s="573"/>
      <c r="R28" s="573"/>
      <c r="S28" s="573"/>
      <c r="T28" s="574"/>
      <c r="U28" s="573"/>
      <c r="V28" s="573"/>
      <c r="W28" s="573"/>
      <c r="X28" s="574"/>
      <c r="Y28" s="573"/>
      <c r="Z28" s="573"/>
      <c r="AA28" s="573"/>
      <c r="AB28" s="574"/>
      <c r="AC28" s="575">
        <f t="shared" si="2"/>
        <v>1650000</v>
      </c>
      <c r="AD28" s="575">
        <f t="shared" si="3"/>
        <v>0</v>
      </c>
      <c r="AE28" s="312"/>
      <c r="AF28" s="550"/>
    </row>
    <row r="29" spans="1:32" ht="15" customHeight="1" x14ac:dyDescent="0.2">
      <c r="A29" s="303" t="s">
        <v>601</v>
      </c>
      <c r="B29" s="208"/>
      <c r="C29" s="309" t="s">
        <v>758</v>
      </c>
      <c r="D29" s="315">
        <v>13350</v>
      </c>
      <c r="E29" s="307">
        <v>816500</v>
      </c>
      <c r="F29" s="307">
        <v>816500</v>
      </c>
      <c r="G29" s="307"/>
      <c r="H29" s="440"/>
      <c r="I29" s="573"/>
      <c r="J29" s="573"/>
      <c r="K29" s="573"/>
      <c r="L29" s="574"/>
      <c r="M29" s="573"/>
      <c r="N29" s="573"/>
      <c r="O29" s="573"/>
      <c r="P29" s="574"/>
      <c r="Q29" s="573"/>
      <c r="R29" s="573"/>
      <c r="S29" s="573"/>
      <c r="T29" s="574"/>
      <c r="U29" s="573"/>
      <c r="V29" s="573"/>
      <c r="W29" s="573"/>
      <c r="X29" s="574"/>
      <c r="Y29" s="573"/>
      <c r="Z29" s="573"/>
      <c r="AA29" s="573"/>
      <c r="AB29" s="574"/>
      <c r="AC29" s="575">
        <f t="shared" si="2"/>
        <v>816500</v>
      </c>
      <c r="AD29" s="575">
        <f t="shared" si="3"/>
        <v>816500</v>
      </c>
      <c r="AE29" s="312"/>
      <c r="AF29" s="550"/>
    </row>
    <row r="30" spans="1:32" ht="30" x14ac:dyDescent="0.2">
      <c r="A30" s="303" t="s">
        <v>602</v>
      </c>
      <c r="B30" s="208"/>
      <c r="C30" s="304" t="s">
        <v>830</v>
      </c>
      <c r="D30" s="297">
        <v>82092</v>
      </c>
      <c r="E30" s="305">
        <v>3500000</v>
      </c>
      <c r="F30" s="305">
        <v>3500000</v>
      </c>
      <c r="G30" s="357"/>
      <c r="H30" s="440"/>
      <c r="I30" s="202"/>
      <c r="J30" s="202"/>
      <c r="K30" s="202"/>
      <c r="L30" s="447"/>
      <c r="M30" s="202"/>
      <c r="N30" s="202"/>
      <c r="O30" s="202"/>
      <c r="P30" s="447"/>
      <c r="Q30" s="202"/>
      <c r="R30" s="202"/>
      <c r="S30" s="202"/>
      <c r="T30" s="447"/>
      <c r="U30" s="202"/>
      <c r="V30" s="202"/>
      <c r="W30" s="202"/>
      <c r="X30" s="447"/>
      <c r="Y30" s="202"/>
      <c r="Z30" s="202"/>
      <c r="AA30" s="202"/>
      <c r="AB30" s="447"/>
      <c r="AC30" s="312">
        <f t="shared" si="2"/>
        <v>3500000</v>
      </c>
      <c r="AD30" s="312">
        <f t="shared" si="3"/>
        <v>3500000</v>
      </c>
      <c r="AE30" s="312"/>
      <c r="AF30" s="550"/>
    </row>
    <row r="31" spans="1:32" ht="30" x14ac:dyDescent="0.2">
      <c r="A31" s="303" t="s">
        <v>604</v>
      </c>
      <c r="B31" s="208"/>
      <c r="C31" s="304" t="s">
        <v>831</v>
      </c>
      <c r="D31" s="297">
        <v>82092</v>
      </c>
      <c r="E31" s="305">
        <v>15500000</v>
      </c>
      <c r="F31" s="305">
        <v>15500000</v>
      </c>
      <c r="G31" s="357">
        <v>11000000</v>
      </c>
      <c r="H31" s="440">
        <f t="shared" si="4"/>
        <v>0.70967741935483875</v>
      </c>
      <c r="I31" s="202"/>
      <c r="J31" s="202"/>
      <c r="K31" s="202"/>
      <c r="L31" s="447"/>
      <c r="M31" s="202"/>
      <c r="N31" s="202"/>
      <c r="O31" s="202"/>
      <c r="P31" s="447"/>
      <c r="Q31" s="202"/>
      <c r="R31" s="202"/>
      <c r="S31" s="202"/>
      <c r="T31" s="447"/>
      <c r="U31" s="202"/>
      <c r="V31" s="202"/>
      <c r="W31" s="202"/>
      <c r="X31" s="447"/>
      <c r="Y31" s="202"/>
      <c r="Z31" s="202"/>
      <c r="AA31" s="202"/>
      <c r="AB31" s="447"/>
      <c r="AC31" s="312">
        <f t="shared" si="2"/>
        <v>15500000</v>
      </c>
      <c r="AD31" s="312">
        <f t="shared" si="3"/>
        <v>15500000</v>
      </c>
      <c r="AE31" s="312">
        <f t="shared" si="3"/>
        <v>11000000</v>
      </c>
      <c r="AF31" s="550">
        <f t="shared" si="5"/>
        <v>0.70967741935483875</v>
      </c>
    </row>
    <row r="32" spans="1:32" ht="15" customHeight="1" x14ac:dyDescent="0.2">
      <c r="A32" s="303" t="s">
        <v>606</v>
      </c>
      <c r="B32" s="208"/>
      <c r="C32" s="309" t="s">
        <v>755</v>
      </c>
      <c r="D32" s="297">
        <v>82092</v>
      </c>
      <c r="E32" s="307">
        <v>325175000</v>
      </c>
      <c r="F32" s="307">
        <v>325175000</v>
      </c>
      <c r="G32" s="307"/>
      <c r="H32" s="440"/>
      <c r="I32" s="573"/>
      <c r="J32" s="573"/>
      <c r="K32" s="573"/>
      <c r="L32" s="574"/>
      <c r="M32" s="573"/>
      <c r="N32" s="573"/>
      <c r="O32" s="573"/>
      <c r="P32" s="574"/>
      <c r="Q32" s="573"/>
      <c r="R32" s="573"/>
      <c r="S32" s="573"/>
      <c r="T32" s="574"/>
      <c r="U32" s="573"/>
      <c r="V32" s="573"/>
      <c r="W32" s="573"/>
      <c r="X32" s="574"/>
      <c r="Y32" s="573"/>
      <c r="Z32" s="573"/>
      <c r="AA32" s="573"/>
      <c r="AB32" s="574"/>
      <c r="AC32" s="575">
        <f t="shared" si="2"/>
        <v>325175000</v>
      </c>
      <c r="AD32" s="575">
        <f t="shared" si="3"/>
        <v>325175000</v>
      </c>
      <c r="AE32" s="312"/>
      <c r="AF32" s="550"/>
    </row>
    <row r="33" spans="1:34" ht="15" customHeight="1" x14ac:dyDescent="0.2">
      <c r="A33" s="303" t="s">
        <v>607</v>
      </c>
      <c r="B33" s="208"/>
      <c r="C33" s="309" t="s">
        <v>1698</v>
      </c>
      <c r="D33" s="297"/>
      <c r="E33" s="307"/>
      <c r="F33" s="307"/>
      <c r="G33" s="307">
        <v>2009000</v>
      </c>
      <c r="H33" s="440"/>
      <c r="I33" s="573"/>
      <c r="J33" s="573"/>
      <c r="K33" s="573"/>
      <c r="L33" s="574"/>
      <c r="M33" s="573"/>
      <c r="N33" s="573"/>
      <c r="O33" s="573"/>
      <c r="P33" s="574"/>
      <c r="Q33" s="573"/>
      <c r="R33" s="573"/>
      <c r="S33" s="573"/>
      <c r="T33" s="574"/>
      <c r="U33" s="573"/>
      <c r="V33" s="573"/>
      <c r="W33" s="573"/>
      <c r="X33" s="574"/>
      <c r="Y33" s="573"/>
      <c r="Z33" s="573"/>
      <c r="AA33" s="573"/>
      <c r="AB33" s="574"/>
      <c r="AC33" s="575"/>
      <c r="AD33" s="575"/>
      <c r="AE33" s="312">
        <f t="shared" si="3"/>
        <v>2009000</v>
      </c>
      <c r="AF33" s="550"/>
    </row>
    <row r="34" spans="1:34" ht="15" customHeight="1" x14ac:dyDescent="0.2">
      <c r="A34" s="303" t="s">
        <v>838</v>
      </c>
      <c r="B34" s="208"/>
      <c r="C34" s="309" t="s">
        <v>973</v>
      </c>
      <c r="D34" s="344">
        <v>13350</v>
      </c>
      <c r="E34" s="307"/>
      <c r="F34" s="307">
        <v>2700000</v>
      </c>
      <c r="G34" s="307">
        <v>2700000</v>
      </c>
      <c r="H34" s="440">
        <f t="shared" si="4"/>
        <v>1</v>
      </c>
      <c r="I34" s="573"/>
      <c r="J34" s="573"/>
      <c r="K34" s="573"/>
      <c r="L34" s="574"/>
      <c r="M34" s="573"/>
      <c r="N34" s="573"/>
      <c r="O34" s="573"/>
      <c r="P34" s="574"/>
      <c r="Q34" s="573"/>
      <c r="R34" s="573"/>
      <c r="S34" s="573"/>
      <c r="T34" s="574"/>
      <c r="U34" s="573"/>
      <c r="V34" s="573"/>
      <c r="W34" s="573"/>
      <c r="X34" s="574"/>
      <c r="Y34" s="573"/>
      <c r="Z34" s="573"/>
      <c r="AA34" s="573"/>
      <c r="AB34" s="574"/>
      <c r="AC34" s="575"/>
      <c r="AD34" s="575">
        <f t="shared" ref="AD34:AE44" si="6">F34+J34+N34+R34+V34+Z34</f>
        <v>2700000</v>
      </c>
      <c r="AE34" s="312">
        <f t="shared" si="6"/>
        <v>2700000</v>
      </c>
      <c r="AF34" s="550">
        <f t="shared" si="5"/>
        <v>1</v>
      </c>
    </row>
    <row r="35" spans="1:34" ht="15" customHeight="1" x14ac:dyDescent="0.2">
      <c r="A35" s="303" t="s">
        <v>839</v>
      </c>
      <c r="B35" s="208"/>
      <c r="C35" s="309" t="s">
        <v>974</v>
      </c>
      <c r="D35" s="344">
        <v>13350</v>
      </c>
      <c r="E35" s="307"/>
      <c r="F35" s="307">
        <v>1000</v>
      </c>
      <c r="G35" s="307">
        <v>1000</v>
      </c>
      <c r="H35" s="440">
        <f t="shared" si="4"/>
        <v>1</v>
      </c>
      <c r="I35" s="573"/>
      <c r="J35" s="573"/>
      <c r="K35" s="573"/>
      <c r="L35" s="574"/>
      <c r="M35" s="573"/>
      <c r="N35" s="573"/>
      <c r="O35" s="573"/>
      <c r="P35" s="574"/>
      <c r="Q35" s="573"/>
      <c r="R35" s="573"/>
      <c r="S35" s="573"/>
      <c r="T35" s="574"/>
      <c r="U35" s="573"/>
      <c r="V35" s="573"/>
      <c r="W35" s="573"/>
      <c r="X35" s="574"/>
      <c r="Y35" s="573"/>
      <c r="Z35" s="573"/>
      <c r="AA35" s="573"/>
      <c r="AB35" s="574"/>
      <c r="AC35" s="575"/>
      <c r="AD35" s="575">
        <f t="shared" si="6"/>
        <v>1000</v>
      </c>
      <c r="AE35" s="312">
        <f t="shared" si="6"/>
        <v>1000</v>
      </c>
      <c r="AF35" s="550">
        <f t="shared" si="5"/>
        <v>1</v>
      </c>
    </row>
    <row r="36" spans="1:34" ht="15" customHeight="1" x14ac:dyDescent="0.2">
      <c r="A36" s="303" t="s">
        <v>840</v>
      </c>
      <c r="B36" s="208"/>
      <c r="C36" s="309" t="s">
        <v>975</v>
      </c>
      <c r="D36" s="344">
        <v>13350</v>
      </c>
      <c r="E36" s="307"/>
      <c r="F36" s="307">
        <v>12012000</v>
      </c>
      <c r="G36" s="307">
        <v>12012000</v>
      </c>
      <c r="H36" s="440">
        <f t="shared" si="4"/>
        <v>1</v>
      </c>
      <c r="I36" s="573"/>
      <c r="J36" s="573"/>
      <c r="K36" s="573"/>
      <c r="L36" s="574"/>
      <c r="M36" s="573"/>
      <c r="N36" s="573"/>
      <c r="O36" s="573"/>
      <c r="P36" s="574"/>
      <c r="Q36" s="573"/>
      <c r="R36" s="573"/>
      <c r="S36" s="573"/>
      <c r="T36" s="574"/>
      <c r="U36" s="573"/>
      <c r="V36" s="573"/>
      <c r="W36" s="573"/>
      <c r="X36" s="574"/>
      <c r="Y36" s="573"/>
      <c r="Z36" s="573"/>
      <c r="AA36" s="573"/>
      <c r="AB36" s="574"/>
      <c r="AC36" s="575"/>
      <c r="AD36" s="575">
        <f t="shared" si="6"/>
        <v>12012000</v>
      </c>
      <c r="AE36" s="312">
        <f t="shared" si="6"/>
        <v>12012000</v>
      </c>
      <c r="AF36" s="550">
        <f t="shared" si="5"/>
        <v>1</v>
      </c>
    </row>
    <row r="37" spans="1:34" ht="15" customHeight="1" x14ac:dyDescent="0.2">
      <c r="A37" s="303" t="s">
        <v>841</v>
      </c>
      <c r="B37" s="208"/>
      <c r="C37" s="516" t="s">
        <v>1699</v>
      </c>
      <c r="D37" s="344"/>
      <c r="E37" s="307"/>
      <c r="F37" s="307"/>
      <c r="G37" s="307">
        <v>160000</v>
      </c>
      <c r="H37" s="440"/>
      <c r="I37" s="573"/>
      <c r="J37" s="573"/>
      <c r="K37" s="573"/>
      <c r="L37" s="574"/>
      <c r="M37" s="573"/>
      <c r="N37" s="573"/>
      <c r="O37" s="573"/>
      <c r="P37" s="574"/>
      <c r="Q37" s="573"/>
      <c r="R37" s="573"/>
      <c r="S37" s="573"/>
      <c r="T37" s="574"/>
      <c r="U37" s="573"/>
      <c r="V37" s="573"/>
      <c r="W37" s="573"/>
      <c r="X37" s="574"/>
      <c r="Y37" s="573"/>
      <c r="Z37" s="573"/>
      <c r="AA37" s="573"/>
      <c r="AB37" s="574"/>
      <c r="AC37" s="575"/>
      <c r="AD37" s="575"/>
      <c r="AE37" s="312">
        <f t="shared" si="6"/>
        <v>160000</v>
      </c>
      <c r="AF37" s="550"/>
    </row>
    <row r="38" spans="1:34" ht="30" customHeight="1" x14ac:dyDescent="0.2">
      <c r="A38" s="303" t="s">
        <v>842</v>
      </c>
      <c r="B38" s="208"/>
      <c r="C38" s="577" t="s">
        <v>976</v>
      </c>
      <c r="D38" s="344">
        <v>74040</v>
      </c>
      <c r="E38" s="307"/>
      <c r="F38" s="307">
        <v>2853363</v>
      </c>
      <c r="G38" s="307">
        <v>2399725</v>
      </c>
      <c r="H38" s="440">
        <f t="shared" si="4"/>
        <v>0.84101637261014461</v>
      </c>
      <c r="I38" s="573"/>
      <c r="J38" s="573"/>
      <c r="K38" s="573"/>
      <c r="L38" s="574"/>
      <c r="M38" s="573"/>
      <c r="N38" s="573"/>
      <c r="O38" s="573"/>
      <c r="P38" s="574"/>
      <c r="Q38" s="573"/>
      <c r="R38" s="573"/>
      <c r="S38" s="573"/>
      <c r="T38" s="574"/>
      <c r="U38" s="573"/>
      <c r="V38" s="573"/>
      <c r="W38" s="573"/>
      <c r="X38" s="574"/>
      <c r="Y38" s="573"/>
      <c r="Z38" s="573"/>
      <c r="AA38" s="573"/>
      <c r="AB38" s="574"/>
      <c r="AC38" s="575"/>
      <c r="AD38" s="575">
        <f t="shared" si="6"/>
        <v>2853363</v>
      </c>
      <c r="AE38" s="312">
        <f t="shared" si="6"/>
        <v>2399725</v>
      </c>
      <c r="AF38" s="550">
        <f t="shared" si="5"/>
        <v>0.84101637261014461</v>
      </c>
    </row>
    <row r="39" spans="1:34" x14ac:dyDescent="0.2">
      <c r="A39" s="303" t="s">
        <v>843</v>
      </c>
      <c r="B39" s="208"/>
      <c r="C39" s="578" t="s">
        <v>977</v>
      </c>
      <c r="D39" s="344">
        <v>13350</v>
      </c>
      <c r="E39" s="307"/>
      <c r="F39" s="307">
        <v>19400000</v>
      </c>
      <c r="G39" s="307">
        <v>19400000</v>
      </c>
      <c r="H39" s="440">
        <f t="shared" si="4"/>
        <v>1</v>
      </c>
      <c r="I39" s="573"/>
      <c r="J39" s="573"/>
      <c r="K39" s="573"/>
      <c r="L39" s="574"/>
      <c r="M39" s="573"/>
      <c r="N39" s="573"/>
      <c r="O39" s="573"/>
      <c r="P39" s="574"/>
      <c r="Q39" s="573"/>
      <c r="R39" s="573"/>
      <c r="S39" s="573"/>
      <c r="T39" s="574"/>
      <c r="U39" s="573"/>
      <c r="V39" s="573"/>
      <c r="W39" s="573"/>
      <c r="X39" s="574"/>
      <c r="Y39" s="573"/>
      <c r="Z39" s="573"/>
      <c r="AA39" s="573"/>
      <c r="AB39" s="574"/>
      <c r="AC39" s="575"/>
      <c r="AD39" s="575">
        <f t="shared" si="6"/>
        <v>19400000</v>
      </c>
      <c r="AE39" s="312">
        <f t="shared" si="6"/>
        <v>19400000</v>
      </c>
      <c r="AF39" s="550">
        <f t="shared" si="5"/>
        <v>1</v>
      </c>
    </row>
    <row r="40" spans="1:34" x14ac:dyDescent="0.2">
      <c r="A40" s="303" t="s">
        <v>844</v>
      </c>
      <c r="B40" s="208"/>
      <c r="C40" s="578" t="s">
        <v>1005</v>
      </c>
      <c r="D40" s="344">
        <v>13350</v>
      </c>
      <c r="E40" s="307"/>
      <c r="F40" s="307">
        <v>3000000</v>
      </c>
      <c r="G40" s="307"/>
      <c r="H40" s="440"/>
      <c r="I40" s="573"/>
      <c r="J40" s="573"/>
      <c r="K40" s="573"/>
      <c r="L40" s="574"/>
      <c r="M40" s="573"/>
      <c r="N40" s="573"/>
      <c r="O40" s="573"/>
      <c r="P40" s="574"/>
      <c r="Q40" s="573"/>
      <c r="R40" s="573"/>
      <c r="S40" s="573"/>
      <c r="T40" s="574"/>
      <c r="U40" s="573"/>
      <c r="V40" s="573"/>
      <c r="W40" s="573"/>
      <c r="X40" s="574"/>
      <c r="Y40" s="573"/>
      <c r="Z40" s="573"/>
      <c r="AA40" s="573"/>
      <c r="AB40" s="574"/>
      <c r="AC40" s="575"/>
      <c r="AD40" s="575">
        <f t="shared" si="6"/>
        <v>3000000</v>
      </c>
      <c r="AE40" s="312"/>
      <c r="AF40" s="550"/>
    </row>
    <row r="41" spans="1:34" x14ac:dyDescent="0.2">
      <c r="A41" s="303" t="s">
        <v>845</v>
      </c>
      <c r="B41" s="208"/>
      <c r="C41" s="578" t="s">
        <v>1006</v>
      </c>
      <c r="D41" s="344">
        <v>13350</v>
      </c>
      <c r="E41" s="307"/>
      <c r="F41" s="307">
        <v>32850000</v>
      </c>
      <c r="G41" s="307">
        <v>5365838</v>
      </c>
      <c r="H41" s="440">
        <f t="shared" si="4"/>
        <v>0.16334362252663623</v>
      </c>
      <c r="I41" s="573"/>
      <c r="J41" s="573"/>
      <c r="K41" s="573"/>
      <c r="L41" s="574"/>
      <c r="M41" s="573"/>
      <c r="N41" s="573"/>
      <c r="O41" s="573"/>
      <c r="P41" s="574"/>
      <c r="Q41" s="573"/>
      <c r="R41" s="573"/>
      <c r="S41" s="573"/>
      <c r="T41" s="574"/>
      <c r="U41" s="573"/>
      <c r="V41" s="573"/>
      <c r="W41" s="573"/>
      <c r="X41" s="574"/>
      <c r="Y41" s="573"/>
      <c r="Z41" s="573"/>
      <c r="AA41" s="573"/>
      <c r="AB41" s="574"/>
      <c r="AC41" s="575"/>
      <c r="AD41" s="575">
        <f t="shared" si="6"/>
        <v>32850000</v>
      </c>
      <c r="AE41" s="312">
        <f t="shared" si="6"/>
        <v>5365838</v>
      </c>
      <c r="AF41" s="550">
        <f t="shared" si="5"/>
        <v>0.16334362252663623</v>
      </c>
    </row>
    <row r="42" spans="1:34" s="462" customFormat="1" ht="32.25" customHeight="1" x14ac:dyDescent="0.2">
      <c r="A42" s="303" t="s">
        <v>846</v>
      </c>
      <c r="B42" s="208"/>
      <c r="C42" s="578" t="s">
        <v>1018</v>
      </c>
      <c r="D42" s="344">
        <v>13350</v>
      </c>
      <c r="E42" s="307"/>
      <c r="F42" s="307">
        <v>3200000</v>
      </c>
      <c r="G42" s="307"/>
      <c r="H42" s="440"/>
      <c r="I42" s="573"/>
      <c r="J42" s="573"/>
      <c r="K42" s="573"/>
      <c r="L42" s="574"/>
      <c r="M42" s="573"/>
      <c r="N42" s="573"/>
      <c r="O42" s="573"/>
      <c r="P42" s="574"/>
      <c r="Q42" s="573"/>
      <c r="R42" s="573"/>
      <c r="S42" s="573"/>
      <c r="T42" s="574"/>
      <c r="U42" s="573"/>
      <c r="V42" s="573"/>
      <c r="W42" s="573"/>
      <c r="X42" s="574"/>
      <c r="Y42" s="573"/>
      <c r="Z42" s="573"/>
      <c r="AA42" s="573"/>
      <c r="AB42" s="574"/>
      <c r="AC42" s="575"/>
      <c r="AD42" s="575">
        <f t="shared" si="6"/>
        <v>3200000</v>
      </c>
      <c r="AE42" s="312"/>
      <c r="AF42" s="550"/>
    </row>
    <row r="43" spans="1:34" ht="33.75" customHeight="1" x14ac:dyDescent="0.2">
      <c r="A43" s="303" t="s">
        <v>847</v>
      </c>
      <c r="B43" s="208"/>
      <c r="C43" s="578" t="s">
        <v>1019</v>
      </c>
      <c r="D43" s="344">
        <v>13350</v>
      </c>
      <c r="E43" s="307"/>
      <c r="F43" s="307">
        <v>4350000</v>
      </c>
      <c r="G43" s="307"/>
      <c r="H43" s="440"/>
      <c r="I43" s="573"/>
      <c r="J43" s="573"/>
      <c r="K43" s="573"/>
      <c r="L43" s="574"/>
      <c r="M43" s="573"/>
      <c r="N43" s="573"/>
      <c r="O43" s="573"/>
      <c r="P43" s="574"/>
      <c r="Q43" s="573"/>
      <c r="R43" s="573"/>
      <c r="S43" s="573"/>
      <c r="T43" s="574"/>
      <c r="U43" s="573"/>
      <c r="V43" s="573"/>
      <c r="W43" s="573"/>
      <c r="X43" s="574"/>
      <c r="Y43" s="573"/>
      <c r="Z43" s="573"/>
      <c r="AA43" s="573"/>
      <c r="AB43" s="574"/>
      <c r="AC43" s="575"/>
      <c r="AD43" s="575">
        <f t="shared" si="6"/>
        <v>4350000</v>
      </c>
      <c r="AE43" s="312"/>
      <c r="AF43" s="550"/>
    </row>
    <row r="44" spans="1:34" x14ac:dyDescent="0.2">
      <c r="A44" s="303" t="s">
        <v>848</v>
      </c>
      <c r="B44" s="208"/>
      <c r="C44" s="578" t="s">
        <v>1020</v>
      </c>
      <c r="D44" s="344">
        <v>13350</v>
      </c>
      <c r="E44" s="307"/>
      <c r="F44" s="307">
        <v>686322</v>
      </c>
      <c r="G44" s="307">
        <v>686322</v>
      </c>
      <c r="H44" s="440">
        <f t="shared" si="4"/>
        <v>1</v>
      </c>
      <c r="I44" s="573"/>
      <c r="J44" s="573"/>
      <c r="K44" s="573"/>
      <c r="L44" s="574"/>
      <c r="M44" s="573"/>
      <c r="N44" s="573"/>
      <c r="O44" s="573"/>
      <c r="P44" s="574"/>
      <c r="Q44" s="573"/>
      <c r="R44" s="573"/>
      <c r="S44" s="573"/>
      <c r="T44" s="574"/>
      <c r="U44" s="573"/>
      <c r="V44" s="573"/>
      <c r="W44" s="573"/>
      <c r="X44" s="574"/>
      <c r="Y44" s="573"/>
      <c r="Z44" s="573"/>
      <c r="AA44" s="573"/>
      <c r="AB44" s="574"/>
      <c r="AC44" s="575"/>
      <c r="AD44" s="575">
        <f t="shared" si="6"/>
        <v>686322</v>
      </c>
      <c r="AE44" s="312">
        <f t="shared" si="6"/>
        <v>686322</v>
      </c>
      <c r="AF44" s="550">
        <f t="shared" si="5"/>
        <v>1</v>
      </c>
    </row>
    <row r="45" spans="1:34" x14ac:dyDescent="0.2">
      <c r="A45" s="303" t="s">
        <v>849</v>
      </c>
      <c r="B45" s="669" t="s">
        <v>742</v>
      </c>
      <c r="C45" s="687"/>
      <c r="D45" s="316"/>
      <c r="E45" s="255">
        <f>SUM(E18:E32)</f>
        <v>509956722</v>
      </c>
      <c r="F45" s="255">
        <f>SUM(F18:F44)</f>
        <v>598159407</v>
      </c>
      <c r="G45" s="255">
        <f>SUM(G18:G44)</f>
        <v>88555240</v>
      </c>
      <c r="H45" s="517">
        <f t="shared" si="4"/>
        <v>0.14804622139796925</v>
      </c>
      <c r="I45" s="255">
        <f t="shared" ref="I45:AC45" si="7">SUM(I18:I32)</f>
        <v>0</v>
      </c>
      <c r="J45" s="255">
        <f t="shared" si="7"/>
        <v>0</v>
      </c>
      <c r="K45" s="255"/>
      <c r="L45" s="443"/>
      <c r="M45" s="255">
        <f t="shared" si="7"/>
        <v>0</v>
      </c>
      <c r="N45" s="255">
        <f t="shared" si="7"/>
        <v>0</v>
      </c>
      <c r="O45" s="255"/>
      <c r="P45" s="443"/>
      <c r="Q45" s="255">
        <f t="shared" si="7"/>
        <v>0</v>
      </c>
      <c r="R45" s="255">
        <f t="shared" si="7"/>
        <v>0</v>
      </c>
      <c r="S45" s="255"/>
      <c r="T45" s="443"/>
      <c r="U45" s="255">
        <f t="shared" si="7"/>
        <v>0</v>
      </c>
      <c r="V45" s="255">
        <f t="shared" si="7"/>
        <v>0</v>
      </c>
      <c r="W45" s="255"/>
      <c r="X45" s="443"/>
      <c r="Y45" s="255">
        <f t="shared" si="7"/>
        <v>0</v>
      </c>
      <c r="Z45" s="255">
        <f t="shared" si="7"/>
        <v>0</v>
      </c>
      <c r="AA45" s="255"/>
      <c r="AB45" s="443"/>
      <c r="AC45" s="255">
        <f t="shared" si="7"/>
        <v>509956722</v>
      </c>
      <c r="AD45" s="255">
        <f>SUM(AD18:AD44)</f>
        <v>598159407</v>
      </c>
      <c r="AE45" s="255">
        <f>SUM(AE18:AE44)</f>
        <v>88555240</v>
      </c>
      <c r="AF45" s="450">
        <f t="shared" si="5"/>
        <v>0.14804622139796925</v>
      </c>
    </row>
    <row r="46" spans="1:34" x14ac:dyDescent="0.2">
      <c r="A46" s="303" t="s">
        <v>850</v>
      </c>
      <c r="B46" s="671" t="s">
        <v>730</v>
      </c>
      <c r="C46" s="692"/>
      <c r="D46" s="692"/>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4"/>
      <c r="AH46" s="556"/>
    </row>
    <row r="47" spans="1:34" ht="30" x14ac:dyDescent="0.2">
      <c r="A47" s="303" t="s">
        <v>851</v>
      </c>
      <c r="B47" s="208"/>
      <c r="C47" s="310" t="s">
        <v>739</v>
      </c>
      <c r="D47" s="315">
        <v>13350</v>
      </c>
      <c r="E47" s="307">
        <v>14556000</v>
      </c>
      <c r="F47" s="307">
        <v>14556000</v>
      </c>
      <c r="G47" s="307">
        <v>13274655</v>
      </c>
      <c r="H47" s="441">
        <f>G47/F47</f>
        <v>0.91197135201978563</v>
      </c>
      <c r="I47" s="573"/>
      <c r="J47" s="573"/>
      <c r="K47" s="573"/>
      <c r="L47" s="574"/>
      <c r="M47" s="573"/>
      <c r="N47" s="573"/>
      <c r="O47" s="573"/>
      <c r="P47" s="574"/>
      <c r="Q47" s="573"/>
      <c r="R47" s="573"/>
      <c r="S47" s="573"/>
      <c r="T47" s="574"/>
      <c r="U47" s="573"/>
      <c r="V47" s="573"/>
      <c r="W47" s="573"/>
      <c r="X47" s="574"/>
      <c r="Y47" s="573"/>
      <c r="Z47" s="573"/>
      <c r="AA47" s="573"/>
      <c r="AB47" s="574"/>
      <c r="AC47" s="575">
        <f t="shared" ref="AC47:AC57" si="8">E47+I47+M47+Q47+U47+Y47</f>
        <v>14556000</v>
      </c>
      <c r="AD47" s="575">
        <f t="shared" ref="AD47:AE62" si="9">F47+J47+N47+R47+V47+Z47</f>
        <v>14556000</v>
      </c>
      <c r="AE47" s="575">
        <f t="shared" si="9"/>
        <v>13274655</v>
      </c>
      <c r="AF47" s="550">
        <f>AE47/AD47</f>
        <v>0.91197135201978563</v>
      </c>
    </row>
    <row r="48" spans="1:34" ht="15" customHeight="1" x14ac:dyDescent="0.2">
      <c r="A48" s="303" t="s">
        <v>852</v>
      </c>
      <c r="B48" s="208"/>
      <c r="C48" s="310" t="s">
        <v>740</v>
      </c>
      <c r="D48" s="315">
        <v>13350</v>
      </c>
      <c r="E48" s="307">
        <v>7874000</v>
      </c>
      <c r="F48" s="307">
        <v>7874000</v>
      </c>
      <c r="G48" s="307">
        <v>7874000</v>
      </c>
      <c r="H48" s="441">
        <f t="shared" ref="H48:H67" si="10">G48/F48</f>
        <v>1</v>
      </c>
      <c r="I48" s="573"/>
      <c r="J48" s="573"/>
      <c r="K48" s="573"/>
      <c r="L48" s="574"/>
      <c r="M48" s="573"/>
      <c r="N48" s="573"/>
      <c r="O48" s="573"/>
      <c r="P48" s="574"/>
      <c r="Q48" s="573"/>
      <c r="R48" s="573"/>
      <c r="S48" s="573"/>
      <c r="T48" s="574"/>
      <c r="U48" s="573"/>
      <c r="V48" s="573"/>
      <c r="W48" s="573"/>
      <c r="X48" s="574"/>
      <c r="Y48" s="573"/>
      <c r="Z48" s="573"/>
      <c r="AA48" s="573"/>
      <c r="AB48" s="574"/>
      <c r="AC48" s="575">
        <f t="shared" si="8"/>
        <v>7874000</v>
      </c>
      <c r="AD48" s="575">
        <f t="shared" si="9"/>
        <v>7874000</v>
      </c>
      <c r="AE48" s="575">
        <f t="shared" si="9"/>
        <v>7874000</v>
      </c>
      <c r="AF48" s="550">
        <f t="shared" ref="AF48:AF67" si="11">AE48/AD48</f>
        <v>1</v>
      </c>
    </row>
    <row r="49" spans="1:32" ht="15" customHeight="1" x14ac:dyDescent="0.2">
      <c r="A49" s="303" t="s">
        <v>853</v>
      </c>
      <c r="B49" s="208"/>
      <c r="C49" s="304" t="s">
        <v>834</v>
      </c>
      <c r="D49" s="297">
        <v>45160</v>
      </c>
      <c r="E49" s="305">
        <v>990000</v>
      </c>
      <c r="F49" s="305">
        <v>990000</v>
      </c>
      <c r="G49" s="357">
        <v>990000</v>
      </c>
      <c r="H49" s="441">
        <f t="shared" si="10"/>
        <v>1</v>
      </c>
      <c r="I49" s="202"/>
      <c r="J49" s="202"/>
      <c r="K49" s="202"/>
      <c r="L49" s="447"/>
      <c r="M49" s="202"/>
      <c r="N49" s="202"/>
      <c r="O49" s="202"/>
      <c r="P49" s="447"/>
      <c r="Q49" s="202"/>
      <c r="R49" s="202"/>
      <c r="S49" s="202"/>
      <c r="T49" s="447"/>
      <c r="U49" s="202"/>
      <c r="V49" s="202"/>
      <c r="W49" s="202"/>
      <c r="X49" s="447"/>
      <c r="Y49" s="202"/>
      <c r="Z49" s="202"/>
      <c r="AA49" s="202"/>
      <c r="AB49" s="447"/>
      <c r="AC49" s="312">
        <f t="shared" si="8"/>
        <v>990000</v>
      </c>
      <c r="AD49" s="312">
        <f t="shared" si="9"/>
        <v>990000</v>
      </c>
      <c r="AE49" s="575">
        <f t="shared" si="9"/>
        <v>990000</v>
      </c>
      <c r="AF49" s="550">
        <f t="shared" si="11"/>
        <v>1</v>
      </c>
    </row>
    <row r="50" spans="1:32" ht="15" customHeight="1" x14ac:dyDescent="0.2">
      <c r="A50" s="303" t="s">
        <v>854</v>
      </c>
      <c r="B50" s="208"/>
      <c r="C50" s="304" t="s">
        <v>835</v>
      </c>
      <c r="D50" s="297">
        <v>45160</v>
      </c>
      <c r="E50" s="305">
        <v>1245000</v>
      </c>
      <c r="F50" s="305">
        <v>1245000</v>
      </c>
      <c r="G50" s="357">
        <v>1245000</v>
      </c>
      <c r="H50" s="441">
        <f t="shared" si="10"/>
        <v>1</v>
      </c>
      <c r="I50" s="202"/>
      <c r="J50" s="202"/>
      <c r="K50" s="202"/>
      <c r="L50" s="447"/>
      <c r="M50" s="202"/>
      <c r="N50" s="202"/>
      <c r="O50" s="202"/>
      <c r="P50" s="447"/>
      <c r="Q50" s="202"/>
      <c r="R50" s="202"/>
      <c r="S50" s="202"/>
      <c r="T50" s="447"/>
      <c r="U50" s="202"/>
      <c r="V50" s="202"/>
      <c r="W50" s="202"/>
      <c r="X50" s="447"/>
      <c r="Y50" s="202"/>
      <c r="Z50" s="202"/>
      <c r="AA50" s="202"/>
      <c r="AB50" s="447"/>
      <c r="AC50" s="312">
        <f t="shared" si="8"/>
        <v>1245000</v>
      </c>
      <c r="AD50" s="312">
        <f t="shared" si="9"/>
        <v>1245000</v>
      </c>
      <c r="AE50" s="575">
        <f t="shared" si="9"/>
        <v>1245000</v>
      </c>
      <c r="AF50" s="550">
        <f t="shared" si="11"/>
        <v>1</v>
      </c>
    </row>
    <row r="51" spans="1:32" ht="15" customHeight="1" x14ac:dyDescent="0.2">
      <c r="A51" s="303" t="s">
        <v>855</v>
      </c>
      <c r="B51" s="208"/>
      <c r="C51" s="310" t="s">
        <v>747</v>
      </c>
      <c r="D51" s="315">
        <v>91140</v>
      </c>
      <c r="E51" s="307">
        <v>44146000</v>
      </c>
      <c r="F51" s="307">
        <v>44146000</v>
      </c>
      <c r="G51" s="307">
        <v>44324962</v>
      </c>
      <c r="H51" s="441">
        <f t="shared" si="10"/>
        <v>1.0040538667149912</v>
      </c>
      <c r="I51" s="573"/>
      <c r="J51" s="573"/>
      <c r="K51" s="573"/>
      <c r="L51" s="574"/>
      <c r="M51" s="573"/>
      <c r="N51" s="573"/>
      <c r="O51" s="573"/>
      <c r="P51" s="574"/>
      <c r="Q51" s="573"/>
      <c r="R51" s="573"/>
      <c r="S51" s="573"/>
      <c r="T51" s="574"/>
      <c r="U51" s="573"/>
      <c r="V51" s="573"/>
      <c r="W51" s="573"/>
      <c r="X51" s="574"/>
      <c r="Y51" s="573"/>
      <c r="Z51" s="573"/>
      <c r="AA51" s="573"/>
      <c r="AB51" s="574"/>
      <c r="AC51" s="575">
        <f t="shared" si="8"/>
        <v>44146000</v>
      </c>
      <c r="AD51" s="575">
        <f t="shared" si="9"/>
        <v>44146000</v>
      </c>
      <c r="AE51" s="575">
        <f t="shared" si="9"/>
        <v>44324962</v>
      </c>
      <c r="AF51" s="550">
        <f t="shared" si="11"/>
        <v>1.0040538667149912</v>
      </c>
    </row>
    <row r="52" spans="1:32" ht="15" customHeight="1" x14ac:dyDescent="0.2">
      <c r="A52" s="303" t="s">
        <v>856</v>
      </c>
      <c r="B52" s="208"/>
      <c r="C52" s="310" t="s">
        <v>749</v>
      </c>
      <c r="D52" s="315">
        <v>81030</v>
      </c>
      <c r="E52" s="307">
        <v>1200000</v>
      </c>
      <c r="F52" s="307">
        <v>1200000</v>
      </c>
      <c r="G52" s="307">
        <v>1101100</v>
      </c>
      <c r="H52" s="441">
        <f t="shared" si="10"/>
        <v>0.91758333333333331</v>
      </c>
      <c r="I52" s="573"/>
      <c r="J52" s="573"/>
      <c r="K52" s="573"/>
      <c r="L52" s="574"/>
      <c r="M52" s="573"/>
      <c r="N52" s="573"/>
      <c r="O52" s="573"/>
      <c r="P52" s="574"/>
      <c r="Q52" s="573"/>
      <c r="R52" s="573"/>
      <c r="S52" s="573"/>
      <c r="T52" s="574"/>
      <c r="U52" s="573"/>
      <c r="V52" s="573"/>
      <c r="W52" s="573"/>
      <c r="X52" s="574"/>
      <c r="Y52" s="573"/>
      <c r="Z52" s="573"/>
      <c r="AA52" s="573"/>
      <c r="AB52" s="574"/>
      <c r="AC52" s="575">
        <f t="shared" si="8"/>
        <v>1200000</v>
      </c>
      <c r="AD52" s="575">
        <f t="shared" si="9"/>
        <v>1200000</v>
      </c>
      <c r="AE52" s="575">
        <f t="shared" si="9"/>
        <v>1101100</v>
      </c>
      <c r="AF52" s="550">
        <f t="shared" si="11"/>
        <v>0.91758333333333331</v>
      </c>
    </row>
    <row r="53" spans="1:32" ht="15" customHeight="1" x14ac:dyDescent="0.2">
      <c r="A53" s="303" t="s">
        <v>857</v>
      </c>
      <c r="B53" s="208"/>
      <c r="C53" s="304" t="s">
        <v>738</v>
      </c>
      <c r="D53" s="297">
        <v>45160</v>
      </c>
      <c r="E53" s="305">
        <v>300000</v>
      </c>
      <c r="F53" s="305">
        <v>300000</v>
      </c>
      <c r="G53" s="357">
        <v>300000</v>
      </c>
      <c r="H53" s="441">
        <f t="shared" si="10"/>
        <v>1</v>
      </c>
      <c r="I53" s="202"/>
      <c r="J53" s="202"/>
      <c r="K53" s="202"/>
      <c r="L53" s="447"/>
      <c r="M53" s="202"/>
      <c r="N53" s="202"/>
      <c r="O53" s="202"/>
      <c r="P53" s="447"/>
      <c r="Q53" s="202"/>
      <c r="R53" s="202"/>
      <c r="S53" s="202"/>
      <c r="T53" s="447"/>
      <c r="U53" s="202"/>
      <c r="V53" s="202"/>
      <c r="W53" s="202"/>
      <c r="X53" s="447"/>
      <c r="Y53" s="202"/>
      <c r="Z53" s="202"/>
      <c r="AA53" s="202"/>
      <c r="AB53" s="447"/>
      <c r="AC53" s="312">
        <f t="shared" si="8"/>
        <v>300000</v>
      </c>
      <c r="AD53" s="312">
        <f t="shared" si="9"/>
        <v>300000</v>
      </c>
      <c r="AE53" s="575">
        <f t="shared" si="9"/>
        <v>300000</v>
      </c>
      <c r="AF53" s="550">
        <f t="shared" si="11"/>
        <v>1</v>
      </c>
    </row>
    <row r="54" spans="1:32" ht="15" customHeight="1" x14ac:dyDescent="0.2">
      <c r="A54" s="303" t="s">
        <v>858</v>
      </c>
      <c r="B54" s="208"/>
      <c r="C54" s="310" t="s">
        <v>750</v>
      </c>
      <c r="D54" s="344">
        <v>45160</v>
      </c>
      <c r="E54" s="307">
        <v>124000000</v>
      </c>
      <c r="F54" s="307">
        <v>112517016</v>
      </c>
      <c r="G54" s="307">
        <v>71511148</v>
      </c>
      <c r="H54" s="441">
        <f t="shared" si="10"/>
        <v>0.63555851854443068</v>
      </c>
      <c r="I54" s="573"/>
      <c r="J54" s="573"/>
      <c r="K54" s="573"/>
      <c r="L54" s="574"/>
      <c r="M54" s="573"/>
      <c r="N54" s="573"/>
      <c r="O54" s="573"/>
      <c r="P54" s="574"/>
      <c r="Q54" s="573"/>
      <c r="R54" s="573"/>
      <c r="S54" s="573"/>
      <c r="T54" s="574"/>
      <c r="U54" s="573"/>
      <c r="V54" s="573"/>
      <c r="W54" s="573"/>
      <c r="X54" s="574"/>
      <c r="Y54" s="573"/>
      <c r="Z54" s="573"/>
      <c r="AA54" s="573"/>
      <c r="AB54" s="574"/>
      <c r="AC54" s="575">
        <f t="shared" si="8"/>
        <v>124000000</v>
      </c>
      <c r="AD54" s="575">
        <f t="shared" si="9"/>
        <v>112517016</v>
      </c>
      <c r="AE54" s="575">
        <f t="shared" si="9"/>
        <v>71511148</v>
      </c>
      <c r="AF54" s="550">
        <f t="shared" si="11"/>
        <v>0.63555851854443068</v>
      </c>
    </row>
    <row r="55" spans="1:32" x14ac:dyDescent="0.2">
      <c r="A55" s="303" t="s">
        <v>859</v>
      </c>
      <c r="B55" s="208"/>
      <c r="C55" s="310" t="s">
        <v>996</v>
      </c>
      <c r="D55" s="344">
        <v>45160</v>
      </c>
      <c r="E55" s="307">
        <v>21000000</v>
      </c>
      <c r="F55" s="307">
        <v>25619075</v>
      </c>
      <c r="G55" s="307">
        <v>26108584</v>
      </c>
      <c r="H55" s="441">
        <f t="shared" si="10"/>
        <v>1.0191072082032626</v>
      </c>
      <c r="I55" s="573"/>
      <c r="J55" s="573"/>
      <c r="K55" s="573"/>
      <c r="L55" s="574"/>
      <c r="M55" s="573"/>
      <c r="N55" s="573"/>
      <c r="O55" s="573"/>
      <c r="P55" s="574"/>
      <c r="Q55" s="573"/>
      <c r="R55" s="573"/>
      <c r="S55" s="573"/>
      <c r="T55" s="574"/>
      <c r="U55" s="573"/>
      <c r="V55" s="573"/>
      <c r="W55" s="573"/>
      <c r="X55" s="574"/>
      <c r="Y55" s="573"/>
      <c r="Z55" s="573"/>
      <c r="AA55" s="573"/>
      <c r="AB55" s="574"/>
      <c r="AC55" s="575">
        <f t="shared" si="8"/>
        <v>21000000</v>
      </c>
      <c r="AD55" s="575">
        <f t="shared" si="9"/>
        <v>25619075</v>
      </c>
      <c r="AE55" s="575">
        <f t="shared" si="9"/>
        <v>26108584</v>
      </c>
      <c r="AF55" s="550">
        <f t="shared" si="11"/>
        <v>1.0191072082032626</v>
      </c>
    </row>
    <row r="56" spans="1:32" ht="15" customHeight="1" x14ac:dyDescent="0.2">
      <c r="A56" s="303" t="s">
        <v>860</v>
      </c>
      <c r="B56" s="208"/>
      <c r="C56" s="310" t="s">
        <v>753</v>
      </c>
      <c r="D56" s="344">
        <v>45160</v>
      </c>
      <c r="E56" s="307">
        <v>120000000</v>
      </c>
      <c r="F56" s="307">
        <v>120000000</v>
      </c>
      <c r="G56" s="307">
        <v>121087915</v>
      </c>
      <c r="H56" s="441">
        <f t="shared" si="10"/>
        <v>1.0090659583333332</v>
      </c>
      <c r="I56" s="573"/>
      <c r="J56" s="573"/>
      <c r="K56" s="573"/>
      <c r="L56" s="574"/>
      <c r="M56" s="573"/>
      <c r="N56" s="573"/>
      <c r="O56" s="573"/>
      <c r="P56" s="574"/>
      <c r="Q56" s="573"/>
      <c r="R56" s="573"/>
      <c r="S56" s="573"/>
      <c r="T56" s="574"/>
      <c r="U56" s="573"/>
      <c r="V56" s="573"/>
      <c r="W56" s="573"/>
      <c r="X56" s="574"/>
      <c r="Y56" s="573"/>
      <c r="Z56" s="573"/>
      <c r="AA56" s="573"/>
      <c r="AB56" s="574"/>
      <c r="AC56" s="575">
        <f t="shared" si="8"/>
        <v>120000000</v>
      </c>
      <c r="AD56" s="575">
        <f t="shared" si="9"/>
        <v>120000000</v>
      </c>
      <c r="AE56" s="575">
        <f t="shared" si="9"/>
        <v>121087915</v>
      </c>
      <c r="AF56" s="550">
        <f t="shared" si="11"/>
        <v>1.0090659583333332</v>
      </c>
    </row>
    <row r="57" spans="1:32" ht="15" customHeight="1" x14ac:dyDescent="0.2">
      <c r="A57" s="303" t="s">
        <v>861</v>
      </c>
      <c r="B57" s="208"/>
      <c r="C57" s="309" t="s">
        <v>754</v>
      </c>
      <c r="D57" s="344">
        <v>45160</v>
      </c>
      <c r="E57" s="307">
        <v>135500000</v>
      </c>
      <c r="F57" s="307">
        <v>135500000</v>
      </c>
      <c r="G57" s="307">
        <v>419000</v>
      </c>
      <c r="H57" s="441">
        <f t="shared" si="10"/>
        <v>3.0922509225092252E-3</v>
      </c>
      <c r="I57" s="573"/>
      <c r="J57" s="573"/>
      <c r="K57" s="573"/>
      <c r="L57" s="574"/>
      <c r="M57" s="573"/>
      <c r="N57" s="573"/>
      <c r="O57" s="573"/>
      <c r="P57" s="574"/>
      <c r="Q57" s="573"/>
      <c r="R57" s="573"/>
      <c r="S57" s="573"/>
      <c r="T57" s="574"/>
      <c r="U57" s="573"/>
      <c r="V57" s="573"/>
      <c r="W57" s="573"/>
      <c r="X57" s="574"/>
      <c r="Y57" s="573"/>
      <c r="Z57" s="573"/>
      <c r="AA57" s="573"/>
      <c r="AB57" s="574"/>
      <c r="AC57" s="575">
        <f t="shared" si="8"/>
        <v>135500000</v>
      </c>
      <c r="AD57" s="575">
        <f t="shared" si="9"/>
        <v>135500000</v>
      </c>
      <c r="AE57" s="575">
        <f t="shared" si="9"/>
        <v>419000</v>
      </c>
      <c r="AF57" s="550">
        <f t="shared" si="11"/>
        <v>3.0922509225092252E-3</v>
      </c>
    </row>
    <row r="58" spans="1:32" ht="30" x14ac:dyDescent="0.2">
      <c r="A58" s="303" t="s">
        <v>862</v>
      </c>
      <c r="B58" s="208"/>
      <c r="C58" s="309" t="s">
        <v>997</v>
      </c>
      <c r="D58" s="344">
        <v>45160</v>
      </c>
      <c r="E58" s="307"/>
      <c r="F58" s="307">
        <v>15491305</v>
      </c>
      <c r="G58" s="307"/>
      <c r="H58" s="441"/>
      <c r="I58" s="573"/>
      <c r="J58" s="573"/>
      <c r="K58" s="573"/>
      <c r="L58" s="574"/>
      <c r="M58" s="573"/>
      <c r="N58" s="573"/>
      <c r="O58" s="573"/>
      <c r="P58" s="574"/>
      <c r="Q58" s="573"/>
      <c r="R58" s="573"/>
      <c r="S58" s="573"/>
      <c r="T58" s="574"/>
      <c r="U58" s="573"/>
      <c r="V58" s="573"/>
      <c r="W58" s="573"/>
      <c r="X58" s="574"/>
      <c r="Y58" s="573"/>
      <c r="Z58" s="573"/>
      <c r="AA58" s="573"/>
      <c r="AB58" s="574"/>
      <c r="AC58" s="575"/>
      <c r="AD58" s="575">
        <f t="shared" ref="AD58:AE66" si="12">F58+J58+N58+R58+V58+Z58</f>
        <v>15491305</v>
      </c>
      <c r="AE58" s="575"/>
      <c r="AF58" s="550"/>
    </row>
    <row r="59" spans="1:32" x14ac:dyDescent="0.2">
      <c r="A59" s="303" t="s">
        <v>863</v>
      </c>
      <c r="B59" s="208"/>
      <c r="C59" s="356" t="s">
        <v>836</v>
      </c>
      <c r="D59" s="344">
        <v>13350</v>
      </c>
      <c r="E59" s="357">
        <v>1112500</v>
      </c>
      <c r="F59" s="357">
        <v>1112500</v>
      </c>
      <c r="G59" s="357">
        <v>1112500</v>
      </c>
      <c r="H59" s="441">
        <f t="shared" si="10"/>
        <v>1</v>
      </c>
      <c r="I59" s="358"/>
      <c r="J59" s="358"/>
      <c r="K59" s="358"/>
      <c r="L59" s="449"/>
      <c r="M59" s="358"/>
      <c r="N59" s="358"/>
      <c r="O59" s="358"/>
      <c r="P59" s="449"/>
      <c r="Q59" s="358"/>
      <c r="R59" s="358"/>
      <c r="S59" s="358"/>
      <c r="T59" s="449"/>
      <c r="U59" s="358"/>
      <c r="V59" s="358"/>
      <c r="W59" s="358"/>
      <c r="X59" s="449"/>
      <c r="Y59" s="358"/>
      <c r="Z59" s="358"/>
      <c r="AA59" s="358"/>
      <c r="AB59" s="449"/>
      <c r="AC59" s="312">
        <f>E59+I59+M59+Q59+U59+Y59</f>
        <v>1112500</v>
      </c>
      <c r="AD59" s="312">
        <f t="shared" si="12"/>
        <v>1112500</v>
      </c>
      <c r="AE59" s="575">
        <f t="shared" si="9"/>
        <v>1112500</v>
      </c>
      <c r="AF59" s="550">
        <f t="shared" si="11"/>
        <v>1</v>
      </c>
    </row>
    <row r="60" spans="1:32" x14ac:dyDescent="0.2">
      <c r="A60" s="303" t="s">
        <v>864</v>
      </c>
      <c r="B60" s="208"/>
      <c r="C60" s="309" t="s">
        <v>924</v>
      </c>
      <c r="D60" s="315">
        <v>13350</v>
      </c>
      <c r="E60" s="307">
        <v>480000000</v>
      </c>
      <c r="F60" s="307">
        <v>431729584</v>
      </c>
      <c r="G60" s="307">
        <v>64798603</v>
      </c>
      <c r="H60" s="441">
        <f t="shared" si="10"/>
        <v>0.15009071743390187</v>
      </c>
      <c r="I60" s="573"/>
      <c r="J60" s="573"/>
      <c r="K60" s="573"/>
      <c r="L60" s="574"/>
      <c r="M60" s="573"/>
      <c r="N60" s="573"/>
      <c r="O60" s="573"/>
      <c r="P60" s="574"/>
      <c r="Q60" s="573"/>
      <c r="R60" s="573"/>
      <c r="S60" s="573"/>
      <c r="T60" s="574"/>
      <c r="U60" s="573"/>
      <c r="V60" s="573"/>
      <c r="W60" s="573"/>
      <c r="X60" s="574"/>
      <c r="Y60" s="573"/>
      <c r="Z60" s="573"/>
      <c r="AA60" s="573"/>
      <c r="AB60" s="574"/>
      <c r="AC60" s="575">
        <f>E60+I60+M60+Q60+U60+Y60</f>
        <v>480000000</v>
      </c>
      <c r="AD60" s="575">
        <f t="shared" si="12"/>
        <v>431729584</v>
      </c>
      <c r="AE60" s="575">
        <f t="shared" si="9"/>
        <v>64798603</v>
      </c>
      <c r="AF60" s="550">
        <f t="shared" si="11"/>
        <v>0.15009071743390187</v>
      </c>
    </row>
    <row r="61" spans="1:32" ht="30" x14ac:dyDescent="0.2">
      <c r="A61" s="303" t="s">
        <v>865</v>
      </c>
      <c r="B61" s="208"/>
      <c r="C61" s="309" t="s">
        <v>889</v>
      </c>
      <c r="D61" s="315">
        <v>45160</v>
      </c>
      <c r="E61" s="307">
        <v>17050411</v>
      </c>
      <c r="F61" s="307">
        <v>17050411</v>
      </c>
      <c r="G61" s="307">
        <v>15869309</v>
      </c>
      <c r="H61" s="441">
        <f t="shared" si="10"/>
        <v>0.93072882524649991</v>
      </c>
      <c r="I61" s="573"/>
      <c r="J61" s="573"/>
      <c r="K61" s="573"/>
      <c r="L61" s="574"/>
      <c r="M61" s="573"/>
      <c r="N61" s="573"/>
      <c r="O61" s="573"/>
      <c r="P61" s="574"/>
      <c r="Q61" s="573"/>
      <c r="R61" s="573"/>
      <c r="S61" s="573"/>
      <c r="T61" s="574"/>
      <c r="U61" s="573"/>
      <c r="V61" s="573"/>
      <c r="W61" s="573"/>
      <c r="X61" s="574"/>
      <c r="Y61" s="573"/>
      <c r="Z61" s="573"/>
      <c r="AA61" s="573"/>
      <c r="AB61" s="574"/>
      <c r="AC61" s="575">
        <f>E61+I61+M61+Q61+U61+Y61</f>
        <v>17050411</v>
      </c>
      <c r="AD61" s="575">
        <f t="shared" si="12"/>
        <v>17050411</v>
      </c>
      <c r="AE61" s="575">
        <f t="shared" si="9"/>
        <v>15869309</v>
      </c>
      <c r="AF61" s="550">
        <f t="shared" si="11"/>
        <v>0.93072882524649991</v>
      </c>
    </row>
    <row r="62" spans="1:32" x14ac:dyDescent="0.2">
      <c r="A62" s="303" t="s">
        <v>866</v>
      </c>
      <c r="B62" s="208"/>
      <c r="C62" s="309" t="s">
        <v>888</v>
      </c>
      <c r="D62" s="315">
        <v>45160</v>
      </c>
      <c r="E62" s="307">
        <v>5000000</v>
      </c>
      <c r="F62" s="307">
        <v>20000000</v>
      </c>
      <c r="G62" s="307">
        <v>825000</v>
      </c>
      <c r="H62" s="441">
        <f t="shared" si="10"/>
        <v>4.1250000000000002E-2</v>
      </c>
      <c r="I62" s="573"/>
      <c r="J62" s="573"/>
      <c r="K62" s="573"/>
      <c r="L62" s="574"/>
      <c r="M62" s="573"/>
      <c r="N62" s="573"/>
      <c r="O62" s="573"/>
      <c r="P62" s="574"/>
      <c r="Q62" s="573"/>
      <c r="R62" s="573"/>
      <c r="S62" s="573"/>
      <c r="T62" s="574"/>
      <c r="U62" s="573"/>
      <c r="V62" s="573"/>
      <c r="W62" s="573"/>
      <c r="X62" s="574"/>
      <c r="Y62" s="573"/>
      <c r="Z62" s="573"/>
      <c r="AA62" s="573"/>
      <c r="AB62" s="574"/>
      <c r="AC62" s="575">
        <f>E62+I62+M62+Q62+U62+Y62</f>
        <v>5000000</v>
      </c>
      <c r="AD62" s="575">
        <f t="shared" si="12"/>
        <v>20000000</v>
      </c>
      <c r="AE62" s="575">
        <f t="shared" si="9"/>
        <v>825000</v>
      </c>
      <c r="AF62" s="550">
        <f t="shared" si="11"/>
        <v>4.1250000000000002E-2</v>
      </c>
    </row>
    <row r="63" spans="1:32" s="462" customFormat="1" ht="31.5" customHeight="1" x14ac:dyDescent="0.2">
      <c r="A63" s="303" t="s">
        <v>867</v>
      </c>
      <c r="B63" s="208"/>
      <c r="C63" s="309" t="s">
        <v>998</v>
      </c>
      <c r="D63" s="315">
        <v>45160</v>
      </c>
      <c r="E63" s="307"/>
      <c r="F63" s="307">
        <v>6864400</v>
      </c>
      <c r="G63" s="307"/>
      <c r="H63" s="441"/>
      <c r="I63" s="573"/>
      <c r="J63" s="573"/>
      <c r="K63" s="573"/>
      <c r="L63" s="574"/>
      <c r="M63" s="573"/>
      <c r="N63" s="573"/>
      <c r="O63" s="573"/>
      <c r="P63" s="574"/>
      <c r="Q63" s="573"/>
      <c r="R63" s="573"/>
      <c r="S63" s="573"/>
      <c r="T63" s="574"/>
      <c r="U63" s="573"/>
      <c r="V63" s="573"/>
      <c r="W63" s="573"/>
      <c r="X63" s="574"/>
      <c r="Y63" s="573"/>
      <c r="Z63" s="573"/>
      <c r="AA63" s="573"/>
      <c r="AB63" s="574"/>
      <c r="AC63" s="575"/>
      <c r="AD63" s="575">
        <f t="shared" si="12"/>
        <v>6864400</v>
      </c>
      <c r="AE63" s="575"/>
      <c r="AF63" s="550"/>
    </row>
    <row r="64" spans="1:32" ht="31.5" customHeight="1" x14ac:dyDescent="0.2">
      <c r="A64" s="303" t="s">
        <v>868</v>
      </c>
      <c r="B64" s="208"/>
      <c r="C64" s="309" t="s">
        <v>1007</v>
      </c>
      <c r="D64" s="315">
        <v>45160</v>
      </c>
      <c r="E64" s="307"/>
      <c r="F64" s="307">
        <v>5093083</v>
      </c>
      <c r="G64" s="307">
        <v>5093083</v>
      </c>
      <c r="H64" s="441">
        <f t="shared" si="10"/>
        <v>1</v>
      </c>
      <c r="I64" s="573"/>
      <c r="J64" s="573"/>
      <c r="K64" s="573"/>
      <c r="L64" s="574"/>
      <c r="M64" s="573"/>
      <c r="N64" s="573"/>
      <c r="O64" s="573"/>
      <c r="P64" s="574"/>
      <c r="Q64" s="573"/>
      <c r="R64" s="573"/>
      <c r="S64" s="573"/>
      <c r="T64" s="574"/>
      <c r="U64" s="573"/>
      <c r="V64" s="573"/>
      <c r="W64" s="573"/>
      <c r="X64" s="574"/>
      <c r="Y64" s="573"/>
      <c r="Z64" s="573"/>
      <c r="AA64" s="573"/>
      <c r="AB64" s="574"/>
      <c r="AC64" s="575"/>
      <c r="AD64" s="575">
        <f t="shared" si="12"/>
        <v>5093083</v>
      </c>
      <c r="AE64" s="575">
        <f t="shared" si="12"/>
        <v>5093083</v>
      </c>
      <c r="AF64" s="550">
        <f t="shared" si="11"/>
        <v>1</v>
      </c>
    </row>
    <row r="65" spans="1:32" s="462" customFormat="1" ht="15" customHeight="1" x14ac:dyDescent="0.2">
      <c r="A65" s="303" t="s">
        <v>869</v>
      </c>
      <c r="B65" s="208"/>
      <c r="C65" s="309" t="s">
        <v>1008</v>
      </c>
      <c r="D65" s="315">
        <v>45160</v>
      </c>
      <c r="E65" s="307"/>
      <c r="F65" s="307">
        <v>33269925</v>
      </c>
      <c r="G65" s="307"/>
      <c r="H65" s="441"/>
      <c r="I65" s="573"/>
      <c r="J65" s="573"/>
      <c r="K65" s="573"/>
      <c r="L65" s="574"/>
      <c r="M65" s="573"/>
      <c r="N65" s="573"/>
      <c r="O65" s="573"/>
      <c r="P65" s="574"/>
      <c r="Q65" s="573"/>
      <c r="R65" s="573"/>
      <c r="S65" s="573"/>
      <c r="T65" s="574"/>
      <c r="U65" s="573"/>
      <c r="V65" s="573"/>
      <c r="W65" s="573"/>
      <c r="X65" s="574"/>
      <c r="Y65" s="573"/>
      <c r="Z65" s="573"/>
      <c r="AA65" s="573"/>
      <c r="AB65" s="574"/>
      <c r="AC65" s="575"/>
      <c r="AD65" s="575">
        <f t="shared" si="12"/>
        <v>33269925</v>
      </c>
      <c r="AE65" s="575"/>
      <c r="AF65" s="550"/>
    </row>
    <row r="66" spans="1:32" s="462" customFormat="1" ht="15" customHeight="1" x14ac:dyDescent="0.2">
      <c r="A66" s="303" t="s">
        <v>870</v>
      </c>
      <c r="B66" s="208"/>
      <c r="C66" s="309" t="s">
        <v>1021</v>
      </c>
      <c r="D66" s="315">
        <v>13350</v>
      </c>
      <c r="E66" s="307"/>
      <c r="F66" s="307">
        <v>4033175</v>
      </c>
      <c r="G66" s="307"/>
      <c r="H66" s="441"/>
      <c r="I66" s="573"/>
      <c r="J66" s="573"/>
      <c r="K66" s="573"/>
      <c r="L66" s="574"/>
      <c r="M66" s="573"/>
      <c r="N66" s="573"/>
      <c r="O66" s="573"/>
      <c r="P66" s="574"/>
      <c r="Q66" s="573"/>
      <c r="R66" s="573"/>
      <c r="S66" s="573"/>
      <c r="T66" s="574"/>
      <c r="U66" s="573"/>
      <c r="V66" s="573"/>
      <c r="W66" s="573"/>
      <c r="X66" s="574"/>
      <c r="Y66" s="573"/>
      <c r="Z66" s="573"/>
      <c r="AA66" s="573"/>
      <c r="AB66" s="574"/>
      <c r="AC66" s="575"/>
      <c r="AD66" s="575">
        <f t="shared" si="12"/>
        <v>4033175</v>
      </c>
      <c r="AE66" s="575"/>
      <c r="AF66" s="550"/>
    </row>
    <row r="67" spans="1:32" s="462" customFormat="1" ht="15" customHeight="1" x14ac:dyDescent="0.2">
      <c r="A67" s="303" t="s">
        <v>871</v>
      </c>
      <c r="B67" s="669" t="s">
        <v>731</v>
      </c>
      <c r="C67" s="670"/>
      <c r="D67" s="314"/>
      <c r="E67" s="308">
        <f>SUM(E47:E62)</f>
        <v>973973911</v>
      </c>
      <c r="F67" s="308">
        <f>SUM(F47:F66)</f>
        <v>998591474</v>
      </c>
      <c r="G67" s="308">
        <f>SUM(G47:G66)</f>
        <v>375934859</v>
      </c>
      <c r="H67" s="443">
        <f t="shared" si="10"/>
        <v>0.37646511990948561</v>
      </c>
      <c r="I67" s="308">
        <f>SUM(I47:I62)</f>
        <v>0</v>
      </c>
      <c r="J67" s="308">
        <v>0</v>
      </c>
      <c r="K67" s="308"/>
      <c r="L67" s="442"/>
      <c r="M67" s="308">
        <f>SUM(M47:M62)</f>
        <v>0</v>
      </c>
      <c r="N67" s="308">
        <v>0</v>
      </c>
      <c r="O67" s="308"/>
      <c r="P67" s="442"/>
      <c r="Q67" s="308">
        <f>SUM(Q47:Q62)</f>
        <v>0</v>
      </c>
      <c r="R67" s="308">
        <v>0</v>
      </c>
      <c r="S67" s="308"/>
      <c r="T67" s="442"/>
      <c r="U67" s="308">
        <f>SUM(U47:U62)</f>
        <v>0</v>
      </c>
      <c r="V67" s="308">
        <v>0</v>
      </c>
      <c r="W67" s="308"/>
      <c r="X67" s="442"/>
      <c r="Y67" s="308">
        <f>SUM(Y47:Y62)</f>
        <v>0</v>
      </c>
      <c r="Z67" s="308">
        <v>0</v>
      </c>
      <c r="AA67" s="308"/>
      <c r="AB67" s="442"/>
      <c r="AC67" s="308">
        <f>SUM(AC47:AC62)</f>
        <v>973973911</v>
      </c>
      <c r="AD67" s="308">
        <f>SUM(AD47:AD66)</f>
        <v>998591474</v>
      </c>
      <c r="AE67" s="308">
        <f>SUM(AE47:AE66)</f>
        <v>375934859</v>
      </c>
      <c r="AF67" s="450">
        <f t="shared" si="11"/>
        <v>0.37646511990948561</v>
      </c>
    </row>
    <row r="68" spans="1:32" s="462" customFormat="1" ht="15" customHeight="1" x14ac:dyDescent="0.2">
      <c r="A68" s="303" t="s">
        <v>872</v>
      </c>
      <c r="B68" s="671" t="s">
        <v>43</v>
      </c>
      <c r="C68" s="672"/>
      <c r="D68" s="672"/>
      <c r="E68" s="673"/>
      <c r="F68" s="673"/>
      <c r="G68" s="673"/>
      <c r="H68" s="673"/>
      <c r="I68" s="673"/>
      <c r="J68" s="673"/>
      <c r="K68" s="673"/>
      <c r="L68" s="673"/>
      <c r="M68" s="673"/>
      <c r="N68" s="673"/>
      <c r="O68" s="673"/>
      <c r="P68" s="673"/>
      <c r="Q68" s="673"/>
      <c r="R68" s="673"/>
      <c r="S68" s="673"/>
      <c r="T68" s="673"/>
      <c r="U68" s="673"/>
      <c r="V68" s="673"/>
      <c r="W68" s="673"/>
      <c r="X68" s="673"/>
      <c r="Y68" s="673"/>
      <c r="Z68" s="673"/>
      <c r="AA68" s="673"/>
      <c r="AB68" s="673"/>
      <c r="AC68" s="673"/>
      <c r="AD68" s="674"/>
      <c r="AF68" s="548"/>
    </row>
    <row r="69" spans="1:32" s="462" customFormat="1" ht="15" customHeight="1" x14ac:dyDescent="0.2">
      <c r="A69" s="303" t="s">
        <v>873</v>
      </c>
      <c r="B69" s="208"/>
      <c r="C69" s="309" t="s">
        <v>799</v>
      </c>
      <c r="D69" s="315">
        <v>11130</v>
      </c>
      <c r="E69" s="307"/>
      <c r="F69" s="307"/>
      <c r="G69" s="307"/>
      <c r="H69" s="441"/>
      <c r="I69" s="573">
        <v>1950000</v>
      </c>
      <c r="J69" s="573">
        <v>1950000</v>
      </c>
      <c r="K69" s="573">
        <v>1050937</v>
      </c>
      <c r="L69" s="574">
        <f>K69/J69</f>
        <v>0.5389420512820513</v>
      </c>
      <c r="M69" s="573"/>
      <c r="N69" s="573"/>
      <c r="O69" s="573"/>
      <c r="P69" s="574"/>
      <c r="Q69" s="573"/>
      <c r="R69" s="573"/>
      <c r="S69" s="573"/>
      <c r="T69" s="574"/>
      <c r="U69" s="573"/>
      <c r="V69" s="573"/>
      <c r="W69" s="573"/>
      <c r="X69" s="574"/>
      <c r="Y69" s="573"/>
      <c r="Z69" s="573"/>
      <c r="AA69" s="573"/>
      <c r="AB69" s="574"/>
      <c r="AC69" s="575">
        <f t="shared" ref="AC69:AD73" si="13">E69+I69+M69+Q69+U69+Y69</f>
        <v>1950000</v>
      </c>
      <c r="AD69" s="575">
        <f t="shared" si="13"/>
        <v>1950000</v>
      </c>
      <c r="AE69" s="576">
        <f t="shared" ref="AE69:AE74" si="14">G69+K69+O69+W69+AA69</f>
        <v>1050937</v>
      </c>
      <c r="AF69" s="550">
        <f>AE69/AD69</f>
        <v>0.5389420512820513</v>
      </c>
    </row>
    <row r="70" spans="1:32" s="462" customFormat="1" ht="15" customHeight="1" x14ac:dyDescent="0.2">
      <c r="A70" s="303" t="s">
        <v>874</v>
      </c>
      <c r="B70" s="208"/>
      <c r="C70" s="309" t="s">
        <v>777</v>
      </c>
      <c r="D70" s="315">
        <v>72210</v>
      </c>
      <c r="E70" s="307">
        <v>1400000</v>
      </c>
      <c r="F70" s="307">
        <v>1400000</v>
      </c>
      <c r="G70" s="307">
        <v>1296059</v>
      </c>
      <c r="H70" s="441">
        <f>G70/F70</f>
        <v>0.92575642857142859</v>
      </c>
      <c r="I70" s="573"/>
      <c r="J70" s="573"/>
      <c r="K70" s="573"/>
      <c r="L70" s="574"/>
      <c r="M70" s="573"/>
      <c r="N70" s="573"/>
      <c r="O70" s="573"/>
      <c r="P70" s="574"/>
      <c r="Q70" s="573"/>
      <c r="R70" s="573"/>
      <c r="S70" s="573"/>
      <c r="T70" s="574"/>
      <c r="U70" s="573"/>
      <c r="V70" s="573"/>
      <c r="W70" s="573"/>
      <c r="X70" s="574"/>
      <c r="Y70" s="573"/>
      <c r="Z70" s="573"/>
      <c r="AA70" s="573"/>
      <c r="AB70" s="574"/>
      <c r="AC70" s="575">
        <f t="shared" si="13"/>
        <v>1400000</v>
      </c>
      <c r="AD70" s="575">
        <f t="shared" si="13"/>
        <v>1400000</v>
      </c>
      <c r="AE70" s="576">
        <f t="shared" si="14"/>
        <v>1296059</v>
      </c>
      <c r="AF70" s="550">
        <f t="shared" ref="AF70:AF76" si="15">AE70/AD70</f>
        <v>0.92575642857142859</v>
      </c>
    </row>
    <row r="71" spans="1:32" ht="30" customHeight="1" x14ac:dyDescent="0.2">
      <c r="A71" s="303" t="s">
        <v>875</v>
      </c>
      <c r="B71" s="208"/>
      <c r="C71" s="309" t="s">
        <v>778</v>
      </c>
      <c r="D71" s="315">
        <v>11130</v>
      </c>
      <c r="E71" s="307">
        <v>586000</v>
      </c>
      <c r="F71" s="307">
        <v>1008832</v>
      </c>
      <c r="G71" s="307">
        <v>788250</v>
      </c>
      <c r="H71" s="441">
        <f>G71/F71</f>
        <v>0.78134912453213223</v>
      </c>
      <c r="I71" s="573"/>
      <c r="J71" s="573"/>
      <c r="K71" s="573"/>
      <c r="L71" s="574"/>
      <c r="M71" s="573"/>
      <c r="N71" s="573"/>
      <c r="O71" s="573"/>
      <c r="P71" s="574"/>
      <c r="Q71" s="573"/>
      <c r="R71" s="573"/>
      <c r="S71" s="573"/>
      <c r="T71" s="574"/>
      <c r="U71" s="573"/>
      <c r="V71" s="573"/>
      <c r="W71" s="573"/>
      <c r="X71" s="574"/>
      <c r="Y71" s="573"/>
      <c r="Z71" s="573"/>
      <c r="AA71" s="573"/>
      <c r="AB71" s="574"/>
      <c r="AC71" s="575">
        <f t="shared" si="13"/>
        <v>586000</v>
      </c>
      <c r="AD71" s="575">
        <f t="shared" si="13"/>
        <v>1008832</v>
      </c>
      <c r="AE71" s="576">
        <f t="shared" si="14"/>
        <v>788250</v>
      </c>
      <c r="AF71" s="550">
        <f t="shared" si="15"/>
        <v>0.78134912453213223</v>
      </c>
    </row>
    <row r="72" spans="1:32" ht="29.25" customHeight="1" x14ac:dyDescent="0.2">
      <c r="A72" s="303" t="s">
        <v>876</v>
      </c>
      <c r="B72" s="208"/>
      <c r="C72" s="309" t="s">
        <v>779</v>
      </c>
      <c r="D72" s="315">
        <v>91140</v>
      </c>
      <c r="E72" s="307"/>
      <c r="F72" s="307"/>
      <c r="G72" s="307"/>
      <c r="H72" s="441"/>
      <c r="I72" s="573"/>
      <c r="J72" s="573"/>
      <c r="K72" s="573"/>
      <c r="L72" s="574"/>
      <c r="M72" s="573">
        <v>160000</v>
      </c>
      <c r="N72" s="573">
        <v>160000</v>
      </c>
      <c r="O72" s="573">
        <v>157391</v>
      </c>
      <c r="P72" s="574">
        <f>O72/N72</f>
        <v>0.98369375000000003</v>
      </c>
      <c r="Q72" s="573"/>
      <c r="R72" s="573"/>
      <c r="S72" s="573"/>
      <c r="T72" s="574"/>
      <c r="U72" s="573"/>
      <c r="V72" s="573"/>
      <c r="W72" s="573"/>
      <c r="X72" s="574"/>
      <c r="Y72" s="573"/>
      <c r="Z72" s="573"/>
      <c r="AA72" s="573"/>
      <c r="AB72" s="574"/>
      <c r="AC72" s="575">
        <f t="shared" si="13"/>
        <v>160000</v>
      </c>
      <c r="AD72" s="575">
        <f t="shared" si="13"/>
        <v>160000</v>
      </c>
      <c r="AE72" s="576">
        <f t="shared" si="14"/>
        <v>157391</v>
      </c>
      <c r="AF72" s="550">
        <f t="shared" si="15"/>
        <v>0.98369375000000003</v>
      </c>
    </row>
    <row r="73" spans="1:32" x14ac:dyDescent="0.2">
      <c r="A73" s="303" t="s">
        <v>877</v>
      </c>
      <c r="B73" s="208"/>
      <c r="C73" s="309" t="s">
        <v>787</v>
      </c>
      <c r="D73" s="315">
        <v>91140</v>
      </c>
      <c r="E73" s="307"/>
      <c r="F73" s="307"/>
      <c r="G73" s="307"/>
      <c r="H73" s="441"/>
      <c r="I73" s="573"/>
      <c r="J73" s="573"/>
      <c r="K73" s="573"/>
      <c r="L73" s="574"/>
      <c r="M73" s="573"/>
      <c r="N73" s="573"/>
      <c r="O73" s="573"/>
      <c r="P73" s="574"/>
      <c r="Q73" s="573"/>
      <c r="R73" s="573"/>
      <c r="S73" s="573"/>
      <c r="T73" s="574"/>
      <c r="U73" s="573">
        <v>340000</v>
      </c>
      <c r="V73" s="573">
        <v>340000</v>
      </c>
      <c r="W73" s="573">
        <v>718727</v>
      </c>
      <c r="X73" s="574">
        <f>W73/V73</f>
        <v>2.1139029411764705</v>
      </c>
      <c r="Y73" s="573"/>
      <c r="Z73" s="573"/>
      <c r="AA73" s="573"/>
      <c r="AB73" s="574"/>
      <c r="AC73" s="575">
        <f t="shared" si="13"/>
        <v>340000</v>
      </c>
      <c r="AD73" s="575">
        <f t="shared" si="13"/>
        <v>340000</v>
      </c>
      <c r="AE73" s="576">
        <f t="shared" si="14"/>
        <v>718727</v>
      </c>
      <c r="AF73" s="550">
        <f t="shared" si="15"/>
        <v>2.1139029411764705</v>
      </c>
    </row>
    <row r="74" spans="1:32" x14ac:dyDescent="0.2">
      <c r="A74" s="303" t="s">
        <v>878</v>
      </c>
      <c r="B74" s="208"/>
      <c r="C74" s="309" t="s">
        <v>978</v>
      </c>
      <c r="D74" s="315">
        <v>82092</v>
      </c>
      <c r="E74" s="307"/>
      <c r="F74" s="307"/>
      <c r="G74" s="307"/>
      <c r="H74" s="441"/>
      <c r="I74" s="573"/>
      <c r="J74" s="573"/>
      <c r="K74" s="573"/>
      <c r="L74" s="574"/>
      <c r="M74" s="573"/>
      <c r="N74" s="573"/>
      <c r="O74" s="573"/>
      <c r="P74" s="574"/>
      <c r="Q74" s="573"/>
      <c r="R74" s="573"/>
      <c r="S74" s="573"/>
      <c r="T74" s="574"/>
      <c r="U74" s="573"/>
      <c r="V74" s="573"/>
      <c r="W74" s="573"/>
      <c r="X74" s="574"/>
      <c r="Y74" s="573"/>
      <c r="Z74" s="573">
        <v>15591</v>
      </c>
      <c r="AA74" s="573">
        <v>28111</v>
      </c>
      <c r="AB74" s="574">
        <f>AA74/Z74</f>
        <v>1.8030273875954077</v>
      </c>
      <c r="AC74" s="575"/>
      <c r="AD74" s="575">
        <f>F74+J74+N74+R74+V74+Z74</f>
        <v>15591</v>
      </c>
      <c r="AE74" s="576">
        <f t="shared" si="14"/>
        <v>28111</v>
      </c>
      <c r="AF74" s="550">
        <f t="shared" si="15"/>
        <v>1.8030273875954077</v>
      </c>
    </row>
    <row r="75" spans="1:32" ht="30" x14ac:dyDescent="0.2">
      <c r="A75" s="303" t="s">
        <v>879</v>
      </c>
      <c r="B75" s="208"/>
      <c r="C75" s="309" t="s">
        <v>1700</v>
      </c>
      <c r="D75" s="315"/>
      <c r="E75" s="307"/>
      <c r="F75" s="307"/>
      <c r="G75" s="307">
        <v>202575</v>
      </c>
      <c r="H75" s="441"/>
      <c r="I75" s="573"/>
      <c r="J75" s="573"/>
      <c r="K75" s="573"/>
      <c r="L75" s="574"/>
      <c r="M75" s="573"/>
      <c r="N75" s="573"/>
      <c r="O75" s="573"/>
      <c r="P75" s="574"/>
      <c r="Q75" s="573"/>
      <c r="R75" s="573"/>
      <c r="S75" s="573"/>
      <c r="T75" s="574"/>
      <c r="U75" s="573"/>
      <c r="V75" s="573"/>
      <c r="W75" s="573"/>
      <c r="X75" s="574"/>
      <c r="Y75" s="573"/>
      <c r="Z75" s="573"/>
      <c r="AA75" s="573"/>
      <c r="AB75" s="574"/>
      <c r="AC75" s="575"/>
      <c r="AD75" s="575"/>
      <c r="AE75" s="576"/>
      <c r="AF75" s="550"/>
    </row>
    <row r="76" spans="1:32" ht="15" customHeight="1" x14ac:dyDescent="0.2">
      <c r="A76" s="303" t="s">
        <v>880</v>
      </c>
      <c r="B76" s="669" t="s">
        <v>743</v>
      </c>
      <c r="C76" s="687"/>
      <c r="D76" s="316"/>
      <c r="E76" s="255">
        <f t="shared" ref="E76:AC76" si="16">SUM(E69:E73)</f>
        <v>1986000</v>
      </c>
      <c r="F76" s="255">
        <f t="shared" si="16"/>
        <v>2408832</v>
      </c>
      <c r="G76" s="255">
        <f t="shared" si="16"/>
        <v>2084309</v>
      </c>
      <c r="H76" s="443">
        <f>G76/F76</f>
        <v>0.86527786080556879</v>
      </c>
      <c r="I76" s="255">
        <f t="shared" si="16"/>
        <v>1950000</v>
      </c>
      <c r="J76" s="255">
        <f t="shared" si="16"/>
        <v>1950000</v>
      </c>
      <c r="K76" s="255">
        <f t="shared" si="16"/>
        <v>1050937</v>
      </c>
      <c r="L76" s="443">
        <v>0.53890000000000005</v>
      </c>
      <c r="M76" s="255">
        <f t="shared" si="16"/>
        <v>160000</v>
      </c>
      <c r="N76" s="255">
        <f t="shared" si="16"/>
        <v>160000</v>
      </c>
      <c r="O76" s="255">
        <f t="shared" si="16"/>
        <v>157391</v>
      </c>
      <c r="P76" s="443">
        <f t="shared" si="16"/>
        <v>0.98369375000000003</v>
      </c>
      <c r="Q76" s="255">
        <f t="shared" si="16"/>
        <v>0</v>
      </c>
      <c r="R76" s="255">
        <f t="shared" si="16"/>
        <v>0</v>
      </c>
      <c r="S76" s="255">
        <f t="shared" si="16"/>
        <v>0</v>
      </c>
      <c r="T76" s="443">
        <f t="shared" si="16"/>
        <v>0</v>
      </c>
      <c r="U76" s="255">
        <f t="shared" si="16"/>
        <v>340000</v>
      </c>
      <c r="V76" s="255">
        <f t="shared" si="16"/>
        <v>340000</v>
      </c>
      <c r="W76" s="255">
        <f t="shared" si="16"/>
        <v>718727</v>
      </c>
      <c r="X76" s="443">
        <f t="shared" si="16"/>
        <v>2.1139029411764705</v>
      </c>
      <c r="Y76" s="255">
        <f t="shared" si="16"/>
        <v>0</v>
      </c>
      <c r="Z76" s="255">
        <f>SUM(Z74)</f>
        <v>15591</v>
      </c>
      <c r="AA76" s="255">
        <f>SUM(AA74)</f>
        <v>28111</v>
      </c>
      <c r="AB76" s="450">
        <f>AA76/Z76</f>
        <v>1.8030273875954077</v>
      </c>
      <c r="AC76" s="255">
        <f t="shared" si="16"/>
        <v>4436000</v>
      </c>
      <c r="AD76" s="255">
        <f>F76+J76+N76+R76+V76+AA76</f>
        <v>4886943</v>
      </c>
      <c r="AE76" s="256">
        <f>G76+K76+O76+W76+AA76</f>
        <v>4039475</v>
      </c>
      <c r="AF76" s="450">
        <f t="shared" si="15"/>
        <v>0.82658524971541514</v>
      </c>
    </row>
    <row r="77" spans="1:32" ht="15" customHeight="1" x14ac:dyDescent="0.2">
      <c r="A77" s="303" t="s">
        <v>881</v>
      </c>
      <c r="B77" s="671" t="s">
        <v>41</v>
      </c>
      <c r="C77" s="688"/>
      <c r="D77" s="688"/>
      <c r="E77" s="673"/>
      <c r="F77" s="673"/>
      <c r="G77" s="673"/>
      <c r="H77" s="673"/>
      <c r="I77" s="673"/>
      <c r="J77" s="673"/>
      <c r="K77" s="673"/>
      <c r="L77" s="673"/>
      <c r="M77" s="673"/>
      <c r="N77" s="673"/>
      <c r="O77" s="673"/>
      <c r="P77" s="673"/>
      <c r="Q77" s="673"/>
      <c r="R77" s="673"/>
      <c r="S77" s="673"/>
      <c r="T77" s="673"/>
      <c r="U77" s="673"/>
      <c r="V77" s="673"/>
      <c r="W77" s="673"/>
      <c r="X77" s="673"/>
      <c r="Y77" s="673"/>
      <c r="Z77" s="673"/>
      <c r="AA77" s="673"/>
      <c r="AB77" s="673"/>
      <c r="AC77" s="673"/>
      <c r="AD77" s="674"/>
    </row>
    <row r="78" spans="1:32" ht="15" customHeight="1" x14ac:dyDescent="0.2">
      <c r="A78" s="303" t="s">
        <v>882</v>
      </c>
      <c r="B78" s="302"/>
      <c r="C78" s="304" t="s">
        <v>827</v>
      </c>
      <c r="D78" s="297">
        <v>72311</v>
      </c>
      <c r="E78" s="305">
        <v>300800</v>
      </c>
      <c r="F78" s="305">
        <v>300800</v>
      </c>
      <c r="G78" s="357">
        <v>300800</v>
      </c>
      <c r="H78" s="440">
        <f>G78/F78</f>
        <v>1</v>
      </c>
      <c r="I78" s="202"/>
      <c r="J78" s="202"/>
      <c r="K78" s="202"/>
      <c r="L78" s="447"/>
      <c r="M78" s="202"/>
      <c r="N78" s="202"/>
      <c r="O78" s="202"/>
      <c r="P78" s="447"/>
      <c r="Q78" s="202"/>
      <c r="R78" s="202"/>
      <c r="S78" s="202"/>
      <c r="T78" s="447"/>
      <c r="U78" s="202"/>
      <c r="V78" s="202"/>
      <c r="W78" s="202"/>
      <c r="X78" s="447"/>
      <c r="Y78" s="202"/>
      <c r="Z78" s="202"/>
      <c r="AA78" s="202"/>
      <c r="AB78" s="447"/>
      <c r="AC78" s="312">
        <f t="shared" ref="AC78:AC100" si="17">E78+I78+M78+Q78+U78+Y78</f>
        <v>300800</v>
      </c>
      <c r="AD78" s="312">
        <f>F78+J78+N78+R78+V78+Z78</f>
        <v>300800</v>
      </c>
      <c r="AE78" s="576">
        <f>G78+K78+O78+S78+W78+AA78</f>
        <v>300800</v>
      </c>
      <c r="AF78" s="550">
        <f>AE78/AD78</f>
        <v>1</v>
      </c>
    </row>
    <row r="79" spans="1:32" ht="15" customHeight="1" x14ac:dyDescent="0.2">
      <c r="A79" s="303" t="s">
        <v>890</v>
      </c>
      <c r="B79" s="302"/>
      <c r="C79" s="304" t="s">
        <v>829</v>
      </c>
      <c r="D79" s="297">
        <v>66020</v>
      </c>
      <c r="E79" s="305">
        <v>1688000</v>
      </c>
      <c r="F79" s="305">
        <v>1688000</v>
      </c>
      <c r="G79" s="357">
        <v>1688000</v>
      </c>
      <c r="H79" s="440">
        <f t="shared" ref="H79:H108" si="18">G79/F79</f>
        <v>1</v>
      </c>
      <c r="I79" s="202"/>
      <c r="J79" s="202"/>
      <c r="K79" s="202"/>
      <c r="L79" s="447"/>
      <c r="M79" s="202"/>
      <c r="N79" s="202"/>
      <c r="O79" s="202"/>
      <c r="P79" s="447"/>
      <c r="Q79" s="202"/>
      <c r="R79" s="202"/>
      <c r="S79" s="202"/>
      <c r="T79" s="447"/>
      <c r="U79" s="202"/>
      <c r="V79" s="202"/>
      <c r="W79" s="202"/>
      <c r="X79" s="447"/>
      <c r="Y79" s="202"/>
      <c r="Z79" s="202"/>
      <c r="AA79" s="202"/>
      <c r="AB79" s="447"/>
      <c r="AC79" s="312">
        <f t="shared" si="17"/>
        <v>1688000</v>
      </c>
      <c r="AD79" s="312">
        <f t="shared" ref="AD79:AD102" si="19">F79+J79+N79+R79+V79+Z79</f>
        <v>1688000</v>
      </c>
      <c r="AE79" s="576">
        <f t="shared" ref="AE79:AE102" si="20">G79+K79+O79+S79+W79+AA79</f>
        <v>1688000</v>
      </c>
      <c r="AF79" s="550">
        <f t="shared" ref="AF79:AF103" si="21">AE79/AD79</f>
        <v>1</v>
      </c>
    </row>
    <row r="80" spans="1:32" ht="15" customHeight="1" x14ac:dyDescent="0.2">
      <c r="A80" s="303" t="s">
        <v>979</v>
      </c>
      <c r="B80" s="208"/>
      <c r="C80" s="309" t="s">
        <v>746</v>
      </c>
      <c r="D80" s="315">
        <v>66020</v>
      </c>
      <c r="E80" s="307">
        <v>520000</v>
      </c>
      <c r="F80" s="307">
        <v>520000</v>
      </c>
      <c r="G80" s="307">
        <v>526486</v>
      </c>
      <c r="H80" s="440">
        <f t="shared" si="18"/>
        <v>1.012473076923077</v>
      </c>
      <c r="I80" s="573"/>
      <c r="J80" s="573"/>
      <c r="K80" s="573"/>
      <c r="L80" s="574"/>
      <c r="M80" s="573"/>
      <c r="N80" s="573"/>
      <c r="O80" s="573"/>
      <c r="P80" s="574"/>
      <c r="Q80" s="573"/>
      <c r="R80" s="573"/>
      <c r="S80" s="573"/>
      <c r="T80" s="574"/>
      <c r="U80" s="573"/>
      <c r="V80" s="573"/>
      <c r="W80" s="573"/>
      <c r="X80" s="574"/>
      <c r="Y80" s="573"/>
      <c r="Z80" s="573"/>
      <c r="AA80" s="573"/>
      <c r="AB80" s="574"/>
      <c r="AC80" s="575">
        <f t="shared" si="17"/>
        <v>520000</v>
      </c>
      <c r="AD80" s="312">
        <f t="shared" si="19"/>
        <v>520000</v>
      </c>
      <c r="AE80" s="576">
        <f t="shared" si="20"/>
        <v>526486</v>
      </c>
      <c r="AF80" s="550">
        <f t="shared" si="21"/>
        <v>1.012473076923077</v>
      </c>
    </row>
    <row r="81" spans="1:32" ht="15" customHeight="1" x14ac:dyDescent="0.2">
      <c r="A81" s="303" t="s">
        <v>980</v>
      </c>
      <c r="B81" s="208"/>
      <c r="C81" s="309" t="s">
        <v>825</v>
      </c>
      <c r="D81" s="315">
        <v>11130</v>
      </c>
      <c r="E81" s="307">
        <v>1100000</v>
      </c>
      <c r="F81" s="307">
        <v>1100000</v>
      </c>
      <c r="G81" s="307"/>
      <c r="H81" s="440">
        <f t="shared" si="18"/>
        <v>0</v>
      </c>
      <c r="I81" s="573"/>
      <c r="J81" s="573"/>
      <c r="K81" s="573"/>
      <c r="L81" s="574"/>
      <c r="M81" s="573"/>
      <c r="N81" s="573"/>
      <c r="O81" s="573"/>
      <c r="P81" s="574"/>
      <c r="Q81" s="573"/>
      <c r="R81" s="573"/>
      <c r="S81" s="573"/>
      <c r="T81" s="574"/>
      <c r="U81" s="573"/>
      <c r="V81" s="573"/>
      <c r="W81" s="573"/>
      <c r="X81" s="574"/>
      <c r="Y81" s="573"/>
      <c r="Z81" s="573"/>
      <c r="AA81" s="573"/>
      <c r="AB81" s="574"/>
      <c r="AC81" s="575">
        <f t="shared" si="17"/>
        <v>1100000</v>
      </c>
      <c r="AD81" s="312">
        <f t="shared" si="19"/>
        <v>1100000</v>
      </c>
      <c r="AE81" s="576">
        <f t="shared" si="20"/>
        <v>0</v>
      </c>
      <c r="AF81" s="550">
        <f t="shared" si="21"/>
        <v>0</v>
      </c>
    </row>
    <row r="82" spans="1:32" ht="15" customHeight="1" x14ac:dyDescent="0.2">
      <c r="A82" s="303" t="s">
        <v>981</v>
      </c>
      <c r="B82" s="208"/>
      <c r="C82" s="309" t="s">
        <v>769</v>
      </c>
      <c r="D82" s="315">
        <v>66020</v>
      </c>
      <c r="E82" s="307">
        <v>1165000</v>
      </c>
      <c r="F82" s="307">
        <v>1165000</v>
      </c>
      <c r="G82" s="307">
        <v>1130000</v>
      </c>
      <c r="H82" s="440">
        <f t="shared" si="18"/>
        <v>0.96995708154506433</v>
      </c>
      <c r="I82" s="573"/>
      <c r="J82" s="573"/>
      <c r="K82" s="573"/>
      <c r="L82" s="574"/>
      <c r="M82" s="573"/>
      <c r="N82" s="573"/>
      <c r="O82" s="573"/>
      <c r="P82" s="574"/>
      <c r="Q82" s="573"/>
      <c r="R82" s="573"/>
      <c r="S82" s="573"/>
      <c r="T82" s="574"/>
      <c r="U82" s="573"/>
      <c r="V82" s="573"/>
      <c r="W82" s="573"/>
      <c r="X82" s="574"/>
      <c r="Y82" s="573"/>
      <c r="Z82" s="573"/>
      <c r="AA82" s="573"/>
      <c r="AB82" s="574"/>
      <c r="AC82" s="575">
        <f t="shared" si="17"/>
        <v>1165000</v>
      </c>
      <c r="AD82" s="312">
        <f t="shared" si="19"/>
        <v>1165000</v>
      </c>
      <c r="AE82" s="576">
        <f t="shared" si="20"/>
        <v>1130000</v>
      </c>
      <c r="AF82" s="550">
        <f t="shared" si="21"/>
        <v>0.96995708154506433</v>
      </c>
    </row>
    <row r="83" spans="1:32" ht="15" customHeight="1" x14ac:dyDescent="0.2">
      <c r="A83" s="303" t="s">
        <v>982</v>
      </c>
      <c r="B83" s="208"/>
      <c r="C83" s="309" t="s">
        <v>760</v>
      </c>
      <c r="D83" s="315">
        <v>81030</v>
      </c>
      <c r="E83" s="307">
        <v>250000</v>
      </c>
      <c r="F83" s="307">
        <v>250000</v>
      </c>
      <c r="G83" s="307">
        <v>250000</v>
      </c>
      <c r="H83" s="440">
        <f t="shared" si="18"/>
        <v>1</v>
      </c>
      <c r="I83" s="573"/>
      <c r="J83" s="573"/>
      <c r="K83" s="573"/>
      <c r="L83" s="574"/>
      <c r="M83" s="573"/>
      <c r="N83" s="573"/>
      <c r="O83" s="573"/>
      <c r="P83" s="574"/>
      <c r="Q83" s="573"/>
      <c r="R83" s="573"/>
      <c r="S83" s="573"/>
      <c r="T83" s="574"/>
      <c r="U83" s="573"/>
      <c r="V83" s="573"/>
      <c r="W83" s="573"/>
      <c r="X83" s="574"/>
      <c r="Y83" s="573"/>
      <c r="Z83" s="573"/>
      <c r="AA83" s="573"/>
      <c r="AB83" s="574"/>
      <c r="AC83" s="575">
        <f t="shared" si="17"/>
        <v>250000</v>
      </c>
      <c r="AD83" s="312">
        <f t="shared" si="19"/>
        <v>250000</v>
      </c>
      <c r="AE83" s="576">
        <f t="shared" si="20"/>
        <v>250000</v>
      </c>
      <c r="AF83" s="550">
        <f t="shared" si="21"/>
        <v>1</v>
      </c>
    </row>
    <row r="84" spans="1:32" ht="15" customHeight="1" x14ac:dyDescent="0.2">
      <c r="A84" s="303" t="s">
        <v>983</v>
      </c>
      <c r="B84" s="208"/>
      <c r="C84" s="309" t="s">
        <v>757</v>
      </c>
      <c r="D84" s="315">
        <v>810030</v>
      </c>
      <c r="E84" s="311">
        <v>25000000</v>
      </c>
      <c r="F84" s="311">
        <v>30750050</v>
      </c>
      <c r="G84" s="311">
        <v>15225805</v>
      </c>
      <c r="H84" s="440">
        <f t="shared" si="18"/>
        <v>0.49514732496369923</v>
      </c>
      <c r="I84" s="573"/>
      <c r="J84" s="573"/>
      <c r="K84" s="573"/>
      <c r="L84" s="574"/>
      <c r="M84" s="573"/>
      <c r="N84" s="573"/>
      <c r="O84" s="573"/>
      <c r="P84" s="574"/>
      <c r="Q84" s="573"/>
      <c r="R84" s="573"/>
      <c r="S84" s="573"/>
      <c r="T84" s="574"/>
      <c r="U84" s="573"/>
      <c r="V84" s="573"/>
      <c r="W84" s="573"/>
      <c r="X84" s="574"/>
      <c r="Y84" s="573"/>
      <c r="Z84" s="573"/>
      <c r="AA84" s="573"/>
      <c r="AB84" s="574"/>
      <c r="AC84" s="575">
        <f t="shared" si="17"/>
        <v>25000000</v>
      </c>
      <c r="AD84" s="312">
        <f t="shared" si="19"/>
        <v>30750050</v>
      </c>
      <c r="AE84" s="576">
        <f t="shared" si="20"/>
        <v>15225805</v>
      </c>
      <c r="AF84" s="550">
        <f t="shared" si="21"/>
        <v>0.49514732496369923</v>
      </c>
    </row>
    <row r="85" spans="1:32" ht="15" customHeight="1" x14ac:dyDescent="0.2">
      <c r="A85" s="303" t="s">
        <v>985</v>
      </c>
      <c r="B85" s="208"/>
      <c r="C85" s="309" t="s">
        <v>764</v>
      </c>
      <c r="D85" s="323" t="s">
        <v>884</v>
      </c>
      <c r="E85" s="311">
        <v>4388000</v>
      </c>
      <c r="F85" s="311">
        <v>4388000</v>
      </c>
      <c r="G85" s="311">
        <v>1231923</v>
      </c>
      <c r="H85" s="440">
        <f t="shared" si="18"/>
        <v>0.2807481768459435</v>
      </c>
      <c r="I85" s="573"/>
      <c r="J85" s="573"/>
      <c r="K85" s="573"/>
      <c r="L85" s="574"/>
      <c r="M85" s="573"/>
      <c r="N85" s="573"/>
      <c r="O85" s="573"/>
      <c r="P85" s="574"/>
      <c r="Q85" s="573"/>
      <c r="R85" s="573"/>
      <c r="S85" s="573"/>
      <c r="T85" s="574"/>
      <c r="U85" s="573"/>
      <c r="V85" s="573"/>
      <c r="W85" s="573"/>
      <c r="X85" s="574"/>
      <c r="Y85" s="573"/>
      <c r="Z85" s="573"/>
      <c r="AA85" s="573"/>
      <c r="AB85" s="574"/>
      <c r="AC85" s="575">
        <f t="shared" si="17"/>
        <v>4388000</v>
      </c>
      <c r="AD85" s="312">
        <f t="shared" si="19"/>
        <v>4388000</v>
      </c>
      <c r="AE85" s="576">
        <f t="shared" si="20"/>
        <v>1231923</v>
      </c>
      <c r="AF85" s="550">
        <f t="shared" si="21"/>
        <v>0.2807481768459435</v>
      </c>
    </row>
    <row r="86" spans="1:32" ht="15" customHeight="1" x14ac:dyDescent="0.2">
      <c r="A86" s="303" t="s">
        <v>986</v>
      </c>
      <c r="B86" s="208"/>
      <c r="C86" s="309" t="s">
        <v>765</v>
      </c>
      <c r="D86" s="323" t="s">
        <v>885</v>
      </c>
      <c r="E86" s="311">
        <v>8380000</v>
      </c>
      <c r="F86" s="311">
        <v>5880000</v>
      </c>
      <c r="G86" s="311">
        <v>5221205</v>
      </c>
      <c r="H86" s="440">
        <f t="shared" si="18"/>
        <v>0.88796003401360546</v>
      </c>
      <c r="I86" s="573"/>
      <c r="J86" s="573"/>
      <c r="K86" s="573"/>
      <c r="L86" s="574"/>
      <c r="M86" s="573"/>
      <c r="N86" s="573"/>
      <c r="O86" s="573"/>
      <c r="P86" s="574"/>
      <c r="Q86" s="573"/>
      <c r="R86" s="573"/>
      <c r="S86" s="573"/>
      <c r="T86" s="574"/>
      <c r="U86" s="573"/>
      <c r="V86" s="573"/>
      <c r="W86" s="573"/>
      <c r="X86" s="574"/>
      <c r="Y86" s="573"/>
      <c r="Z86" s="573"/>
      <c r="AA86" s="573"/>
      <c r="AB86" s="574"/>
      <c r="AC86" s="575">
        <f t="shared" si="17"/>
        <v>8380000</v>
      </c>
      <c r="AD86" s="312">
        <f t="shared" si="19"/>
        <v>5880000</v>
      </c>
      <c r="AE86" s="576">
        <f t="shared" si="20"/>
        <v>5221205</v>
      </c>
      <c r="AF86" s="550">
        <f t="shared" si="21"/>
        <v>0.88796003401360546</v>
      </c>
    </row>
    <row r="87" spans="1:32" ht="15" customHeight="1" x14ac:dyDescent="0.2">
      <c r="A87" s="303" t="s">
        <v>987</v>
      </c>
      <c r="B87" s="208"/>
      <c r="C87" s="309" t="s">
        <v>776</v>
      </c>
      <c r="D87" s="315">
        <v>11130</v>
      </c>
      <c r="E87" s="311"/>
      <c r="F87" s="311"/>
      <c r="G87" s="311"/>
      <c r="H87" s="440"/>
      <c r="I87" s="573">
        <v>1700000</v>
      </c>
      <c r="J87" s="573">
        <v>1700000</v>
      </c>
      <c r="K87" s="573">
        <v>1268655</v>
      </c>
      <c r="L87" s="574">
        <f>K87/J87</f>
        <v>0.74626764705882354</v>
      </c>
      <c r="M87" s="573"/>
      <c r="N87" s="573"/>
      <c r="O87" s="573"/>
      <c r="P87" s="574"/>
      <c r="Q87" s="573"/>
      <c r="R87" s="573"/>
      <c r="S87" s="573"/>
      <c r="T87" s="574"/>
      <c r="U87" s="573"/>
      <c r="V87" s="573"/>
      <c r="W87" s="573"/>
      <c r="X87" s="574"/>
      <c r="Y87" s="573"/>
      <c r="Z87" s="573"/>
      <c r="AA87" s="573"/>
      <c r="AB87" s="574"/>
      <c r="AC87" s="575">
        <f t="shared" si="17"/>
        <v>1700000</v>
      </c>
      <c r="AD87" s="312">
        <f t="shared" si="19"/>
        <v>1700000</v>
      </c>
      <c r="AE87" s="576">
        <f t="shared" si="20"/>
        <v>1268655</v>
      </c>
      <c r="AF87" s="550">
        <f t="shared" si="21"/>
        <v>0.74626764705882354</v>
      </c>
    </row>
    <row r="88" spans="1:32" ht="15" customHeight="1" x14ac:dyDescent="0.2">
      <c r="A88" s="303" t="s">
        <v>999</v>
      </c>
      <c r="B88" s="208"/>
      <c r="C88" s="309" t="s">
        <v>780</v>
      </c>
      <c r="D88" s="315">
        <v>91140</v>
      </c>
      <c r="E88" s="311"/>
      <c r="F88" s="311"/>
      <c r="G88" s="311"/>
      <c r="H88" s="440"/>
      <c r="I88" s="573"/>
      <c r="J88" s="573"/>
      <c r="K88" s="573"/>
      <c r="L88" s="574"/>
      <c r="M88" s="573">
        <v>1600000</v>
      </c>
      <c r="N88" s="573">
        <v>1600000</v>
      </c>
      <c r="O88" s="573">
        <v>976215</v>
      </c>
      <c r="P88" s="574">
        <f>O88/N88</f>
        <v>0.61013437500000001</v>
      </c>
      <c r="Q88" s="573"/>
      <c r="R88" s="573"/>
      <c r="S88" s="573"/>
      <c r="T88" s="574"/>
      <c r="U88" s="573"/>
      <c r="V88" s="573"/>
      <c r="W88" s="573"/>
      <c r="X88" s="574"/>
      <c r="Y88" s="573"/>
      <c r="Z88" s="573"/>
      <c r="AA88" s="573"/>
      <c r="AB88" s="574"/>
      <c r="AC88" s="575">
        <f t="shared" si="17"/>
        <v>1600000</v>
      </c>
      <c r="AD88" s="312">
        <f t="shared" si="19"/>
        <v>1600000</v>
      </c>
      <c r="AE88" s="576">
        <f t="shared" si="20"/>
        <v>976215</v>
      </c>
      <c r="AF88" s="550">
        <f t="shared" si="21"/>
        <v>0.61013437500000001</v>
      </c>
    </row>
    <row r="89" spans="1:32" ht="15" customHeight="1" x14ac:dyDescent="0.2">
      <c r="A89" s="303" t="s">
        <v>1000</v>
      </c>
      <c r="B89" s="208"/>
      <c r="C89" s="309" t="s">
        <v>781</v>
      </c>
      <c r="D89" s="315">
        <v>91140</v>
      </c>
      <c r="E89" s="311"/>
      <c r="F89" s="311"/>
      <c r="G89" s="311"/>
      <c r="H89" s="440"/>
      <c r="I89" s="573"/>
      <c r="J89" s="573"/>
      <c r="K89" s="573"/>
      <c r="L89" s="574"/>
      <c r="M89" s="573">
        <v>5500000</v>
      </c>
      <c r="N89" s="573">
        <v>5500000</v>
      </c>
      <c r="O89" s="573">
        <v>4128192</v>
      </c>
      <c r="P89" s="574">
        <f>O89/N89</f>
        <v>0.7505803636363636</v>
      </c>
      <c r="Q89" s="573"/>
      <c r="R89" s="573"/>
      <c r="S89" s="573"/>
      <c r="T89" s="574"/>
      <c r="U89" s="573"/>
      <c r="V89" s="573"/>
      <c r="W89" s="573"/>
      <c r="X89" s="574"/>
      <c r="Y89" s="573"/>
      <c r="Z89" s="573"/>
      <c r="AA89" s="573"/>
      <c r="AB89" s="574"/>
      <c r="AC89" s="575">
        <f t="shared" si="17"/>
        <v>5500000</v>
      </c>
      <c r="AD89" s="312">
        <f t="shared" si="19"/>
        <v>5500000</v>
      </c>
      <c r="AE89" s="576">
        <f t="shared" si="20"/>
        <v>4128192</v>
      </c>
      <c r="AF89" s="550">
        <f t="shared" si="21"/>
        <v>0.7505803636363636</v>
      </c>
    </row>
    <row r="90" spans="1:32" ht="15" customHeight="1" x14ac:dyDescent="0.2">
      <c r="A90" s="303" t="s">
        <v>1009</v>
      </c>
      <c r="B90" s="208"/>
      <c r="C90" s="309" t="s">
        <v>782</v>
      </c>
      <c r="D90" s="315">
        <v>91140</v>
      </c>
      <c r="E90" s="311"/>
      <c r="F90" s="311"/>
      <c r="G90" s="311"/>
      <c r="H90" s="440"/>
      <c r="I90" s="573"/>
      <c r="J90" s="573"/>
      <c r="K90" s="573"/>
      <c r="L90" s="574"/>
      <c r="M90" s="573"/>
      <c r="N90" s="573"/>
      <c r="O90" s="573"/>
      <c r="P90" s="574"/>
      <c r="Q90" s="573">
        <v>500000</v>
      </c>
      <c r="R90" s="573">
        <v>500000</v>
      </c>
      <c r="S90" s="573">
        <v>220046</v>
      </c>
      <c r="T90" s="574">
        <f>S90/R90</f>
        <v>0.44009199999999998</v>
      </c>
      <c r="U90" s="573"/>
      <c r="V90" s="573"/>
      <c r="W90" s="573"/>
      <c r="X90" s="574"/>
      <c r="Y90" s="573"/>
      <c r="Z90" s="573"/>
      <c r="AA90" s="573"/>
      <c r="AB90" s="574"/>
      <c r="AC90" s="575">
        <f t="shared" si="17"/>
        <v>500000</v>
      </c>
      <c r="AD90" s="312">
        <f t="shared" si="19"/>
        <v>500000</v>
      </c>
      <c r="AE90" s="576">
        <f t="shared" si="20"/>
        <v>220046</v>
      </c>
      <c r="AF90" s="550">
        <f t="shared" si="21"/>
        <v>0.44009199999999998</v>
      </c>
    </row>
    <row r="91" spans="1:32" ht="15" customHeight="1" x14ac:dyDescent="0.2">
      <c r="A91" s="303" t="s">
        <v>1010</v>
      </c>
      <c r="B91" s="208"/>
      <c r="C91" s="309" t="s">
        <v>783</v>
      </c>
      <c r="D91" s="315">
        <v>91140</v>
      </c>
      <c r="E91" s="311"/>
      <c r="F91" s="311"/>
      <c r="G91" s="311"/>
      <c r="H91" s="440"/>
      <c r="I91" s="573"/>
      <c r="J91" s="573"/>
      <c r="K91" s="573"/>
      <c r="L91" s="574"/>
      <c r="M91" s="573"/>
      <c r="N91" s="573"/>
      <c r="O91" s="573"/>
      <c r="P91" s="574"/>
      <c r="Q91" s="573">
        <v>6150000</v>
      </c>
      <c r="R91" s="573">
        <v>6150000</v>
      </c>
      <c r="S91" s="573"/>
      <c r="T91" s="574">
        <f>S91/R91</f>
        <v>0</v>
      </c>
      <c r="U91" s="573"/>
      <c r="V91" s="573"/>
      <c r="W91" s="573"/>
      <c r="X91" s="574"/>
      <c r="Y91" s="573"/>
      <c r="Z91" s="573"/>
      <c r="AA91" s="573"/>
      <c r="AB91" s="574"/>
      <c r="AC91" s="575">
        <f t="shared" si="17"/>
        <v>6150000</v>
      </c>
      <c r="AD91" s="312">
        <f t="shared" si="19"/>
        <v>6150000</v>
      </c>
      <c r="AE91" s="576">
        <f t="shared" si="20"/>
        <v>0</v>
      </c>
      <c r="AF91" s="550">
        <f t="shared" si="21"/>
        <v>0</v>
      </c>
    </row>
    <row r="92" spans="1:32" ht="15" customHeight="1" x14ac:dyDescent="0.2">
      <c r="A92" s="303" t="s">
        <v>1012</v>
      </c>
      <c r="B92" s="208"/>
      <c r="C92" s="309" t="s">
        <v>786</v>
      </c>
      <c r="D92" s="315">
        <v>91140</v>
      </c>
      <c r="E92" s="311"/>
      <c r="F92" s="311"/>
      <c r="G92" s="311"/>
      <c r="H92" s="440"/>
      <c r="I92" s="573"/>
      <c r="J92" s="573"/>
      <c r="K92" s="573"/>
      <c r="L92" s="574"/>
      <c r="M92" s="573"/>
      <c r="N92" s="573"/>
      <c r="O92" s="573"/>
      <c r="P92" s="574"/>
      <c r="Q92" s="573">
        <v>5500000</v>
      </c>
      <c r="R92" s="573">
        <v>5500000</v>
      </c>
      <c r="S92" s="573">
        <v>4972554</v>
      </c>
      <c r="T92" s="574">
        <f>S92/R92</f>
        <v>0.90410072727272728</v>
      </c>
      <c r="U92" s="573"/>
      <c r="V92" s="573"/>
      <c r="W92" s="573"/>
      <c r="X92" s="574"/>
      <c r="Y92" s="573"/>
      <c r="Z92" s="573"/>
      <c r="AA92" s="573"/>
      <c r="AB92" s="574"/>
      <c r="AC92" s="575">
        <f t="shared" si="17"/>
        <v>5500000</v>
      </c>
      <c r="AD92" s="312">
        <f t="shared" si="19"/>
        <v>5500000</v>
      </c>
      <c r="AE92" s="576">
        <f t="shared" si="20"/>
        <v>4972554</v>
      </c>
      <c r="AF92" s="550">
        <f t="shared" si="21"/>
        <v>0.90410072727272728</v>
      </c>
    </row>
    <row r="93" spans="1:32" ht="15" customHeight="1" x14ac:dyDescent="0.2">
      <c r="A93" s="303" t="s">
        <v>1013</v>
      </c>
      <c r="B93" s="208"/>
      <c r="C93" s="309" t="s">
        <v>784</v>
      </c>
      <c r="D93" s="315">
        <v>91140</v>
      </c>
      <c r="E93" s="311"/>
      <c r="F93" s="311"/>
      <c r="G93" s="311"/>
      <c r="H93" s="440"/>
      <c r="I93" s="573"/>
      <c r="J93" s="573"/>
      <c r="K93" s="573"/>
      <c r="L93" s="574"/>
      <c r="M93" s="573"/>
      <c r="N93" s="573"/>
      <c r="O93" s="573"/>
      <c r="P93" s="574"/>
      <c r="Q93" s="573"/>
      <c r="R93" s="573"/>
      <c r="S93" s="573"/>
      <c r="T93" s="574"/>
      <c r="U93" s="573">
        <v>5063000</v>
      </c>
      <c r="V93" s="573">
        <v>5063000</v>
      </c>
      <c r="W93" s="573">
        <v>2983634</v>
      </c>
      <c r="X93" s="574">
        <f>W93/V93</f>
        <v>0.58930159984199093</v>
      </c>
      <c r="Y93" s="573"/>
      <c r="Z93" s="573"/>
      <c r="AA93" s="573"/>
      <c r="AB93" s="574"/>
      <c r="AC93" s="575">
        <f t="shared" si="17"/>
        <v>5063000</v>
      </c>
      <c r="AD93" s="312">
        <f t="shared" si="19"/>
        <v>5063000</v>
      </c>
      <c r="AE93" s="576">
        <f t="shared" si="20"/>
        <v>2983634</v>
      </c>
      <c r="AF93" s="550">
        <f t="shared" si="21"/>
        <v>0.58930159984199093</v>
      </c>
    </row>
    <row r="94" spans="1:32" ht="15" customHeight="1" x14ac:dyDescent="0.2">
      <c r="A94" s="303" t="s">
        <v>1014</v>
      </c>
      <c r="B94" s="208"/>
      <c r="C94" s="309" t="s">
        <v>785</v>
      </c>
      <c r="D94" s="315">
        <v>91140</v>
      </c>
      <c r="E94" s="311"/>
      <c r="F94" s="311"/>
      <c r="G94" s="311"/>
      <c r="H94" s="440"/>
      <c r="I94" s="573"/>
      <c r="J94" s="573"/>
      <c r="K94" s="573"/>
      <c r="L94" s="574"/>
      <c r="M94" s="573"/>
      <c r="N94" s="573"/>
      <c r="O94" s="573"/>
      <c r="P94" s="574"/>
      <c r="Q94" s="573"/>
      <c r="R94" s="573"/>
      <c r="S94" s="573"/>
      <c r="T94" s="574"/>
      <c r="U94" s="573">
        <v>7000000</v>
      </c>
      <c r="V94" s="573">
        <v>7000000</v>
      </c>
      <c r="W94" s="573">
        <v>7057160</v>
      </c>
      <c r="X94" s="574">
        <f>W94/V94</f>
        <v>1.0081657142857143</v>
      </c>
      <c r="Y94" s="573"/>
      <c r="Z94" s="573"/>
      <c r="AA94" s="573"/>
      <c r="AB94" s="574"/>
      <c r="AC94" s="575">
        <f t="shared" si="17"/>
        <v>7000000</v>
      </c>
      <c r="AD94" s="312">
        <f t="shared" si="19"/>
        <v>7000000</v>
      </c>
      <c r="AE94" s="576">
        <f t="shared" si="20"/>
        <v>7057160</v>
      </c>
      <c r="AF94" s="550">
        <f t="shared" si="21"/>
        <v>1.0081657142857143</v>
      </c>
    </row>
    <row r="95" spans="1:32" ht="15" customHeight="1" x14ac:dyDescent="0.2">
      <c r="A95" s="303" t="s">
        <v>1022</v>
      </c>
      <c r="B95" s="208"/>
      <c r="C95" s="309" t="s">
        <v>792</v>
      </c>
      <c r="D95" s="315">
        <v>91140</v>
      </c>
      <c r="E95" s="311"/>
      <c r="F95" s="311"/>
      <c r="G95" s="311">
        <v>8474201</v>
      </c>
      <c r="H95" s="440"/>
      <c r="I95" s="573"/>
      <c r="J95" s="573"/>
      <c r="K95" s="573"/>
      <c r="L95" s="574"/>
      <c r="M95" s="573"/>
      <c r="N95" s="573"/>
      <c r="O95" s="573"/>
      <c r="P95" s="574"/>
      <c r="Q95" s="573"/>
      <c r="R95" s="573"/>
      <c r="S95" s="573"/>
      <c r="T95" s="574"/>
      <c r="U95" s="573">
        <v>2450000</v>
      </c>
      <c r="V95" s="573">
        <v>2450000</v>
      </c>
      <c r="W95" s="573"/>
      <c r="X95" s="574"/>
      <c r="Y95" s="573"/>
      <c r="Z95" s="573"/>
      <c r="AA95" s="573"/>
      <c r="AB95" s="574"/>
      <c r="AC95" s="575">
        <f t="shared" si="17"/>
        <v>2450000</v>
      </c>
      <c r="AD95" s="312">
        <f t="shared" si="19"/>
        <v>2450000</v>
      </c>
      <c r="AE95" s="576">
        <f t="shared" si="20"/>
        <v>8474201</v>
      </c>
      <c r="AF95" s="550">
        <f t="shared" si="21"/>
        <v>3.458857551020408</v>
      </c>
    </row>
    <row r="96" spans="1:32" ht="15" customHeight="1" x14ac:dyDescent="0.2">
      <c r="A96" s="303" t="s">
        <v>1023</v>
      </c>
      <c r="B96" s="208"/>
      <c r="C96" s="309" t="s">
        <v>788</v>
      </c>
      <c r="D96" s="315">
        <v>82092</v>
      </c>
      <c r="E96" s="311"/>
      <c r="F96" s="311"/>
      <c r="G96" s="311"/>
      <c r="H96" s="440"/>
      <c r="I96" s="573"/>
      <c r="J96" s="573"/>
      <c r="K96" s="573"/>
      <c r="L96" s="574"/>
      <c r="M96" s="573"/>
      <c r="N96" s="573"/>
      <c r="O96" s="573"/>
      <c r="P96" s="574"/>
      <c r="Q96" s="573"/>
      <c r="R96" s="573"/>
      <c r="S96" s="573"/>
      <c r="T96" s="574"/>
      <c r="U96" s="573"/>
      <c r="V96" s="573"/>
      <c r="W96" s="573"/>
      <c r="X96" s="574"/>
      <c r="Y96" s="573">
        <v>500000</v>
      </c>
      <c r="Z96" s="573">
        <v>484409</v>
      </c>
      <c r="AA96" s="573">
        <v>115685</v>
      </c>
      <c r="AB96" s="574">
        <f>AA96/Z96</f>
        <v>0.23881678498954395</v>
      </c>
      <c r="AC96" s="575">
        <f t="shared" si="17"/>
        <v>500000</v>
      </c>
      <c r="AD96" s="312">
        <f t="shared" si="19"/>
        <v>484409</v>
      </c>
      <c r="AE96" s="576">
        <f t="shared" si="20"/>
        <v>115685</v>
      </c>
      <c r="AF96" s="550">
        <f t="shared" si="21"/>
        <v>0.23881678498954395</v>
      </c>
    </row>
    <row r="97" spans="1:32" x14ac:dyDescent="0.2">
      <c r="A97" s="303" t="s">
        <v>1024</v>
      </c>
      <c r="B97" s="208"/>
      <c r="C97" s="309" t="s">
        <v>789</v>
      </c>
      <c r="D97" s="315">
        <v>82092</v>
      </c>
      <c r="E97" s="311"/>
      <c r="F97" s="311"/>
      <c r="G97" s="311"/>
      <c r="H97" s="440"/>
      <c r="I97" s="573"/>
      <c r="J97" s="573"/>
      <c r="K97" s="573"/>
      <c r="L97" s="574"/>
      <c r="M97" s="573"/>
      <c r="N97" s="573"/>
      <c r="O97" s="573"/>
      <c r="P97" s="574"/>
      <c r="Q97" s="573"/>
      <c r="R97" s="573"/>
      <c r="S97" s="573"/>
      <c r="T97" s="574"/>
      <c r="U97" s="573"/>
      <c r="V97" s="573"/>
      <c r="W97" s="573"/>
      <c r="X97" s="574"/>
      <c r="Y97" s="573">
        <v>815000</v>
      </c>
      <c r="Z97" s="573">
        <v>815000</v>
      </c>
      <c r="AA97" s="573">
        <v>220300</v>
      </c>
      <c r="AB97" s="574">
        <f>AA97/Z97</f>
        <v>0.27030674846625768</v>
      </c>
      <c r="AC97" s="575">
        <f t="shared" si="17"/>
        <v>815000</v>
      </c>
      <c r="AD97" s="312">
        <f t="shared" si="19"/>
        <v>815000</v>
      </c>
      <c r="AE97" s="576">
        <f t="shared" si="20"/>
        <v>220300</v>
      </c>
      <c r="AF97" s="550">
        <f t="shared" si="21"/>
        <v>0.27030674846625768</v>
      </c>
    </row>
    <row r="98" spans="1:32" ht="31.5" x14ac:dyDescent="0.2">
      <c r="A98" s="303" t="s">
        <v>1025</v>
      </c>
      <c r="B98" s="208"/>
      <c r="C98" s="579" t="s">
        <v>800</v>
      </c>
      <c r="D98" s="580">
        <v>82091</v>
      </c>
      <c r="E98" s="311">
        <v>1181000</v>
      </c>
      <c r="F98" s="311">
        <v>1181000</v>
      </c>
      <c r="G98" s="311">
        <v>339118</v>
      </c>
      <c r="H98" s="440">
        <f t="shared" si="18"/>
        <v>0.28714479254868758</v>
      </c>
      <c r="I98" s="573"/>
      <c r="J98" s="573"/>
      <c r="K98" s="573"/>
      <c r="L98" s="574"/>
      <c r="M98" s="573"/>
      <c r="N98" s="573"/>
      <c r="O98" s="573"/>
      <c r="P98" s="574"/>
      <c r="Q98" s="573"/>
      <c r="R98" s="573"/>
      <c r="S98" s="573"/>
      <c r="T98" s="574"/>
      <c r="U98" s="573"/>
      <c r="V98" s="573"/>
      <c r="W98" s="573"/>
      <c r="X98" s="574"/>
      <c r="Y98" s="573"/>
      <c r="Z98" s="573"/>
      <c r="AA98" s="573"/>
      <c r="AB98" s="574"/>
      <c r="AC98" s="575">
        <f t="shared" si="17"/>
        <v>1181000</v>
      </c>
      <c r="AD98" s="312">
        <f t="shared" si="19"/>
        <v>1181000</v>
      </c>
      <c r="AE98" s="576">
        <f t="shared" si="20"/>
        <v>339118</v>
      </c>
      <c r="AF98" s="550">
        <f t="shared" si="21"/>
        <v>0.28714479254868758</v>
      </c>
    </row>
    <row r="99" spans="1:32" s="462" customFormat="1" ht="30.75" customHeight="1" x14ac:dyDescent="0.2">
      <c r="A99" s="303" t="s">
        <v>1682</v>
      </c>
      <c r="B99" s="208"/>
      <c r="C99" s="579" t="s">
        <v>802</v>
      </c>
      <c r="D99" s="580">
        <v>107080</v>
      </c>
      <c r="E99" s="311">
        <v>236220</v>
      </c>
      <c r="F99" s="311">
        <v>236220</v>
      </c>
      <c r="G99" s="311">
        <v>153137</v>
      </c>
      <c r="H99" s="440">
        <f t="shared" si="18"/>
        <v>0.64828126322919311</v>
      </c>
      <c r="I99" s="573"/>
      <c r="J99" s="573"/>
      <c r="K99" s="573"/>
      <c r="L99" s="574"/>
      <c r="M99" s="573"/>
      <c r="N99" s="573"/>
      <c r="O99" s="573"/>
      <c r="P99" s="574"/>
      <c r="Q99" s="573"/>
      <c r="R99" s="573"/>
      <c r="S99" s="573"/>
      <c r="T99" s="574"/>
      <c r="U99" s="573"/>
      <c r="V99" s="573"/>
      <c r="W99" s="573"/>
      <c r="X99" s="574"/>
      <c r="Y99" s="573"/>
      <c r="Z99" s="573"/>
      <c r="AA99" s="573"/>
      <c r="AB99" s="574"/>
      <c r="AC99" s="575">
        <f t="shared" si="17"/>
        <v>236220</v>
      </c>
      <c r="AD99" s="312">
        <f t="shared" si="19"/>
        <v>236220</v>
      </c>
      <c r="AE99" s="576">
        <f t="shared" si="20"/>
        <v>153137</v>
      </c>
      <c r="AF99" s="550">
        <f t="shared" si="21"/>
        <v>0.64828126322919311</v>
      </c>
    </row>
    <row r="100" spans="1:32" s="462" customFormat="1" ht="15.75" x14ac:dyDescent="0.2">
      <c r="A100" s="303" t="s">
        <v>1683</v>
      </c>
      <c r="B100" s="208"/>
      <c r="C100" s="579" t="s">
        <v>922</v>
      </c>
      <c r="D100" s="580">
        <v>64010</v>
      </c>
      <c r="E100" s="311">
        <v>30000000</v>
      </c>
      <c r="F100" s="311"/>
      <c r="G100" s="311">
        <v>1113000</v>
      </c>
      <c r="H100" s="440"/>
      <c r="I100" s="573"/>
      <c r="J100" s="573"/>
      <c r="K100" s="573"/>
      <c r="L100" s="574"/>
      <c r="M100" s="573"/>
      <c r="N100" s="573"/>
      <c r="O100" s="573"/>
      <c r="P100" s="574"/>
      <c r="Q100" s="573"/>
      <c r="R100" s="573"/>
      <c r="S100" s="573"/>
      <c r="T100" s="574"/>
      <c r="U100" s="573"/>
      <c r="V100" s="573"/>
      <c r="W100" s="573"/>
      <c r="X100" s="574"/>
      <c r="Y100" s="573"/>
      <c r="Z100" s="573"/>
      <c r="AA100" s="573"/>
      <c r="AB100" s="574"/>
      <c r="AC100" s="575">
        <f t="shared" si="17"/>
        <v>30000000</v>
      </c>
      <c r="AD100" s="312">
        <f t="shared" si="19"/>
        <v>0</v>
      </c>
      <c r="AE100" s="576">
        <f t="shared" si="20"/>
        <v>1113000</v>
      </c>
      <c r="AF100" s="550"/>
    </row>
    <row r="101" spans="1:32" s="462" customFormat="1" ht="26.25" customHeight="1" x14ac:dyDescent="0.2">
      <c r="A101" s="303" t="s">
        <v>1701</v>
      </c>
      <c r="B101" s="208"/>
      <c r="C101" s="578" t="s">
        <v>984</v>
      </c>
      <c r="D101" s="580">
        <v>74040</v>
      </c>
      <c r="E101" s="311"/>
      <c r="F101" s="311">
        <v>2651482</v>
      </c>
      <c r="G101" s="311">
        <v>1994912</v>
      </c>
      <c r="H101" s="440">
        <f t="shared" si="18"/>
        <v>0.75237621828094625</v>
      </c>
      <c r="I101" s="573"/>
      <c r="J101" s="573"/>
      <c r="K101" s="573"/>
      <c r="L101" s="574"/>
      <c r="M101" s="573"/>
      <c r="N101" s="573"/>
      <c r="O101" s="573"/>
      <c r="P101" s="574"/>
      <c r="Q101" s="573"/>
      <c r="R101" s="573"/>
      <c r="S101" s="573"/>
      <c r="T101" s="574"/>
      <c r="U101" s="573"/>
      <c r="V101" s="573"/>
      <c r="W101" s="573"/>
      <c r="X101" s="574"/>
      <c r="Y101" s="573"/>
      <c r="Z101" s="573"/>
      <c r="AA101" s="573"/>
      <c r="AB101" s="574"/>
      <c r="AC101" s="575"/>
      <c r="AD101" s="312">
        <f t="shared" si="19"/>
        <v>2651482</v>
      </c>
      <c r="AE101" s="576">
        <f t="shared" si="20"/>
        <v>1994912</v>
      </c>
      <c r="AF101" s="550">
        <f t="shared" si="21"/>
        <v>0.75237621828094625</v>
      </c>
    </row>
    <row r="102" spans="1:32" s="462" customFormat="1" x14ac:dyDescent="0.2">
      <c r="A102" s="303" t="s">
        <v>1702</v>
      </c>
      <c r="B102" s="208"/>
      <c r="C102" s="577" t="s">
        <v>1011</v>
      </c>
      <c r="D102" s="580">
        <v>13350</v>
      </c>
      <c r="E102" s="311"/>
      <c r="F102" s="311">
        <v>6000000</v>
      </c>
      <c r="G102" s="311">
        <v>6000000</v>
      </c>
      <c r="H102" s="440">
        <f t="shared" si="18"/>
        <v>1</v>
      </c>
      <c r="I102" s="573"/>
      <c r="J102" s="573"/>
      <c r="K102" s="573"/>
      <c r="L102" s="574"/>
      <c r="M102" s="573"/>
      <c r="N102" s="573"/>
      <c r="O102" s="573"/>
      <c r="P102" s="574"/>
      <c r="Q102" s="573"/>
      <c r="R102" s="573"/>
      <c r="S102" s="573"/>
      <c r="T102" s="574"/>
      <c r="U102" s="573"/>
      <c r="V102" s="573"/>
      <c r="W102" s="573"/>
      <c r="X102" s="574"/>
      <c r="Y102" s="573"/>
      <c r="Z102" s="573"/>
      <c r="AA102" s="573"/>
      <c r="AB102" s="574"/>
      <c r="AC102" s="575"/>
      <c r="AD102" s="312">
        <f t="shared" si="19"/>
        <v>6000000</v>
      </c>
      <c r="AE102" s="576">
        <f t="shared" si="20"/>
        <v>6000000</v>
      </c>
      <c r="AF102" s="550">
        <f t="shared" si="21"/>
        <v>1</v>
      </c>
    </row>
    <row r="103" spans="1:32" s="462" customFormat="1" x14ac:dyDescent="0.2">
      <c r="A103" s="303" t="s">
        <v>1703</v>
      </c>
      <c r="B103" s="669" t="s">
        <v>744</v>
      </c>
      <c r="C103" s="689"/>
      <c r="D103" s="317"/>
      <c r="E103" s="255">
        <f>SUM(E78:E100)</f>
        <v>74209020</v>
      </c>
      <c r="F103" s="255">
        <f>SUM(F78:F102)</f>
        <v>56110552</v>
      </c>
      <c r="G103" s="255">
        <f>SUM(G78:G102)</f>
        <v>43648587</v>
      </c>
      <c r="H103" s="517">
        <f t="shared" si="18"/>
        <v>0.77790336120735371</v>
      </c>
      <c r="I103" s="255">
        <f t="shared" ref="I103:AC103" si="22">SUM(I78:I100)</f>
        <v>1700000</v>
      </c>
      <c r="J103" s="255">
        <f t="shared" si="22"/>
        <v>1700000</v>
      </c>
      <c r="K103" s="255">
        <f t="shared" si="22"/>
        <v>1268655</v>
      </c>
      <c r="L103" s="443">
        <v>0.74629999999999996</v>
      </c>
      <c r="M103" s="255">
        <f t="shared" si="22"/>
        <v>7100000</v>
      </c>
      <c r="N103" s="255">
        <f t="shared" si="22"/>
        <v>7100000</v>
      </c>
      <c r="O103" s="255">
        <f t="shared" si="22"/>
        <v>5104407</v>
      </c>
      <c r="P103" s="443">
        <f>O103/N103</f>
        <v>0.71893056338028172</v>
      </c>
      <c r="Q103" s="255">
        <f t="shared" si="22"/>
        <v>12150000</v>
      </c>
      <c r="R103" s="255">
        <f t="shared" si="22"/>
        <v>12150000</v>
      </c>
      <c r="S103" s="255">
        <f t="shared" si="22"/>
        <v>5192600</v>
      </c>
      <c r="T103" s="450">
        <f>S103/R103</f>
        <v>0.42737448559670782</v>
      </c>
      <c r="U103" s="255">
        <f t="shared" si="22"/>
        <v>14513000</v>
      </c>
      <c r="V103" s="255">
        <f t="shared" si="22"/>
        <v>14513000</v>
      </c>
      <c r="W103" s="255">
        <f t="shared" si="22"/>
        <v>10040794</v>
      </c>
      <c r="X103" s="450">
        <f>W103/V103</f>
        <v>0.69184827396127613</v>
      </c>
      <c r="Y103" s="255">
        <f t="shared" si="22"/>
        <v>1315000</v>
      </c>
      <c r="Z103" s="255">
        <f t="shared" si="22"/>
        <v>1299409</v>
      </c>
      <c r="AA103" s="255">
        <f t="shared" si="22"/>
        <v>335985</v>
      </c>
      <c r="AB103" s="450">
        <f>AA103/Z103</f>
        <v>0.25856754878564026</v>
      </c>
      <c r="AC103" s="255">
        <f t="shared" si="22"/>
        <v>110987020</v>
      </c>
      <c r="AD103" s="482">
        <f t="shared" ref="AD103:AE108" si="23">F103+J103+N103+R103+V103+Z103</f>
        <v>92872961</v>
      </c>
      <c r="AE103" s="255">
        <f>SUM(AE78:AE102)</f>
        <v>65591028</v>
      </c>
      <c r="AF103" s="450">
        <f t="shared" si="21"/>
        <v>0.70624460869725048</v>
      </c>
    </row>
    <row r="104" spans="1:32" x14ac:dyDescent="0.2">
      <c r="A104" s="303" t="s">
        <v>1704</v>
      </c>
      <c r="B104" s="479"/>
      <c r="C104" s="480" t="s">
        <v>1681</v>
      </c>
      <c r="D104" s="481"/>
      <c r="E104" s="307"/>
      <c r="F104" s="307">
        <v>200000000</v>
      </c>
      <c r="G104" s="307">
        <v>200000000</v>
      </c>
      <c r="H104" s="440">
        <f t="shared" si="18"/>
        <v>1</v>
      </c>
      <c r="I104" s="307"/>
      <c r="J104" s="307"/>
      <c r="K104" s="307"/>
      <c r="L104" s="441"/>
      <c r="M104" s="307"/>
      <c r="N104" s="307"/>
      <c r="O104" s="307"/>
      <c r="P104" s="441"/>
      <c r="Q104" s="307"/>
      <c r="R104" s="307"/>
      <c r="S104" s="307"/>
      <c r="T104" s="574"/>
      <c r="U104" s="307"/>
      <c r="V104" s="307"/>
      <c r="W104" s="307"/>
      <c r="X104" s="574"/>
      <c r="Y104" s="307"/>
      <c r="Z104" s="307"/>
      <c r="AA104" s="307"/>
      <c r="AB104" s="574"/>
      <c r="AC104" s="307"/>
      <c r="AD104" s="312">
        <f t="shared" si="23"/>
        <v>200000000</v>
      </c>
      <c r="AE104" s="575">
        <v>200000000</v>
      </c>
      <c r="AF104" s="550">
        <f>AE104/AD104</f>
        <v>1</v>
      </c>
    </row>
    <row r="105" spans="1:32" s="462" customFormat="1" x14ac:dyDescent="0.2">
      <c r="A105" s="303" t="s">
        <v>1705</v>
      </c>
      <c r="B105" s="540"/>
      <c r="C105" s="544" t="s">
        <v>1681</v>
      </c>
      <c r="D105" s="317"/>
      <c r="E105" s="255"/>
      <c r="F105" s="255">
        <v>200000000</v>
      </c>
      <c r="G105" s="255">
        <v>200000000</v>
      </c>
      <c r="H105" s="517">
        <f t="shared" si="18"/>
        <v>1</v>
      </c>
      <c r="I105" s="255"/>
      <c r="J105" s="255"/>
      <c r="K105" s="255"/>
      <c r="L105" s="443"/>
      <c r="M105" s="255"/>
      <c r="N105" s="255"/>
      <c r="O105" s="255"/>
      <c r="P105" s="443"/>
      <c r="Q105" s="255"/>
      <c r="R105" s="255"/>
      <c r="S105" s="255"/>
      <c r="T105" s="450"/>
      <c r="U105" s="255"/>
      <c r="V105" s="255"/>
      <c r="W105" s="255"/>
      <c r="X105" s="450"/>
      <c r="Y105" s="255"/>
      <c r="Z105" s="255"/>
      <c r="AA105" s="255"/>
      <c r="AB105" s="450"/>
      <c r="AC105" s="255"/>
      <c r="AD105" s="482">
        <f t="shared" si="23"/>
        <v>200000000</v>
      </c>
      <c r="AE105" s="482">
        <f t="shared" si="23"/>
        <v>200000000</v>
      </c>
      <c r="AF105" s="450">
        <v>1</v>
      </c>
    </row>
    <row r="106" spans="1:32" s="462" customFormat="1" ht="27" customHeight="1" x14ac:dyDescent="0.2">
      <c r="A106" s="303" t="s">
        <v>1706</v>
      </c>
      <c r="B106" s="540" t="s">
        <v>761</v>
      </c>
      <c r="C106" s="542"/>
      <c r="D106" s="317"/>
      <c r="E106" s="255">
        <f>E16+E45+E67+E76+E103</f>
        <v>1562278653</v>
      </c>
      <c r="F106" s="255">
        <f>F16+F45+F67+F76+F103+F105</f>
        <v>1857423265</v>
      </c>
      <c r="G106" s="255">
        <f>G16+G45+G67+G76+G103+G105</f>
        <v>710372995</v>
      </c>
      <c r="H106" s="517">
        <f t="shared" si="18"/>
        <v>0.38245078996574322</v>
      </c>
      <c r="I106" s="255">
        <f>I16+I45+I67+I76+I103</f>
        <v>3650000</v>
      </c>
      <c r="J106" s="255">
        <f>J16+J45+J67+J76+J103</f>
        <v>4002000</v>
      </c>
      <c r="K106" s="255">
        <f>K16+K45+K67+K76+K103</f>
        <v>2671592</v>
      </c>
      <c r="L106" s="443">
        <f>K106/J106</f>
        <v>0.66756421789105447</v>
      </c>
      <c r="M106" s="255">
        <f>M16+M45+M67+M76+M103</f>
        <v>7260000</v>
      </c>
      <c r="N106" s="255">
        <f>N16+N45+N67+N76+N103</f>
        <v>7260000</v>
      </c>
      <c r="O106" s="255">
        <f>O16+O45+O67+O76+O103</f>
        <v>5261798</v>
      </c>
      <c r="P106" s="443">
        <f>O106/N106</f>
        <v>0.72476556473829201</v>
      </c>
      <c r="Q106" s="255">
        <f>Q16+Q45+Q67+Q76+Q103</f>
        <v>12150000</v>
      </c>
      <c r="R106" s="255">
        <f>R16+R45+R67+R76+R103</f>
        <v>12150000</v>
      </c>
      <c r="S106" s="255">
        <f>S16+S45+S67+S76+S103</f>
        <v>5192600</v>
      </c>
      <c r="T106" s="450">
        <f>S106/R106</f>
        <v>0.42737448559670782</v>
      </c>
      <c r="U106" s="255">
        <f>U16+U45+U67+U76+U103</f>
        <v>15083000</v>
      </c>
      <c r="V106" s="255">
        <f>V16+V45+V67+V76+V103</f>
        <v>15083000</v>
      </c>
      <c r="W106" s="255">
        <f>W16+W45+W67+W76+W103</f>
        <v>10909521</v>
      </c>
      <c r="X106" s="450">
        <f>W106/V106</f>
        <v>0.72329914473248025</v>
      </c>
      <c r="Y106" s="255">
        <f>Y16+Y45+Y67+Y76+Y103</f>
        <v>1315000</v>
      </c>
      <c r="Z106" s="255">
        <f>Z16+Z45+Z67+Z76+Z103</f>
        <v>1315000</v>
      </c>
      <c r="AA106" s="255">
        <f>AA16+AA45+AA67+AA76+AA103</f>
        <v>364096</v>
      </c>
      <c r="AB106" s="450">
        <f>AA106/Z106</f>
        <v>0.27687908745247147</v>
      </c>
      <c r="AC106" s="255">
        <f>AC16+AC45+AC67+AC76+AC103</f>
        <v>1601736653</v>
      </c>
      <c r="AD106" s="482">
        <f t="shared" si="23"/>
        <v>1897233265</v>
      </c>
      <c r="AE106" s="255">
        <f>AE16+AE45+AE67+AE76+AE103+AE105</f>
        <v>734772602</v>
      </c>
      <c r="AF106" s="450">
        <f>AE106/AD106</f>
        <v>0.38728637935831262</v>
      </c>
    </row>
    <row r="107" spans="1:32" s="462" customFormat="1" ht="26.25" customHeight="1" x14ac:dyDescent="0.2">
      <c r="A107" s="303" t="s">
        <v>1707</v>
      </c>
      <c r="B107" s="540" t="s">
        <v>745</v>
      </c>
      <c r="C107" s="541"/>
      <c r="D107" s="316"/>
      <c r="E107" s="255">
        <v>420491426</v>
      </c>
      <c r="F107" s="255">
        <v>385920153</v>
      </c>
      <c r="G107" s="255">
        <v>94781343</v>
      </c>
      <c r="H107" s="517">
        <f t="shared" si="18"/>
        <v>0.24559832458399755</v>
      </c>
      <c r="I107" s="256">
        <v>985500</v>
      </c>
      <c r="J107" s="256">
        <v>1080540</v>
      </c>
      <c r="K107" s="256">
        <v>721330</v>
      </c>
      <c r="L107" s="443">
        <f>K107/J107</f>
        <v>0.66756436596516555</v>
      </c>
      <c r="M107" s="256">
        <v>1960200</v>
      </c>
      <c r="N107" s="256">
        <v>1960200</v>
      </c>
      <c r="O107" s="256">
        <v>1122390</v>
      </c>
      <c r="P107" s="443">
        <f>O107/N107</f>
        <v>0.5725895316804408</v>
      </c>
      <c r="Q107" s="256">
        <v>3280500</v>
      </c>
      <c r="R107" s="256">
        <v>3280500</v>
      </c>
      <c r="S107" s="256">
        <v>1110808</v>
      </c>
      <c r="T107" s="450">
        <f>S107/R107</f>
        <v>0.33860935832952294</v>
      </c>
      <c r="U107" s="256">
        <v>4072410</v>
      </c>
      <c r="V107" s="256">
        <v>4072410</v>
      </c>
      <c r="W107" s="256">
        <v>2863252</v>
      </c>
      <c r="X107" s="450">
        <f>W107/V107</f>
        <v>0.70308539660790537</v>
      </c>
      <c r="Y107" s="256">
        <v>355050</v>
      </c>
      <c r="Z107" s="256">
        <v>355050</v>
      </c>
      <c r="AA107" s="256">
        <v>75356</v>
      </c>
      <c r="AB107" s="450">
        <f>AA107/Z107</f>
        <v>0.21224052950288691</v>
      </c>
      <c r="AC107" s="255">
        <f>E107+I107+M107+Q107+U107+Y107</f>
        <v>431145086</v>
      </c>
      <c r="AD107" s="482">
        <f t="shared" si="23"/>
        <v>396668853</v>
      </c>
      <c r="AE107" s="256">
        <f>G107+K107+O107+S107+W107+AA107</f>
        <v>100674479</v>
      </c>
      <c r="AF107" s="450">
        <f>AE107/AD107</f>
        <v>0.2537998086781974</v>
      </c>
    </row>
    <row r="108" spans="1:32" s="487" customFormat="1" ht="30.75" customHeight="1" x14ac:dyDescent="0.2">
      <c r="A108" s="690" t="s">
        <v>633</v>
      </c>
      <c r="B108" s="691"/>
      <c r="C108" s="691"/>
      <c r="D108" s="543"/>
      <c r="E108" s="483">
        <f>SUM(E106:E107)</f>
        <v>1982770079</v>
      </c>
      <c r="F108" s="483">
        <f>SUM(F106:F107)</f>
        <v>2243343418</v>
      </c>
      <c r="G108" s="483">
        <f>SUM(G106:G107)</f>
        <v>805154338</v>
      </c>
      <c r="H108" s="517">
        <f t="shared" si="18"/>
        <v>0.35890819548164249</v>
      </c>
      <c r="I108" s="483">
        <f t="shared" ref="I108:AC108" si="24">SUM(I106:I107)</f>
        <v>4635500</v>
      </c>
      <c r="J108" s="483">
        <f t="shared" si="24"/>
        <v>5082540</v>
      </c>
      <c r="K108" s="483">
        <f t="shared" si="24"/>
        <v>3392922</v>
      </c>
      <c r="L108" s="484">
        <f>K108/J108</f>
        <v>0.66756424937137726</v>
      </c>
      <c r="M108" s="483">
        <f t="shared" si="24"/>
        <v>9220200</v>
      </c>
      <c r="N108" s="483">
        <f t="shared" si="24"/>
        <v>9220200</v>
      </c>
      <c r="O108" s="483">
        <f t="shared" si="24"/>
        <v>6384188</v>
      </c>
      <c r="P108" s="484">
        <f>O108/N108</f>
        <v>0.69241317975748895</v>
      </c>
      <c r="Q108" s="483">
        <f t="shared" si="24"/>
        <v>15430500</v>
      </c>
      <c r="R108" s="483">
        <f t="shared" si="24"/>
        <v>15430500</v>
      </c>
      <c r="S108" s="483">
        <f t="shared" si="24"/>
        <v>6303408</v>
      </c>
      <c r="T108" s="486">
        <f>S108/R108</f>
        <v>0.4085031593273063</v>
      </c>
      <c r="U108" s="483">
        <f t="shared" si="24"/>
        <v>19155410</v>
      </c>
      <c r="V108" s="483">
        <f t="shared" si="24"/>
        <v>19155410</v>
      </c>
      <c r="W108" s="483">
        <f t="shared" si="24"/>
        <v>13772773</v>
      </c>
      <c r="X108" s="486">
        <f>W108/V108</f>
        <v>0.71900173371386988</v>
      </c>
      <c r="Y108" s="483">
        <f t="shared" si="24"/>
        <v>1670050</v>
      </c>
      <c r="Z108" s="483">
        <f t="shared" si="24"/>
        <v>1670050</v>
      </c>
      <c r="AA108" s="483">
        <f t="shared" si="24"/>
        <v>439452</v>
      </c>
      <c r="AB108" s="486">
        <f>AA108/Z108</f>
        <v>0.26313703182539444</v>
      </c>
      <c r="AC108" s="483">
        <f t="shared" si="24"/>
        <v>2032881739</v>
      </c>
      <c r="AD108" s="485">
        <f t="shared" si="23"/>
        <v>2293902118</v>
      </c>
      <c r="AE108" s="483">
        <f>SUM(AE106:AE107)</f>
        <v>835447081</v>
      </c>
      <c r="AF108" s="450">
        <f>AE108/AD108</f>
        <v>0.36420345682770761</v>
      </c>
    </row>
    <row r="109" spans="1:32" s="462" customFormat="1" x14ac:dyDescent="0.2">
      <c r="A109" s="363"/>
      <c r="B109" s="364"/>
      <c r="C109" s="364"/>
      <c r="D109" s="365"/>
      <c r="E109" s="366"/>
      <c r="F109" s="366"/>
      <c r="G109" s="366"/>
      <c r="H109" s="444"/>
      <c r="I109" s="366"/>
      <c r="J109" s="366"/>
      <c r="K109" s="366"/>
      <c r="L109" s="444"/>
      <c r="M109" s="366"/>
      <c r="N109" s="366"/>
      <c r="O109" s="366"/>
      <c r="P109" s="444"/>
      <c r="Q109" s="366"/>
      <c r="R109" s="366"/>
      <c r="S109" s="366"/>
      <c r="T109" s="444"/>
      <c r="U109" s="366"/>
      <c r="V109" s="366"/>
      <c r="W109" s="366"/>
      <c r="X109" s="444"/>
      <c r="Y109" s="366"/>
      <c r="Z109" s="366"/>
      <c r="AA109" s="366"/>
      <c r="AB109" s="444"/>
      <c r="AC109" s="366"/>
      <c r="AD109" s="366"/>
      <c r="AF109" s="548"/>
    </row>
    <row r="110" spans="1:32" s="462" customFormat="1" x14ac:dyDescent="0.2">
      <c r="A110" s="363"/>
      <c r="B110" s="364"/>
      <c r="C110" s="364"/>
      <c r="D110" s="365"/>
      <c r="E110" s="366"/>
      <c r="F110" s="366"/>
      <c r="G110" s="366"/>
      <c r="H110" s="444"/>
      <c r="I110" s="366"/>
      <c r="J110" s="366"/>
      <c r="K110" s="366"/>
      <c r="L110" s="444"/>
      <c r="M110" s="366"/>
      <c r="N110" s="366"/>
      <c r="O110" s="366"/>
      <c r="P110" s="444"/>
      <c r="Q110" s="366"/>
      <c r="R110" s="366"/>
      <c r="S110" s="366"/>
      <c r="T110" s="444"/>
      <c r="U110" s="366"/>
      <c r="V110" s="366"/>
      <c r="W110" s="366"/>
      <c r="X110" s="444"/>
      <c r="Y110" s="366"/>
      <c r="Z110" s="366"/>
      <c r="AA110" s="366"/>
      <c r="AB110" s="444"/>
      <c r="AC110" s="366"/>
      <c r="AD110" s="366"/>
      <c r="AF110" s="548"/>
    </row>
    <row r="111" spans="1:32" x14ac:dyDescent="0.2">
      <c r="C111" s="340"/>
    </row>
    <row r="112" spans="1:32" x14ac:dyDescent="0.2">
      <c r="C112" s="340"/>
    </row>
    <row r="113" spans="3:3" x14ac:dyDescent="0.2">
      <c r="C113" s="340"/>
    </row>
    <row r="114" spans="3:3" x14ac:dyDescent="0.2">
      <c r="C114" s="340"/>
    </row>
  </sheetData>
  <mergeCells count="39">
    <mergeCell ref="A1:AF1"/>
    <mergeCell ref="A3:AF3"/>
    <mergeCell ref="A4:AF4"/>
    <mergeCell ref="G8:H8"/>
    <mergeCell ref="K8:L8"/>
    <mergeCell ref="O8:P8"/>
    <mergeCell ref="S8:T8"/>
    <mergeCell ref="W8:X8"/>
    <mergeCell ref="AA8:AB8"/>
    <mergeCell ref="AE8:AF8"/>
    <mergeCell ref="B76:C76"/>
    <mergeCell ref="B77:AD77"/>
    <mergeCell ref="B103:C103"/>
    <mergeCell ref="A108:C108"/>
    <mergeCell ref="I9:J9"/>
    <mergeCell ref="M9:N9"/>
    <mergeCell ref="B45:C45"/>
    <mergeCell ref="B46:AD46"/>
    <mergeCell ref="A7:A9"/>
    <mergeCell ref="B7:C9"/>
    <mergeCell ref="B6:C6"/>
    <mergeCell ref="U7:X7"/>
    <mergeCell ref="Y7:AB7"/>
    <mergeCell ref="AC7:AF7"/>
    <mergeCell ref="B10:AF10"/>
    <mergeCell ref="E9:F9"/>
    <mergeCell ref="Y9:Z9"/>
    <mergeCell ref="E7:H7"/>
    <mergeCell ref="I7:L7"/>
    <mergeCell ref="M7:P7"/>
    <mergeCell ref="B67:C67"/>
    <mergeCell ref="B68:AD68"/>
    <mergeCell ref="B16:C16"/>
    <mergeCell ref="AC9:AD9"/>
    <mergeCell ref="D7:D9"/>
    <mergeCell ref="B17:AD17"/>
    <mergeCell ref="Q9:R9"/>
    <mergeCell ref="U9:V9"/>
    <mergeCell ref="Q7:T7"/>
  </mergeCells>
  <pageMargins left="0.70866141732283472" right="0.70866141732283472" top="0.74803149606299213" bottom="0.74803149606299213" header="0.31496062992125984" footer="0.31496062992125984"/>
  <pageSetup paperSize="8"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20</vt:i4>
      </vt:variant>
    </vt:vector>
  </HeadingPairs>
  <TitlesOfParts>
    <vt:vector size="20" baseType="lpstr">
      <vt:lpstr>Költségvetés összesen</vt:lpstr>
      <vt:lpstr>Költségvetési bevételek</vt:lpstr>
      <vt:lpstr>Finanszírozási bevételek</vt:lpstr>
      <vt:lpstr>Önkorm.feladatell.kiad.</vt:lpstr>
      <vt:lpstr>Polg.Hiv. feladatell.kiad.</vt:lpstr>
      <vt:lpstr>Óvodai nev.,közműv.</vt:lpstr>
      <vt:lpstr>Működési célú pe.</vt:lpstr>
      <vt:lpstr> Civil támog. 7.1.melléklet</vt:lpstr>
      <vt:lpstr>Beruházások</vt:lpstr>
      <vt:lpstr>Felújítások</vt:lpstr>
      <vt:lpstr>Felhalmozási célú pe.</vt:lpstr>
      <vt:lpstr>Finanszírozási kiadások</vt:lpstr>
      <vt:lpstr>Létszámkeret</vt:lpstr>
      <vt:lpstr>Költségvetési mérleg</vt:lpstr>
      <vt:lpstr>Közvetett támogatások</vt:lpstr>
      <vt:lpstr>Kötelező és önként</vt:lpstr>
      <vt:lpstr>Mérleg</vt:lpstr>
      <vt:lpstr>Eredménykimutatás</vt:lpstr>
      <vt:lpstr>Maradványkimutatás</vt:lpstr>
      <vt:lpstr>Áthúzódó kötelezettség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Kézdi Árpád Dr.</dc:creator>
  <cp:lastModifiedBy>Csomor Ildikó</cp:lastModifiedBy>
  <cp:lastPrinted>2021-04-26T06:53:52Z</cp:lastPrinted>
  <dcterms:created xsi:type="dcterms:W3CDTF">1998-12-22T17:08:32Z</dcterms:created>
  <dcterms:modified xsi:type="dcterms:W3CDTF">2021-06-08T06:27:35Z</dcterms:modified>
</cp:coreProperties>
</file>