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használó\Desktop\Zárszámadás\"/>
    </mc:Choice>
  </mc:AlternateContent>
  <xr:revisionPtr revIDLastSave="0" documentId="13_ncr:1_{344DF631-F117-4A22-989C-0835517E0374}" xr6:coauthVersionLast="46" xr6:coauthVersionMax="46" xr10:uidLastSave="{00000000-0000-0000-0000-000000000000}"/>
  <bookViews>
    <workbookView xWindow="-108" yWindow="-108" windowWidth="23256" windowHeight="12576" xr2:uid="{BDF1807A-40E8-4B26-B151-D2479697C183}"/>
  </bookViews>
  <sheets>
    <sheet name="2b.melléklet OVI mérleg" sheetId="7" r:id="rId1"/>
    <sheet name="2b.melléklet OVI kv és létszám" sheetId="8" r:id="rId2"/>
    <sheet name="3.sz.melléklet felújítás" sheetId="19" state="hidden" r:id="rId3"/>
    <sheet name="4.sz.melléklet beruházás" sheetId="18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8" l="1"/>
  <c r="I7" i="8"/>
  <c r="H8" i="8"/>
  <c r="H7" i="8"/>
  <c r="F9" i="8"/>
  <c r="G9" i="8"/>
  <c r="F15" i="8"/>
  <c r="G15" i="8"/>
  <c r="I15" i="8" s="1"/>
  <c r="I18" i="8"/>
  <c r="F18" i="8"/>
  <c r="H18" i="8" s="1"/>
  <c r="D18" i="8"/>
  <c r="B18" i="8"/>
  <c r="G14" i="8"/>
  <c r="I14" i="8" s="1"/>
  <c r="D15" i="8"/>
  <c r="B15" i="8"/>
  <c r="H19" i="8"/>
  <c r="B14" i="8"/>
  <c r="H14" i="8" s="1"/>
  <c r="I16" i="8"/>
  <c r="I17" i="8"/>
  <c r="I19" i="8"/>
  <c r="H16" i="8"/>
  <c r="H17" i="8"/>
  <c r="E20" i="8"/>
  <c r="C20" i="8"/>
  <c r="C9" i="8"/>
  <c r="D9" i="8"/>
  <c r="E9" i="8"/>
  <c r="C9" i="7"/>
  <c r="B9" i="7"/>
  <c r="G20" i="8" l="1"/>
  <c r="H15" i="8"/>
  <c r="I20" i="8"/>
  <c r="I9" i="8"/>
  <c r="D11" i="7" l="1"/>
  <c r="E13" i="7"/>
  <c r="E9" i="7"/>
  <c r="E16" i="7" s="1"/>
  <c r="D10" i="7"/>
  <c r="E21" i="7"/>
  <c r="E27" i="7" s="1"/>
  <c r="C15" i="7"/>
  <c r="C22" i="7"/>
  <c r="C23" i="7"/>
  <c r="D25" i="7"/>
  <c r="C21" i="7" l="1"/>
  <c r="D9" i="19" l="1"/>
  <c r="D10" i="19"/>
  <c r="D11" i="19"/>
  <c r="D12" i="19"/>
  <c r="D8" i="19"/>
  <c r="C13" i="19"/>
  <c r="C15" i="18" l="1"/>
  <c r="D9" i="18"/>
  <c r="D10" i="18"/>
  <c r="D11" i="18"/>
  <c r="D12" i="18"/>
  <c r="D13" i="18"/>
  <c r="D14" i="18"/>
  <c r="B8" i="18"/>
  <c r="B15" i="18" s="1"/>
  <c r="B13" i="19"/>
  <c r="D13" i="19" s="1"/>
  <c r="D15" i="18" l="1"/>
  <c r="D8" i="18"/>
  <c r="D26" i="7" l="1"/>
  <c r="C27" i="7"/>
  <c r="D14" i="7"/>
  <c r="D15" i="7"/>
  <c r="C13" i="7"/>
  <c r="C16" i="7" l="1"/>
  <c r="F16" i="8" l="1"/>
  <c r="F14" i="8"/>
  <c r="D16" i="8" l="1"/>
  <c r="B16" i="8"/>
  <c r="D14" i="8"/>
  <c r="B20" i="8" l="1"/>
  <c r="D22" i="7" l="1"/>
  <c r="D20" i="8" l="1"/>
  <c r="F20" i="8"/>
  <c r="D24" i="7" s="1"/>
  <c r="J20" i="8"/>
  <c r="B9" i="8"/>
  <c r="B13" i="7"/>
  <c r="D13" i="7" s="1"/>
  <c r="D9" i="7" l="1"/>
  <c r="D12" i="7"/>
  <c r="H9" i="8"/>
  <c r="H20" i="8"/>
  <c r="D23" i="7" l="1"/>
  <c r="B21" i="7"/>
  <c r="B27" i="7" s="1"/>
  <c r="D27" i="7" s="1"/>
  <c r="B16" i="7"/>
  <c r="D16" i="7" s="1"/>
  <c r="D21" i="7" l="1"/>
</calcChain>
</file>

<file path=xl/sharedStrings.xml><?xml version="1.0" encoding="utf-8"?>
<sst xmlns="http://schemas.openxmlformats.org/spreadsheetml/2006/main" count="96" uniqueCount="75">
  <si>
    <t>Bevételi jogcím</t>
  </si>
  <si>
    <t>Kiadási jogcímek</t>
  </si>
  <si>
    <t>Süttő Község Önkormányzat</t>
  </si>
  <si>
    <t xml:space="preserve">  BEVÉTELEK ÖSSZESEN:</t>
  </si>
  <si>
    <t>Intézmény</t>
  </si>
  <si>
    <t>Létszámkeret (fő)</t>
  </si>
  <si>
    <t>Mindösszesen:</t>
  </si>
  <si>
    <t>Százszorszép Kétnyelvű Óvoda, Bölcsőde</t>
  </si>
  <si>
    <t xml:space="preserve">  I.Intézményi működési bevételek</t>
  </si>
  <si>
    <t xml:space="preserve">  II.Önkormányzati támogatás</t>
  </si>
  <si>
    <t xml:space="preserve">  I.Folyó (működési) kiadások</t>
  </si>
  <si>
    <t xml:space="preserve">    Intézményi ellátási díjak</t>
  </si>
  <si>
    <t xml:space="preserve">    Önkormányzat támogatás</t>
  </si>
  <si>
    <t xml:space="preserve">    Pénzmaradvány</t>
  </si>
  <si>
    <t xml:space="preserve">    Személyi juttatás</t>
  </si>
  <si>
    <t xml:space="preserve">    Munkaadókat terhelő járulék</t>
  </si>
  <si>
    <t xml:space="preserve">    Dologi kiadások</t>
  </si>
  <si>
    <t xml:space="preserve">    Kisértékű tárgyi eszköz</t>
  </si>
  <si>
    <t xml:space="preserve">  KIADÁSOK ÖSSZESEN:</t>
  </si>
  <si>
    <t>Százszorszép Kétnyelvű Óvoda</t>
  </si>
  <si>
    <t>Bölcsőde</t>
  </si>
  <si>
    <t>Óvodai étkeztetés</t>
  </si>
  <si>
    <t>Óvodai nevelés, ellátás</t>
  </si>
  <si>
    <t>Nemzetiségi és etn.óvodai nevelés</t>
  </si>
  <si>
    <t>Sajátos nevelési igényű óvodai ell.</t>
  </si>
  <si>
    <t>forintban</t>
  </si>
  <si>
    <t>2020. év</t>
  </si>
  <si>
    <t>Százszorszép Kétnyelvű Óvoda, Bölcsőde önállóan működö oktatási intézmény költségvetése és engedélyezezett álláshelyek száma</t>
  </si>
  <si>
    <t>2020. ÉVI KÖLTSÉGVETÉSÉNEK PÉNZÜGYI MÉRLEGE</t>
  </si>
  <si>
    <t>Eredeti ei.</t>
  </si>
  <si>
    <t>Módosítás</t>
  </si>
  <si>
    <t>Módosított ei.</t>
  </si>
  <si>
    <t>felújítási kiadások</t>
  </si>
  <si>
    <t xml:space="preserve">3.sz.melléklet </t>
  </si>
  <si>
    <t>Felújítás megnevezés</t>
  </si>
  <si>
    <t>Süttő belterületi utak, járdák felújítása (önrész)</t>
  </si>
  <si>
    <t xml:space="preserve">Polgármesteri Hivatal felújítás </t>
  </si>
  <si>
    <t>Összesen:</t>
  </si>
  <si>
    <t>beruházási kiadások</t>
  </si>
  <si>
    <t xml:space="preserve">4.sz.melléklet </t>
  </si>
  <si>
    <t>Beruházás megnevezés</t>
  </si>
  <si>
    <t>Szépkorúak Idősek Otthona beruházás (mosógép, hűtött munkaasztal)</t>
  </si>
  <si>
    <t>Szépkorúak Idősek Otthona kisértékű tárgyieszköz (Tv)</t>
  </si>
  <si>
    <t>Százszorszép Kétnyelvű Óvoda, Bölcsőde  kisértékű tárgyieszközök (2 bojler,porszívó,vasaló,magnó,laptop,szgép)</t>
  </si>
  <si>
    <t>Polgármesteri Hivatal (fénymásoló)</t>
  </si>
  <si>
    <t>Süttő Község Önkormányzata (kisteherautó)</t>
  </si>
  <si>
    <t>forintban áfá-val</t>
  </si>
  <si>
    <t>Szépkorúak Idősek Otthona Lenovo asztali számítógép</t>
  </si>
  <si>
    <t>Polgármesteri Hivatal függöny</t>
  </si>
  <si>
    <t>Süttő Bánya út aszfaltozás</t>
  </si>
  <si>
    <t>Komm.szennyvíz vizi közművön végzett ért.növelő munkák</t>
  </si>
  <si>
    <t xml:space="preserve">Süttő belterületi utak, járdák felújítása </t>
  </si>
  <si>
    <t>Teljesítés</t>
  </si>
  <si>
    <t xml:space="preserve">    Egyéb működési célú tám.áht-on kívülre</t>
  </si>
  <si>
    <t>BEVÉTEL</t>
  </si>
  <si>
    <t xml:space="preserve">KIADÁS </t>
  </si>
  <si>
    <t xml:space="preserve">    Kamat bevétel</t>
  </si>
  <si>
    <t xml:space="preserve">    Egyéb működési bevételek</t>
  </si>
  <si>
    <t>Összesen ei</t>
  </si>
  <si>
    <t>Összesen teljesítés</t>
  </si>
  <si>
    <t>szem.jutt. teljesítés</t>
  </si>
  <si>
    <t>m.adót terh.jár. teljesítés</t>
  </si>
  <si>
    <t>szem.jutt. ei</t>
  </si>
  <si>
    <t>Maradvány ei</t>
  </si>
  <si>
    <t>Maradvány teljesítés</t>
  </si>
  <si>
    <t>Működési bevétel ei</t>
  </si>
  <si>
    <t>Működési bevétel teljesítés</t>
  </si>
  <si>
    <t>Intézmény térítési díja ei</t>
  </si>
  <si>
    <t>Intézmény térítési díja teljesítés</t>
  </si>
  <si>
    <t>m.adót terh.jár. ei</t>
  </si>
  <si>
    <t>dologi kiadások ei</t>
  </si>
  <si>
    <t>dologi kiadások teljesítés</t>
  </si>
  <si>
    <t>Fertőző betegségek megelőzése, járványügyi ellátás</t>
  </si>
  <si>
    <t>2/b melléklet az ../2021.(…...) önkormányzati rendelethez</t>
  </si>
  <si>
    <t>4.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</si>
</sst>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0" fillId="0" borderId="0" xfId="0" applyFont="1"/>
    <xf numFmtId="0" fontId="0" fillId="0" borderId="0" xfId="0" applyAlignment="1">
      <alignment wrapText="1"/>
    </xf>
    <xf numFmtId="3" fontId="0" fillId="0" borderId="0" xfId="0" applyNumberFormat="1" applyFont="1"/>
    <xf numFmtId="0" fontId="1" fillId="0" borderId="0" xfId="0" applyFont="1" applyFill="1" applyAlignment="1">
      <alignment horizontal="center"/>
    </xf>
    <xf numFmtId="0" fontId="0" fillId="0" borderId="0" xfId="0" applyFont="1" applyFill="1"/>
    <xf numFmtId="0" fontId="1" fillId="0" borderId="0" xfId="0" applyFont="1" applyBorder="1"/>
    <xf numFmtId="3" fontId="0" fillId="0" borderId="0" xfId="0" applyNumberFormat="1" applyFont="1" applyFill="1" applyBorder="1"/>
    <xf numFmtId="0" fontId="0" fillId="0" borderId="0" xfId="0" applyFont="1" applyFill="1" applyBorder="1"/>
    <xf numFmtId="3" fontId="2" fillId="0" borderId="0" xfId="0" applyNumberFormat="1" applyFont="1"/>
    <xf numFmtId="0" fontId="0" fillId="0" borderId="2" xfId="0" applyFont="1" applyBorder="1"/>
    <xf numFmtId="3" fontId="2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Border="1"/>
    <xf numFmtId="0" fontId="0" fillId="0" borderId="4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0" xfId="0" applyAlignment="1"/>
    <xf numFmtId="0" fontId="1" fillId="0" borderId="0" xfId="0" applyFont="1" applyFill="1" applyBorder="1" applyAlignment="1">
      <alignment horizontal="center"/>
    </xf>
    <xf numFmtId="3" fontId="1" fillId="0" borderId="0" xfId="0" applyNumberFormat="1" applyFont="1" applyFill="1" applyBorder="1"/>
    <xf numFmtId="0" fontId="1" fillId="0" borderId="2" xfId="0" applyFont="1" applyBorder="1"/>
    <xf numFmtId="3" fontId="1" fillId="0" borderId="4" xfId="0" applyNumberFormat="1" applyFont="1" applyBorder="1"/>
    <xf numFmtId="3" fontId="0" fillId="0" borderId="4" xfId="0" applyNumberFormat="1" applyFont="1" applyBorder="1"/>
    <xf numFmtId="0" fontId="1" fillId="0" borderId="7" xfId="0" applyFont="1" applyBorder="1"/>
    <xf numFmtId="3" fontId="1" fillId="0" borderId="1" xfId="0" applyNumberFormat="1" applyFont="1" applyFill="1" applyBorder="1"/>
    <xf numFmtId="3" fontId="1" fillId="0" borderId="8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3" fontId="1" fillId="0" borderId="4" xfId="0" applyNumberFormat="1" applyFont="1" applyFill="1" applyBorder="1"/>
    <xf numFmtId="3" fontId="3" fillId="0" borderId="0" xfId="0" applyNumberFormat="1" applyFont="1" applyFill="1" applyBorder="1"/>
    <xf numFmtId="0" fontId="0" fillId="0" borderId="2" xfId="0" applyFont="1" applyBorder="1" applyAlignment="1">
      <alignment wrapText="1"/>
    </xf>
    <xf numFmtId="3" fontId="1" fillId="0" borderId="8" xfId="0" applyNumberFormat="1" applyFont="1" applyFill="1" applyBorder="1"/>
    <xf numFmtId="3" fontId="0" fillId="0" borderId="0" xfId="0" applyNumberFormat="1" applyFont="1" applyBorder="1"/>
    <xf numFmtId="0" fontId="1" fillId="0" borderId="4" xfId="0" applyFont="1" applyBorder="1"/>
    <xf numFmtId="3" fontId="1" fillId="0" borderId="0" xfId="0" applyNumberFormat="1" applyFont="1" applyBorder="1"/>
    <xf numFmtId="0" fontId="1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right"/>
    </xf>
    <xf numFmtId="3" fontId="1" fillId="0" borderId="1" xfId="0" applyNumberFormat="1" applyFont="1" applyBorder="1"/>
    <xf numFmtId="3" fontId="3" fillId="0" borderId="1" xfId="0" applyNumberFormat="1" applyFont="1" applyFill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right"/>
    </xf>
    <xf numFmtId="0" fontId="0" fillId="0" borderId="4" xfId="0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9AC69-367E-4936-B1F3-4E350945E5CC}">
  <dimension ref="A1:F27"/>
  <sheetViews>
    <sheetView tabSelected="1" workbookViewId="0">
      <selection activeCell="A2" sqref="A2:D2"/>
    </sheetView>
  </sheetViews>
  <sheetFormatPr defaultColWidth="9.109375" defaultRowHeight="14.4" x14ac:dyDescent="0.3"/>
  <cols>
    <col min="1" max="1" width="42.44140625" style="4" customWidth="1"/>
    <col min="2" max="2" width="20.109375" style="8" customWidth="1"/>
    <col min="3" max="3" width="10.33203125" style="4" bestFit="1" customWidth="1"/>
    <col min="4" max="4" width="13.88671875" style="4" bestFit="1" customWidth="1"/>
    <col min="5" max="5" width="9.88671875" style="4" bestFit="1" customWidth="1"/>
    <col min="6" max="16384" width="9.109375" style="4"/>
  </cols>
  <sheetData>
    <row r="1" spans="1:6" ht="15" thickBot="1" x14ac:dyDescent="0.35">
      <c r="A1" s="62" t="s">
        <v>74</v>
      </c>
      <c r="B1" s="62"/>
      <c r="C1" s="62"/>
      <c r="D1" s="62"/>
      <c r="E1" s="62"/>
      <c r="F1" s="22"/>
    </row>
    <row r="2" spans="1:6" s="1" customFormat="1" x14ac:dyDescent="0.3">
      <c r="A2" s="58" t="s">
        <v>7</v>
      </c>
      <c r="B2" s="59"/>
      <c r="C2" s="59"/>
      <c r="D2" s="59"/>
      <c r="E2" s="49"/>
    </row>
    <row r="3" spans="1:6" s="1" customFormat="1" x14ac:dyDescent="0.3">
      <c r="A3" s="60" t="s">
        <v>28</v>
      </c>
      <c r="B3" s="61"/>
      <c r="C3" s="61"/>
      <c r="D3" s="61"/>
      <c r="E3" s="38"/>
    </row>
    <row r="4" spans="1:6" x14ac:dyDescent="0.3">
      <c r="A4" s="13"/>
      <c r="B4" s="11"/>
      <c r="C4" s="16"/>
      <c r="D4" s="16"/>
      <c r="E4" s="17"/>
    </row>
    <row r="5" spans="1:6" x14ac:dyDescent="0.3">
      <c r="A5" s="13"/>
      <c r="B5" s="11"/>
      <c r="C5" s="16"/>
      <c r="D5" s="46"/>
      <c r="E5" s="47" t="s">
        <v>25</v>
      </c>
    </row>
    <row r="6" spans="1:6" x14ac:dyDescent="0.3">
      <c r="A6" s="13"/>
      <c r="B6" s="46"/>
      <c r="C6" s="16"/>
      <c r="D6" s="16"/>
      <c r="E6" s="17"/>
    </row>
    <row r="7" spans="1:6" ht="29.25" customHeight="1" x14ac:dyDescent="0.3">
      <c r="A7" s="48" t="s">
        <v>0</v>
      </c>
      <c r="B7" s="11"/>
      <c r="C7" s="16"/>
      <c r="D7" s="16"/>
      <c r="E7" s="17"/>
    </row>
    <row r="8" spans="1:6" x14ac:dyDescent="0.3">
      <c r="A8" s="31"/>
      <c r="B8" s="23" t="s">
        <v>29</v>
      </c>
      <c r="C8" s="45" t="s">
        <v>30</v>
      </c>
      <c r="D8" s="45" t="s">
        <v>31</v>
      </c>
      <c r="E8" s="38" t="s">
        <v>52</v>
      </c>
    </row>
    <row r="9" spans="1:6" x14ac:dyDescent="0.3">
      <c r="A9" s="25" t="s">
        <v>8</v>
      </c>
      <c r="B9" s="24">
        <f>SUM(B10:B12)</f>
        <v>2364563</v>
      </c>
      <c r="C9" s="24">
        <f>SUM(C10:C12)</f>
        <v>0</v>
      </c>
      <c r="D9" s="39">
        <f>B9+C9</f>
        <v>2364563</v>
      </c>
      <c r="E9" s="26">
        <f>SUM(E10:E12)</f>
        <v>1284621</v>
      </c>
    </row>
    <row r="10" spans="1:6" x14ac:dyDescent="0.3">
      <c r="A10" s="13" t="s">
        <v>11</v>
      </c>
      <c r="B10" s="10">
        <v>2364563</v>
      </c>
      <c r="C10" s="16">
        <v>0</v>
      </c>
      <c r="D10" s="37">
        <f t="shared" ref="D10:D11" si="0">B10+C10</f>
        <v>2364563</v>
      </c>
      <c r="E10" s="27">
        <v>1284595</v>
      </c>
    </row>
    <row r="11" spans="1:6" x14ac:dyDescent="0.3">
      <c r="A11" s="13" t="s">
        <v>56</v>
      </c>
      <c r="B11" s="10">
        <v>0</v>
      </c>
      <c r="C11" s="10">
        <v>0</v>
      </c>
      <c r="D11" s="37">
        <f t="shared" si="0"/>
        <v>0</v>
      </c>
      <c r="E11" s="27">
        <v>24</v>
      </c>
    </row>
    <row r="12" spans="1:6" x14ac:dyDescent="0.3">
      <c r="A12" s="13" t="s">
        <v>57</v>
      </c>
      <c r="B12" s="10">
        <v>0</v>
      </c>
      <c r="C12" s="16">
        <v>0</v>
      </c>
      <c r="D12" s="37">
        <f t="shared" ref="D12:D16" si="1">B12+C12</f>
        <v>0</v>
      </c>
      <c r="E12" s="27">
        <v>2</v>
      </c>
    </row>
    <row r="13" spans="1:6" x14ac:dyDescent="0.3">
      <c r="A13" s="25" t="s">
        <v>9</v>
      </c>
      <c r="B13" s="24">
        <f>SUM(B14)</f>
        <v>80964210</v>
      </c>
      <c r="C13" s="24">
        <f>SUM(C14)</f>
        <v>5423090</v>
      </c>
      <c r="D13" s="39">
        <f t="shared" si="1"/>
        <v>86387300</v>
      </c>
      <c r="E13" s="26">
        <f>SUM(E14:E15)</f>
        <v>78698398</v>
      </c>
    </row>
    <row r="14" spans="1:6" x14ac:dyDescent="0.3">
      <c r="A14" s="13" t="s">
        <v>12</v>
      </c>
      <c r="B14" s="10">
        <v>80964210</v>
      </c>
      <c r="C14" s="16">
        <v>5423090</v>
      </c>
      <c r="D14" s="37">
        <f t="shared" si="1"/>
        <v>86387300</v>
      </c>
      <c r="E14" s="27">
        <v>78216724</v>
      </c>
    </row>
    <row r="15" spans="1:6" x14ac:dyDescent="0.3">
      <c r="A15" s="13" t="s">
        <v>13</v>
      </c>
      <c r="B15" s="10">
        <v>0</v>
      </c>
      <c r="C15" s="37">
        <f>621202-139528</f>
        <v>481674</v>
      </c>
      <c r="D15" s="37">
        <f t="shared" si="1"/>
        <v>481674</v>
      </c>
      <c r="E15" s="27">
        <v>481674</v>
      </c>
    </row>
    <row r="16" spans="1:6" x14ac:dyDescent="0.3">
      <c r="A16" s="25" t="s">
        <v>3</v>
      </c>
      <c r="B16" s="24">
        <f>B9+B13+B15</f>
        <v>83328773</v>
      </c>
      <c r="C16" s="24">
        <f>C9+C13+C15</f>
        <v>5904764</v>
      </c>
      <c r="D16" s="39">
        <f t="shared" si="1"/>
        <v>89233537</v>
      </c>
      <c r="E16" s="26">
        <f>E9+E13</f>
        <v>79983019</v>
      </c>
    </row>
    <row r="17" spans="1:5" x14ac:dyDescent="0.3">
      <c r="A17" s="13"/>
      <c r="B17" s="11"/>
      <c r="C17" s="16"/>
      <c r="D17" s="16"/>
      <c r="E17" s="17"/>
    </row>
    <row r="18" spans="1:5" x14ac:dyDescent="0.3">
      <c r="A18" s="13"/>
      <c r="B18" s="11"/>
      <c r="C18" s="16"/>
      <c r="D18" s="16"/>
      <c r="E18" s="17"/>
    </row>
    <row r="19" spans="1:5" x14ac:dyDescent="0.3">
      <c r="A19" s="44" t="s">
        <v>1</v>
      </c>
      <c r="B19" s="32"/>
      <c r="C19" s="16"/>
      <c r="D19" s="16"/>
      <c r="E19" s="17"/>
    </row>
    <row r="20" spans="1:5" x14ac:dyDescent="0.3">
      <c r="A20" s="31"/>
      <c r="B20" s="23" t="s">
        <v>29</v>
      </c>
      <c r="C20" s="45" t="s">
        <v>30</v>
      </c>
      <c r="D20" s="45" t="s">
        <v>31</v>
      </c>
      <c r="E20" s="38" t="s">
        <v>52</v>
      </c>
    </row>
    <row r="21" spans="1:5" x14ac:dyDescent="0.3">
      <c r="A21" s="25" t="s">
        <v>10</v>
      </c>
      <c r="B21" s="24">
        <f>SUM(B22:B25)</f>
        <v>83328773</v>
      </c>
      <c r="C21" s="24">
        <f>SUM(C22:C25)</f>
        <v>5904764</v>
      </c>
      <c r="D21" s="39">
        <f>B21+C21</f>
        <v>89233537</v>
      </c>
      <c r="E21" s="33">
        <f>SUM(E22:E25)</f>
        <v>79789121</v>
      </c>
    </row>
    <row r="22" spans="1:5" x14ac:dyDescent="0.3">
      <c r="A22" s="13" t="s">
        <v>14</v>
      </c>
      <c r="B22" s="10">
        <v>58204307</v>
      </c>
      <c r="C22" s="37">
        <f>621202+4695615-3404028</f>
        <v>1912789</v>
      </c>
      <c r="D22" s="37">
        <f t="shared" ref="D22:D27" si="2">B22+C22</f>
        <v>60117096</v>
      </c>
      <c r="E22" s="27">
        <v>52478468</v>
      </c>
    </row>
    <row r="23" spans="1:5" x14ac:dyDescent="0.3">
      <c r="A23" s="13" t="s">
        <v>15</v>
      </c>
      <c r="B23" s="10">
        <v>10449114</v>
      </c>
      <c r="C23" s="37">
        <f>727475-588000</f>
        <v>139475</v>
      </c>
      <c r="D23" s="37">
        <f t="shared" si="2"/>
        <v>10588589</v>
      </c>
      <c r="E23" s="27">
        <v>8952707</v>
      </c>
    </row>
    <row r="24" spans="1:5" x14ac:dyDescent="0.3">
      <c r="A24" s="13" t="s">
        <v>16</v>
      </c>
      <c r="B24" s="10">
        <v>14675352</v>
      </c>
      <c r="C24" s="37">
        <v>3852245</v>
      </c>
      <c r="D24" s="37">
        <f t="shared" si="2"/>
        <v>18527597</v>
      </c>
      <c r="E24" s="27">
        <v>18357946</v>
      </c>
    </row>
    <row r="25" spans="1:5" x14ac:dyDescent="0.3">
      <c r="A25" s="13" t="s">
        <v>53</v>
      </c>
      <c r="B25" s="10">
        <v>0</v>
      </c>
      <c r="C25" s="37">
        <v>255</v>
      </c>
      <c r="D25" s="37">
        <f t="shared" si="2"/>
        <v>255</v>
      </c>
      <c r="E25" s="27">
        <v>0</v>
      </c>
    </row>
    <row r="26" spans="1:5" x14ac:dyDescent="0.3">
      <c r="A26" s="13" t="s">
        <v>17</v>
      </c>
      <c r="B26" s="10">
        <v>0</v>
      </c>
      <c r="C26" s="37">
        <v>0</v>
      </c>
      <c r="D26" s="37">
        <f t="shared" si="2"/>
        <v>0</v>
      </c>
      <c r="E26" s="27">
        <v>0</v>
      </c>
    </row>
    <row r="27" spans="1:5" ht="15" thickBot="1" x14ac:dyDescent="0.35">
      <c r="A27" s="28" t="s">
        <v>18</v>
      </c>
      <c r="B27" s="29">
        <f>B21+B26</f>
        <v>83328773</v>
      </c>
      <c r="C27" s="29">
        <f>C21+C26</f>
        <v>5904764</v>
      </c>
      <c r="D27" s="42">
        <f t="shared" si="2"/>
        <v>89233537</v>
      </c>
      <c r="E27" s="36">
        <f>E21+E26</f>
        <v>79789121</v>
      </c>
    </row>
  </sheetData>
  <mergeCells count="3">
    <mergeCell ref="A2:D2"/>
    <mergeCell ref="A3:D3"/>
    <mergeCell ref="A1:E1"/>
  </mergeCells>
  <printOptions horizontalCentered="1" gridLines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40553-60DF-4516-9BBF-FF15B902F72F}">
  <dimension ref="A1:J43"/>
  <sheetViews>
    <sheetView workbookViewId="0">
      <selection activeCell="A2" sqref="A2:J2"/>
    </sheetView>
  </sheetViews>
  <sheetFormatPr defaultColWidth="9.109375" defaultRowHeight="14.4" x14ac:dyDescent="0.3"/>
  <cols>
    <col min="1" max="1" width="35.33203125" style="4" customWidth="1"/>
    <col min="2" max="2" width="17.6640625" style="4" customWidth="1"/>
    <col min="3" max="3" width="16" style="4" customWidth="1"/>
    <col min="4" max="4" width="14.44140625" style="4" bestFit="1" customWidth="1"/>
    <col min="5" max="6" width="16.109375" style="4" bestFit="1" customWidth="1"/>
    <col min="7" max="7" width="14.33203125" style="4" bestFit="1" customWidth="1"/>
    <col min="8" max="8" width="15.33203125" style="4" customWidth="1"/>
    <col min="9" max="9" width="16.44140625" style="4" bestFit="1" customWidth="1"/>
    <col min="10" max="10" width="15.6640625" style="4" bestFit="1" customWidth="1"/>
    <col min="11" max="16384" width="9.109375" style="4"/>
  </cols>
  <sheetData>
    <row r="1" spans="1:10" ht="15" thickBot="1" x14ac:dyDescent="0.35">
      <c r="A1" s="63" t="s">
        <v>73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1" customFormat="1" x14ac:dyDescent="0.3">
      <c r="A2" s="58" t="s">
        <v>27</v>
      </c>
      <c r="B2" s="59"/>
      <c r="C2" s="59"/>
      <c r="D2" s="59"/>
      <c r="E2" s="59"/>
      <c r="F2" s="59"/>
      <c r="G2" s="59"/>
      <c r="H2" s="59"/>
      <c r="I2" s="59"/>
      <c r="J2" s="64"/>
    </row>
    <row r="3" spans="1:10" x14ac:dyDescent="0.3">
      <c r="A3" s="60" t="s">
        <v>26</v>
      </c>
      <c r="B3" s="61"/>
      <c r="C3" s="61"/>
      <c r="D3" s="61"/>
      <c r="E3" s="61"/>
      <c r="F3" s="61"/>
      <c r="G3" s="61"/>
      <c r="H3" s="61"/>
      <c r="I3" s="61"/>
      <c r="J3" s="67"/>
    </row>
    <row r="4" spans="1:10" x14ac:dyDescent="0.3">
      <c r="A4" s="13"/>
      <c r="B4" s="16"/>
      <c r="C4" s="16"/>
      <c r="D4" s="16"/>
      <c r="E4" s="16"/>
      <c r="F4" s="16"/>
      <c r="G4" s="16"/>
      <c r="H4" s="16"/>
      <c r="I4" s="16"/>
      <c r="J4" s="41" t="s">
        <v>25</v>
      </c>
    </row>
    <row r="5" spans="1:10" s="1" customFormat="1" x14ac:dyDescent="0.3">
      <c r="A5" s="65" t="s">
        <v>4</v>
      </c>
      <c r="B5" s="61" t="s">
        <v>54</v>
      </c>
      <c r="C5" s="61"/>
      <c r="D5" s="61"/>
      <c r="E5" s="61"/>
      <c r="F5" s="61"/>
      <c r="G5" s="61"/>
      <c r="H5" s="9"/>
      <c r="I5" s="9"/>
      <c r="J5" s="38"/>
    </row>
    <row r="6" spans="1:10" s="1" customFormat="1" ht="43.2" x14ac:dyDescent="0.3">
      <c r="A6" s="65"/>
      <c r="B6" s="40" t="s">
        <v>67</v>
      </c>
      <c r="C6" s="40" t="s">
        <v>68</v>
      </c>
      <c r="D6" s="52" t="s">
        <v>65</v>
      </c>
      <c r="E6" s="52" t="s">
        <v>66</v>
      </c>
      <c r="F6" s="52" t="s">
        <v>63</v>
      </c>
      <c r="G6" s="40" t="s">
        <v>64</v>
      </c>
      <c r="H6" s="40" t="s">
        <v>58</v>
      </c>
      <c r="I6" s="40" t="s">
        <v>59</v>
      </c>
      <c r="J6" s="38"/>
    </row>
    <row r="7" spans="1:10" x14ac:dyDescent="0.3">
      <c r="A7" s="35" t="s">
        <v>19</v>
      </c>
      <c r="B7" s="14">
        <v>1760220</v>
      </c>
      <c r="C7" s="14">
        <v>1167655</v>
      </c>
      <c r="D7" s="4">
        <v>0</v>
      </c>
      <c r="E7" s="4">
        <v>26</v>
      </c>
      <c r="F7" s="6">
        <v>481674</v>
      </c>
      <c r="G7" s="6">
        <v>481674</v>
      </c>
      <c r="H7" s="14">
        <f>SUM(B7+D7+F7)</f>
        <v>2241894</v>
      </c>
      <c r="I7" s="14">
        <f>SUM(C7+E7+G7)</f>
        <v>1649355</v>
      </c>
      <c r="J7" s="17"/>
    </row>
    <row r="8" spans="1:10" x14ac:dyDescent="0.3">
      <c r="A8" s="13" t="s">
        <v>20</v>
      </c>
      <c r="B8" s="14">
        <v>604343</v>
      </c>
      <c r="C8" s="14">
        <v>116940</v>
      </c>
      <c r="D8" s="4">
        <v>0</v>
      </c>
      <c r="E8" s="4">
        <v>0</v>
      </c>
      <c r="F8" s="6">
        <v>0</v>
      </c>
      <c r="G8" s="6">
        <v>0</v>
      </c>
      <c r="H8" s="14">
        <f>SUM(B8+D8+F8)</f>
        <v>604343</v>
      </c>
      <c r="I8" s="14">
        <f>SUM(C8+E8+G8)</f>
        <v>116940</v>
      </c>
      <c r="J8" s="17"/>
    </row>
    <row r="9" spans="1:10" x14ac:dyDescent="0.3">
      <c r="A9" s="25" t="s">
        <v>6</v>
      </c>
      <c r="B9" s="34">
        <f>SUM(B7:B8)</f>
        <v>2364563</v>
      </c>
      <c r="C9" s="34">
        <f t="shared" ref="C9:E9" si="0">SUM(C7:C8)</f>
        <v>1284595</v>
      </c>
      <c r="D9" s="34">
        <f t="shared" si="0"/>
        <v>0</v>
      </c>
      <c r="E9" s="34">
        <f t="shared" si="0"/>
        <v>26</v>
      </c>
      <c r="F9" s="34">
        <f t="shared" ref="F9" si="1">SUM(F7:F8)</f>
        <v>481674</v>
      </c>
      <c r="G9" s="34">
        <f t="shared" ref="G9" si="2">SUM(G7:G8)</f>
        <v>481674</v>
      </c>
      <c r="H9" s="34">
        <f>SUM(H7:H8)</f>
        <v>2846237</v>
      </c>
      <c r="I9" s="34">
        <f>SUM(I7:I8)</f>
        <v>1766295</v>
      </c>
      <c r="J9" s="17"/>
    </row>
    <row r="10" spans="1:10" x14ac:dyDescent="0.3">
      <c r="A10" s="13"/>
      <c r="B10" s="15"/>
      <c r="C10" s="15"/>
      <c r="D10" s="15"/>
      <c r="E10" s="15"/>
      <c r="F10" s="15"/>
      <c r="G10" s="15"/>
      <c r="H10" s="16"/>
      <c r="I10" s="16"/>
      <c r="J10" s="17"/>
    </row>
    <row r="11" spans="1:10" x14ac:dyDescent="0.3">
      <c r="A11" s="13"/>
      <c r="B11" s="15"/>
      <c r="C11" s="15"/>
      <c r="D11" s="15"/>
      <c r="E11" s="15"/>
      <c r="F11" s="15"/>
      <c r="G11" s="15"/>
      <c r="H11" s="16"/>
      <c r="I11" s="16"/>
      <c r="J11" s="17"/>
    </row>
    <row r="12" spans="1:10" s="1" customFormat="1" x14ac:dyDescent="0.3">
      <c r="A12" s="66" t="s">
        <v>4</v>
      </c>
      <c r="B12" s="68" t="s">
        <v>55</v>
      </c>
      <c r="C12" s="68"/>
      <c r="D12" s="68"/>
      <c r="E12" s="68"/>
      <c r="F12" s="68"/>
      <c r="G12" s="68"/>
      <c r="H12" s="68"/>
      <c r="I12" s="68"/>
      <c r="J12" s="67" t="s">
        <v>5</v>
      </c>
    </row>
    <row r="13" spans="1:10" s="1" customFormat="1" ht="29.4" customHeight="1" x14ac:dyDescent="0.3">
      <c r="A13" s="66"/>
      <c r="B13" s="53" t="s">
        <v>62</v>
      </c>
      <c r="C13" s="53" t="s">
        <v>60</v>
      </c>
      <c r="D13" s="53" t="s">
        <v>69</v>
      </c>
      <c r="E13" s="53" t="s">
        <v>61</v>
      </c>
      <c r="F13" s="53" t="s">
        <v>70</v>
      </c>
      <c r="G13" s="53" t="s">
        <v>71</v>
      </c>
      <c r="H13" s="51" t="s">
        <v>58</v>
      </c>
      <c r="I13" s="51" t="s">
        <v>59</v>
      </c>
      <c r="J13" s="67"/>
    </row>
    <row r="14" spans="1:10" x14ac:dyDescent="0.3">
      <c r="A14" s="13" t="s">
        <v>21</v>
      </c>
      <c r="B14" s="14">
        <f>2548800+100000+10000+12000+85075</f>
        <v>2755875</v>
      </c>
      <c r="C14" s="14">
        <v>2755875</v>
      </c>
      <c r="D14" s="14">
        <f>446040+32500+3835+2100</f>
        <v>484475</v>
      </c>
      <c r="E14" s="14">
        <v>458686</v>
      </c>
      <c r="F14" s="14">
        <f>11430000-(11430000*20%)</f>
        <v>9144000</v>
      </c>
      <c r="G14" s="14">
        <f>6360473+1776993</f>
        <v>8137466</v>
      </c>
      <c r="H14" s="37">
        <f>SUM(B14+D14+F14)</f>
        <v>12384350</v>
      </c>
      <c r="I14" s="37">
        <f>SUM(C14+E14+G14)</f>
        <v>11352027</v>
      </c>
      <c r="J14" s="27">
        <v>1</v>
      </c>
    </row>
    <row r="15" spans="1:10" x14ac:dyDescent="0.3">
      <c r="A15" s="13" t="s">
        <v>22</v>
      </c>
      <c r="B15" s="14">
        <f>29569860+800000+80000+108000+30075+98539+621202+4695615-3496164</f>
        <v>32507127</v>
      </c>
      <c r="C15" s="14">
        <v>29080712</v>
      </c>
      <c r="D15" s="14">
        <f>5174726+260000+30680+18900+5263+17244+727475-588000</f>
        <v>5646288</v>
      </c>
      <c r="E15" s="14">
        <v>5039986</v>
      </c>
      <c r="F15" s="14">
        <f>4613009-(4613009*20%)+3852245-16000</f>
        <v>7526652.2000000002</v>
      </c>
      <c r="G15" s="14">
        <f>5976392</f>
        <v>5976392</v>
      </c>
      <c r="H15" s="37">
        <f>SUM(B15+D15+F15)</f>
        <v>45680067.200000003</v>
      </c>
      <c r="I15" s="37">
        <f>SUM(C15+E15+G15)</f>
        <v>40097090</v>
      </c>
      <c r="J15" s="27">
        <v>8</v>
      </c>
    </row>
    <row r="16" spans="1:10" x14ac:dyDescent="0.3">
      <c r="A16" s="13" t="s">
        <v>23</v>
      </c>
      <c r="B16" s="14">
        <f>12079800+300000+20000+20000+36000</f>
        <v>12455800</v>
      </c>
      <c r="C16" s="14">
        <v>8243587</v>
      </c>
      <c r="D16" s="14">
        <f>2113965+97500+15340+6300</f>
        <v>2233105</v>
      </c>
      <c r="E16" s="14">
        <v>1403087</v>
      </c>
      <c r="F16" s="14">
        <f>1706181-(1706181*20%)</f>
        <v>1364944.8</v>
      </c>
      <c r="G16" s="14">
        <v>2926414</v>
      </c>
      <c r="H16" s="37">
        <f t="shared" ref="H16:H19" si="3">SUM(B16+D16+F16)</f>
        <v>16053849.800000001</v>
      </c>
      <c r="I16" s="37">
        <f t="shared" ref="I16:I19" si="4">SUM(C16+E16+G16)</f>
        <v>12573088</v>
      </c>
      <c r="J16" s="27">
        <v>3</v>
      </c>
    </row>
    <row r="17" spans="1:10" x14ac:dyDescent="0.3">
      <c r="A17" s="13" t="s">
        <v>24</v>
      </c>
      <c r="B17" s="14"/>
      <c r="C17" s="14"/>
      <c r="D17" s="14"/>
      <c r="E17" s="14"/>
      <c r="F17" s="14"/>
      <c r="G17" s="14"/>
      <c r="H17" s="37">
        <f t="shared" si="3"/>
        <v>0</v>
      </c>
      <c r="I17" s="37">
        <f t="shared" si="4"/>
        <v>0</v>
      </c>
      <c r="J17" s="27"/>
    </row>
    <row r="18" spans="1:10" x14ac:dyDescent="0.3">
      <c r="A18" s="13" t="s">
        <v>20</v>
      </c>
      <c r="B18" s="14">
        <f>11065260+300000+30000+36000+926640+33333+7061</f>
        <v>12398294</v>
      </c>
      <c r="C18" s="14">
        <v>12398294</v>
      </c>
      <c r="D18" s="14">
        <f>1936421+97500+11505+6300+162162+10833</f>
        <v>2224721</v>
      </c>
      <c r="E18" s="14">
        <v>2050948</v>
      </c>
      <c r="F18" s="14">
        <f>476000</f>
        <v>476000</v>
      </c>
      <c r="G18" s="14">
        <v>1301674</v>
      </c>
      <c r="H18" s="37">
        <f t="shared" ref="H18" si="5">SUM(B18+D18+F18)</f>
        <v>15099015</v>
      </c>
      <c r="I18" s="37">
        <f t="shared" ref="I18" si="6">SUM(C18+E18+G18)</f>
        <v>15750916</v>
      </c>
      <c r="J18" s="27">
        <v>3</v>
      </c>
    </row>
    <row r="19" spans="1:10" ht="28.8" x14ac:dyDescent="0.3">
      <c r="A19" s="55" t="s">
        <v>72</v>
      </c>
      <c r="B19" s="56">
        <v>0</v>
      </c>
      <c r="C19" s="56">
        <v>0</v>
      </c>
      <c r="D19" s="56">
        <v>0</v>
      </c>
      <c r="E19" s="56">
        <v>0</v>
      </c>
      <c r="F19" s="56">
        <v>16000</v>
      </c>
      <c r="G19" s="56">
        <v>16000</v>
      </c>
      <c r="H19" s="57">
        <f t="shared" si="3"/>
        <v>16000</v>
      </c>
      <c r="I19" s="57">
        <f t="shared" si="4"/>
        <v>16000</v>
      </c>
      <c r="J19" s="27"/>
    </row>
    <row r="20" spans="1:10" ht="15" thickBot="1" x14ac:dyDescent="0.35">
      <c r="A20" s="28" t="s">
        <v>6</v>
      </c>
      <c r="B20" s="43">
        <f>SUM(B14:B19)</f>
        <v>60117096</v>
      </c>
      <c r="C20" s="43">
        <f>SUM(C14:C19)</f>
        <v>52478468</v>
      </c>
      <c r="D20" s="43">
        <f t="shared" ref="D20:J20" si="7">SUM(D14:D19)</f>
        <v>10588589</v>
      </c>
      <c r="E20" s="43">
        <f t="shared" si="7"/>
        <v>8952707</v>
      </c>
      <c r="F20" s="43">
        <f t="shared" si="7"/>
        <v>18527597</v>
      </c>
      <c r="G20" s="43">
        <f t="shared" si="7"/>
        <v>18357946</v>
      </c>
      <c r="H20" s="42">
        <f t="shared" si="7"/>
        <v>89233282</v>
      </c>
      <c r="I20" s="42">
        <f t="shared" si="7"/>
        <v>79789121</v>
      </c>
      <c r="J20" s="30">
        <f t="shared" si="7"/>
        <v>15</v>
      </c>
    </row>
    <row r="23" spans="1:10" s="16" customFormat="1" x14ac:dyDescent="0.3">
      <c r="A23" s="54"/>
      <c r="B23" s="23"/>
      <c r="C23" s="50"/>
      <c r="D23" s="50"/>
      <c r="E23" s="9"/>
    </row>
    <row r="24" spans="1:10" s="16" customFormat="1" x14ac:dyDescent="0.3">
      <c r="A24" s="9"/>
      <c r="B24" s="24"/>
      <c r="C24" s="24"/>
      <c r="D24" s="39"/>
      <c r="E24" s="24"/>
    </row>
    <row r="25" spans="1:10" s="16" customFormat="1" x14ac:dyDescent="0.3">
      <c r="B25" s="10"/>
      <c r="C25" s="37"/>
      <c r="D25" s="37"/>
      <c r="E25" s="37"/>
    </row>
    <row r="26" spans="1:10" s="16" customFormat="1" x14ac:dyDescent="0.3">
      <c r="B26" s="10"/>
      <c r="C26" s="37"/>
      <c r="D26" s="37"/>
      <c r="E26" s="37"/>
    </row>
    <row r="27" spans="1:10" s="16" customFormat="1" x14ac:dyDescent="0.3">
      <c r="B27" s="10"/>
      <c r="C27" s="37"/>
      <c r="D27" s="37"/>
      <c r="E27" s="37"/>
    </row>
    <row r="28" spans="1:10" s="16" customFormat="1" x14ac:dyDescent="0.3">
      <c r="B28" s="10"/>
      <c r="C28" s="37"/>
      <c r="D28" s="37"/>
      <c r="E28" s="37"/>
    </row>
    <row r="29" spans="1:10" s="16" customFormat="1" x14ac:dyDescent="0.3">
      <c r="B29" s="10"/>
      <c r="C29" s="37"/>
      <c r="D29" s="37"/>
      <c r="E29" s="37"/>
    </row>
    <row r="30" spans="1:10" s="16" customFormat="1" x14ac:dyDescent="0.3">
      <c r="A30" s="9"/>
      <c r="B30" s="24"/>
      <c r="C30" s="24"/>
      <c r="D30" s="39"/>
      <c r="E30" s="24"/>
    </row>
    <row r="31" spans="1:10" s="16" customFormat="1" x14ac:dyDescent="0.3">
      <c r="A31" s="9"/>
      <c r="B31" s="24"/>
      <c r="C31" s="24"/>
      <c r="D31" s="39"/>
      <c r="E31" s="39"/>
    </row>
    <row r="32" spans="1:10" s="16" customFormat="1" x14ac:dyDescent="0.3">
      <c r="B32" s="11"/>
    </row>
    <row r="33" spans="1:5" s="16" customFormat="1" x14ac:dyDescent="0.3">
      <c r="B33" s="11"/>
    </row>
    <row r="34" spans="1:5" s="16" customFormat="1" x14ac:dyDescent="0.3">
      <c r="A34" s="50"/>
      <c r="B34" s="32"/>
    </row>
    <row r="35" spans="1:5" s="16" customFormat="1" x14ac:dyDescent="0.3">
      <c r="A35" s="54"/>
      <c r="B35" s="23"/>
      <c r="C35" s="50"/>
      <c r="D35" s="50"/>
      <c r="E35" s="9"/>
    </row>
    <row r="36" spans="1:5" s="16" customFormat="1" x14ac:dyDescent="0.3">
      <c r="A36" s="9"/>
      <c r="B36" s="24"/>
      <c r="C36" s="24"/>
      <c r="D36" s="39"/>
      <c r="E36" s="24"/>
    </row>
    <row r="37" spans="1:5" s="16" customFormat="1" x14ac:dyDescent="0.3">
      <c r="B37" s="10"/>
      <c r="C37" s="37"/>
      <c r="D37" s="37"/>
      <c r="E37" s="37"/>
    </row>
    <row r="38" spans="1:5" s="16" customFormat="1" x14ac:dyDescent="0.3">
      <c r="B38" s="10"/>
      <c r="C38" s="37"/>
      <c r="D38" s="37"/>
      <c r="E38" s="37"/>
    </row>
    <row r="39" spans="1:5" s="16" customFormat="1" x14ac:dyDescent="0.3">
      <c r="B39" s="10"/>
      <c r="C39" s="37"/>
      <c r="D39" s="37"/>
      <c r="E39" s="37"/>
    </row>
    <row r="40" spans="1:5" s="16" customFormat="1" x14ac:dyDescent="0.3">
      <c r="B40" s="10"/>
      <c r="C40" s="37"/>
      <c r="D40" s="37"/>
      <c r="E40" s="37"/>
    </row>
    <row r="41" spans="1:5" s="16" customFormat="1" x14ac:dyDescent="0.3">
      <c r="B41" s="10"/>
      <c r="C41" s="37"/>
      <c r="D41" s="37"/>
      <c r="E41" s="37"/>
    </row>
    <row r="42" spans="1:5" s="16" customFormat="1" x14ac:dyDescent="0.3">
      <c r="A42" s="9"/>
      <c r="B42" s="24"/>
      <c r="C42" s="24"/>
      <c r="D42" s="39"/>
      <c r="E42" s="24"/>
    </row>
    <row r="43" spans="1:5" s="16" customFormat="1" x14ac:dyDescent="0.3"/>
  </sheetData>
  <mergeCells count="8">
    <mergeCell ref="A1:J1"/>
    <mergeCell ref="A2:J2"/>
    <mergeCell ref="A5:A6"/>
    <mergeCell ref="A12:A13"/>
    <mergeCell ref="J12:J13"/>
    <mergeCell ref="A3:J3"/>
    <mergeCell ref="B12:I12"/>
    <mergeCell ref="B5:G5"/>
  </mergeCells>
  <printOptions gridLines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6F710-913D-4485-BBC8-BCC9DCA7D1A1}">
  <dimension ref="A1:D13"/>
  <sheetViews>
    <sheetView workbookViewId="0">
      <selection activeCell="D13" sqref="D13"/>
    </sheetView>
  </sheetViews>
  <sheetFormatPr defaultRowHeight="14.4" x14ac:dyDescent="0.3"/>
  <cols>
    <col min="1" max="1" width="63.109375" customWidth="1"/>
    <col min="2" max="2" width="19.109375" bestFit="1" customWidth="1"/>
    <col min="3" max="3" width="9.88671875" bestFit="1" customWidth="1"/>
    <col min="4" max="4" width="15.88671875" bestFit="1" customWidth="1"/>
  </cols>
  <sheetData>
    <row r="1" spans="1:4" x14ac:dyDescent="0.3">
      <c r="A1" s="69" t="s">
        <v>2</v>
      </c>
      <c r="B1" s="69"/>
      <c r="C1" s="69"/>
      <c r="D1" s="69"/>
    </row>
    <row r="2" spans="1:4" x14ac:dyDescent="0.3">
      <c r="A2" s="69" t="s">
        <v>32</v>
      </c>
      <c r="B2" s="69"/>
      <c r="C2" s="69"/>
      <c r="D2" s="69"/>
    </row>
    <row r="3" spans="1:4" x14ac:dyDescent="0.3">
      <c r="A3" s="69" t="s">
        <v>26</v>
      </c>
      <c r="B3" s="69"/>
      <c r="C3" s="69"/>
      <c r="D3" s="69"/>
    </row>
    <row r="4" spans="1:4" x14ac:dyDescent="0.3">
      <c r="A4" s="18"/>
      <c r="B4" s="20"/>
      <c r="D4" s="20" t="s">
        <v>33</v>
      </c>
    </row>
    <row r="5" spans="1:4" x14ac:dyDescent="0.3">
      <c r="A5" s="18"/>
      <c r="B5" s="20"/>
      <c r="D5" s="20" t="s">
        <v>46</v>
      </c>
    </row>
    <row r="6" spans="1:4" x14ac:dyDescent="0.3">
      <c r="A6" s="1"/>
      <c r="B6" s="1"/>
    </row>
    <row r="7" spans="1:4" x14ac:dyDescent="0.3">
      <c r="A7" s="1" t="s">
        <v>34</v>
      </c>
      <c r="B7" s="7" t="s">
        <v>29</v>
      </c>
      <c r="C7" s="19" t="s">
        <v>30</v>
      </c>
      <c r="D7" s="19" t="s">
        <v>31</v>
      </c>
    </row>
    <row r="8" spans="1:4" x14ac:dyDescent="0.3">
      <c r="A8" t="s">
        <v>35</v>
      </c>
      <c r="B8" s="2">
        <v>2250000</v>
      </c>
      <c r="C8" s="2">
        <v>-1771654</v>
      </c>
      <c r="D8" s="2">
        <f>B8+C8</f>
        <v>478346</v>
      </c>
    </row>
    <row r="9" spans="1:4" x14ac:dyDescent="0.3">
      <c r="A9" t="s">
        <v>36</v>
      </c>
      <c r="B9" s="2">
        <v>4106493</v>
      </c>
      <c r="C9" s="2"/>
      <c r="D9" s="2">
        <f t="shared" ref="D9:D13" si="0">B9+C9</f>
        <v>4106493</v>
      </c>
    </row>
    <row r="10" spans="1:4" x14ac:dyDescent="0.3">
      <c r="A10" t="s">
        <v>49</v>
      </c>
      <c r="C10" s="2">
        <v>4196000</v>
      </c>
      <c r="D10" s="2">
        <f t="shared" si="0"/>
        <v>4196000</v>
      </c>
    </row>
    <row r="11" spans="1:4" x14ac:dyDescent="0.3">
      <c r="A11" s="5" t="s">
        <v>50</v>
      </c>
      <c r="C11" s="2">
        <v>12600000</v>
      </c>
      <c r="D11" s="2">
        <f t="shared" si="0"/>
        <v>12600000</v>
      </c>
    </row>
    <row r="12" spans="1:4" x14ac:dyDescent="0.3">
      <c r="A12" t="s">
        <v>51</v>
      </c>
      <c r="B12" s="2"/>
      <c r="C12" s="2">
        <v>11220000</v>
      </c>
      <c r="D12" s="2">
        <f t="shared" si="0"/>
        <v>11220000</v>
      </c>
    </row>
    <row r="13" spans="1:4" x14ac:dyDescent="0.3">
      <c r="A13" s="1" t="s">
        <v>37</v>
      </c>
      <c r="B13" s="3">
        <f>SUM(B8:B12)</f>
        <v>6356493</v>
      </c>
      <c r="C13" s="3">
        <f>SUM(C8:C12)</f>
        <v>26244346</v>
      </c>
      <c r="D13" s="3">
        <f t="shared" si="0"/>
        <v>32600839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94FD5-8F9C-4E6A-A980-D85CEB897CA2}">
  <dimension ref="A1:D15"/>
  <sheetViews>
    <sheetView workbookViewId="0">
      <selection activeCell="A17" sqref="A17"/>
    </sheetView>
  </sheetViews>
  <sheetFormatPr defaultRowHeight="14.4" x14ac:dyDescent="0.3"/>
  <cols>
    <col min="1" max="1" width="64.44140625" bestFit="1" customWidth="1"/>
    <col min="2" max="2" width="19.109375" bestFit="1" customWidth="1"/>
    <col min="3" max="3" width="10.33203125" bestFit="1" customWidth="1"/>
    <col min="4" max="4" width="15.88671875" bestFit="1" customWidth="1"/>
  </cols>
  <sheetData>
    <row r="1" spans="1:4" x14ac:dyDescent="0.3">
      <c r="A1" s="69" t="s">
        <v>2</v>
      </c>
      <c r="B1" s="69"/>
      <c r="C1" s="69"/>
      <c r="D1" s="69"/>
    </row>
    <row r="2" spans="1:4" x14ac:dyDescent="0.3">
      <c r="A2" s="69" t="s">
        <v>38</v>
      </c>
      <c r="B2" s="69"/>
      <c r="C2" s="69"/>
      <c r="D2" s="69"/>
    </row>
    <row r="3" spans="1:4" x14ac:dyDescent="0.3">
      <c r="A3" s="69" t="s">
        <v>26</v>
      </c>
      <c r="B3" s="69"/>
      <c r="C3" s="69"/>
      <c r="D3" s="69"/>
    </row>
    <row r="4" spans="1:4" x14ac:dyDescent="0.3">
      <c r="A4" s="18"/>
      <c r="D4" s="20" t="s">
        <v>39</v>
      </c>
    </row>
    <row r="5" spans="1:4" x14ac:dyDescent="0.3">
      <c r="A5" s="18"/>
      <c r="D5" s="20" t="s">
        <v>46</v>
      </c>
    </row>
    <row r="6" spans="1:4" x14ac:dyDescent="0.3">
      <c r="A6" s="1"/>
    </row>
    <row r="7" spans="1:4" x14ac:dyDescent="0.3">
      <c r="A7" s="1" t="s">
        <v>40</v>
      </c>
      <c r="B7" s="7" t="s">
        <v>29</v>
      </c>
      <c r="C7" s="18" t="s">
        <v>30</v>
      </c>
      <c r="D7" s="18" t="s">
        <v>31</v>
      </c>
    </row>
    <row r="8" spans="1:4" x14ac:dyDescent="0.3">
      <c r="A8" t="s">
        <v>41</v>
      </c>
      <c r="B8" s="2">
        <f>1000000+464000</f>
        <v>1464000</v>
      </c>
      <c r="C8" s="2">
        <v>0</v>
      </c>
      <c r="D8" s="2">
        <f>B8+C8</f>
        <v>1464000</v>
      </c>
    </row>
    <row r="9" spans="1:4" x14ac:dyDescent="0.3">
      <c r="A9" t="s">
        <v>42</v>
      </c>
      <c r="B9" s="2">
        <v>80000</v>
      </c>
      <c r="C9" s="2">
        <v>0</v>
      </c>
      <c r="D9" s="2">
        <f t="shared" ref="D9:D15" si="0">B9+C9</f>
        <v>80000</v>
      </c>
    </row>
    <row r="10" spans="1:4" x14ac:dyDescent="0.3">
      <c r="A10" t="s">
        <v>47</v>
      </c>
      <c r="B10" s="2">
        <v>0</v>
      </c>
      <c r="C10" s="2">
        <v>91440</v>
      </c>
      <c r="D10" s="2">
        <f t="shared" si="0"/>
        <v>91440</v>
      </c>
    </row>
    <row r="11" spans="1:4" ht="28.8" x14ac:dyDescent="0.3">
      <c r="A11" s="5" t="s">
        <v>43</v>
      </c>
      <c r="B11" s="21">
        <v>470000</v>
      </c>
      <c r="C11" s="21">
        <v>0</v>
      </c>
      <c r="D11" s="21">
        <f t="shared" si="0"/>
        <v>470000</v>
      </c>
    </row>
    <row r="12" spans="1:4" x14ac:dyDescent="0.3">
      <c r="A12" t="s">
        <v>44</v>
      </c>
      <c r="B12" s="2">
        <v>240000</v>
      </c>
      <c r="C12" s="2">
        <v>0</v>
      </c>
      <c r="D12" s="2">
        <f t="shared" si="0"/>
        <v>240000</v>
      </c>
    </row>
    <row r="13" spans="1:4" x14ac:dyDescent="0.3">
      <c r="A13" t="s">
        <v>48</v>
      </c>
      <c r="B13" s="2">
        <v>0</v>
      </c>
      <c r="C13" s="2">
        <v>130000</v>
      </c>
      <c r="D13" s="2">
        <f t="shared" si="0"/>
        <v>130000</v>
      </c>
    </row>
    <row r="14" spans="1:4" x14ac:dyDescent="0.3">
      <c r="A14" t="s">
        <v>45</v>
      </c>
      <c r="B14" s="12">
        <v>3500000</v>
      </c>
      <c r="C14" s="2">
        <v>0</v>
      </c>
      <c r="D14" s="2">
        <f t="shared" si="0"/>
        <v>3500000</v>
      </c>
    </row>
    <row r="15" spans="1:4" x14ac:dyDescent="0.3">
      <c r="A15" s="1" t="s">
        <v>37</v>
      </c>
      <c r="B15" s="3">
        <f>SUM(B8:B14)</f>
        <v>5754000</v>
      </c>
      <c r="C15" s="3">
        <f>SUM(C8:C14)</f>
        <v>221440</v>
      </c>
      <c r="D15" s="3">
        <f t="shared" si="0"/>
        <v>5975440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2b.melléklet OVI mérleg</vt:lpstr>
      <vt:lpstr>2b.melléklet OVI kv és létszám</vt:lpstr>
      <vt:lpstr>3.sz.melléklet felújítás</vt:lpstr>
      <vt:lpstr>4.sz.melléklet beruházás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Felhasználó</cp:lastModifiedBy>
  <cp:lastPrinted>2021-05-26T09:38:23Z</cp:lastPrinted>
  <dcterms:created xsi:type="dcterms:W3CDTF">2018-11-26T06:54:33Z</dcterms:created>
  <dcterms:modified xsi:type="dcterms:W3CDTF">2021-05-27T08:13:36Z</dcterms:modified>
</cp:coreProperties>
</file>