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9FDCBB6E-FCB5-4C77-A2CB-7F33B3089BCE}" xr6:coauthVersionLast="46" xr6:coauthVersionMax="46" xr10:uidLastSave="{00000000-0000-0000-0000-000000000000}"/>
  <bookViews>
    <workbookView xWindow="-108" yWindow="-108" windowWidth="23256" windowHeight="12576" activeTab="1" xr2:uid="{BDF1807A-40E8-4B26-B151-D2479697C183}"/>
  </bookViews>
  <sheets>
    <sheet name="2c.melléklet SZIO mérleg" sheetId="9" r:id="rId1"/>
    <sheet name="2c.melléklet SZIO kv és létszám" sheetId="10" r:id="rId2"/>
    <sheet name="3.sz.melléklet felújítás" sheetId="19" state="hidden" r:id="rId3"/>
    <sheet name="4.sz.melléklet beruházás" sheetId="18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0" l="1"/>
  <c r="D19" i="10"/>
  <c r="B19" i="10"/>
  <c r="L10" i="10" l="1"/>
  <c r="M10" i="10"/>
  <c r="L11" i="10"/>
  <c r="M11" i="10"/>
  <c r="L12" i="10"/>
  <c r="M12" i="10"/>
  <c r="M9" i="10"/>
  <c r="L9" i="10"/>
  <c r="J13" i="10"/>
  <c r="K13" i="10"/>
  <c r="K20" i="10"/>
  <c r="K21" i="10"/>
  <c r="K22" i="10"/>
  <c r="K23" i="10"/>
  <c r="K24" i="10"/>
  <c r="J24" i="10"/>
  <c r="K19" i="10"/>
  <c r="J19" i="10"/>
  <c r="H25" i="10"/>
  <c r="I25" i="10"/>
  <c r="F23" i="10"/>
  <c r="D23" i="10"/>
  <c r="B23" i="10"/>
  <c r="J23" i="10" s="1"/>
  <c r="G25" i="10"/>
  <c r="E25" i="10"/>
  <c r="C25" i="10"/>
  <c r="E13" i="10"/>
  <c r="F13" i="10"/>
  <c r="G13" i="10"/>
  <c r="I13" i="10"/>
  <c r="C13" i="10"/>
  <c r="K25" i="10" l="1"/>
  <c r="M13" i="10"/>
  <c r="E17" i="9" l="1"/>
  <c r="E14" i="9"/>
  <c r="E9" i="9"/>
  <c r="E19" i="9" s="1"/>
  <c r="E29" i="9"/>
  <c r="E24" i="9"/>
  <c r="C15" i="9"/>
  <c r="C16" i="9"/>
  <c r="C28" i="9"/>
  <c r="C27" i="9"/>
  <c r="C26" i="9"/>
  <c r="C25" i="9"/>
  <c r="B15" i="9" l="1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  <c r="D28" i="9" l="1"/>
  <c r="D16" i="9"/>
  <c r="C24" i="9"/>
  <c r="C29" i="9" s="1"/>
  <c r="C17" i="9"/>
  <c r="C14" i="9"/>
  <c r="C9" i="9"/>
  <c r="C19" i="9" l="1"/>
  <c r="B18" i="9"/>
  <c r="D18" i="9" s="1"/>
  <c r="H13" i="10"/>
  <c r="F21" i="10" l="1"/>
  <c r="J21" i="10" s="1"/>
  <c r="F20" i="10"/>
  <c r="J20" i="10" s="1"/>
  <c r="B17" i="9"/>
  <c r="D17" i="9" l="1"/>
  <c r="D22" i="10" l="1"/>
  <c r="B22" i="10"/>
  <c r="J22" i="10" s="1"/>
  <c r="M25" i="10" l="1"/>
  <c r="F25" i="10"/>
  <c r="D25" i="10"/>
  <c r="B25" i="10"/>
  <c r="B13" i="10"/>
  <c r="B10" i="9" s="1"/>
  <c r="D13" i="10"/>
  <c r="D10" i="9" l="1"/>
  <c r="D26" i="9"/>
  <c r="D27" i="9"/>
  <c r="D13" i="9"/>
  <c r="D25" i="9"/>
  <c r="B9" i="9"/>
  <c r="D9" i="9" s="1"/>
  <c r="J25" i="10"/>
  <c r="L13" i="10"/>
  <c r="B24" i="9" l="1"/>
  <c r="B29" i="9" s="1"/>
  <c r="D24" i="9" l="1"/>
  <c r="D29" i="9"/>
  <c r="D15" i="9"/>
  <c r="B14" i="9" l="1"/>
  <c r="D14" i="9"/>
  <c r="B19" i="9"/>
  <c r="D19" i="9" s="1"/>
</calcChain>
</file>

<file path=xl/sharedStrings.xml><?xml version="1.0" encoding="utf-8"?>
<sst xmlns="http://schemas.openxmlformats.org/spreadsheetml/2006/main" count="110" uniqueCount="85">
  <si>
    <t>Bevételi jogcím</t>
  </si>
  <si>
    <t>Kiadási jogcímek</t>
  </si>
  <si>
    <t>Süttő Község Önkormányzat</t>
  </si>
  <si>
    <t xml:space="preserve">  BEVÉTELEK ÖSSZESEN:</t>
  </si>
  <si>
    <t>Intézmény</t>
  </si>
  <si>
    <t>Létszámkeret (fő)</t>
  </si>
  <si>
    <t>Mindösszesen:</t>
  </si>
  <si>
    <t xml:space="preserve">  I.Intézményi működési bevételek</t>
  </si>
  <si>
    <t xml:space="preserve">  II.Önkormányzati támogatás</t>
  </si>
  <si>
    <t xml:space="preserve">  I.Folyó (működési) kiadások</t>
  </si>
  <si>
    <t xml:space="preserve">    Intézményi ellátási díjak</t>
  </si>
  <si>
    <t xml:space="preserve">    Önkormányzat támogatás</t>
  </si>
  <si>
    <t xml:space="preserve">    Pénzmaradvány</t>
  </si>
  <si>
    <t xml:space="preserve">    Személyi juttatás</t>
  </si>
  <si>
    <t xml:space="preserve">    Munkaadókat terhelő járulék</t>
  </si>
  <si>
    <t xml:space="preserve">    Dologi kiadások</t>
  </si>
  <si>
    <t xml:space="preserve">  KIADÁSOK ÖSSZESEN:</t>
  </si>
  <si>
    <t>Szépkorúak Idősek Otthona</t>
  </si>
  <si>
    <t xml:space="preserve">   Szolgáltatások ellenértéke</t>
  </si>
  <si>
    <t>Időskorúak tartós bentl.szociális int.</t>
  </si>
  <si>
    <t>Egyéb étkeztetés</t>
  </si>
  <si>
    <t>Házi segítségnyújtás</t>
  </si>
  <si>
    <t>Szociális étkeztetés</t>
  </si>
  <si>
    <t>Időskorúak átmeneti ellátása</t>
  </si>
  <si>
    <t>Demens betegek bentl.ellátása</t>
  </si>
  <si>
    <t>Szépkorúak Idősek Otthona önállóan működö oktatási intézmény költségvetése és engedélyezett álláshelyek száma</t>
  </si>
  <si>
    <t xml:space="preserve">    Beruházás, Kisértékű tárgyi eszköz</t>
  </si>
  <si>
    <t>forintban</t>
  </si>
  <si>
    <t>2020. év</t>
  </si>
  <si>
    <t>2020. ÉVI KÖLTSÉGVETÉSÉNEK PÉNZÜGYI MÉRLEGE</t>
  </si>
  <si>
    <t xml:space="preserve"> III.Felhalmozási bevételek</t>
  </si>
  <si>
    <t>Működési célú bevétel</t>
  </si>
  <si>
    <t>Felhalmozási célú bevétel</t>
  </si>
  <si>
    <t xml:space="preserve">    Egyéb felhalmozási célú átvett pénzeszközök lakosságtól</t>
  </si>
  <si>
    <t>Eredeti ei.</t>
  </si>
  <si>
    <t>Módosítás</t>
  </si>
  <si>
    <t>Módosított ei.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</si>
  <si>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</si>
  <si>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</si>
  <si>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</si>
  <si>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</si>
  <si>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</si>
  <si>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</si>
  <si>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</si>
  <si>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</si>
  <si>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</si>
  <si>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</si>
  <si>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</si>
  <si>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</si>
  <si>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</si>
  <si>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</si>
  <si>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</si>
  <si>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</si>
  <si>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</si>
  <si>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</si>
  <si>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</si>
  <si>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</si>
  <si>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Teljesítés</t>
  </si>
  <si>
    <t xml:space="preserve">KIADÁS </t>
  </si>
  <si>
    <t xml:space="preserve">BEVÉTEL </t>
  </si>
  <si>
    <t xml:space="preserve">   Kapott kamat</t>
  </si>
  <si>
    <t xml:space="preserve">   Egyéb működési bevételek</t>
  </si>
  <si>
    <t>Összesen ei</t>
  </si>
  <si>
    <t>Összesen teljesítés</t>
  </si>
  <si>
    <t>szem.jutt. teljesítés</t>
  </si>
  <si>
    <t>m.adót terh.jár. teljesítés</t>
  </si>
  <si>
    <t>szem.jutt. ei</t>
  </si>
  <si>
    <t>Maradvány ei</t>
  </si>
  <si>
    <t>Maradvány teljesítés</t>
  </si>
  <si>
    <t>m.adót terh.jár. ei</t>
  </si>
  <si>
    <t>Intézményi ellátási díja ei</t>
  </si>
  <si>
    <t>Intézményi ellátási díja teljesítés</t>
  </si>
  <si>
    <t>Szolgáltatások ellenértéke ei</t>
  </si>
  <si>
    <t>Szolgáltatások ellenértéke teljesítés</t>
  </si>
  <si>
    <t>Egyéb felhalmozási célú bevételek lakosságtól ei</t>
  </si>
  <si>
    <t>Egyéb felhalmozási célú bevételek lakosságtól teljesítés</t>
  </si>
  <si>
    <t>Működési bevételek ei</t>
  </si>
  <si>
    <t>Működési bevételek teljesítés</t>
  </si>
  <si>
    <t>dologi kiadások ei</t>
  </si>
  <si>
    <t>dologi kiadások teljesítés</t>
  </si>
  <si>
    <t>Fertőző betegségek megelőzése, járványügyi ellátás</t>
  </si>
  <si>
    <t xml:space="preserve">    Beruházás, Kisértékű tárgyi eszköz ei</t>
  </si>
  <si>
    <t xml:space="preserve">    Beruházás, Kisértékű tárgyi eszköz teljesítés</t>
  </si>
  <si>
    <t>2/c melléklet az ../2021.(…...) önkormányzati rendelethez</t>
  </si>
  <si>
    <t>5.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</si>
</sst>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0" xfId="0" applyFont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3" fontId="3" fillId="0" borderId="0" xfId="0" applyNumberFormat="1" applyFont="1"/>
    <xf numFmtId="0" fontId="0" fillId="0" borderId="2" xfId="0" applyFont="1" applyBorder="1"/>
    <xf numFmtId="3" fontId="3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Border="1"/>
    <xf numFmtId="0" fontId="0" fillId="0" borderId="4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2" xfId="0" applyFont="1" applyBorder="1"/>
    <xf numFmtId="3" fontId="1" fillId="0" borderId="4" xfId="0" applyNumberFormat="1" applyFont="1" applyBorder="1"/>
    <xf numFmtId="3" fontId="0" fillId="0" borderId="4" xfId="0" applyNumberFormat="1" applyFont="1" applyBorder="1"/>
    <xf numFmtId="0" fontId="1" fillId="0" borderId="7" xfId="0" applyFont="1" applyBorder="1"/>
    <xf numFmtId="3" fontId="1" fillId="0" borderId="1" xfId="0" applyNumberFormat="1" applyFont="1" applyFill="1" applyBorder="1"/>
    <xf numFmtId="3" fontId="1" fillId="0" borderId="8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0" fillId="0" borderId="2" xfId="0" applyFont="1" applyBorder="1" applyAlignment="1">
      <alignment wrapText="1"/>
    </xf>
    <xf numFmtId="3" fontId="0" fillId="0" borderId="0" xfId="0" applyNumberFormat="1" applyFont="1" applyBorder="1"/>
    <xf numFmtId="0" fontId="1" fillId="0" borderId="4" xfId="0" applyFont="1" applyBorder="1"/>
    <xf numFmtId="3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4" fillId="0" borderId="1" xfId="0" applyNumberFormat="1" applyFont="1" applyFill="1" applyBorder="1"/>
    <xf numFmtId="0" fontId="1" fillId="0" borderId="0" xfId="0" applyFont="1" applyBorder="1" applyAlignment="1"/>
    <xf numFmtId="0" fontId="2" fillId="0" borderId="2" xfId="0" applyFont="1" applyBorder="1" applyAlignment="1">
      <alignment horizontal="left" vertical="center" wrapText="1"/>
    </xf>
    <xf numFmtId="3" fontId="3" fillId="0" borderId="4" xfId="0" applyNumberFormat="1" applyFont="1" applyFill="1" applyBorder="1"/>
    <xf numFmtId="3" fontId="4" fillId="0" borderId="8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Border="1"/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horizontal="left" vertical="center" wrapText="1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center"/>
    </xf>
    <xf numFmtId="3" fontId="4" fillId="0" borderId="4" xfId="0" applyNumberFormat="1" applyFont="1" applyFill="1" applyBorder="1"/>
    <xf numFmtId="0" fontId="3" fillId="0" borderId="4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E6CB-6ED3-4B45-A3BC-B0D708949AAE}">
  <dimension ref="A1:F29"/>
  <sheetViews>
    <sheetView workbookViewId="0">
      <selection activeCell="D5" sqref="D5"/>
    </sheetView>
  </sheetViews>
  <sheetFormatPr defaultColWidth="9.109375" defaultRowHeight="14.4" x14ac:dyDescent="0.3"/>
  <cols>
    <col min="1" max="1" width="53.44140625" style="4" customWidth="1"/>
    <col min="2" max="2" width="17.6640625" style="7" customWidth="1"/>
    <col min="3" max="3" width="10.33203125" style="4" bestFit="1" customWidth="1"/>
    <col min="4" max="4" width="13.88671875" style="4" bestFit="1" customWidth="1"/>
    <col min="5" max="5" width="10.88671875" style="4" bestFit="1" customWidth="1"/>
    <col min="6" max="16384" width="9.109375" style="4"/>
  </cols>
  <sheetData>
    <row r="1" spans="1:6" ht="15" thickBot="1" x14ac:dyDescent="0.35">
      <c r="A1" s="71" t="s">
        <v>83</v>
      </c>
      <c r="B1" s="71"/>
      <c r="C1" s="71"/>
      <c r="D1" s="71"/>
      <c r="E1" s="71"/>
      <c r="F1" s="21"/>
    </row>
    <row r="2" spans="1:6" s="1" customFormat="1" x14ac:dyDescent="0.3">
      <c r="A2" s="67" t="s">
        <v>17</v>
      </c>
      <c r="B2" s="68"/>
      <c r="C2" s="68"/>
      <c r="D2" s="68"/>
      <c r="E2" s="49"/>
    </row>
    <row r="3" spans="1:6" s="1" customFormat="1" x14ac:dyDescent="0.3">
      <c r="A3" s="69" t="s">
        <v>29</v>
      </c>
      <c r="B3" s="70"/>
      <c r="C3" s="70"/>
      <c r="D3" s="70"/>
      <c r="E3" s="35"/>
    </row>
    <row r="4" spans="1:6" x14ac:dyDescent="0.3">
      <c r="A4" s="12"/>
      <c r="B4" s="10"/>
      <c r="C4" s="15"/>
      <c r="D4" s="15"/>
      <c r="E4" s="16"/>
    </row>
    <row r="5" spans="1:6" x14ac:dyDescent="0.3">
      <c r="A5" s="12"/>
      <c r="B5" s="10"/>
      <c r="C5" s="15"/>
      <c r="D5" s="46"/>
      <c r="E5" s="47" t="s">
        <v>27</v>
      </c>
    </row>
    <row r="6" spans="1:6" x14ac:dyDescent="0.3">
      <c r="A6" s="12"/>
      <c r="B6" s="46"/>
      <c r="C6" s="15"/>
      <c r="D6" s="15"/>
      <c r="E6" s="16"/>
    </row>
    <row r="7" spans="1:6" ht="29.25" customHeight="1" x14ac:dyDescent="0.3">
      <c r="A7" s="48" t="s">
        <v>0</v>
      </c>
      <c r="B7" s="10"/>
      <c r="C7" s="15"/>
      <c r="D7" s="15"/>
      <c r="E7" s="16"/>
    </row>
    <row r="8" spans="1:6" x14ac:dyDescent="0.3">
      <c r="A8" s="30"/>
      <c r="B8" s="22" t="s">
        <v>34</v>
      </c>
      <c r="C8" s="45" t="s">
        <v>35</v>
      </c>
      <c r="D8" s="45" t="s">
        <v>36</v>
      </c>
      <c r="E8" s="50" t="s">
        <v>57</v>
      </c>
    </row>
    <row r="9" spans="1:6" x14ac:dyDescent="0.3">
      <c r="A9" s="24" t="s">
        <v>7</v>
      </c>
      <c r="B9" s="23">
        <f>SUM(B10:B13)</f>
        <v>86772400</v>
      </c>
      <c r="C9" s="23">
        <f>SUM(C10:C13)</f>
        <v>0</v>
      </c>
      <c r="D9" s="36">
        <f>B9+C9</f>
        <v>86772400</v>
      </c>
      <c r="E9" s="25">
        <f>SUM(E10:E13)</f>
        <v>82123119</v>
      </c>
    </row>
    <row r="10" spans="1:6" x14ac:dyDescent="0.3">
      <c r="A10" s="12" t="s">
        <v>10</v>
      </c>
      <c r="B10" s="9">
        <f>'2c.melléklet SZIO kv és létszám'!B13</f>
        <v>84172400</v>
      </c>
      <c r="C10" s="15">
        <v>0</v>
      </c>
      <c r="D10" s="34">
        <f t="shared" ref="D10:D19" si="0">B10+C10</f>
        <v>84172400</v>
      </c>
      <c r="E10" s="26">
        <v>80407100</v>
      </c>
    </row>
    <row r="11" spans="1:6" x14ac:dyDescent="0.3">
      <c r="A11" s="12" t="s">
        <v>18</v>
      </c>
      <c r="B11" s="9">
        <v>2600000</v>
      </c>
      <c r="C11" s="15">
        <v>0</v>
      </c>
      <c r="D11" s="34">
        <v>2600000</v>
      </c>
      <c r="E11" s="26">
        <v>1715610</v>
      </c>
    </row>
    <row r="12" spans="1:6" x14ac:dyDescent="0.3">
      <c r="A12" s="12" t="s">
        <v>60</v>
      </c>
      <c r="B12" s="9">
        <v>0</v>
      </c>
      <c r="C12" s="15">
        <v>0</v>
      </c>
      <c r="D12" s="34">
        <v>0</v>
      </c>
      <c r="E12" s="26">
        <v>298</v>
      </c>
    </row>
    <row r="13" spans="1:6" x14ac:dyDescent="0.3">
      <c r="A13" s="12" t="s">
        <v>61</v>
      </c>
      <c r="B13" s="9">
        <v>0</v>
      </c>
      <c r="C13" s="15">
        <v>0</v>
      </c>
      <c r="D13" s="34">
        <f t="shared" si="0"/>
        <v>0</v>
      </c>
      <c r="E13" s="26">
        <v>111</v>
      </c>
    </row>
    <row r="14" spans="1:6" x14ac:dyDescent="0.3">
      <c r="A14" s="24" t="s">
        <v>8</v>
      </c>
      <c r="B14" s="23">
        <f>SUM(B15)</f>
        <v>74597369</v>
      </c>
      <c r="C14" s="23">
        <f>SUM(C15)</f>
        <v>10990561</v>
      </c>
      <c r="D14" s="36">
        <f t="shared" si="0"/>
        <v>85587930</v>
      </c>
      <c r="E14" s="25">
        <f>SUM(E15)</f>
        <v>85587930</v>
      </c>
    </row>
    <row r="15" spans="1:6" x14ac:dyDescent="0.3">
      <c r="A15" s="12" t="s">
        <v>11</v>
      </c>
      <c r="B15" s="9">
        <f>74597369</f>
        <v>74597369</v>
      </c>
      <c r="C15" s="34">
        <f>5527000+5463561</f>
        <v>10990561</v>
      </c>
      <c r="D15" s="34">
        <f t="shared" si="0"/>
        <v>85587930</v>
      </c>
      <c r="E15" s="26">
        <v>85587930</v>
      </c>
    </row>
    <row r="16" spans="1:6" x14ac:dyDescent="0.3">
      <c r="A16" s="12" t="s">
        <v>12</v>
      </c>
      <c r="B16" s="23">
        <v>0</v>
      </c>
      <c r="C16" s="36">
        <f>9879410-7072137</f>
        <v>2807273</v>
      </c>
      <c r="D16" s="36">
        <f t="shared" si="0"/>
        <v>2807273</v>
      </c>
      <c r="E16" s="25">
        <v>2807273</v>
      </c>
    </row>
    <row r="17" spans="1:5" x14ac:dyDescent="0.3">
      <c r="A17" s="24" t="s">
        <v>30</v>
      </c>
      <c r="B17" s="23">
        <f>SUM(B18)</f>
        <v>2600000</v>
      </c>
      <c r="C17" s="23">
        <f>SUM(C18)</f>
        <v>0</v>
      </c>
      <c r="D17" s="36">
        <f t="shared" si="0"/>
        <v>2600000</v>
      </c>
      <c r="E17" s="25">
        <f>SUM(E18)</f>
        <v>0</v>
      </c>
    </row>
    <row r="18" spans="1:5" x14ac:dyDescent="0.3">
      <c r="A18" s="12" t="s">
        <v>33</v>
      </c>
      <c r="B18" s="9">
        <f>'2c.melléklet SZIO kv és létszám'!H9</f>
        <v>2600000</v>
      </c>
      <c r="C18" s="15">
        <v>0</v>
      </c>
      <c r="D18" s="34">
        <f t="shared" si="0"/>
        <v>2600000</v>
      </c>
      <c r="E18" s="26"/>
    </row>
    <row r="19" spans="1:5" x14ac:dyDescent="0.3">
      <c r="A19" s="24" t="s">
        <v>3</v>
      </c>
      <c r="B19" s="23">
        <f>B9+B14+B16+B17</f>
        <v>163969769</v>
      </c>
      <c r="C19" s="23">
        <f>C9+C14+C16+C17</f>
        <v>13797834</v>
      </c>
      <c r="D19" s="36">
        <f t="shared" si="0"/>
        <v>177767603</v>
      </c>
      <c r="E19" s="25">
        <f>E9+E14+E16+E17</f>
        <v>170518322</v>
      </c>
    </row>
    <row r="20" spans="1:5" x14ac:dyDescent="0.3">
      <c r="A20" s="12"/>
      <c r="B20" s="10"/>
      <c r="C20" s="15"/>
      <c r="D20" s="15"/>
      <c r="E20" s="16"/>
    </row>
    <row r="21" spans="1:5" x14ac:dyDescent="0.3">
      <c r="A21" s="12"/>
      <c r="B21" s="10"/>
      <c r="C21" s="15"/>
      <c r="D21" s="15"/>
      <c r="E21" s="16"/>
    </row>
    <row r="22" spans="1:5" x14ac:dyDescent="0.3">
      <c r="A22" s="44" t="s">
        <v>1</v>
      </c>
      <c r="B22" s="31"/>
      <c r="C22" s="15"/>
      <c r="D22" s="15"/>
      <c r="E22" s="16"/>
    </row>
    <row r="23" spans="1:5" x14ac:dyDescent="0.3">
      <c r="A23" s="30"/>
      <c r="B23" s="22" t="s">
        <v>34</v>
      </c>
      <c r="C23" s="45" t="s">
        <v>35</v>
      </c>
      <c r="D23" s="45" t="s">
        <v>36</v>
      </c>
      <c r="E23" s="50" t="s">
        <v>57</v>
      </c>
    </row>
    <row r="24" spans="1:5" x14ac:dyDescent="0.3">
      <c r="A24" s="24" t="s">
        <v>9</v>
      </c>
      <c r="B24" s="23">
        <f>SUM(B25:B27)</f>
        <v>163969769</v>
      </c>
      <c r="C24" s="23">
        <f>SUM(C25:C27)</f>
        <v>13322254</v>
      </c>
      <c r="D24" s="36">
        <f>B24+C24</f>
        <v>177292023</v>
      </c>
      <c r="E24" s="25">
        <f>SUM(E25:E27)</f>
        <v>166875542</v>
      </c>
    </row>
    <row r="25" spans="1:5" x14ac:dyDescent="0.3">
      <c r="A25" s="12" t="s">
        <v>13</v>
      </c>
      <c r="B25" s="9">
        <v>95683998</v>
      </c>
      <c r="C25" s="34">
        <f>9832440+4743666-2650919</f>
        <v>11925187</v>
      </c>
      <c r="D25" s="34">
        <f t="shared" ref="D25:D29" si="1">B25+C25</f>
        <v>107609185</v>
      </c>
      <c r="E25" s="26">
        <v>101886670</v>
      </c>
    </row>
    <row r="26" spans="1:5" x14ac:dyDescent="0.3">
      <c r="A26" s="12" t="s">
        <v>14</v>
      </c>
      <c r="B26" s="9">
        <v>17225165</v>
      </c>
      <c r="C26" s="34">
        <f>741719-172137</f>
        <v>569582</v>
      </c>
      <c r="D26" s="34">
        <f t="shared" si="1"/>
        <v>17794747</v>
      </c>
      <c r="E26" s="26">
        <v>17311769</v>
      </c>
    </row>
    <row r="27" spans="1:5" x14ac:dyDescent="0.3">
      <c r="A27" s="12" t="s">
        <v>15</v>
      </c>
      <c r="B27" s="9">
        <v>51060606</v>
      </c>
      <c r="C27" s="34">
        <f>-44470-196510+1068465</f>
        <v>827485</v>
      </c>
      <c r="D27" s="34">
        <f t="shared" si="1"/>
        <v>51888091</v>
      </c>
      <c r="E27" s="26">
        <v>47677103</v>
      </c>
    </row>
    <row r="28" spans="1:5" x14ac:dyDescent="0.3">
      <c r="A28" s="12" t="s">
        <v>26</v>
      </c>
      <c r="B28" s="23">
        <v>0</v>
      </c>
      <c r="C28" s="36">
        <f>91440+238125+146015</f>
        <v>475580</v>
      </c>
      <c r="D28" s="36">
        <f t="shared" si="1"/>
        <v>475580</v>
      </c>
      <c r="E28" s="25">
        <v>475580</v>
      </c>
    </row>
    <row r="29" spans="1:5" ht="15" thickBot="1" x14ac:dyDescent="0.35">
      <c r="A29" s="27" t="s">
        <v>16</v>
      </c>
      <c r="B29" s="28">
        <f>B24+B28</f>
        <v>163969769</v>
      </c>
      <c r="C29" s="28">
        <f>C24+C28</f>
        <v>13797834</v>
      </c>
      <c r="D29" s="38">
        <f t="shared" si="1"/>
        <v>177767603</v>
      </c>
      <c r="E29" s="29">
        <f>E24+E28</f>
        <v>167351122</v>
      </c>
    </row>
  </sheetData>
  <mergeCells count="3">
    <mergeCell ref="A2:D2"/>
    <mergeCell ref="A3:D3"/>
    <mergeCell ref="A1:E1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55B0-424E-435E-B763-B45DD08C7100}">
  <dimension ref="A1:M26"/>
  <sheetViews>
    <sheetView tabSelected="1" workbookViewId="0">
      <selection sqref="A1:M1"/>
    </sheetView>
  </sheetViews>
  <sheetFormatPr defaultColWidth="9.109375" defaultRowHeight="14.4" x14ac:dyDescent="0.3"/>
  <cols>
    <col min="1" max="1" width="30.109375" style="4" customWidth="1"/>
    <col min="2" max="3" width="16.6640625" style="4" bestFit="1" customWidth="1"/>
    <col min="4" max="4" width="14.44140625" style="4" bestFit="1" customWidth="1"/>
    <col min="5" max="5" width="13.109375" style="4" bestFit="1" customWidth="1"/>
    <col min="6" max="6" width="11.109375" style="4" bestFit="1" customWidth="1"/>
    <col min="7" max="9" width="17.33203125" style="4" bestFit="1" customWidth="1"/>
    <col min="10" max="11" width="17.33203125" style="4" customWidth="1"/>
    <col min="12" max="12" width="12.109375" style="4" customWidth="1"/>
    <col min="13" max="13" width="18" style="4" customWidth="1"/>
    <col min="14" max="16384" width="9.109375" style="4"/>
  </cols>
  <sheetData>
    <row r="1" spans="1:13" ht="15" thickBot="1" x14ac:dyDescent="0.35">
      <c r="A1" s="74" t="s">
        <v>84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x14ac:dyDescent="0.3">
      <c r="A2" s="67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75"/>
    </row>
    <row r="3" spans="1:13" x14ac:dyDescent="0.3">
      <c r="A3" s="69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6"/>
    </row>
    <row r="4" spans="1:13" x14ac:dyDescent="0.3">
      <c r="A4" s="1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61" t="s">
        <v>27</v>
      </c>
    </row>
    <row r="5" spans="1:13" x14ac:dyDescent="0.3">
      <c r="A5" s="12"/>
      <c r="B5" s="70" t="s">
        <v>59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62"/>
    </row>
    <row r="6" spans="1:13" s="1" customFormat="1" ht="28.8" x14ac:dyDescent="0.3">
      <c r="A6" s="72" t="s">
        <v>4</v>
      </c>
      <c r="B6" s="77" t="s">
        <v>31</v>
      </c>
      <c r="C6" s="77"/>
      <c r="D6" s="77"/>
      <c r="E6" s="60"/>
      <c r="F6" s="60"/>
      <c r="G6" s="60"/>
      <c r="H6" s="37" t="s">
        <v>32</v>
      </c>
      <c r="I6" s="37"/>
      <c r="J6" s="37"/>
      <c r="K6" s="37"/>
      <c r="L6" s="40"/>
      <c r="M6" s="63"/>
    </row>
    <row r="7" spans="1:13" s="1" customFormat="1" ht="57.6" x14ac:dyDescent="0.3">
      <c r="A7" s="72"/>
      <c r="B7" s="37" t="s">
        <v>70</v>
      </c>
      <c r="C7" s="37" t="s">
        <v>71</v>
      </c>
      <c r="D7" s="37" t="s">
        <v>72</v>
      </c>
      <c r="E7" s="37" t="s">
        <v>73</v>
      </c>
      <c r="F7" s="37" t="s">
        <v>76</v>
      </c>
      <c r="G7" s="37" t="s">
        <v>77</v>
      </c>
      <c r="H7" s="37" t="s">
        <v>74</v>
      </c>
      <c r="I7" s="37" t="s">
        <v>75</v>
      </c>
      <c r="J7" s="37" t="s">
        <v>67</v>
      </c>
      <c r="K7" s="37" t="s">
        <v>68</v>
      </c>
      <c r="L7" s="60" t="s">
        <v>62</v>
      </c>
      <c r="M7" s="64" t="s">
        <v>63</v>
      </c>
    </row>
    <row r="8" spans="1:13" s="1" customFormat="1" x14ac:dyDescent="0.3">
      <c r="A8" s="41" t="s">
        <v>17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8"/>
      <c r="M8" s="35"/>
    </row>
    <row r="9" spans="1:13" ht="14.25" customHeight="1" x14ac:dyDescent="0.3">
      <c r="A9" s="33" t="s">
        <v>19</v>
      </c>
      <c r="B9" s="13">
        <v>80222400</v>
      </c>
      <c r="C9" s="13">
        <v>75617710</v>
      </c>
      <c r="D9" s="13">
        <v>0</v>
      </c>
      <c r="E9" s="13">
        <v>57760</v>
      </c>
      <c r="F9" s="13">
        <v>0</v>
      </c>
      <c r="G9" s="13">
        <v>409</v>
      </c>
      <c r="H9" s="13">
        <v>2600000</v>
      </c>
      <c r="I9" s="13">
        <v>0</v>
      </c>
      <c r="J9" s="13">
        <v>2807273</v>
      </c>
      <c r="K9" s="13">
        <v>2807273</v>
      </c>
      <c r="L9" s="13">
        <f>SUM(B9+D9+F9+H9+J9)</f>
        <v>85629673</v>
      </c>
      <c r="M9" s="42">
        <f>SUM(C9+E9+G9+I9+K9)</f>
        <v>78483152</v>
      </c>
    </row>
    <row r="10" spans="1:13" x14ac:dyDescent="0.3">
      <c r="A10" s="33" t="s">
        <v>20</v>
      </c>
      <c r="B10" s="13">
        <v>0</v>
      </c>
      <c r="C10" s="13">
        <v>0</v>
      </c>
      <c r="D10" s="13">
        <v>2600000</v>
      </c>
      <c r="E10" s="13">
        <v>1657850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f t="shared" ref="L10:L12" si="0">SUM(B10+D10+F10+H10+J10)</f>
        <v>2600000</v>
      </c>
      <c r="M10" s="42">
        <f t="shared" ref="M10:M12" si="1">SUM(C10+E10+G10+I10+K10)</f>
        <v>1657850</v>
      </c>
    </row>
    <row r="11" spans="1:13" x14ac:dyDescent="0.3">
      <c r="A11" s="33" t="s">
        <v>21</v>
      </c>
      <c r="B11" s="13">
        <v>400000</v>
      </c>
      <c r="C11" s="13">
        <v>311095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f t="shared" si="0"/>
        <v>400000</v>
      </c>
      <c r="M11" s="42">
        <f t="shared" si="1"/>
        <v>311095</v>
      </c>
    </row>
    <row r="12" spans="1:13" x14ac:dyDescent="0.3">
      <c r="A12" s="12" t="s">
        <v>22</v>
      </c>
      <c r="B12" s="13">
        <v>3550000</v>
      </c>
      <c r="C12" s="13">
        <v>4478295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f t="shared" si="0"/>
        <v>3550000</v>
      </c>
      <c r="M12" s="42">
        <f t="shared" si="1"/>
        <v>4478295</v>
      </c>
    </row>
    <row r="13" spans="1:13" x14ac:dyDescent="0.3">
      <c r="A13" s="24" t="s">
        <v>6</v>
      </c>
      <c r="B13" s="32">
        <f>SUM(B9:B12)</f>
        <v>84172400</v>
      </c>
      <c r="C13" s="32">
        <f>SUM(C9:C12)</f>
        <v>80407100</v>
      </c>
      <c r="D13" s="32">
        <f>SUM(D9:D12)</f>
        <v>2600000</v>
      </c>
      <c r="E13" s="32">
        <f>SUM(E9:E12)</f>
        <v>1715610</v>
      </c>
      <c r="F13" s="32">
        <f t="shared" ref="F13:G13" si="2">SUM(F9:F12)</f>
        <v>0</v>
      </c>
      <c r="G13" s="32">
        <f t="shared" si="2"/>
        <v>409</v>
      </c>
      <c r="H13" s="32">
        <f>SUM(H9:H12)</f>
        <v>2600000</v>
      </c>
      <c r="I13" s="32">
        <f>SUM(I9:I12)</f>
        <v>0</v>
      </c>
      <c r="J13" s="32">
        <f t="shared" ref="J13:K13" si="3">SUM(J9:J12)</f>
        <v>2807273</v>
      </c>
      <c r="K13" s="32">
        <f t="shared" si="3"/>
        <v>2807273</v>
      </c>
      <c r="L13" s="32">
        <f>SUM(L9:L12)</f>
        <v>92179673</v>
      </c>
      <c r="M13" s="65">
        <f>SUM(M9:M12)</f>
        <v>84930392</v>
      </c>
    </row>
    <row r="14" spans="1:13" x14ac:dyDescent="0.3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66"/>
    </row>
    <row r="15" spans="1:13" x14ac:dyDescent="0.3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66"/>
    </row>
    <row r="16" spans="1:13" s="1" customFormat="1" x14ac:dyDescent="0.3">
      <c r="A16" s="73" t="s">
        <v>4</v>
      </c>
      <c r="B16" s="78" t="s">
        <v>58</v>
      </c>
      <c r="C16" s="78"/>
      <c r="D16" s="78"/>
      <c r="E16" s="78"/>
      <c r="F16" s="78"/>
      <c r="G16" s="78"/>
      <c r="H16" s="78"/>
      <c r="I16" s="59"/>
      <c r="J16" s="59"/>
      <c r="K16" s="59"/>
      <c r="L16" s="60"/>
      <c r="M16" s="64"/>
    </row>
    <row r="17" spans="1:13" s="1" customFormat="1" ht="43.2" x14ac:dyDescent="0.3">
      <c r="A17" s="73"/>
      <c r="B17" s="51" t="s">
        <v>66</v>
      </c>
      <c r="C17" s="51" t="s">
        <v>64</v>
      </c>
      <c r="D17" s="51" t="s">
        <v>69</v>
      </c>
      <c r="E17" s="51" t="s">
        <v>65</v>
      </c>
      <c r="F17" s="51" t="s">
        <v>78</v>
      </c>
      <c r="G17" s="51" t="s">
        <v>79</v>
      </c>
      <c r="H17" s="37" t="s">
        <v>81</v>
      </c>
      <c r="I17" s="37" t="s">
        <v>82</v>
      </c>
      <c r="J17" s="60" t="s">
        <v>62</v>
      </c>
      <c r="K17" s="60" t="s">
        <v>63</v>
      </c>
      <c r="L17" s="8"/>
      <c r="M17" s="79" t="s">
        <v>5</v>
      </c>
    </row>
    <row r="18" spans="1:13" s="1" customFormat="1" x14ac:dyDescent="0.3">
      <c r="A18" s="41" t="s">
        <v>17</v>
      </c>
      <c r="B18" s="59"/>
      <c r="C18" s="59"/>
      <c r="D18" s="59"/>
      <c r="E18" s="59"/>
      <c r="F18" s="59"/>
      <c r="G18" s="59"/>
      <c r="H18" s="8"/>
      <c r="I18" s="59"/>
      <c r="J18" s="59"/>
      <c r="K18" s="59"/>
      <c r="L18" s="8"/>
      <c r="M18" s="79"/>
    </row>
    <row r="19" spans="1:13" x14ac:dyDescent="0.3">
      <c r="A19" s="12" t="s">
        <v>19</v>
      </c>
      <c r="B19" s="13">
        <f>76885152+4500000+2500000+1441628+300000+1003750+240000+20000+9832440+4743666-2650919</f>
        <v>98815717</v>
      </c>
      <c r="C19" s="13">
        <v>98044732</v>
      </c>
      <c r="D19" s="13">
        <f>13454902+787500+812500+252285+52500+175656+99710+741719-172137</f>
        <v>16204635</v>
      </c>
      <c r="E19" s="13">
        <v>16651288</v>
      </c>
      <c r="F19" s="13">
        <f>30390924+660000-44470-196510+1068465</f>
        <v>31878409</v>
      </c>
      <c r="G19" s="13">
        <v>28573054</v>
      </c>
      <c r="H19" s="13">
        <v>0</v>
      </c>
      <c r="I19" s="13">
        <v>0</v>
      </c>
      <c r="J19" s="13">
        <f t="shared" ref="J19:K24" si="4">SUM(B19+D19+F19+H19)</f>
        <v>146898761</v>
      </c>
      <c r="K19" s="13">
        <f t="shared" si="4"/>
        <v>143269074</v>
      </c>
      <c r="L19" s="15"/>
      <c r="M19" s="42">
        <v>25</v>
      </c>
    </row>
    <row r="20" spans="1:13" x14ac:dyDescent="0.3">
      <c r="A20" s="12" t="s">
        <v>23</v>
      </c>
      <c r="B20" s="13">
        <v>0</v>
      </c>
      <c r="C20" s="13">
        <v>0</v>
      </c>
      <c r="D20" s="13">
        <v>0</v>
      </c>
      <c r="E20" s="13">
        <v>0</v>
      </c>
      <c r="F20" s="13">
        <f>4341561</f>
        <v>4341561</v>
      </c>
      <c r="G20" s="13">
        <v>6719770</v>
      </c>
      <c r="H20" s="13">
        <v>0</v>
      </c>
      <c r="I20" s="13">
        <v>0</v>
      </c>
      <c r="J20" s="13">
        <f t="shared" si="4"/>
        <v>4341561</v>
      </c>
      <c r="K20" s="13">
        <f t="shared" si="4"/>
        <v>6719770</v>
      </c>
      <c r="L20" s="15"/>
      <c r="M20" s="42">
        <v>0</v>
      </c>
    </row>
    <row r="21" spans="1:13" x14ac:dyDescent="0.3">
      <c r="A21" s="12" t="s">
        <v>24</v>
      </c>
      <c r="B21" s="13">
        <v>0</v>
      </c>
      <c r="C21" s="13">
        <v>0</v>
      </c>
      <c r="D21" s="13">
        <v>0</v>
      </c>
      <c r="E21" s="13">
        <v>0</v>
      </c>
      <c r="F21" s="13">
        <f>8683121</f>
        <v>8683121</v>
      </c>
      <c r="G21" s="13">
        <v>3359883</v>
      </c>
      <c r="H21" s="13">
        <v>0</v>
      </c>
      <c r="I21" s="13">
        <v>0</v>
      </c>
      <c r="J21" s="13">
        <f t="shared" si="4"/>
        <v>8683121</v>
      </c>
      <c r="K21" s="13">
        <f t="shared" si="4"/>
        <v>3359883</v>
      </c>
      <c r="L21" s="15"/>
      <c r="M21" s="42">
        <v>0</v>
      </c>
    </row>
    <row r="22" spans="1:13" x14ac:dyDescent="0.3">
      <c r="A22" s="12" t="s">
        <v>21</v>
      </c>
      <c r="B22" s="13">
        <f>6123468+200000+36000+20000</f>
        <v>6379468</v>
      </c>
      <c r="C22" s="13">
        <v>3203634</v>
      </c>
      <c r="D22" s="13">
        <f>1071607+65000+6300+7670</f>
        <v>1150577</v>
      </c>
      <c r="E22" s="13">
        <v>544192</v>
      </c>
      <c r="F22" s="13">
        <v>0</v>
      </c>
      <c r="G22" s="13">
        <v>42000</v>
      </c>
      <c r="H22" s="13">
        <v>0</v>
      </c>
      <c r="I22" s="13">
        <v>0</v>
      </c>
      <c r="J22" s="13">
        <f t="shared" si="4"/>
        <v>7530045</v>
      </c>
      <c r="K22" s="13">
        <f t="shared" si="4"/>
        <v>3789826</v>
      </c>
      <c r="L22" s="15"/>
      <c r="M22" s="42">
        <v>2</v>
      </c>
    </row>
    <row r="23" spans="1:13" x14ac:dyDescent="0.3">
      <c r="A23" s="12" t="s">
        <v>22</v>
      </c>
      <c r="B23" s="13">
        <f>2292000+100000+12000+10000</f>
        <v>2414000</v>
      </c>
      <c r="C23" s="13">
        <v>638304</v>
      </c>
      <c r="D23" s="13">
        <f>401100+32500+2100+3835</f>
        <v>439535</v>
      </c>
      <c r="E23" s="13">
        <v>116289</v>
      </c>
      <c r="F23" s="13">
        <f>6985000</f>
        <v>6985000</v>
      </c>
      <c r="G23" s="13">
        <v>7763384</v>
      </c>
      <c r="H23" s="13">
        <v>0</v>
      </c>
      <c r="I23" s="13">
        <v>0</v>
      </c>
      <c r="J23" s="13">
        <f t="shared" si="4"/>
        <v>9838535</v>
      </c>
      <c r="K23" s="13">
        <f t="shared" si="4"/>
        <v>8517977</v>
      </c>
      <c r="L23" s="15"/>
      <c r="M23" s="42">
        <v>1</v>
      </c>
    </row>
    <row r="24" spans="1:13" s="54" customFormat="1" ht="28.8" x14ac:dyDescent="0.3">
      <c r="A24" s="56" t="s">
        <v>80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1219012</v>
      </c>
      <c r="H24" s="57">
        <v>475580</v>
      </c>
      <c r="I24" s="53">
        <v>475580</v>
      </c>
      <c r="J24" s="13">
        <f t="shared" si="4"/>
        <v>475580</v>
      </c>
      <c r="K24" s="13">
        <f t="shared" si="4"/>
        <v>1694592</v>
      </c>
      <c r="L24" s="58"/>
      <c r="M24" s="55"/>
    </row>
    <row r="25" spans="1:13" ht="15" thickBot="1" x14ac:dyDescent="0.35">
      <c r="A25" s="27" t="s">
        <v>6</v>
      </c>
      <c r="B25" s="39">
        <f>SUM(B19:B24)</f>
        <v>107609185</v>
      </c>
      <c r="C25" s="39">
        <f>SUM(C19:C24)</f>
        <v>101886670</v>
      </c>
      <c r="D25" s="39">
        <f t="shared" ref="D25:E25" si="5">SUM(D19:D24)</f>
        <v>17794747</v>
      </c>
      <c r="E25" s="39">
        <f t="shared" si="5"/>
        <v>17311769</v>
      </c>
      <c r="F25" s="39">
        <f>SUM(F19:F24)</f>
        <v>51888091</v>
      </c>
      <c r="G25" s="39">
        <f>SUM(G19:G24)</f>
        <v>47677103</v>
      </c>
      <c r="H25" s="39">
        <f t="shared" ref="H25:I25" si="6">SUM(H19:H24)</f>
        <v>475580</v>
      </c>
      <c r="I25" s="39">
        <f t="shared" si="6"/>
        <v>475580</v>
      </c>
      <c r="J25" s="39">
        <f>SUM(J19:J24)</f>
        <v>177767603</v>
      </c>
      <c r="K25" s="39">
        <f>SUM(K19:K24)</f>
        <v>167351122</v>
      </c>
      <c r="L25" s="52"/>
      <c r="M25" s="43">
        <f>SUM(M19:M24)</f>
        <v>28</v>
      </c>
    </row>
    <row r="26" spans="1:13" x14ac:dyDescent="0.3">
      <c r="G26" s="15"/>
      <c r="H26" s="15"/>
      <c r="I26" s="15"/>
      <c r="J26" s="15"/>
      <c r="K26" s="15"/>
    </row>
  </sheetData>
  <mergeCells count="9">
    <mergeCell ref="A6:A7"/>
    <mergeCell ref="A16:A17"/>
    <mergeCell ref="A1:M1"/>
    <mergeCell ref="A2:M2"/>
    <mergeCell ref="A3:M3"/>
    <mergeCell ref="B5:L5"/>
    <mergeCell ref="B6:D6"/>
    <mergeCell ref="B16:H16"/>
    <mergeCell ref="M17:M18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80" t="s">
        <v>2</v>
      </c>
      <c r="B1" s="80"/>
      <c r="C1" s="80"/>
      <c r="D1" s="80"/>
    </row>
    <row r="2" spans="1:4" x14ac:dyDescent="0.3">
      <c r="A2" s="80" t="s">
        <v>37</v>
      </c>
      <c r="B2" s="80"/>
      <c r="C2" s="80"/>
      <c r="D2" s="80"/>
    </row>
    <row r="3" spans="1:4" x14ac:dyDescent="0.3">
      <c r="A3" s="80" t="s">
        <v>28</v>
      </c>
      <c r="B3" s="80"/>
      <c r="C3" s="80"/>
      <c r="D3" s="80"/>
    </row>
    <row r="4" spans="1:4" x14ac:dyDescent="0.3">
      <c r="A4" s="17"/>
      <c r="B4" s="19"/>
      <c r="D4" s="19" t="s">
        <v>38</v>
      </c>
    </row>
    <row r="5" spans="1:4" x14ac:dyDescent="0.3">
      <c r="A5" s="17"/>
      <c r="B5" s="19"/>
      <c r="D5" s="19" t="s">
        <v>51</v>
      </c>
    </row>
    <row r="6" spans="1:4" x14ac:dyDescent="0.3">
      <c r="A6" s="1"/>
      <c r="B6" s="1"/>
    </row>
    <row r="7" spans="1:4" x14ac:dyDescent="0.3">
      <c r="A7" s="1" t="s">
        <v>39</v>
      </c>
      <c r="B7" s="6" t="s">
        <v>34</v>
      </c>
      <c r="C7" s="18" t="s">
        <v>35</v>
      </c>
      <c r="D7" s="18" t="s">
        <v>36</v>
      </c>
    </row>
    <row r="8" spans="1:4" x14ac:dyDescent="0.3">
      <c r="A8" t="s">
        <v>40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41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54</v>
      </c>
      <c r="C10" s="2">
        <v>4196000</v>
      </c>
      <c r="D10" s="2">
        <f t="shared" si="0"/>
        <v>4196000</v>
      </c>
    </row>
    <row r="11" spans="1:4" x14ac:dyDescent="0.3">
      <c r="A11" s="5" t="s">
        <v>55</v>
      </c>
      <c r="C11" s="2">
        <v>12600000</v>
      </c>
      <c r="D11" s="2">
        <f t="shared" si="0"/>
        <v>12600000</v>
      </c>
    </row>
    <row r="12" spans="1:4" x14ac:dyDescent="0.3">
      <c r="A12" t="s">
        <v>56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42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80" t="s">
        <v>2</v>
      </c>
      <c r="B1" s="80"/>
      <c r="C1" s="80"/>
      <c r="D1" s="80"/>
    </row>
    <row r="2" spans="1:4" x14ac:dyDescent="0.3">
      <c r="A2" s="80" t="s">
        <v>43</v>
      </c>
      <c r="B2" s="80"/>
      <c r="C2" s="80"/>
      <c r="D2" s="80"/>
    </row>
    <row r="3" spans="1:4" x14ac:dyDescent="0.3">
      <c r="A3" s="80" t="s">
        <v>28</v>
      </c>
      <c r="B3" s="80"/>
      <c r="C3" s="80"/>
      <c r="D3" s="80"/>
    </row>
    <row r="4" spans="1:4" x14ac:dyDescent="0.3">
      <c r="A4" s="17"/>
      <c r="D4" s="19" t="s">
        <v>44</v>
      </c>
    </row>
    <row r="5" spans="1:4" x14ac:dyDescent="0.3">
      <c r="A5" s="17"/>
      <c r="D5" s="19" t="s">
        <v>51</v>
      </c>
    </row>
    <row r="6" spans="1:4" x14ac:dyDescent="0.3">
      <c r="A6" s="1"/>
    </row>
    <row r="7" spans="1:4" x14ac:dyDescent="0.3">
      <c r="A7" s="1" t="s">
        <v>45</v>
      </c>
      <c r="B7" s="6" t="s">
        <v>34</v>
      </c>
      <c r="C7" s="17" t="s">
        <v>35</v>
      </c>
      <c r="D7" s="17" t="s">
        <v>36</v>
      </c>
    </row>
    <row r="8" spans="1:4" x14ac:dyDescent="0.3">
      <c r="A8" t="s">
        <v>46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47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52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5" t="s">
        <v>48</v>
      </c>
      <c r="B11" s="20">
        <v>470000</v>
      </c>
      <c r="C11" s="20">
        <v>0</v>
      </c>
      <c r="D11" s="20">
        <f t="shared" si="0"/>
        <v>470000</v>
      </c>
    </row>
    <row r="12" spans="1:4" x14ac:dyDescent="0.3">
      <c r="A12" t="s">
        <v>49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53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50</v>
      </c>
      <c r="B14" s="11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42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2c.melléklet SZIO mérleg</vt:lpstr>
      <vt:lpstr>2c.melléklet SZIO kv és létszám</vt:lpstr>
      <vt:lpstr>3.sz.melléklet felújítás</vt:lpstr>
      <vt:lpstr>4.sz.melléklet 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2021-05-27T08:12:48Z</dcterms:modified>
</cp:coreProperties>
</file>