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broczkib\Documents\Zárszámadás\2020. évi\"/>
    </mc:Choice>
  </mc:AlternateContent>
  <xr:revisionPtr revIDLastSave="0" documentId="13_ncr:1_{D45C63FF-A9C8-4BAE-AA0C-BD2BF2346709}" xr6:coauthVersionLast="46" xr6:coauthVersionMax="46" xr10:uidLastSave="{00000000-0000-0000-0000-000000000000}"/>
  <bookViews>
    <workbookView xWindow="390" yWindow="390" windowWidth="28215" windowHeight="14430" activeTab="2" xr2:uid="{8BF9A616-2393-4447-87C3-3FBCE55EA776}"/>
  </bookViews>
  <sheets>
    <sheet name="Bevételek" sheetId="3" r:id="rId1"/>
    <sheet name="Kiadás" sheetId="4" r:id="rId2"/>
    <sheet name="Bev. köt.-önként" sheetId="5" r:id="rId3"/>
    <sheet name="Kiad. köt-önként" sheetId="6" r:id="rId4"/>
    <sheet name="Létszám" sheetId="8" r:id="rId5"/>
    <sheet name="Maradvány" sheetId="9" r:id="rId6"/>
  </sheets>
  <externalReferences>
    <externalReference r:id="rId7"/>
    <externalReference r:id="rId8"/>
  </externalReferences>
  <definedNames>
    <definedName name="_xlnm.Print_Titles" localSheetId="3">'Kiad. köt-önként'!$1:$6</definedName>
    <definedName name="_xlnm.Print_Titles" localSheetId="1">Kiadás!$1:$4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6" l="1"/>
  <c r="F54" i="6"/>
  <c r="K53" i="4"/>
  <c r="H53" i="4"/>
  <c r="G53" i="4"/>
  <c r="F53" i="4"/>
  <c r="L52" i="4"/>
  <c r="H13" i="9" l="1"/>
  <c r="H11" i="9"/>
  <c r="I10" i="9"/>
  <c r="H10" i="9"/>
  <c r="I43" i="3" l="1"/>
  <c r="K43" i="3"/>
  <c r="G13" i="9"/>
  <c r="G10" i="9"/>
  <c r="E13" i="9"/>
  <c r="E10" i="9"/>
  <c r="C13" i="9"/>
  <c r="I13" i="9" s="1"/>
  <c r="C10" i="9"/>
  <c r="B12" i="9"/>
  <c r="B15" i="9"/>
  <c r="M58" i="6"/>
  <c r="M57" i="6"/>
  <c r="M53" i="6"/>
  <c r="M54" i="6" s="1"/>
  <c r="M51" i="6"/>
  <c r="M50" i="6"/>
  <c r="M49" i="6"/>
  <c r="M47" i="6"/>
  <c r="M46" i="6"/>
  <c r="M45" i="6"/>
  <c r="M44" i="6"/>
  <c r="M43" i="6"/>
  <c r="M40" i="6"/>
  <c r="M39" i="6"/>
  <c r="M38" i="6"/>
  <c r="M37" i="6"/>
  <c r="M36" i="6"/>
  <c r="M34" i="6"/>
  <c r="M32" i="6"/>
  <c r="M31" i="6"/>
  <c r="M30" i="6"/>
  <c r="M29" i="6"/>
  <c r="M28" i="6"/>
  <c r="M27" i="6"/>
  <c r="M26" i="6"/>
  <c r="M25" i="6"/>
  <c r="M24" i="6"/>
  <c r="M23" i="6"/>
  <c r="M22" i="6"/>
  <c r="M21" i="6"/>
  <c r="M19" i="6"/>
  <c r="M20" i="6"/>
  <c r="M17" i="6"/>
  <c r="M15" i="6"/>
  <c r="M14" i="6"/>
  <c r="M13" i="6"/>
  <c r="M12" i="6"/>
  <c r="M11" i="6"/>
  <c r="M10" i="6"/>
  <c r="M9" i="6"/>
  <c r="M8" i="6"/>
  <c r="M7" i="6"/>
  <c r="M6" i="6"/>
  <c r="K58" i="6"/>
  <c r="K57" i="6"/>
  <c r="K53" i="6"/>
  <c r="K54" i="6" s="1"/>
  <c r="K51" i="6"/>
  <c r="K50" i="6"/>
  <c r="K49" i="6"/>
  <c r="K47" i="6"/>
  <c r="K46" i="6"/>
  <c r="K45" i="6"/>
  <c r="K44" i="6"/>
  <c r="K43" i="6"/>
  <c r="K40" i="6"/>
  <c r="K39" i="6"/>
  <c r="K38" i="6"/>
  <c r="K37" i="6"/>
  <c r="K36" i="6"/>
  <c r="K34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7" i="6"/>
  <c r="K15" i="6"/>
  <c r="K14" i="6"/>
  <c r="K13" i="6"/>
  <c r="K12" i="6"/>
  <c r="K11" i="6"/>
  <c r="K10" i="6"/>
  <c r="K9" i="6"/>
  <c r="K8" i="6"/>
  <c r="K7" i="6"/>
  <c r="K6" i="6"/>
  <c r="H58" i="6"/>
  <c r="H57" i="6"/>
  <c r="H53" i="6"/>
  <c r="H54" i="6" s="1"/>
  <c r="H51" i="6"/>
  <c r="H50" i="6"/>
  <c r="H49" i="6"/>
  <c r="H47" i="6"/>
  <c r="H46" i="6"/>
  <c r="H45" i="6"/>
  <c r="H44" i="6"/>
  <c r="H43" i="6"/>
  <c r="H40" i="6"/>
  <c r="H39" i="6"/>
  <c r="H38" i="6"/>
  <c r="H37" i="6"/>
  <c r="H36" i="6"/>
  <c r="H34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7" i="6"/>
  <c r="H15" i="6"/>
  <c r="H14" i="6"/>
  <c r="H13" i="6"/>
  <c r="H12" i="6"/>
  <c r="H11" i="6"/>
  <c r="H10" i="6"/>
  <c r="H9" i="6"/>
  <c r="H8" i="6"/>
  <c r="H7" i="6"/>
  <c r="H6" i="6"/>
  <c r="E58" i="6"/>
  <c r="E57" i="6"/>
  <c r="E53" i="6"/>
  <c r="C53" i="6" s="1"/>
  <c r="L53" i="6" s="1"/>
  <c r="L54" i="6" s="1"/>
  <c r="E51" i="6"/>
  <c r="E50" i="6"/>
  <c r="E49" i="6"/>
  <c r="E47" i="6"/>
  <c r="E46" i="6"/>
  <c r="E45" i="6"/>
  <c r="E44" i="6"/>
  <c r="E43" i="6"/>
  <c r="E40" i="6"/>
  <c r="E39" i="6"/>
  <c r="E38" i="6"/>
  <c r="E37" i="6"/>
  <c r="E36" i="6"/>
  <c r="E34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7" i="6"/>
  <c r="E15" i="6"/>
  <c r="E14" i="6"/>
  <c r="E13" i="6"/>
  <c r="E12" i="6"/>
  <c r="N12" i="6" s="1"/>
  <c r="E11" i="6"/>
  <c r="E10" i="6"/>
  <c r="E9" i="6"/>
  <c r="E8" i="6"/>
  <c r="N8" i="6" s="1"/>
  <c r="E7" i="6"/>
  <c r="E6" i="6"/>
  <c r="N22" i="6" l="1"/>
  <c r="N34" i="6"/>
  <c r="N44" i="6"/>
  <c r="N17" i="6"/>
  <c r="N25" i="6"/>
  <c r="N29" i="6"/>
  <c r="N49" i="6"/>
  <c r="N10" i="6"/>
  <c r="N20" i="6"/>
  <c r="N24" i="6"/>
  <c r="N31" i="6"/>
  <c r="N37" i="6"/>
  <c r="N46" i="6"/>
  <c r="N51" i="6"/>
  <c r="N7" i="6"/>
  <c r="N11" i="6"/>
  <c r="N15" i="6"/>
  <c r="N21" i="6"/>
  <c r="N28" i="6"/>
  <c r="N32" i="6"/>
  <c r="N38" i="6"/>
  <c r="N43" i="6"/>
  <c r="N47" i="6"/>
  <c r="E54" i="6"/>
  <c r="N53" i="6"/>
  <c r="N9" i="6"/>
  <c r="N13" i="6"/>
  <c r="N19" i="6"/>
  <c r="N23" i="6"/>
  <c r="N26" i="6"/>
  <c r="N30" i="6"/>
  <c r="N36" i="6"/>
  <c r="N39" i="6"/>
  <c r="N45" i="6"/>
  <c r="N50" i="6"/>
  <c r="N57" i="6"/>
  <c r="N6" i="6"/>
  <c r="N14" i="6"/>
  <c r="N27" i="6"/>
  <c r="N40" i="6"/>
  <c r="N58" i="6"/>
  <c r="C43" i="6"/>
  <c r="L43" i="6" s="1"/>
  <c r="B16" i="9"/>
  <c r="M59" i="6"/>
  <c r="M48" i="6"/>
  <c r="E48" i="6"/>
  <c r="E16" i="6"/>
  <c r="N59" i="6" l="1"/>
  <c r="N48" i="6"/>
  <c r="N54" i="6"/>
  <c r="N46" i="5"/>
  <c r="N45" i="5"/>
  <c r="N44" i="5"/>
  <c r="N40" i="5"/>
  <c r="N38" i="5"/>
  <c r="N37" i="5"/>
  <c r="N35" i="5"/>
  <c r="N32" i="5"/>
  <c r="N31" i="5"/>
  <c r="N30" i="5"/>
  <c r="N29" i="5"/>
  <c r="N28" i="5"/>
  <c r="N27" i="5"/>
  <c r="N26" i="5"/>
  <c r="N25" i="5"/>
  <c r="N23" i="5"/>
  <c r="N22" i="5"/>
  <c r="N21" i="5"/>
  <c r="N20" i="5"/>
  <c r="N19" i="5"/>
  <c r="N17" i="5"/>
  <c r="N16" i="5"/>
  <c r="M46" i="5"/>
  <c r="M45" i="5"/>
  <c r="M44" i="5"/>
  <c r="M40" i="5"/>
  <c r="M41" i="5" s="1"/>
  <c r="M38" i="5"/>
  <c r="M37" i="5"/>
  <c r="M36" i="5"/>
  <c r="M35" i="5"/>
  <c r="M32" i="5"/>
  <c r="M31" i="5"/>
  <c r="M30" i="5"/>
  <c r="M29" i="5"/>
  <c r="M28" i="5"/>
  <c r="M27" i="5"/>
  <c r="M26" i="5"/>
  <c r="M25" i="5"/>
  <c r="M23" i="5"/>
  <c r="M22" i="5"/>
  <c r="M21" i="5"/>
  <c r="M20" i="5"/>
  <c r="M19" i="5"/>
  <c r="M17" i="5"/>
  <c r="M16" i="5"/>
  <c r="L46" i="5"/>
  <c r="L45" i="5"/>
  <c r="L44" i="5"/>
  <c r="L40" i="5"/>
  <c r="L38" i="5"/>
  <c r="L37" i="5"/>
  <c r="L35" i="5"/>
  <c r="L31" i="5"/>
  <c r="L30" i="5"/>
  <c r="L29" i="5"/>
  <c r="L28" i="5"/>
  <c r="L23" i="5"/>
  <c r="L22" i="5"/>
  <c r="L21" i="5"/>
  <c r="L20" i="5"/>
  <c r="L19" i="5"/>
  <c r="L17" i="5"/>
  <c r="L16" i="5"/>
  <c r="N14" i="5"/>
  <c r="N13" i="5"/>
  <c r="N12" i="5"/>
  <c r="N11" i="5"/>
  <c r="N10" i="5"/>
  <c r="N9" i="5"/>
  <c r="M14" i="5"/>
  <c r="M13" i="5"/>
  <c r="M12" i="5"/>
  <c r="M11" i="5"/>
  <c r="M10" i="5"/>
  <c r="M9" i="5"/>
  <c r="N8" i="5"/>
  <c r="M8" i="5"/>
  <c r="L14" i="5"/>
  <c r="L13" i="5"/>
  <c r="L12" i="5"/>
  <c r="L11" i="5"/>
  <c r="L10" i="5"/>
  <c r="L9" i="5"/>
  <c r="L8" i="5"/>
  <c r="N7" i="5"/>
  <c r="M7" i="5"/>
  <c r="L7" i="5"/>
  <c r="K43" i="5"/>
  <c r="J43" i="5"/>
  <c r="I43" i="5"/>
  <c r="I42" i="5"/>
  <c r="K34" i="5"/>
  <c r="J34" i="5"/>
  <c r="I34" i="5"/>
  <c r="I15" i="5"/>
  <c r="K46" i="5"/>
  <c r="K45" i="5"/>
  <c r="K44" i="5"/>
  <c r="K40" i="5"/>
  <c r="K38" i="5"/>
  <c r="K37" i="5"/>
  <c r="K35" i="5"/>
  <c r="K32" i="5"/>
  <c r="K31" i="5"/>
  <c r="K30" i="5"/>
  <c r="K29" i="5"/>
  <c r="K28" i="5"/>
  <c r="K27" i="5"/>
  <c r="K26" i="5"/>
  <c r="K25" i="5"/>
  <c r="K23" i="5"/>
  <c r="K22" i="5"/>
  <c r="K21" i="5"/>
  <c r="K20" i="5"/>
  <c r="K19" i="5"/>
  <c r="K17" i="5"/>
  <c r="K16" i="5"/>
  <c r="K14" i="5"/>
  <c r="K13" i="5"/>
  <c r="K12" i="5"/>
  <c r="K11" i="5"/>
  <c r="K10" i="5"/>
  <c r="K9" i="5"/>
  <c r="K8" i="5"/>
  <c r="K7" i="5"/>
  <c r="H46" i="5"/>
  <c r="H45" i="5"/>
  <c r="H44" i="5"/>
  <c r="H40" i="5"/>
  <c r="F40" i="5" s="1"/>
  <c r="H38" i="5"/>
  <c r="H37" i="5"/>
  <c r="H35" i="5"/>
  <c r="H32" i="5"/>
  <c r="F32" i="5" s="1"/>
  <c r="H31" i="5"/>
  <c r="H30" i="5"/>
  <c r="H29" i="5"/>
  <c r="H28" i="5"/>
  <c r="F28" i="5" s="1"/>
  <c r="H27" i="5"/>
  <c r="H26" i="5"/>
  <c r="H25" i="5"/>
  <c r="H23" i="5"/>
  <c r="H22" i="5"/>
  <c r="H21" i="5"/>
  <c r="H20" i="5"/>
  <c r="H19" i="5"/>
  <c r="H17" i="5"/>
  <c r="H16" i="5"/>
  <c r="H14" i="5"/>
  <c r="H13" i="5"/>
  <c r="F13" i="5" s="1"/>
  <c r="H12" i="5"/>
  <c r="H11" i="5"/>
  <c r="H10" i="5"/>
  <c r="H9" i="5"/>
  <c r="H8" i="5"/>
  <c r="H7" i="5"/>
  <c r="F23" i="5"/>
  <c r="F19" i="5"/>
  <c r="F9" i="5"/>
  <c r="E46" i="5"/>
  <c r="C46" i="5" s="1"/>
  <c r="E45" i="5"/>
  <c r="E44" i="5"/>
  <c r="E40" i="5"/>
  <c r="E38" i="5"/>
  <c r="E37" i="5"/>
  <c r="E35" i="5"/>
  <c r="E32" i="5"/>
  <c r="E31" i="5"/>
  <c r="E30" i="5"/>
  <c r="E29" i="5"/>
  <c r="E28" i="5"/>
  <c r="E27" i="5"/>
  <c r="E26" i="5"/>
  <c r="E25" i="5"/>
  <c r="E23" i="5"/>
  <c r="C23" i="5" s="1"/>
  <c r="E22" i="5"/>
  <c r="E21" i="5"/>
  <c r="E20" i="5"/>
  <c r="C20" i="5" s="1"/>
  <c r="E19" i="5"/>
  <c r="M57" i="4"/>
  <c r="M56" i="4"/>
  <c r="M58" i="4" s="1"/>
  <c r="M52" i="4"/>
  <c r="M50" i="4"/>
  <c r="M49" i="4"/>
  <c r="M48" i="4"/>
  <c r="M46" i="4"/>
  <c r="M45" i="4"/>
  <c r="M44" i="4"/>
  <c r="M43" i="4"/>
  <c r="M42" i="4"/>
  <c r="M39" i="4"/>
  <c r="M38" i="4"/>
  <c r="M37" i="4"/>
  <c r="M36" i="4"/>
  <c r="M35" i="4"/>
  <c r="M33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6" i="4"/>
  <c r="M17" i="4" s="1"/>
  <c r="L57" i="4"/>
  <c r="L56" i="4"/>
  <c r="L50" i="4"/>
  <c r="L49" i="4"/>
  <c r="L48" i="4"/>
  <c r="L46" i="4"/>
  <c r="L45" i="4"/>
  <c r="L44" i="4"/>
  <c r="L43" i="4"/>
  <c r="L42" i="4"/>
  <c r="L39" i="4"/>
  <c r="L38" i="4"/>
  <c r="L37" i="4"/>
  <c r="L36" i="4"/>
  <c r="L35" i="4"/>
  <c r="L33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6" i="4"/>
  <c r="L17" i="4" s="1"/>
  <c r="N57" i="4"/>
  <c r="N56" i="4"/>
  <c r="N52" i="4"/>
  <c r="N50" i="4"/>
  <c r="N49" i="4"/>
  <c r="N48" i="4"/>
  <c r="N46" i="4"/>
  <c r="N45" i="4"/>
  <c r="N44" i="4"/>
  <c r="N43" i="4"/>
  <c r="N42" i="4"/>
  <c r="N39" i="4"/>
  <c r="N38" i="4"/>
  <c r="N37" i="4"/>
  <c r="N36" i="4"/>
  <c r="N35" i="4"/>
  <c r="N33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6" i="4"/>
  <c r="N17" i="4" s="1"/>
  <c r="N14" i="4"/>
  <c r="N13" i="4"/>
  <c r="N12" i="4"/>
  <c r="N11" i="4"/>
  <c r="N10" i="4"/>
  <c r="N9" i="4"/>
  <c r="N8" i="4"/>
  <c r="N7" i="4"/>
  <c r="N6" i="4"/>
  <c r="N5" i="4"/>
  <c r="M14" i="4"/>
  <c r="M13" i="4"/>
  <c r="M12" i="4"/>
  <c r="M11" i="4"/>
  <c r="M10" i="4"/>
  <c r="M9" i="4"/>
  <c r="M8" i="4"/>
  <c r="M7" i="4"/>
  <c r="M6" i="4"/>
  <c r="M5" i="4"/>
  <c r="L14" i="4"/>
  <c r="L13" i="4"/>
  <c r="L12" i="4"/>
  <c r="L11" i="4"/>
  <c r="L10" i="4"/>
  <c r="L9" i="4"/>
  <c r="L8" i="4"/>
  <c r="L7" i="4"/>
  <c r="L6" i="4"/>
  <c r="L5" i="4"/>
  <c r="N46" i="3"/>
  <c r="N45" i="3"/>
  <c r="N44" i="3"/>
  <c r="M46" i="3"/>
  <c r="M45" i="3"/>
  <c r="M44" i="3"/>
  <c r="L46" i="3"/>
  <c r="L45" i="3"/>
  <c r="L44" i="3"/>
  <c r="N40" i="3"/>
  <c r="N38" i="3"/>
  <c r="N37" i="3"/>
  <c r="N35" i="3"/>
  <c r="N32" i="3"/>
  <c r="N31" i="3"/>
  <c r="N30" i="3"/>
  <c r="N29" i="3"/>
  <c r="N28" i="3"/>
  <c r="N27" i="3"/>
  <c r="N26" i="3"/>
  <c r="N25" i="3"/>
  <c r="M40" i="3"/>
  <c r="M38" i="3"/>
  <c r="M37" i="3"/>
  <c r="M35" i="3"/>
  <c r="M32" i="3"/>
  <c r="M31" i="3"/>
  <c r="M30" i="3"/>
  <c r="M29" i="3"/>
  <c r="M28" i="3"/>
  <c r="M27" i="3"/>
  <c r="M26" i="3"/>
  <c r="M25" i="3"/>
  <c r="L40" i="3"/>
  <c r="L38" i="3"/>
  <c r="L37" i="3"/>
  <c r="L35" i="3"/>
  <c r="L32" i="3"/>
  <c r="L31" i="3"/>
  <c r="L30" i="3"/>
  <c r="L29" i="3"/>
  <c r="L28" i="3"/>
  <c r="L27" i="3"/>
  <c r="L26" i="3"/>
  <c r="L25" i="3"/>
  <c r="L23" i="3"/>
  <c r="L22" i="3"/>
  <c r="L21" i="3"/>
  <c r="L20" i="3"/>
  <c r="L19" i="3"/>
  <c r="L17" i="3"/>
  <c r="L16" i="3"/>
  <c r="M23" i="3"/>
  <c r="M22" i="3"/>
  <c r="M21" i="3"/>
  <c r="M20" i="3"/>
  <c r="M19" i="3"/>
  <c r="M17" i="3"/>
  <c r="M16" i="3"/>
  <c r="N23" i="3"/>
  <c r="N22" i="3"/>
  <c r="N21" i="3"/>
  <c r="N20" i="3"/>
  <c r="N19" i="3"/>
  <c r="N17" i="3"/>
  <c r="N16" i="3"/>
  <c r="N14" i="3"/>
  <c r="N13" i="3"/>
  <c r="N12" i="3"/>
  <c r="N11" i="3"/>
  <c r="N10" i="3"/>
  <c r="N9" i="3"/>
  <c r="N8" i="3"/>
  <c r="N7" i="3"/>
  <c r="M14" i="3"/>
  <c r="M13" i="3"/>
  <c r="M12" i="3"/>
  <c r="M11" i="3"/>
  <c r="M10" i="3"/>
  <c r="M9" i="3"/>
  <c r="M7" i="3"/>
  <c r="L14" i="3"/>
  <c r="L13" i="3"/>
  <c r="L12" i="3"/>
  <c r="L11" i="3"/>
  <c r="L10" i="3"/>
  <c r="L9" i="3"/>
  <c r="M8" i="3"/>
  <c r="L8" i="3"/>
  <c r="L7" i="3"/>
  <c r="E17" i="5"/>
  <c r="E16" i="5"/>
  <c r="E7" i="5"/>
  <c r="E14" i="5"/>
  <c r="E13" i="5"/>
  <c r="C13" i="5" s="1"/>
  <c r="E12" i="5"/>
  <c r="E11" i="5"/>
  <c r="C11" i="5" s="1"/>
  <c r="E10" i="5"/>
  <c r="C10" i="5" s="1"/>
  <c r="E9" i="5"/>
  <c r="C9" i="5" s="1"/>
  <c r="E8" i="5"/>
  <c r="C8" i="5" s="1"/>
  <c r="E53" i="4"/>
  <c r="D53" i="4"/>
  <c r="C53" i="4"/>
  <c r="E47" i="4"/>
  <c r="D47" i="4"/>
  <c r="C47" i="4"/>
  <c r="C39" i="3"/>
  <c r="G14" i="9"/>
  <c r="G15" i="9" s="1"/>
  <c r="F14" i="9"/>
  <c r="D14" i="9"/>
  <c r="D15" i="9" s="1"/>
  <c r="G59" i="6"/>
  <c r="G60" i="6" s="1"/>
  <c r="D59" i="6"/>
  <c r="M60" i="6" s="1"/>
  <c r="I58" i="6"/>
  <c r="F58" i="6"/>
  <c r="C58" i="6"/>
  <c r="F57" i="6"/>
  <c r="C57" i="6"/>
  <c r="G52" i="6"/>
  <c r="D52" i="6"/>
  <c r="I51" i="6"/>
  <c r="F51" i="6"/>
  <c r="C51" i="6"/>
  <c r="I50" i="6"/>
  <c r="F50" i="6"/>
  <c r="F49" i="6"/>
  <c r="C49" i="6"/>
  <c r="J48" i="6"/>
  <c r="G48" i="6"/>
  <c r="D48" i="6"/>
  <c r="I47" i="6"/>
  <c r="F47" i="6"/>
  <c r="I46" i="6"/>
  <c r="F46" i="6"/>
  <c r="I45" i="6"/>
  <c r="I44" i="6"/>
  <c r="F44" i="6"/>
  <c r="D41" i="6"/>
  <c r="I40" i="6"/>
  <c r="F40" i="6"/>
  <c r="C40" i="6"/>
  <c r="I39" i="6"/>
  <c r="F39" i="6"/>
  <c r="I38" i="6"/>
  <c r="F38" i="6"/>
  <c r="C38" i="6"/>
  <c r="I37" i="6"/>
  <c r="F37" i="6"/>
  <c r="I36" i="6"/>
  <c r="D35" i="6"/>
  <c r="I34" i="6"/>
  <c r="J33" i="6"/>
  <c r="G33" i="6"/>
  <c r="D33" i="6"/>
  <c r="I32" i="6"/>
  <c r="F32" i="6"/>
  <c r="I31" i="6"/>
  <c r="F31" i="6"/>
  <c r="C31" i="6"/>
  <c r="I30" i="6"/>
  <c r="F30" i="6"/>
  <c r="I29" i="6"/>
  <c r="F29" i="6"/>
  <c r="C29" i="6"/>
  <c r="I28" i="6"/>
  <c r="F28" i="6"/>
  <c r="I27" i="6"/>
  <c r="F27" i="6"/>
  <c r="I26" i="6"/>
  <c r="F26" i="6"/>
  <c r="I25" i="6"/>
  <c r="F25" i="6"/>
  <c r="C25" i="6"/>
  <c r="I24" i="6"/>
  <c r="F24" i="6"/>
  <c r="C24" i="6"/>
  <c r="I23" i="6"/>
  <c r="F23" i="6"/>
  <c r="C23" i="6"/>
  <c r="I22" i="6"/>
  <c r="F22" i="6"/>
  <c r="C22" i="6"/>
  <c r="I21" i="6"/>
  <c r="F21" i="6"/>
  <c r="C21" i="6"/>
  <c r="I20" i="6"/>
  <c r="F20" i="6"/>
  <c r="C20" i="6"/>
  <c r="I19" i="6"/>
  <c r="F19" i="6"/>
  <c r="C19" i="6"/>
  <c r="J18" i="6"/>
  <c r="G18" i="6"/>
  <c r="D18" i="6"/>
  <c r="M18" i="6"/>
  <c r="K18" i="6"/>
  <c r="F17" i="6"/>
  <c r="F18" i="6" s="1"/>
  <c r="E18" i="6"/>
  <c r="J16" i="6"/>
  <c r="G16" i="6"/>
  <c r="D16" i="6"/>
  <c r="I15" i="6"/>
  <c r="F15" i="6"/>
  <c r="C15" i="6"/>
  <c r="I14" i="6"/>
  <c r="F14" i="6"/>
  <c r="C14" i="6"/>
  <c r="I13" i="6"/>
  <c r="F13" i="6"/>
  <c r="C13" i="6"/>
  <c r="I12" i="6"/>
  <c r="F12" i="6"/>
  <c r="C12" i="6"/>
  <c r="I11" i="6"/>
  <c r="F11" i="6"/>
  <c r="C11" i="6"/>
  <c r="I10" i="6"/>
  <c r="F10" i="6"/>
  <c r="C10" i="6"/>
  <c r="I9" i="6"/>
  <c r="F9" i="6"/>
  <c r="C9" i="6"/>
  <c r="I8" i="6"/>
  <c r="F8" i="6"/>
  <c r="C8" i="6"/>
  <c r="I7" i="6"/>
  <c r="F7" i="6"/>
  <c r="C7" i="6"/>
  <c r="I6" i="6"/>
  <c r="F6" i="6"/>
  <c r="J47" i="5"/>
  <c r="J48" i="5" s="1"/>
  <c r="G47" i="5"/>
  <c r="G48" i="5" s="1"/>
  <c r="D47" i="5"/>
  <c r="D48" i="5" s="1"/>
  <c r="I46" i="5"/>
  <c r="F46" i="5"/>
  <c r="I45" i="5"/>
  <c r="F45" i="5"/>
  <c r="C45" i="5"/>
  <c r="C44" i="5"/>
  <c r="D41" i="5"/>
  <c r="D39" i="5"/>
  <c r="H39" i="5"/>
  <c r="I37" i="5"/>
  <c r="F37" i="5"/>
  <c r="D36" i="5"/>
  <c r="I35" i="5"/>
  <c r="F35" i="5"/>
  <c r="J33" i="5"/>
  <c r="G33" i="5"/>
  <c r="D33" i="5"/>
  <c r="I32" i="5"/>
  <c r="C32" i="5"/>
  <c r="L32" i="5" s="1"/>
  <c r="I31" i="5"/>
  <c r="F31" i="5"/>
  <c r="C31" i="5"/>
  <c r="I30" i="5"/>
  <c r="F30" i="5"/>
  <c r="I29" i="5"/>
  <c r="F29" i="5"/>
  <c r="C29" i="5"/>
  <c r="I28" i="5"/>
  <c r="I27" i="5"/>
  <c r="C27" i="5"/>
  <c r="L27" i="5" s="1"/>
  <c r="I26" i="5"/>
  <c r="F26" i="5"/>
  <c r="I25" i="5"/>
  <c r="F25" i="5"/>
  <c r="C25" i="5"/>
  <c r="L25" i="5" s="1"/>
  <c r="D24" i="5"/>
  <c r="I23" i="5"/>
  <c r="I22" i="5"/>
  <c r="F22" i="5"/>
  <c r="I21" i="5"/>
  <c r="F21" i="5"/>
  <c r="C21" i="5"/>
  <c r="I20" i="5"/>
  <c r="F20" i="5"/>
  <c r="I19" i="5"/>
  <c r="D18" i="5"/>
  <c r="I17" i="5"/>
  <c r="F17" i="5"/>
  <c r="C17" i="5"/>
  <c r="I16" i="5"/>
  <c r="F16" i="5"/>
  <c r="C16" i="5"/>
  <c r="G15" i="5"/>
  <c r="D15" i="5"/>
  <c r="I14" i="5"/>
  <c r="F14" i="5"/>
  <c r="C14" i="5"/>
  <c r="I13" i="5"/>
  <c r="I12" i="5"/>
  <c r="F12" i="5"/>
  <c r="I11" i="5"/>
  <c r="F11" i="5"/>
  <c r="I9" i="5"/>
  <c r="I8" i="5"/>
  <c r="F8" i="5"/>
  <c r="C7" i="5"/>
  <c r="K58" i="4"/>
  <c r="J58" i="4"/>
  <c r="H58" i="4"/>
  <c r="H59" i="4" s="1"/>
  <c r="G58" i="4"/>
  <c r="G59" i="4" s="1"/>
  <c r="F58" i="4"/>
  <c r="F59" i="4" s="1"/>
  <c r="E58" i="4"/>
  <c r="E59" i="4" s="1"/>
  <c r="C14" i="9" s="1"/>
  <c r="D58" i="4"/>
  <c r="C58" i="4"/>
  <c r="C59" i="4" s="1"/>
  <c r="I54" i="4"/>
  <c r="K51" i="4"/>
  <c r="H51" i="4"/>
  <c r="F51" i="4"/>
  <c r="E51" i="4"/>
  <c r="D51" i="4"/>
  <c r="C51" i="4"/>
  <c r="K47" i="4"/>
  <c r="J47" i="4"/>
  <c r="J54" i="4" s="1"/>
  <c r="H47" i="4"/>
  <c r="G47" i="4"/>
  <c r="G54" i="4" s="1"/>
  <c r="F47" i="4"/>
  <c r="K40" i="4"/>
  <c r="H40" i="4"/>
  <c r="E40" i="4"/>
  <c r="D40" i="4"/>
  <c r="C40" i="4"/>
  <c r="K34" i="4"/>
  <c r="H34" i="4"/>
  <c r="E34" i="4"/>
  <c r="D34" i="4"/>
  <c r="C34" i="4"/>
  <c r="K32" i="4"/>
  <c r="J32" i="4"/>
  <c r="I32" i="4"/>
  <c r="H32" i="4"/>
  <c r="G32" i="4"/>
  <c r="F32" i="4"/>
  <c r="E32" i="4"/>
  <c r="D32" i="4"/>
  <c r="C32" i="4"/>
  <c r="K17" i="4"/>
  <c r="J17" i="4"/>
  <c r="I17" i="4"/>
  <c r="H17" i="4"/>
  <c r="G17" i="4"/>
  <c r="F17" i="4"/>
  <c r="E17" i="4"/>
  <c r="D17" i="4"/>
  <c r="C17" i="4"/>
  <c r="K15" i="4"/>
  <c r="J15" i="4"/>
  <c r="I15" i="4"/>
  <c r="H15" i="4"/>
  <c r="G15" i="4"/>
  <c r="F15" i="4"/>
  <c r="E15" i="4"/>
  <c r="D15" i="4"/>
  <c r="C15" i="4"/>
  <c r="K47" i="3"/>
  <c r="K48" i="3" s="1"/>
  <c r="J47" i="3"/>
  <c r="J48" i="3" s="1"/>
  <c r="I47" i="3"/>
  <c r="I48" i="3" s="1"/>
  <c r="H47" i="3"/>
  <c r="H48" i="3" s="1"/>
  <c r="G47" i="3"/>
  <c r="G48" i="3" s="1"/>
  <c r="F47" i="3"/>
  <c r="F48" i="3" s="1"/>
  <c r="E47" i="3"/>
  <c r="E48" i="3" s="1"/>
  <c r="D47" i="3"/>
  <c r="D48" i="3" s="1"/>
  <c r="C47" i="3"/>
  <c r="C48" i="3" s="1"/>
  <c r="K41" i="3"/>
  <c r="H41" i="3"/>
  <c r="E41" i="3"/>
  <c r="D41" i="3"/>
  <c r="N41" i="3"/>
  <c r="M41" i="3"/>
  <c r="L41" i="3"/>
  <c r="K39" i="3"/>
  <c r="H39" i="3"/>
  <c r="E39" i="3"/>
  <c r="D39" i="3"/>
  <c r="E36" i="3"/>
  <c r="D36" i="3"/>
  <c r="C36" i="3"/>
  <c r="C42" i="3" s="1"/>
  <c r="N36" i="3"/>
  <c r="M36" i="3"/>
  <c r="L36" i="3"/>
  <c r="K33" i="3"/>
  <c r="J33" i="3"/>
  <c r="I33" i="3"/>
  <c r="H33" i="3"/>
  <c r="G33" i="3"/>
  <c r="F33" i="3"/>
  <c r="E33" i="3"/>
  <c r="D33" i="3"/>
  <c r="C33" i="3"/>
  <c r="K24" i="3"/>
  <c r="H24" i="3"/>
  <c r="E24" i="3"/>
  <c r="D24" i="3"/>
  <c r="C24" i="3"/>
  <c r="E18" i="3"/>
  <c r="D18" i="3"/>
  <c r="K15" i="3"/>
  <c r="J15" i="3"/>
  <c r="I15" i="3"/>
  <c r="H15" i="3"/>
  <c r="G15" i="3"/>
  <c r="F15" i="3"/>
  <c r="E15" i="3"/>
  <c r="D15" i="3"/>
  <c r="C15" i="3"/>
  <c r="L58" i="4" l="1"/>
  <c r="N58" i="4"/>
  <c r="N53" i="4"/>
  <c r="M53" i="4"/>
  <c r="I14" i="9"/>
  <c r="L8" i="6"/>
  <c r="L12" i="6"/>
  <c r="L21" i="6"/>
  <c r="L29" i="6"/>
  <c r="H14" i="9"/>
  <c r="L53" i="4"/>
  <c r="M47" i="4"/>
  <c r="N47" i="4"/>
  <c r="I48" i="6"/>
  <c r="L40" i="4"/>
  <c r="L7" i="6"/>
  <c r="L11" i="6"/>
  <c r="L15" i="6"/>
  <c r="L20" i="6"/>
  <c r="L24" i="6"/>
  <c r="L31" i="6"/>
  <c r="L40" i="6"/>
  <c r="L10" i="6"/>
  <c r="L14" i="6"/>
  <c r="L19" i="6"/>
  <c r="L23" i="6"/>
  <c r="L38" i="6"/>
  <c r="L58" i="6"/>
  <c r="L41" i="4"/>
  <c r="L9" i="6"/>
  <c r="L13" i="6"/>
  <c r="L22" i="6"/>
  <c r="L25" i="6"/>
  <c r="L51" i="6"/>
  <c r="J49" i="5"/>
  <c r="F34" i="3"/>
  <c r="F43" i="3" s="1"/>
  <c r="H41" i="4"/>
  <c r="C41" i="4"/>
  <c r="M40" i="4"/>
  <c r="N32" i="4"/>
  <c r="G41" i="4"/>
  <c r="G55" i="4" s="1"/>
  <c r="G60" i="4" s="1"/>
  <c r="K41" i="4"/>
  <c r="H54" i="4"/>
  <c r="M51" i="4"/>
  <c r="M59" i="4"/>
  <c r="L59" i="4"/>
  <c r="M18" i="3"/>
  <c r="N18" i="3"/>
  <c r="G34" i="3"/>
  <c r="G43" i="3" s="1"/>
  <c r="G49" i="3" s="1"/>
  <c r="M47" i="3"/>
  <c r="M48" i="3" s="1"/>
  <c r="M33" i="3"/>
  <c r="M39" i="3"/>
  <c r="N47" i="3"/>
  <c r="N48" i="3" s="1"/>
  <c r="J34" i="3"/>
  <c r="J43" i="3" s="1"/>
  <c r="M15" i="3"/>
  <c r="H18" i="6"/>
  <c r="G55" i="6"/>
  <c r="D60" i="6"/>
  <c r="D34" i="5"/>
  <c r="M47" i="5"/>
  <c r="M48" i="5" s="1"/>
  <c r="M39" i="5"/>
  <c r="M42" i="5" s="1"/>
  <c r="M18" i="5"/>
  <c r="H15" i="5"/>
  <c r="C15" i="9"/>
  <c r="H41" i="6"/>
  <c r="F52" i="6"/>
  <c r="E59" i="6"/>
  <c r="E60" i="6" s="1"/>
  <c r="H47" i="5"/>
  <c r="H48" i="5" s="1"/>
  <c r="C27" i="6"/>
  <c r="L27" i="6" s="1"/>
  <c r="C46" i="6"/>
  <c r="L46" i="6" s="1"/>
  <c r="K59" i="6"/>
  <c r="F15" i="9"/>
  <c r="H15" i="9" s="1"/>
  <c r="F12" i="9"/>
  <c r="D12" i="9"/>
  <c r="E15" i="9"/>
  <c r="F59" i="6"/>
  <c r="F60" i="6" s="1"/>
  <c r="F33" i="6"/>
  <c r="E52" i="6"/>
  <c r="N18" i="6"/>
  <c r="M16" i="6"/>
  <c r="D42" i="6"/>
  <c r="E35" i="6"/>
  <c r="K41" i="6"/>
  <c r="C44" i="6"/>
  <c r="H48" i="6"/>
  <c r="M52" i="6"/>
  <c r="I57" i="6"/>
  <c r="I59" i="6" s="1"/>
  <c r="C17" i="6"/>
  <c r="H35" i="6"/>
  <c r="F36" i="6"/>
  <c r="C50" i="6"/>
  <c r="L50" i="6" s="1"/>
  <c r="F16" i="6"/>
  <c r="I16" i="6"/>
  <c r="I33" i="6"/>
  <c r="C36" i="6"/>
  <c r="E41" i="6"/>
  <c r="H16" i="6"/>
  <c r="J61" i="6"/>
  <c r="J42" i="6"/>
  <c r="K33" i="6"/>
  <c r="K35" i="6"/>
  <c r="C47" i="6"/>
  <c r="L47" i="6" s="1"/>
  <c r="K52" i="6"/>
  <c r="K16" i="6"/>
  <c r="E33" i="6"/>
  <c r="C39" i="6"/>
  <c r="L39" i="6" s="1"/>
  <c r="C6" i="6"/>
  <c r="L6" i="6" s="1"/>
  <c r="I17" i="6"/>
  <c r="I18" i="6" s="1"/>
  <c r="G42" i="6"/>
  <c r="C26" i="6"/>
  <c r="L26" i="6" s="1"/>
  <c r="C28" i="6"/>
  <c r="L28" i="6" s="1"/>
  <c r="C30" i="6"/>
  <c r="L30" i="6" s="1"/>
  <c r="C32" i="6"/>
  <c r="L32" i="6" s="1"/>
  <c r="M35" i="6"/>
  <c r="M41" i="6"/>
  <c r="H52" i="6"/>
  <c r="K48" i="6"/>
  <c r="H33" i="6"/>
  <c r="M33" i="6"/>
  <c r="D55" i="6"/>
  <c r="C34" i="6"/>
  <c r="L34" i="6" s="1"/>
  <c r="C37" i="6"/>
  <c r="L37" i="6" s="1"/>
  <c r="C45" i="6"/>
  <c r="F45" i="6"/>
  <c r="F48" i="6" s="1"/>
  <c r="I49" i="6"/>
  <c r="L49" i="6" s="1"/>
  <c r="C59" i="6"/>
  <c r="H59" i="6"/>
  <c r="H60" i="6" s="1"/>
  <c r="E15" i="5"/>
  <c r="H41" i="5"/>
  <c r="K47" i="5"/>
  <c r="K48" i="5" s="1"/>
  <c r="K15" i="5"/>
  <c r="C12" i="5"/>
  <c r="C15" i="5" s="1"/>
  <c r="M24" i="5"/>
  <c r="K24" i="5"/>
  <c r="F7" i="5"/>
  <c r="F15" i="5" s="1"/>
  <c r="C19" i="5"/>
  <c r="C22" i="5"/>
  <c r="M33" i="5"/>
  <c r="D42" i="5"/>
  <c r="I44" i="5"/>
  <c r="I47" i="5" s="1"/>
  <c r="I48" i="5" s="1"/>
  <c r="F27" i="5"/>
  <c r="F33" i="5" s="1"/>
  <c r="H33" i="5"/>
  <c r="C30" i="5"/>
  <c r="E36" i="5"/>
  <c r="C35" i="5"/>
  <c r="N36" i="5"/>
  <c r="E24" i="5"/>
  <c r="M15" i="5"/>
  <c r="H24" i="5"/>
  <c r="G34" i="5"/>
  <c r="G43" i="5" s="1"/>
  <c r="G49" i="5" s="1"/>
  <c r="C37" i="5"/>
  <c r="E39" i="5"/>
  <c r="I38" i="5"/>
  <c r="K39" i="5"/>
  <c r="I33" i="5"/>
  <c r="I40" i="5"/>
  <c r="K41" i="5"/>
  <c r="C18" i="5"/>
  <c r="E18" i="5"/>
  <c r="E33" i="5"/>
  <c r="K33" i="5"/>
  <c r="N41" i="5"/>
  <c r="C47" i="5"/>
  <c r="C48" i="5" s="1"/>
  <c r="F38" i="5"/>
  <c r="E47" i="5"/>
  <c r="E48" i="5" s="1"/>
  <c r="I7" i="5"/>
  <c r="C26" i="5"/>
  <c r="L26" i="5" s="1"/>
  <c r="C28" i="5"/>
  <c r="C38" i="5"/>
  <c r="C40" i="5"/>
  <c r="E41" i="5"/>
  <c r="F44" i="5"/>
  <c r="F47" i="5" s="1"/>
  <c r="F48" i="5" s="1"/>
  <c r="N15" i="4"/>
  <c r="N34" i="4"/>
  <c r="N51" i="4"/>
  <c r="C54" i="4"/>
  <c r="D41" i="4"/>
  <c r="I60" i="4"/>
  <c r="L32" i="4"/>
  <c r="M32" i="4"/>
  <c r="N40" i="4"/>
  <c r="F54" i="4"/>
  <c r="E54" i="4"/>
  <c r="K54" i="4"/>
  <c r="L15" i="4"/>
  <c r="M15" i="4"/>
  <c r="E41" i="4"/>
  <c r="F41" i="4"/>
  <c r="J60" i="4"/>
  <c r="L34" i="4"/>
  <c r="M34" i="4"/>
  <c r="L47" i="4"/>
  <c r="L51" i="4"/>
  <c r="D54" i="4"/>
  <c r="N59" i="4"/>
  <c r="I41" i="4"/>
  <c r="I55" i="4" s="1"/>
  <c r="K60" i="4"/>
  <c r="J41" i="4"/>
  <c r="J55" i="4" s="1"/>
  <c r="D59" i="4"/>
  <c r="M42" i="3"/>
  <c r="N33" i="3"/>
  <c r="J49" i="3"/>
  <c r="N39" i="3"/>
  <c r="N42" i="3" s="1"/>
  <c r="L47" i="3"/>
  <c r="L48" i="3" s="1"/>
  <c r="E42" i="3"/>
  <c r="N24" i="3"/>
  <c r="D34" i="3"/>
  <c r="K34" i="3"/>
  <c r="I34" i="3"/>
  <c r="N15" i="3"/>
  <c r="L15" i="3"/>
  <c r="L18" i="3"/>
  <c r="L24" i="3"/>
  <c r="E34" i="3"/>
  <c r="L33" i="3"/>
  <c r="L39" i="3"/>
  <c r="L42" i="3" s="1"/>
  <c r="K49" i="3"/>
  <c r="F49" i="3"/>
  <c r="M24" i="3"/>
  <c r="C34" i="3"/>
  <c r="C43" i="3" s="1"/>
  <c r="C49" i="3" s="1"/>
  <c r="H34" i="3"/>
  <c r="H43" i="3" s="1"/>
  <c r="H49" i="3" s="1"/>
  <c r="I49" i="3"/>
  <c r="D42" i="3"/>
  <c r="C55" i="4" l="1"/>
  <c r="C60" i="4" s="1"/>
  <c r="L45" i="6"/>
  <c r="I15" i="9"/>
  <c r="L57" i="6"/>
  <c r="L59" i="6" s="1"/>
  <c r="L60" i="6" s="1"/>
  <c r="D16" i="9"/>
  <c r="H12" i="9"/>
  <c r="K55" i="4"/>
  <c r="G11" i="9" s="1"/>
  <c r="G12" i="9" s="1"/>
  <c r="G16" i="9" s="1"/>
  <c r="C54" i="6"/>
  <c r="L36" i="6"/>
  <c r="C48" i="6"/>
  <c r="L44" i="6"/>
  <c r="L48" i="6" s="1"/>
  <c r="C18" i="6"/>
  <c r="L17" i="6"/>
  <c r="L18" i="6" s="1"/>
  <c r="D56" i="6"/>
  <c r="D61" i="6" s="1"/>
  <c r="H55" i="6"/>
  <c r="E42" i="6"/>
  <c r="G56" i="6"/>
  <c r="G61" i="6" s="1"/>
  <c r="D43" i="5"/>
  <c r="D49" i="5" s="1"/>
  <c r="F34" i="5"/>
  <c r="F43" i="5" s="1"/>
  <c r="F49" i="5" s="1"/>
  <c r="N47" i="5"/>
  <c r="N48" i="5" s="1"/>
  <c r="N18" i="5"/>
  <c r="H55" i="4"/>
  <c r="M54" i="4"/>
  <c r="M41" i="4"/>
  <c r="N54" i="4"/>
  <c r="N41" i="4"/>
  <c r="L54" i="4"/>
  <c r="F55" i="4"/>
  <c r="F60" i="4" s="1"/>
  <c r="E55" i="4"/>
  <c r="D55" i="4"/>
  <c r="D60" i="4" s="1"/>
  <c r="M34" i="3"/>
  <c r="M43" i="3" s="1"/>
  <c r="M49" i="3" s="1"/>
  <c r="N34" i="3"/>
  <c r="N43" i="3" s="1"/>
  <c r="N49" i="3" s="1"/>
  <c r="L34" i="3"/>
  <c r="L43" i="3" s="1"/>
  <c r="L49" i="3" s="1"/>
  <c r="E43" i="3"/>
  <c r="E49" i="3" s="1"/>
  <c r="D43" i="3"/>
  <c r="D49" i="3" s="1"/>
  <c r="N52" i="6"/>
  <c r="M55" i="6"/>
  <c r="H42" i="6"/>
  <c r="C52" i="6"/>
  <c r="M34" i="5"/>
  <c r="M43" i="5" s="1"/>
  <c r="M49" i="5" s="1"/>
  <c r="I49" i="5"/>
  <c r="K49" i="5"/>
  <c r="L52" i="6"/>
  <c r="F16" i="9"/>
  <c r="N24" i="5"/>
  <c r="L18" i="5"/>
  <c r="F55" i="6"/>
  <c r="N16" i="6"/>
  <c r="F42" i="6"/>
  <c r="N39" i="5"/>
  <c r="N42" i="5" s="1"/>
  <c r="E55" i="6"/>
  <c r="K42" i="6"/>
  <c r="K55" i="6"/>
  <c r="M42" i="6"/>
  <c r="N60" i="6"/>
  <c r="N33" i="6"/>
  <c r="L41" i="6"/>
  <c r="C41" i="6"/>
  <c r="C60" i="6"/>
  <c r="L35" i="6"/>
  <c r="C35" i="6"/>
  <c r="N35" i="6"/>
  <c r="I61" i="6"/>
  <c r="I42" i="6"/>
  <c r="C33" i="6"/>
  <c r="K61" i="6"/>
  <c r="L16" i="6"/>
  <c r="C16" i="6"/>
  <c r="L33" i="6"/>
  <c r="N41" i="6"/>
  <c r="L24" i="5"/>
  <c r="N33" i="5"/>
  <c r="H34" i="5"/>
  <c r="H43" i="5" s="1"/>
  <c r="H49" i="5" s="1"/>
  <c r="N15" i="5"/>
  <c r="C24" i="5"/>
  <c r="E42" i="5"/>
  <c r="C39" i="5"/>
  <c r="L41" i="5"/>
  <c r="C41" i="5"/>
  <c r="E34" i="5"/>
  <c r="E43" i="5" s="1"/>
  <c r="C33" i="5"/>
  <c r="L36" i="5"/>
  <c r="C36" i="5"/>
  <c r="H60" i="4" l="1"/>
  <c r="E11" i="9"/>
  <c r="E12" i="9" s="1"/>
  <c r="E16" i="9" s="1"/>
  <c r="E60" i="4"/>
  <c r="C11" i="9"/>
  <c r="H16" i="9"/>
  <c r="M56" i="6"/>
  <c r="M61" i="6" s="1"/>
  <c r="H56" i="6"/>
  <c r="H61" i="6" s="1"/>
  <c r="K56" i="6"/>
  <c r="E56" i="6"/>
  <c r="E61" i="6" s="1"/>
  <c r="N55" i="6"/>
  <c r="L47" i="5"/>
  <c r="L48" i="5" s="1"/>
  <c r="L39" i="5"/>
  <c r="L42" i="5" s="1"/>
  <c r="L15" i="5"/>
  <c r="M55" i="4"/>
  <c r="M60" i="4" s="1"/>
  <c r="L55" i="4"/>
  <c r="L60" i="4" s="1"/>
  <c r="N55" i="4"/>
  <c r="N60" i="4" s="1"/>
  <c r="F56" i="6"/>
  <c r="F61" i="6" s="1"/>
  <c r="C55" i="6"/>
  <c r="L33" i="5"/>
  <c r="N34" i="5"/>
  <c r="N43" i="5" s="1"/>
  <c r="N49" i="5" s="1"/>
  <c r="N42" i="6"/>
  <c r="L55" i="6"/>
  <c r="C42" i="6"/>
  <c r="L42" i="6"/>
  <c r="C34" i="5"/>
  <c r="C42" i="5"/>
  <c r="E49" i="5"/>
  <c r="I11" i="9" l="1"/>
  <c r="C12" i="9"/>
  <c r="L56" i="6"/>
  <c r="L61" i="6" s="1"/>
  <c r="N56" i="6"/>
  <c r="N61" i="6" s="1"/>
  <c r="C56" i="6"/>
  <c r="C61" i="6" s="1"/>
  <c r="L34" i="5"/>
  <c r="L43" i="5" s="1"/>
  <c r="L49" i="5" s="1"/>
  <c r="C43" i="5"/>
  <c r="C49" i="5" s="1"/>
  <c r="I12" i="9" l="1"/>
  <c r="C16" i="9"/>
  <c r="I16" i="9" s="1"/>
</calcChain>
</file>

<file path=xl/sharedStrings.xml><?xml version="1.0" encoding="utf-8"?>
<sst xmlns="http://schemas.openxmlformats.org/spreadsheetml/2006/main" count="462" uniqueCount="214">
  <si>
    <t>Megnevezés</t>
  </si>
  <si>
    <t>Szákszend Község Önkormányzata és Intézményei</t>
  </si>
  <si>
    <t>Rovat</t>
  </si>
  <si>
    <t>Szákszend Község Önkormányzata</t>
  </si>
  <si>
    <t>Szákszendi Közös Önkormányzati Hivatal</t>
  </si>
  <si>
    <t>Szákszendi Kiskuckó Óvoda</t>
  </si>
  <si>
    <t>Szákszendi Szociális és Gyermekjóléti Alapszolg. Központ</t>
  </si>
  <si>
    <t>Összesen</t>
  </si>
  <si>
    <t>Eredeti előirányzat</t>
  </si>
  <si>
    <t>Módosított előirányzat</t>
  </si>
  <si>
    <t>Teljesítés</t>
  </si>
  <si>
    <t>K1101</t>
  </si>
  <si>
    <t>Törvény szerinti illetm.</t>
  </si>
  <si>
    <t>K1102</t>
  </si>
  <si>
    <t>Normatív jutalmak</t>
  </si>
  <si>
    <t>K1106</t>
  </si>
  <si>
    <t>Jubileumi jutalom</t>
  </si>
  <si>
    <t>K1107</t>
  </si>
  <si>
    <t>Béren kivüli juttatások</t>
  </si>
  <si>
    <t>K1109</t>
  </si>
  <si>
    <t>Közlekedési ktg.térítés</t>
  </si>
  <si>
    <t>K1110</t>
  </si>
  <si>
    <t>Egyéb költsgétérítés</t>
  </si>
  <si>
    <t>K1113</t>
  </si>
  <si>
    <t>Foglalk.egyéb szem.jutt.</t>
  </si>
  <si>
    <t>K121</t>
  </si>
  <si>
    <t>Választott tiszts.v.jutt.</t>
  </si>
  <si>
    <t>K122</t>
  </si>
  <si>
    <t>Egyéb jogv.jutt.</t>
  </si>
  <si>
    <t>K123</t>
  </si>
  <si>
    <t>Egyéb külső szem.jutt.</t>
  </si>
  <si>
    <t>K1 rovat összesen</t>
  </si>
  <si>
    <t>K2</t>
  </si>
  <si>
    <t>Munkaadókat terh.jár.</t>
  </si>
  <si>
    <t>K2 rovat összesen</t>
  </si>
  <si>
    <t>K311</t>
  </si>
  <si>
    <t>Szakmai anyagok</t>
  </si>
  <si>
    <t>K312</t>
  </si>
  <si>
    <t>Üzemeltetési anyagok</t>
  </si>
  <si>
    <t>K321</t>
  </si>
  <si>
    <t>Inform.szolgáltatások</t>
  </si>
  <si>
    <t>K322</t>
  </si>
  <si>
    <t>Egyéb komm.szolg.</t>
  </si>
  <si>
    <t>K331</t>
  </si>
  <si>
    <t>Közüzemi díjak</t>
  </si>
  <si>
    <t>K332</t>
  </si>
  <si>
    <t>Vásárolt élelmezés</t>
  </si>
  <si>
    <t>K334</t>
  </si>
  <si>
    <t>Karbantart. kisjav.</t>
  </si>
  <si>
    <t>K336</t>
  </si>
  <si>
    <t>Szakmai tev.segítő szolg.</t>
  </si>
  <si>
    <t>K337</t>
  </si>
  <si>
    <t>Egyéb szolgáltatások</t>
  </si>
  <si>
    <t>K341</t>
  </si>
  <si>
    <t>Kiküldetés</t>
  </si>
  <si>
    <t>K351</t>
  </si>
  <si>
    <t>Működési felsz. ÁFA</t>
  </si>
  <si>
    <t>K352</t>
  </si>
  <si>
    <t>Fizetendő ÁFA</t>
  </si>
  <si>
    <t>K353</t>
  </si>
  <si>
    <t>Kamatkiadások</t>
  </si>
  <si>
    <t>K355</t>
  </si>
  <si>
    <t>Egyéb dologi kiadás</t>
  </si>
  <si>
    <t>K3 rovat összesen</t>
  </si>
  <si>
    <t>K48</t>
  </si>
  <si>
    <t>Egyéb nem int. ellátások</t>
  </si>
  <si>
    <t>K4 rovat összesen</t>
  </si>
  <si>
    <t>K5021</t>
  </si>
  <si>
    <t>Önkorm.előző évi elsz.</t>
  </si>
  <si>
    <t>K5023</t>
  </si>
  <si>
    <t>Egyéb elvonások, befiz.</t>
  </si>
  <si>
    <t>K506</t>
  </si>
  <si>
    <t>Egyéb műk.célú tám.</t>
  </si>
  <si>
    <t>K512</t>
  </si>
  <si>
    <t>Egyéb műk.célú tám. ÁHK</t>
  </si>
  <si>
    <t>K513</t>
  </si>
  <si>
    <t>Tartalékok</t>
  </si>
  <si>
    <t>K5 rovat összesen</t>
  </si>
  <si>
    <t>Működési kiadások</t>
  </si>
  <si>
    <t>K62</t>
  </si>
  <si>
    <t>Ingatlanok beszerz.</t>
  </si>
  <si>
    <t>K63</t>
  </si>
  <si>
    <t>Inform.eszk.beszerz.</t>
  </si>
  <si>
    <t>K64</t>
  </si>
  <si>
    <t>Egyéb tárgyi eszk. beszerz.</t>
  </si>
  <si>
    <t>K67</t>
  </si>
  <si>
    <t>Beruházás előzfelsz.ÁFA</t>
  </si>
  <si>
    <t>K6 rovat összesen</t>
  </si>
  <si>
    <t>K71</t>
  </si>
  <si>
    <t>Ingatlanok felújítása</t>
  </si>
  <si>
    <t>K73</t>
  </si>
  <si>
    <t>Egyéb tárgyi eszk. felúj.</t>
  </si>
  <si>
    <t>K74</t>
  </si>
  <si>
    <t>Felúj.felsz. ÁFA</t>
  </si>
  <si>
    <t>K7 rovat összesen</t>
  </si>
  <si>
    <t>K8 rovat összesen</t>
  </si>
  <si>
    <t>Felhalmozási kiadások</t>
  </si>
  <si>
    <t>Költségvetési kiadások</t>
  </si>
  <si>
    <t>K914</t>
  </si>
  <si>
    <t>ÁHB megelőlegz.vissz.</t>
  </si>
  <si>
    <t>K915</t>
  </si>
  <si>
    <t>Kp-i irány.szerv.tám.</t>
  </si>
  <si>
    <t>K9 rovat összesen</t>
  </si>
  <si>
    <t>Finanszírozási kiadások</t>
  </si>
  <si>
    <t>Kiadások összesen</t>
  </si>
  <si>
    <t>B111</t>
  </si>
  <si>
    <t>Önkorm.műk.támog.</t>
  </si>
  <si>
    <t>B112</t>
  </si>
  <si>
    <t>Köznev.támogatása</t>
  </si>
  <si>
    <t>B114</t>
  </si>
  <si>
    <t>Kulturális feladat tám.</t>
  </si>
  <si>
    <t>B115</t>
  </si>
  <si>
    <t>Műk.célű ktgv.tám.</t>
  </si>
  <si>
    <t>B116</t>
  </si>
  <si>
    <t>Elszámolásból származó bev.</t>
  </si>
  <si>
    <t>B16</t>
  </si>
  <si>
    <t>Egyéb műk.c. támogatás</t>
  </si>
  <si>
    <t>B1 rovat összesen</t>
  </si>
  <si>
    <t>B21</t>
  </si>
  <si>
    <t>Felhalm.célú önkorm.tám.</t>
  </si>
  <si>
    <t>B25</t>
  </si>
  <si>
    <t>Egyéb felhalmc. tám.</t>
  </si>
  <si>
    <t>B2 rovat összesen</t>
  </si>
  <si>
    <t>B311</t>
  </si>
  <si>
    <t>Magánszem.jöv.adó</t>
  </si>
  <si>
    <t>B34</t>
  </si>
  <si>
    <t>Vagyoni típusú adók</t>
  </si>
  <si>
    <t>B351</t>
  </si>
  <si>
    <t>B354</t>
  </si>
  <si>
    <t>Gépjárműadók</t>
  </si>
  <si>
    <t>B36</t>
  </si>
  <si>
    <t>Egyéb közhatalmi bev.</t>
  </si>
  <si>
    <t>B3 rovat összesen</t>
  </si>
  <si>
    <t>B402</t>
  </si>
  <si>
    <t>Szolgáltatások ellenért.</t>
  </si>
  <si>
    <t>B403</t>
  </si>
  <si>
    <t>Közvetített szolg. ellnért.</t>
  </si>
  <si>
    <t>B404</t>
  </si>
  <si>
    <t>Tulajdonosi bevételek</t>
  </si>
  <si>
    <t>B405</t>
  </si>
  <si>
    <t>Ellátási díjak</t>
  </si>
  <si>
    <t>B406</t>
  </si>
  <si>
    <t>Kiszámlázott ÁFA</t>
  </si>
  <si>
    <t>B408</t>
  </si>
  <si>
    <t>Kamatbevételek</t>
  </si>
  <si>
    <t>B410</t>
  </si>
  <si>
    <t>Biztosító által fiz. kártérítés</t>
  </si>
  <si>
    <t>B411</t>
  </si>
  <si>
    <t>Egyéb műk.bevételek</t>
  </si>
  <si>
    <t>B4 rovat összesen</t>
  </si>
  <si>
    <t>Működési bevételek</t>
  </si>
  <si>
    <t>B52</t>
  </si>
  <si>
    <t>Ingatlanok értékesítése</t>
  </si>
  <si>
    <t>B5 rovat összesen</t>
  </si>
  <si>
    <t>B64</t>
  </si>
  <si>
    <t>Működési célú visszatér.tám.</t>
  </si>
  <si>
    <t>B65</t>
  </si>
  <si>
    <t>Egyéb műk.c. átvett peszk.</t>
  </si>
  <si>
    <t>B6 rovat összesen</t>
  </si>
  <si>
    <t>B75</t>
  </si>
  <si>
    <t>Egyéb felhalmc. átvett peszk.</t>
  </si>
  <si>
    <t>B7 rovat összesen</t>
  </si>
  <si>
    <t>Felhalmozási bevételek</t>
  </si>
  <si>
    <t>Költségvetési bevételek</t>
  </si>
  <si>
    <t>B8131</t>
  </si>
  <si>
    <t>Előző évi maradv. igényb.</t>
  </si>
  <si>
    <t>B814</t>
  </si>
  <si>
    <t>ÁHB megelőlegzések</t>
  </si>
  <si>
    <t>B816</t>
  </si>
  <si>
    <t>Irányítószervi támogatás</t>
  </si>
  <si>
    <t>B8 rovat összesen</t>
  </si>
  <si>
    <t>Finanszírozási bevételek</t>
  </si>
  <si>
    <t>Bevételek összesen</t>
  </si>
  <si>
    <t>4. sz. melléklet</t>
  </si>
  <si>
    <t>Kötelező és önkéntvállalt feladat bontásban</t>
  </si>
  <si>
    <t>Kiskuckó Napköziotthonos Óvoda</t>
  </si>
  <si>
    <t>Szákszendi Szociális és Gyermekjóléti Alapszolg. Kp.</t>
  </si>
  <si>
    <t>Kötelező feladatok</t>
  </si>
  <si>
    <t>Önként vállalt feladatok</t>
  </si>
  <si>
    <t>Elszámolásból szárm.bev.</t>
  </si>
  <si>
    <t>3. sz. melléklet</t>
  </si>
  <si>
    <t>Szákszend Község Önkormányzatának és intézményeinek</t>
  </si>
  <si>
    <t>Statisztikai állományi létszám (fő)</t>
  </si>
  <si>
    <t>2019. év</t>
  </si>
  <si>
    <t>Szákszendi Szociális és Gyeremkj. Alapsz. Kp.</t>
  </si>
  <si>
    <t xml:space="preserve">Kiskuckó Napköziotthonos Óvoda </t>
  </si>
  <si>
    <t>2019. évi</t>
  </si>
  <si>
    <t>Alaptevékenység ktgv.bevételei</t>
  </si>
  <si>
    <t>Alaptevékenység ktgv.kiadásai</t>
  </si>
  <si>
    <t>Alaptevékenység ktgv.egyenlege</t>
  </si>
  <si>
    <t>Alaptevékenység finansz.bevételei</t>
  </si>
  <si>
    <t>Alaptevékenység finansz. kiadásai</t>
  </si>
  <si>
    <t>Alaptevékenység finansz. egyenlege</t>
  </si>
  <si>
    <t>Alaptevékenység maradványa</t>
  </si>
  <si>
    <t>5. sz. melléklet</t>
  </si>
  <si>
    <t>6. számú melléklet</t>
  </si>
  <si>
    <t>2020. évi bevételi előirányzat teljesítési adatok</t>
  </si>
  <si>
    <t>2020. évi  kiadási előirányzat teljesítési adatok</t>
  </si>
  <si>
    <t>2020. évi kiadási előirányzat teljesítési adatok</t>
  </si>
  <si>
    <t>2020. évi statisztikai állományi létszáma</t>
  </si>
  <si>
    <t>Szákszend Község Önkormányzata és intézményei 2020. évi maradvány kimutatása</t>
  </si>
  <si>
    <t>B1131</t>
  </si>
  <si>
    <t>Szoc. és gyermekjóléti fel.tám.</t>
  </si>
  <si>
    <t>B1132</t>
  </si>
  <si>
    <t>Gyermekétkeztetés támogatás</t>
  </si>
  <si>
    <t>K61</t>
  </si>
  <si>
    <t>K87</t>
  </si>
  <si>
    <t>Lakástámogatás</t>
  </si>
  <si>
    <t>2020. év</t>
  </si>
  <si>
    <t>2020. évi</t>
  </si>
  <si>
    <t>Szákszendi Szociális és Gyermekj. Alapszolg. Kp.</t>
  </si>
  <si>
    <t>1. számú melléklet</t>
  </si>
  <si>
    <t>2. sz. melléklet</t>
  </si>
  <si>
    <t>Iparűzési adó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</si>
</sst>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6"/>
      <color theme="1"/>
      <name val="Times New Roman"/>
      <family val="1"/>
      <charset val="238"/>
    </font>
    <font>
      <b/>
      <i/>
      <sz val="28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8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20"/>
      <color theme="1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07">
    <xf numFmtId="0" fontId="0" fillId="0" borderId="0" xfId="0"/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3" fontId="7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0" fontId="7" fillId="0" borderId="14" xfId="0" applyFont="1" applyBorder="1"/>
    <xf numFmtId="0" fontId="7" fillId="0" borderId="15" xfId="0" applyFont="1" applyBorder="1"/>
    <xf numFmtId="3" fontId="7" fillId="0" borderId="16" xfId="0" applyNumberFormat="1" applyFont="1" applyBorder="1"/>
    <xf numFmtId="3" fontId="7" fillId="0" borderId="17" xfId="0" applyNumberFormat="1" applyFont="1" applyBorder="1"/>
    <xf numFmtId="3" fontId="7" fillId="0" borderId="18" xfId="0" applyNumberFormat="1" applyFont="1" applyBorder="1"/>
    <xf numFmtId="3" fontId="7" fillId="0" borderId="5" xfId="0" applyNumberFormat="1" applyFont="1" applyBorder="1"/>
    <xf numFmtId="3" fontId="7" fillId="0" borderId="19" xfId="0" applyNumberFormat="1" applyFont="1" applyBorder="1"/>
    <xf numFmtId="3" fontId="7" fillId="0" borderId="20" xfId="0" applyNumberFormat="1" applyFont="1" applyBorder="1"/>
    <xf numFmtId="3" fontId="7" fillId="0" borderId="21" xfId="0" applyNumberFormat="1" applyFont="1" applyBorder="1"/>
    <xf numFmtId="3" fontId="7" fillId="0" borderId="22" xfId="0" applyNumberFormat="1" applyFont="1" applyBorder="1"/>
    <xf numFmtId="3" fontId="7" fillId="0" borderId="3" xfId="0" applyNumberFormat="1" applyFont="1" applyBorder="1"/>
    <xf numFmtId="3" fontId="7" fillId="0" borderId="23" xfId="0" applyNumberFormat="1" applyFont="1" applyBorder="1"/>
    <xf numFmtId="0" fontId="7" fillId="0" borderId="20" xfId="0" applyFont="1" applyBorder="1"/>
    <xf numFmtId="0" fontId="7" fillId="0" borderId="24" xfId="0" applyFont="1" applyBorder="1"/>
    <xf numFmtId="0" fontId="9" fillId="0" borderId="0" xfId="0" applyFont="1" applyAlignment="1">
      <alignment vertical="center"/>
    </xf>
    <xf numFmtId="0" fontId="6" fillId="2" borderId="0" xfId="0" applyFont="1" applyFill="1"/>
    <xf numFmtId="3" fontId="8" fillId="3" borderId="20" xfId="0" applyNumberFormat="1" applyFont="1" applyFill="1" applyBorder="1" applyAlignment="1">
      <alignment vertical="center"/>
    </xf>
    <xf numFmtId="3" fontId="8" fillId="3" borderId="3" xfId="0" applyNumberFormat="1" applyFont="1" applyFill="1" applyBorder="1" applyAlignment="1">
      <alignment vertical="center"/>
    </xf>
    <xf numFmtId="3" fontId="8" fillId="3" borderId="23" xfId="0" applyNumberFormat="1" applyFont="1" applyFill="1" applyBorder="1" applyAlignment="1">
      <alignment vertical="center"/>
    </xf>
    <xf numFmtId="3" fontId="8" fillId="3" borderId="14" xfId="0" applyNumberFormat="1" applyFont="1" applyFill="1" applyBorder="1" applyAlignment="1">
      <alignment vertical="center"/>
    </xf>
    <xf numFmtId="3" fontId="8" fillId="3" borderId="21" xfId="0" applyNumberFormat="1" applyFont="1" applyFill="1" applyBorder="1" applyAlignment="1">
      <alignment vertical="center"/>
    </xf>
    <xf numFmtId="0" fontId="7" fillId="2" borderId="20" xfId="0" applyFont="1" applyFill="1" applyBorder="1" applyAlignment="1">
      <alignment horizontal="left"/>
    </xf>
    <xf numFmtId="0" fontId="7" fillId="2" borderId="24" xfId="0" applyFont="1" applyFill="1" applyBorder="1" applyAlignment="1">
      <alignment horizontal="left"/>
    </xf>
    <xf numFmtId="3" fontId="7" fillId="2" borderId="23" xfId="0" applyNumberFormat="1" applyFont="1" applyFill="1" applyBorder="1"/>
    <xf numFmtId="3" fontId="7" fillId="0" borderId="14" xfId="0" applyNumberFormat="1" applyFont="1" applyBorder="1"/>
    <xf numFmtId="3" fontId="8" fillId="3" borderId="27" xfId="0" applyNumberFormat="1" applyFont="1" applyFill="1" applyBorder="1" applyAlignment="1">
      <alignment vertical="center"/>
    </xf>
    <xf numFmtId="3" fontId="8" fillId="3" borderId="28" xfId="0" applyNumberFormat="1" applyFont="1" applyFill="1" applyBorder="1" applyAlignment="1">
      <alignment vertical="center"/>
    </xf>
    <xf numFmtId="3" fontId="8" fillId="3" borderId="29" xfId="0" applyNumberFormat="1" applyFont="1" applyFill="1" applyBorder="1" applyAlignment="1">
      <alignment vertical="center"/>
    </xf>
    <xf numFmtId="3" fontId="8" fillId="3" borderId="25" xfId="0" applyNumberFormat="1" applyFont="1" applyFill="1" applyBorder="1" applyAlignment="1">
      <alignment vertical="center"/>
    </xf>
    <xf numFmtId="3" fontId="8" fillId="3" borderId="4" xfId="0" applyNumberFormat="1" applyFont="1" applyFill="1" applyBorder="1" applyAlignment="1">
      <alignment vertical="center"/>
    </xf>
    <xf numFmtId="3" fontId="8" fillId="4" borderId="32" xfId="0" applyNumberFormat="1" applyFont="1" applyFill="1" applyBorder="1" applyAlignment="1">
      <alignment vertical="center"/>
    </xf>
    <xf numFmtId="3" fontId="8" fillId="4" borderId="33" xfId="0" applyNumberFormat="1" applyFont="1" applyFill="1" applyBorder="1" applyAlignment="1">
      <alignment vertical="center"/>
    </xf>
    <xf numFmtId="3" fontId="8" fillId="4" borderId="34" xfId="0" applyNumberFormat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vertical="center"/>
    </xf>
    <xf numFmtId="3" fontId="7" fillId="0" borderId="35" xfId="0" applyNumberFormat="1" applyFont="1" applyBorder="1"/>
    <xf numFmtId="3" fontId="8" fillId="3" borderId="2" xfId="0" applyNumberFormat="1" applyFont="1" applyFill="1" applyBorder="1" applyAlignment="1">
      <alignment vertical="center"/>
    </xf>
    <xf numFmtId="3" fontId="8" fillId="3" borderId="22" xfId="0" applyNumberFormat="1" applyFont="1" applyFill="1" applyBorder="1" applyAlignment="1">
      <alignment vertical="center"/>
    </xf>
    <xf numFmtId="3" fontId="8" fillId="4" borderId="40" xfId="0" applyNumberFormat="1" applyFont="1" applyFill="1" applyBorder="1"/>
    <xf numFmtId="3" fontId="8" fillId="4" borderId="41" xfId="0" applyNumberFormat="1" applyFont="1" applyFill="1" applyBorder="1"/>
    <xf numFmtId="3" fontId="8" fillId="4" borderId="42" xfId="0" applyNumberFormat="1" applyFont="1" applyFill="1" applyBorder="1" applyAlignment="1">
      <alignment vertical="center"/>
    </xf>
    <xf numFmtId="3" fontId="8" fillId="4" borderId="43" xfId="0" applyNumberFormat="1" applyFont="1" applyFill="1" applyBorder="1"/>
    <xf numFmtId="3" fontId="8" fillId="4" borderId="42" xfId="0" applyNumberFormat="1" applyFont="1" applyFill="1" applyBorder="1"/>
    <xf numFmtId="3" fontId="8" fillId="5" borderId="8" xfId="0" applyNumberFormat="1" applyFont="1" applyFill="1" applyBorder="1"/>
    <xf numFmtId="3" fontId="8" fillId="5" borderId="46" xfId="0" applyNumberFormat="1" applyFont="1" applyFill="1" applyBorder="1"/>
    <xf numFmtId="3" fontId="8" fillId="5" borderId="9" xfId="0" applyNumberFormat="1" applyFont="1" applyFill="1" applyBorder="1" applyAlignment="1">
      <alignment vertical="center"/>
    </xf>
    <xf numFmtId="3" fontId="8" fillId="5" borderId="9" xfId="0" applyNumberFormat="1" applyFont="1" applyFill="1" applyBorder="1"/>
    <xf numFmtId="3" fontId="8" fillId="5" borderId="47" xfId="0" applyNumberFormat="1" applyFont="1" applyFill="1" applyBorder="1"/>
    <xf numFmtId="3" fontId="8" fillId="5" borderId="8" xfId="0" applyNumberFormat="1" applyFont="1" applyFill="1" applyBorder="1" applyAlignment="1">
      <alignment vertical="center"/>
    </xf>
    <xf numFmtId="3" fontId="8" fillId="5" borderId="47" xfId="0" applyNumberFormat="1" applyFont="1" applyFill="1" applyBorder="1" applyAlignment="1">
      <alignment vertical="center"/>
    </xf>
    <xf numFmtId="0" fontId="7" fillId="0" borderId="25" xfId="0" applyFont="1" applyBorder="1"/>
    <xf numFmtId="0" fontId="7" fillId="0" borderId="26" xfId="0" applyFont="1" applyBorder="1"/>
    <xf numFmtId="3" fontId="7" fillId="0" borderId="27" xfId="0" applyNumberFormat="1" applyFont="1" applyBorder="1"/>
    <xf numFmtId="3" fontId="7" fillId="0" borderId="28" xfId="0" applyNumberFormat="1" applyFont="1" applyBorder="1"/>
    <xf numFmtId="3" fontId="7" fillId="0" borderId="29" xfId="0" applyNumberFormat="1" applyFont="1" applyBorder="1"/>
    <xf numFmtId="3" fontId="8" fillId="4" borderId="10" xfId="0" applyNumberFormat="1" applyFont="1" applyFill="1" applyBorder="1" applyAlignment="1">
      <alignment vertical="center"/>
    </xf>
    <xf numFmtId="3" fontId="8" fillId="4" borderId="48" xfId="0" applyNumberFormat="1" applyFont="1" applyFill="1" applyBorder="1" applyAlignment="1">
      <alignment vertical="center"/>
    </xf>
    <xf numFmtId="3" fontId="8" fillId="4" borderId="13" xfId="0" applyNumberFormat="1" applyFont="1" applyFill="1" applyBorder="1" applyAlignment="1">
      <alignment vertical="center"/>
    </xf>
    <xf numFmtId="3" fontId="8" fillId="4" borderId="11" xfId="0" applyNumberFormat="1" applyFont="1" applyFill="1" applyBorder="1" applyAlignment="1">
      <alignment vertical="center"/>
    </xf>
    <xf numFmtId="3" fontId="8" fillId="5" borderId="51" xfId="0" applyNumberFormat="1" applyFont="1" applyFill="1" applyBorder="1" applyAlignment="1">
      <alignment vertical="center"/>
    </xf>
    <xf numFmtId="3" fontId="8" fillId="5" borderId="52" xfId="0" applyNumberFormat="1" applyFont="1" applyFill="1" applyBorder="1" applyAlignment="1">
      <alignment vertical="center"/>
    </xf>
    <xf numFmtId="3" fontId="8" fillId="5" borderId="53" xfId="0" applyNumberFormat="1" applyFont="1" applyFill="1" applyBorder="1" applyAlignment="1">
      <alignment vertical="center"/>
    </xf>
    <xf numFmtId="3" fontId="8" fillId="5" borderId="54" xfId="0" applyNumberFormat="1" applyFont="1" applyFill="1" applyBorder="1" applyAlignment="1">
      <alignment vertical="center"/>
    </xf>
    <xf numFmtId="3" fontId="8" fillId="6" borderId="51" xfId="0" applyNumberFormat="1" applyFont="1" applyFill="1" applyBorder="1" applyAlignment="1">
      <alignment vertical="center"/>
    </xf>
    <xf numFmtId="3" fontId="8" fillId="6" borderId="52" xfId="0" applyNumberFormat="1" applyFont="1" applyFill="1" applyBorder="1" applyAlignment="1">
      <alignment vertical="center"/>
    </xf>
    <xf numFmtId="3" fontId="8" fillId="6" borderId="53" xfId="0" applyNumberFormat="1" applyFont="1" applyFill="1" applyBorder="1" applyAlignment="1">
      <alignment vertical="center"/>
    </xf>
    <xf numFmtId="3" fontId="8" fillId="7" borderId="14" xfId="0" applyNumberFormat="1" applyFont="1" applyFill="1" applyBorder="1" applyAlignment="1">
      <alignment vertical="center"/>
    </xf>
    <xf numFmtId="3" fontId="8" fillId="7" borderId="21" xfId="0" applyNumberFormat="1" applyFont="1" applyFill="1" applyBorder="1" applyAlignment="1">
      <alignment vertical="center"/>
    </xf>
    <xf numFmtId="3" fontId="8" fillId="7" borderId="23" xfId="0" applyNumberFormat="1" applyFont="1" applyFill="1" applyBorder="1" applyAlignment="1">
      <alignment vertical="center"/>
    </xf>
    <xf numFmtId="3" fontId="8" fillId="7" borderId="2" xfId="0" applyNumberFormat="1" applyFont="1" applyFill="1" applyBorder="1" applyAlignment="1">
      <alignment vertical="center"/>
    </xf>
    <xf numFmtId="3" fontId="8" fillId="7" borderId="22" xfId="0" applyNumberFormat="1" applyFont="1" applyFill="1" applyBorder="1" applyAlignment="1">
      <alignment vertical="center"/>
    </xf>
    <xf numFmtId="3" fontId="8" fillId="7" borderId="27" xfId="0" applyNumberFormat="1" applyFont="1" applyFill="1" applyBorder="1" applyAlignment="1">
      <alignment vertical="center"/>
    </xf>
    <xf numFmtId="3" fontId="8" fillId="7" borderId="28" xfId="0" applyNumberFormat="1" applyFont="1" applyFill="1" applyBorder="1" applyAlignment="1">
      <alignment vertical="center"/>
    </xf>
    <xf numFmtId="3" fontId="8" fillId="7" borderId="29" xfId="0" applyNumberFormat="1" applyFont="1" applyFill="1" applyBorder="1" applyAlignment="1">
      <alignment vertical="center"/>
    </xf>
    <xf numFmtId="3" fontId="8" fillId="7" borderId="36" xfId="0" applyNumberFormat="1" applyFont="1" applyFill="1" applyBorder="1" applyAlignment="1">
      <alignment vertical="center"/>
    </xf>
    <xf numFmtId="3" fontId="8" fillId="7" borderId="37" xfId="0" applyNumberFormat="1" applyFont="1" applyFill="1" applyBorder="1" applyAlignment="1">
      <alignment vertical="center"/>
    </xf>
    <xf numFmtId="3" fontId="8" fillId="8" borderId="1" xfId="0" applyNumberFormat="1" applyFont="1" applyFill="1" applyBorder="1" applyAlignment="1">
      <alignment vertical="center"/>
    </xf>
    <xf numFmtId="3" fontId="8" fillId="8" borderId="34" xfId="0" applyNumberFormat="1" applyFont="1" applyFill="1" applyBorder="1" applyAlignment="1">
      <alignment vertical="center"/>
    </xf>
    <xf numFmtId="3" fontId="8" fillId="8" borderId="32" xfId="0" applyNumberFormat="1" applyFont="1" applyFill="1" applyBorder="1" applyAlignment="1">
      <alignment vertical="center"/>
    </xf>
    <xf numFmtId="3" fontId="8" fillId="8" borderId="33" xfId="0" applyNumberFormat="1" applyFont="1" applyFill="1" applyBorder="1" applyAlignment="1">
      <alignment vertical="center"/>
    </xf>
    <xf numFmtId="0" fontId="6" fillId="0" borderId="0" xfId="0" applyFont="1" applyAlignment="1">
      <alignment horizontal="left"/>
    </xf>
    <xf numFmtId="3" fontId="8" fillId="7" borderId="25" xfId="0" applyNumberFormat="1" applyFont="1" applyFill="1" applyBorder="1" applyAlignment="1">
      <alignment vertical="center"/>
    </xf>
    <xf numFmtId="3" fontId="8" fillId="7" borderId="4" xfId="0" applyNumberFormat="1" applyFont="1" applyFill="1" applyBorder="1" applyAlignment="1">
      <alignment vertical="center"/>
    </xf>
    <xf numFmtId="3" fontId="8" fillId="8" borderId="58" xfId="0" applyNumberFormat="1" applyFont="1" applyFill="1" applyBorder="1" applyAlignment="1">
      <alignment vertical="center"/>
    </xf>
    <xf numFmtId="3" fontId="8" fillId="8" borderId="59" xfId="0" applyNumberFormat="1" applyFont="1" applyFill="1" applyBorder="1" applyAlignment="1">
      <alignment vertical="center"/>
    </xf>
    <xf numFmtId="3" fontId="8" fillId="8" borderId="60" xfId="0" applyNumberFormat="1" applyFont="1" applyFill="1" applyBorder="1" applyAlignment="1">
      <alignment vertical="center"/>
    </xf>
    <xf numFmtId="3" fontId="8" fillId="8" borderId="61" xfId="0" applyNumberFormat="1" applyFont="1" applyFill="1" applyBorder="1" applyAlignment="1">
      <alignment vertical="center"/>
    </xf>
    <xf numFmtId="3" fontId="8" fillId="9" borderId="52" xfId="0" applyNumberFormat="1" applyFont="1" applyFill="1" applyBorder="1" applyAlignment="1">
      <alignment vertical="center"/>
    </xf>
    <xf numFmtId="3" fontId="8" fillId="9" borderId="53" xfId="0" applyNumberFormat="1" applyFont="1" applyFill="1" applyBorder="1" applyAlignment="1">
      <alignment vertical="center"/>
    </xf>
    <xf numFmtId="3" fontId="8" fillId="9" borderId="51" xfId="0" applyNumberFormat="1" applyFont="1" applyFill="1" applyBorder="1" applyAlignment="1">
      <alignment vertical="center"/>
    </xf>
    <xf numFmtId="3" fontId="8" fillId="9" borderId="54" xfId="0" applyNumberFormat="1" applyFont="1" applyFill="1" applyBorder="1" applyAlignment="1">
      <alignment vertical="center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3" fontId="7" fillId="0" borderId="22" xfId="0" applyNumberFormat="1" applyFont="1" applyBorder="1" applyAlignment="1">
      <alignment horizontal="right"/>
    </xf>
    <xf numFmtId="0" fontId="7" fillId="0" borderId="20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3" fontId="7" fillId="0" borderId="23" xfId="0" applyNumberFormat="1" applyFont="1" applyBorder="1" applyAlignment="1">
      <alignment horizontal="right"/>
    </xf>
    <xf numFmtId="3" fontId="8" fillId="9" borderId="40" xfId="0" applyNumberFormat="1" applyFont="1" applyFill="1" applyBorder="1" applyAlignment="1">
      <alignment vertical="center"/>
    </xf>
    <xf numFmtId="3" fontId="8" fillId="9" borderId="43" xfId="0" applyNumberFormat="1" applyFont="1" applyFill="1" applyBorder="1" applyAlignment="1">
      <alignment vertical="center"/>
    </xf>
    <xf numFmtId="3" fontId="8" fillId="9" borderId="42" xfId="0" applyNumberFormat="1" applyFont="1" applyFill="1" applyBorder="1" applyAlignment="1">
      <alignment vertical="center"/>
    </xf>
    <xf numFmtId="3" fontId="8" fillId="9" borderId="41" xfId="0" applyNumberFormat="1" applyFont="1" applyFill="1" applyBorder="1" applyAlignment="1">
      <alignment vertical="center"/>
    </xf>
    <xf numFmtId="3" fontId="8" fillId="10" borderId="51" xfId="0" applyNumberFormat="1" applyFont="1" applyFill="1" applyBorder="1" applyAlignment="1">
      <alignment vertical="center"/>
    </xf>
    <xf numFmtId="3" fontId="8" fillId="10" borderId="52" xfId="0" applyNumberFormat="1" applyFont="1" applyFill="1" applyBorder="1" applyAlignment="1">
      <alignment vertical="center"/>
    </xf>
    <xf numFmtId="3" fontId="8" fillId="10" borderId="53" xfId="0" applyNumberFormat="1" applyFont="1" applyFill="1" applyBorder="1" applyAlignment="1">
      <alignment vertical="center"/>
    </xf>
    <xf numFmtId="3" fontId="8" fillId="10" borderId="54" xfId="0" applyNumberFormat="1" applyFont="1" applyFill="1" applyBorder="1" applyAlignment="1">
      <alignment vertical="center"/>
    </xf>
    <xf numFmtId="3" fontId="6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6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 wrapText="1"/>
    </xf>
    <xf numFmtId="0" fontId="10" fillId="0" borderId="67" xfId="0" applyFont="1" applyBorder="1"/>
    <xf numFmtId="0" fontId="10" fillId="0" borderId="68" xfId="0" applyFont="1" applyBorder="1" applyAlignment="1">
      <alignment horizontal="center"/>
    </xf>
    <xf numFmtId="0" fontId="10" fillId="0" borderId="69" xfId="0" applyFont="1" applyBorder="1"/>
    <xf numFmtId="0" fontId="10" fillId="0" borderId="70" xfId="0" applyFont="1" applyBorder="1" applyAlignment="1">
      <alignment horizontal="center"/>
    </xf>
    <xf numFmtId="0" fontId="10" fillId="0" borderId="71" xfId="0" applyFont="1" applyBorder="1"/>
    <xf numFmtId="0" fontId="10" fillId="0" borderId="72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3" fontId="7" fillId="0" borderId="20" xfId="0" applyNumberFormat="1" applyFont="1" applyBorder="1" applyAlignment="1">
      <alignment horizontal="center" vertical="center" wrapText="1"/>
    </xf>
    <xf numFmtId="3" fontId="7" fillId="0" borderId="23" xfId="0" applyNumberFormat="1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vertical="center"/>
    </xf>
    <xf numFmtId="0" fontId="7" fillId="0" borderId="69" xfId="0" applyFont="1" applyBorder="1" applyAlignment="1">
      <alignment horizontal="left" vertical="center" wrapText="1"/>
    </xf>
    <xf numFmtId="0" fontId="7" fillId="0" borderId="65" xfId="0" applyFont="1" applyBorder="1" applyAlignment="1">
      <alignment horizontal="left" vertical="center" wrapText="1"/>
    </xf>
    <xf numFmtId="3" fontId="7" fillId="0" borderId="73" xfId="0" applyNumberFormat="1" applyFont="1" applyBorder="1"/>
    <xf numFmtId="0" fontId="3" fillId="0" borderId="0" xfId="0" applyFont="1" applyAlignment="1"/>
    <xf numFmtId="3" fontId="7" fillId="0" borderId="29" xfId="0" applyNumberFormat="1" applyFont="1" applyBorder="1" applyAlignment="1">
      <alignment vertical="center"/>
    </xf>
    <xf numFmtId="3" fontId="7" fillId="0" borderId="2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7" fillId="0" borderId="22" xfId="0" applyNumberFormat="1" applyFont="1" applyBorder="1" applyAlignment="1">
      <alignment vertical="center"/>
    </xf>
    <xf numFmtId="3" fontId="7" fillId="0" borderId="27" xfId="0" applyNumberFormat="1" applyFont="1" applyBorder="1" applyAlignment="1">
      <alignment vertical="center"/>
    </xf>
    <xf numFmtId="3" fontId="7" fillId="0" borderId="37" xfId="0" applyNumberFormat="1" applyFont="1" applyBorder="1" applyAlignment="1">
      <alignment vertical="center"/>
    </xf>
    <xf numFmtId="0" fontId="8" fillId="11" borderId="49" xfId="0" applyFont="1" applyFill="1" applyBorder="1" applyAlignment="1">
      <alignment horizontal="left" vertical="center" wrapText="1"/>
    </xf>
    <xf numFmtId="3" fontId="8" fillId="11" borderId="51" xfId="0" applyNumberFormat="1" applyFont="1" applyFill="1" applyBorder="1" applyAlignment="1">
      <alignment vertical="center"/>
    </xf>
    <xf numFmtId="3" fontId="8" fillId="11" borderId="53" xfId="0" applyNumberFormat="1" applyFont="1" applyFill="1" applyBorder="1" applyAlignment="1">
      <alignment vertical="center"/>
    </xf>
    <xf numFmtId="0" fontId="8" fillId="12" borderId="49" xfId="0" applyFont="1" applyFill="1" applyBorder="1" applyAlignment="1">
      <alignment horizontal="left" vertical="center" wrapText="1"/>
    </xf>
    <xf numFmtId="3" fontId="8" fillId="12" borderId="51" xfId="0" applyNumberFormat="1" applyFont="1" applyFill="1" applyBorder="1" applyAlignment="1">
      <alignment vertical="center"/>
    </xf>
    <xf numFmtId="3" fontId="8" fillId="12" borderId="53" xfId="0" applyNumberFormat="1" applyFont="1" applyFill="1" applyBorder="1" applyAlignment="1">
      <alignment vertical="center"/>
    </xf>
    <xf numFmtId="0" fontId="8" fillId="13" borderId="49" xfId="0" applyFont="1" applyFill="1" applyBorder="1" applyAlignment="1">
      <alignment horizontal="left" vertical="center"/>
    </xf>
    <xf numFmtId="3" fontId="8" fillId="13" borderId="51" xfId="0" applyNumberFormat="1" applyFont="1" applyFill="1" applyBorder="1" applyAlignment="1">
      <alignment vertical="center"/>
    </xf>
    <xf numFmtId="3" fontId="8" fillId="13" borderId="53" xfId="0" applyNumberFormat="1" applyFont="1" applyFill="1" applyBorder="1" applyAlignment="1">
      <alignment vertical="center"/>
    </xf>
    <xf numFmtId="3" fontId="8" fillId="0" borderId="7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9" borderId="38" xfId="0" applyFont="1" applyFill="1" applyBorder="1" applyAlignment="1">
      <alignment horizontal="center" vertical="center"/>
    </xf>
    <xf numFmtId="0" fontId="8" fillId="9" borderId="39" xfId="0" applyFont="1" applyFill="1" applyBorder="1" applyAlignment="1">
      <alignment horizontal="center" vertical="center"/>
    </xf>
    <xf numFmtId="0" fontId="8" fillId="10" borderId="49" xfId="0" applyFont="1" applyFill="1" applyBorder="1" applyAlignment="1">
      <alignment horizontal="center" vertical="center"/>
    </xf>
    <xf numFmtId="0" fontId="8" fillId="10" borderId="50" xfId="0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0" fontId="8" fillId="8" borderId="30" xfId="0" applyFont="1" applyFill="1" applyBorder="1" applyAlignment="1">
      <alignment horizontal="center" vertical="center"/>
    </xf>
    <xf numFmtId="0" fontId="8" fillId="8" borderId="31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8" borderId="56" xfId="0" applyFont="1" applyFill="1" applyBorder="1" applyAlignment="1">
      <alignment horizontal="center" vertical="center"/>
    </xf>
    <xf numFmtId="0" fontId="8" fillId="8" borderId="57" xfId="0" applyFont="1" applyFill="1" applyBorder="1" applyAlignment="1">
      <alignment horizontal="center" vertical="center"/>
    </xf>
    <xf numFmtId="0" fontId="8" fillId="9" borderId="49" xfId="0" applyFont="1" applyFill="1" applyBorder="1" applyAlignment="1">
      <alignment horizontal="center" vertical="center"/>
    </xf>
    <xf numFmtId="0" fontId="8" fillId="9" borderId="5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5" borderId="49" xfId="0" applyFont="1" applyFill="1" applyBorder="1" applyAlignment="1">
      <alignment horizontal="center" vertical="center"/>
    </xf>
    <xf numFmtId="0" fontId="8" fillId="5" borderId="50" xfId="0" applyFont="1" applyFill="1" applyBorder="1" applyAlignment="1">
      <alignment horizontal="center" vertical="center"/>
    </xf>
    <xf numFmtId="0" fontId="8" fillId="6" borderId="51" xfId="0" applyFont="1" applyFill="1" applyBorder="1" applyAlignment="1">
      <alignment horizontal="center" vertical="center"/>
    </xf>
    <xf numFmtId="0" fontId="8" fillId="6" borderId="55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5" borderId="44" xfId="0" applyFont="1" applyFill="1" applyBorder="1" applyAlignment="1">
      <alignment horizontal="center" vertical="center"/>
    </xf>
    <xf numFmtId="0" fontId="8" fillId="5" borderId="4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8" fillId="0" borderId="62" xfId="0" applyNumberFormat="1" applyFont="1" applyBorder="1" applyAlignment="1">
      <alignment horizontal="center" vertical="center" wrapText="1"/>
    </xf>
    <xf numFmtId="3" fontId="8" fillId="0" borderId="63" xfId="0" applyNumberFormat="1" applyFont="1" applyBorder="1" applyAlignment="1">
      <alignment horizontal="center" vertical="center" wrapText="1"/>
    </xf>
    <xf numFmtId="3" fontId="8" fillId="0" borderId="6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6" fillId="0" borderId="62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3" fontId="6" fillId="0" borderId="62" xfId="0" applyNumberFormat="1" applyFont="1" applyBorder="1" applyAlignment="1">
      <alignment horizontal="center" vertical="center" wrapText="1"/>
    </xf>
    <xf numFmtId="3" fontId="6" fillId="0" borderId="64" xfId="0" applyNumberFormat="1" applyFont="1" applyBorder="1" applyAlignment="1">
      <alignment horizontal="center" vertical="center" wrapText="1"/>
    </xf>
  </cellXfs>
  <cellStyles count="4">
    <cellStyle name="Normál" xfId="0" builtinId="0"/>
    <cellStyle name="Normál 2" xfId="1" xr:uid="{8AAF2B0D-12AD-47AD-BA24-04031AF85ACC}"/>
    <cellStyle name="Normál 4" xfId="2" xr:uid="{2F800775-9E12-4240-9E2E-350D4AB18083}"/>
    <cellStyle name="Normál 6" xfId="3" xr:uid="{9F7CA06E-C27F-4619-924C-F6690BEC60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broczkib/Documents/El&#337;ir&#225;nyzat/2018.%20&#233;vi%20z&#225;rsz&#225;mad&#225;s%20t&#225;bl&#225;zat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broczkib/Documents/Z&#225;rsz&#225;mad&#225;s/2019.%20&#233;vi%20z&#225;rsz&#225;mad&#225;s%20t&#225;bl&#225;zat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"/>
      <sheetName val="KözösHiv."/>
      <sheetName val="Óvoda "/>
      <sheetName val="Teljesítési adatok"/>
      <sheetName val="Köt. és önk. feladatok"/>
      <sheetName val="Beruházás"/>
      <sheetName val="Kiemelet előir."/>
      <sheetName val="Létszám"/>
      <sheetName val="Pénzeszk."/>
      <sheetName val="Többéves kihat."/>
      <sheetName val="Mérleg"/>
      <sheetName val="Eredmény"/>
      <sheetName val="Maradvány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43959306</v>
          </cell>
        </row>
      </sheetData>
      <sheetData sheetId="7"/>
      <sheetData sheetId="8"/>
      <sheetData sheetId="9"/>
      <sheetData sheetId="10"/>
      <sheetData sheetId="11"/>
      <sheetData sheetId="12">
        <row r="10">
          <cell r="C10">
            <v>198248193</v>
          </cell>
        </row>
        <row r="14">
          <cell r="G14">
            <v>0</v>
          </cell>
          <cell r="I1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jesítési adatok"/>
      <sheetName val="Köt. és önk. feladatok"/>
      <sheetName val="Beruházás"/>
      <sheetName val="Kiemelet előir."/>
      <sheetName val="Létszám"/>
      <sheetName val="Pénzeszk."/>
      <sheetName val="Többéves kihat."/>
      <sheetName val="Mérleg"/>
      <sheetName val="Eredmény"/>
      <sheetName val="Maradvány"/>
      <sheetName val="Maradvány felhaszn."/>
    </sheetNames>
    <sheetDataSet>
      <sheetData sheetId="0">
        <row r="7">
          <cell r="E7">
            <v>20625005</v>
          </cell>
        </row>
        <row r="69">
          <cell r="N6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BC984-0B2E-428C-8B39-2EEAECE8B02E}">
  <dimension ref="A1:N50"/>
  <sheetViews>
    <sheetView workbookViewId="0">
      <selection activeCell="A15" sqref="A15:B15"/>
    </sheetView>
  </sheetViews>
  <sheetFormatPr defaultColWidth="8.85546875" defaultRowHeight="15.75" x14ac:dyDescent="0.25"/>
  <cols>
    <col min="1" max="1" width="9.7109375" style="6" customWidth="1"/>
    <col min="2" max="2" width="26.85546875" style="6" customWidth="1"/>
    <col min="3" max="3" width="14.7109375" style="116" customWidth="1"/>
    <col min="4" max="4" width="14.7109375" style="6" customWidth="1"/>
    <col min="5" max="6" width="14.7109375" style="116" customWidth="1"/>
    <col min="7" max="7" width="14.7109375" style="6" customWidth="1"/>
    <col min="8" max="9" width="14.7109375" style="116" customWidth="1"/>
    <col min="10" max="10" width="14.7109375" style="6" customWidth="1"/>
    <col min="11" max="12" width="14.7109375" style="116" customWidth="1"/>
    <col min="13" max="13" width="14.7109375" style="6" customWidth="1"/>
    <col min="14" max="14" width="14.7109375" style="116" customWidth="1"/>
    <col min="15" max="16384" width="8.85546875" style="6"/>
  </cols>
  <sheetData>
    <row r="1" spans="1:14" s="2" customFormat="1" ht="20.25" x14ac:dyDescent="0.3">
      <c r="A1" s="2" t="s">
        <v>1</v>
      </c>
      <c r="E1" s="3"/>
      <c r="F1" s="3"/>
      <c r="H1" s="3"/>
      <c r="I1" s="3"/>
      <c r="K1" s="3"/>
      <c r="L1" s="167" t="s">
        <v>211</v>
      </c>
      <c r="M1" s="167"/>
      <c r="N1" s="167"/>
    </row>
    <row r="2" spans="1:14" s="2" customFormat="1" ht="20.25" x14ac:dyDescent="0.3">
      <c r="C2" s="3"/>
      <c r="E2" s="3"/>
      <c r="F2" s="3"/>
      <c r="H2" s="3"/>
      <c r="I2" s="3"/>
      <c r="K2" s="3"/>
      <c r="L2" s="3"/>
      <c r="N2" s="3"/>
    </row>
    <row r="3" spans="1:14" s="4" customFormat="1" ht="49.5" customHeight="1" x14ac:dyDescent="0.25">
      <c r="A3" s="176" t="s">
        <v>196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</row>
    <row r="4" spans="1:14" s="4" customFormat="1" ht="41.45" customHeight="1" thickBot="1" x14ac:dyDescent="0.3">
      <c r="A4" s="5"/>
      <c r="B4" s="5"/>
      <c r="C4" s="5"/>
      <c r="D4" s="5"/>
      <c r="E4" s="5"/>
      <c r="F4" s="176"/>
      <c r="G4" s="176"/>
      <c r="H4" s="176"/>
      <c r="I4" s="5"/>
      <c r="J4" s="5"/>
      <c r="K4" s="5"/>
      <c r="L4" s="5"/>
      <c r="M4" s="5"/>
      <c r="N4" s="5"/>
    </row>
    <row r="5" spans="1:14" ht="48" customHeight="1" thickTop="1" x14ac:dyDescent="0.25">
      <c r="A5" s="157" t="s">
        <v>2</v>
      </c>
      <c r="B5" s="159" t="s">
        <v>0</v>
      </c>
      <c r="C5" s="156" t="s">
        <v>3</v>
      </c>
      <c r="D5" s="156"/>
      <c r="E5" s="156"/>
      <c r="F5" s="156" t="s">
        <v>5</v>
      </c>
      <c r="G5" s="156"/>
      <c r="H5" s="156"/>
      <c r="I5" s="156" t="s">
        <v>6</v>
      </c>
      <c r="J5" s="156"/>
      <c r="K5" s="156"/>
      <c r="L5" s="156" t="s">
        <v>7</v>
      </c>
      <c r="M5" s="156"/>
      <c r="N5" s="156"/>
    </row>
    <row r="6" spans="1:14" ht="24.75" thickBot="1" x14ac:dyDescent="0.3">
      <c r="A6" s="158"/>
      <c r="B6" s="160"/>
      <c r="C6" s="7" t="s">
        <v>8</v>
      </c>
      <c r="D6" s="8" t="s">
        <v>9</v>
      </c>
      <c r="E6" s="9" t="s">
        <v>10</v>
      </c>
      <c r="F6" s="7" t="s">
        <v>8</v>
      </c>
      <c r="G6" s="8" t="s">
        <v>9</v>
      </c>
      <c r="H6" s="10" t="s">
        <v>10</v>
      </c>
      <c r="I6" s="7" t="s">
        <v>8</v>
      </c>
      <c r="J6" s="8" t="s">
        <v>9</v>
      </c>
      <c r="K6" s="11" t="s">
        <v>10</v>
      </c>
      <c r="L6" s="7" t="s">
        <v>8</v>
      </c>
      <c r="M6" s="8" t="s">
        <v>9</v>
      </c>
      <c r="N6" s="10" t="s">
        <v>10</v>
      </c>
    </row>
    <row r="7" spans="1:14" ht="15.6" customHeight="1" thickTop="1" x14ac:dyDescent="0.25">
      <c r="A7" s="12" t="s">
        <v>105</v>
      </c>
      <c r="B7" s="13" t="s">
        <v>106</v>
      </c>
      <c r="C7" s="36">
        <v>18085340</v>
      </c>
      <c r="D7" s="46">
        <v>18085340</v>
      </c>
      <c r="E7" s="21">
        <v>18085340</v>
      </c>
      <c r="F7" s="36">
        <v>0</v>
      </c>
      <c r="G7" s="46">
        <v>0</v>
      </c>
      <c r="H7" s="21">
        <v>0</v>
      </c>
      <c r="I7" s="36">
        <v>0</v>
      </c>
      <c r="J7" s="46">
        <v>0</v>
      </c>
      <c r="K7" s="21">
        <v>0</v>
      </c>
      <c r="L7" s="14">
        <f t="shared" ref="L7:N14" si="0">SUM(C7+I7+F7)</f>
        <v>18085340</v>
      </c>
      <c r="M7" s="20">
        <f t="shared" si="0"/>
        <v>18085340</v>
      </c>
      <c r="N7" s="23">
        <f t="shared" si="0"/>
        <v>18085340</v>
      </c>
    </row>
    <row r="8" spans="1:14" ht="15.6" customHeight="1" x14ac:dyDescent="0.25">
      <c r="A8" s="24" t="s">
        <v>107</v>
      </c>
      <c r="B8" s="25" t="s">
        <v>108</v>
      </c>
      <c r="C8" s="36">
        <v>32119000</v>
      </c>
      <c r="D8" s="46">
        <v>32969270</v>
      </c>
      <c r="E8" s="23">
        <v>32969270</v>
      </c>
      <c r="F8" s="36">
        <v>0</v>
      </c>
      <c r="G8" s="20">
        <v>0</v>
      </c>
      <c r="H8" s="23">
        <v>0</v>
      </c>
      <c r="I8" s="36">
        <v>0</v>
      </c>
      <c r="J8" s="20">
        <v>0</v>
      </c>
      <c r="K8" s="23">
        <v>0</v>
      </c>
      <c r="L8" s="19">
        <f t="shared" si="0"/>
        <v>32119000</v>
      </c>
      <c r="M8" s="20">
        <f t="shared" si="0"/>
        <v>32969270</v>
      </c>
      <c r="N8" s="23">
        <f t="shared" si="0"/>
        <v>32969270</v>
      </c>
    </row>
    <row r="9" spans="1:14" ht="15.6" customHeight="1" x14ac:dyDescent="0.25">
      <c r="A9" s="24" t="s">
        <v>201</v>
      </c>
      <c r="B9" s="25" t="s">
        <v>202</v>
      </c>
      <c r="C9" s="36">
        <v>25680780</v>
      </c>
      <c r="D9" s="46">
        <v>28727523</v>
      </c>
      <c r="E9" s="23">
        <v>28727523</v>
      </c>
      <c r="F9" s="36">
        <v>0</v>
      </c>
      <c r="G9" s="20">
        <v>0</v>
      </c>
      <c r="H9" s="23">
        <v>0</v>
      </c>
      <c r="I9" s="36">
        <v>0</v>
      </c>
      <c r="J9" s="20">
        <v>0</v>
      </c>
      <c r="K9" s="23">
        <v>0</v>
      </c>
      <c r="L9" s="19">
        <f t="shared" si="0"/>
        <v>25680780</v>
      </c>
      <c r="M9" s="20">
        <f t="shared" si="0"/>
        <v>28727523</v>
      </c>
      <c r="N9" s="23">
        <f t="shared" si="0"/>
        <v>28727523</v>
      </c>
    </row>
    <row r="10" spans="1:14" ht="15.6" customHeight="1" x14ac:dyDescent="0.25">
      <c r="A10" s="24" t="s">
        <v>203</v>
      </c>
      <c r="B10" s="25" t="s">
        <v>204</v>
      </c>
      <c r="C10" s="36">
        <v>13561023</v>
      </c>
      <c r="D10" s="46">
        <v>11645962</v>
      </c>
      <c r="E10" s="23">
        <v>11645962</v>
      </c>
      <c r="F10" s="36"/>
      <c r="G10" s="20"/>
      <c r="H10" s="23"/>
      <c r="I10" s="36"/>
      <c r="J10" s="20"/>
      <c r="K10" s="23"/>
      <c r="L10" s="19">
        <f t="shared" si="0"/>
        <v>13561023</v>
      </c>
      <c r="M10" s="20">
        <f t="shared" si="0"/>
        <v>11645962</v>
      </c>
      <c r="N10" s="23">
        <f t="shared" si="0"/>
        <v>11645962</v>
      </c>
    </row>
    <row r="11" spans="1:14" ht="15.6" customHeight="1" x14ac:dyDescent="0.25">
      <c r="A11" s="24" t="s">
        <v>109</v>
      </c>
      <c r="B11" s="25" t="s">
        <v>110</v>
      </c>
      <c r="C11" s="36">
        <v>1860237</v>
      </c>
      <c r="D11" s="46">
        <v>2499647</v>
      </c>
      <c r="E11" s="23">
        <v>2499647</v>
      </c>
      <c r="F11" s="36">
        <v>0</v>
      </c>
      <c r="G11" s="20">
        <v>0</v>
      </c>
      <c r="H11" s="23">
        <v>0</v>
      </c>
      <c r="I11" s="36">
        <v>0</v>
      </c>
      <c r="J11" s="20">
        <v>0</v>
      </c>
      <c r="K11" s="23">
        <v>0</v>
      </c>
      <c r="L11" s="19">
        <f t="shared" si="0"/>
        <v>1860237</v>
      </c>
      <c r="M11" s="20">
        <f t="shared" si="0"/>
        <v>2499647</v>
      </c>
      <c r="N11" s="23">
        <f t="shared" si="0"/>
        <v>2499647</v>
      </c>
    </row>
    <row r="12" spans="1:14" s="26" customFormat="1" ht="15.6" customHeight="1" x14ac:dyDescent="0.2">
      <c r="A12" s="24" t="s">
        <v>111</v>
      </c>
      <c r="B12" s="25" t="s">
        <v>112</v>
      </c>
      <c r="C12" s="36">
        <v>0</v>
      </c>
      <c r="D12" s="46">
        <v>1123950</v>
      </c>
      <c r="E12" s="23">
        <v>1123950</v>
      </c>
      <c r="F12" s="36">
        <v>0</v>
      </c>
      <c r="G12" s="20">
        <v>0</v>
      </c>
      <c r="H12" s="23">
        <v>0</v>
      </c>
      <c r="I12" s="36">
        <v>0</v>
      </c>
      <c r="J12" s="20">
        <v>0</v>
      </c>
      <c r="K12" s="23">
        <v>0</v>
      </c>
      <c r="L12" s="19">
        <f t="shared" si="0"/>
        <v>0</v>
      </c>
      <c r="M12" s="20">
        <f t="shared" si="0"/>
        <v>1123950</v>
      </c>
      <c r="N12" s="23">
        <f t="shared" si="0"/>
        <v>1123950</v>
      </c>
    </row>
    <row r="13" spans="1:14" s="26" customFormat="1" ht="15.6" customHeight="1" x14ac:dyDescent="0.2">
      <c r="A13" s="24" t="s">
        <v>113</v>
      </c>
      <c r="B13" s="25" t="s">
        <v>114</v>
      </c>
      <c r="C13" s="36">
        <v>0</v>
      </c>
      <c r="D13" s="46">
        <v>163360</v>
      </c>
      <c r="E13" s="23">
        <v>163360</v>
      </c>
      <c r="F13" s="36"/>
      <c r="G13" s="20"/>
      <c r="H13" s="23"/>
      <c r="I13" s="36">
        <v>0</v>
      </c>
      <c r="J13" s="20">
        <v>0</v>
      </c>
      <c r="K13" s="23"/>
      <c r="L13" s="19">
        <f t="shared" si="0"/>
        <v>0</v>
      </c>
      <c r="M13" s="20">
        <f t="shared" si="0"/>
        <v>163360</v>
      </c>
      <c r="N13" s="23">
        <f t="shared" si="0"/>
        <v>163360</v>
      </c>
    </row>
    <row r="14" spans="1:14" ht="15.6" customHeight="1" x14ac:dyDescent="0.25">
      <c r="A14" s="24" t="s">
        <v>115</v>
      </c>
      <c r="B14" s="25" t="s">
        <v>116</v>
      </c>
      <c r="C14" s="36">
        <v>8424800</v>
      </c>
      <c r="D14" s="46">
        <v>13177300</v>
      </c>
      <c r="E14" s="23">
        <v>13167938</v>
      </c>
      <c r="F14" s="36">
        <v>0</v>
      </c>
      <c r="G14" s="20">
        <v>386034</v>
      </c>
      <c r="H14" s="23">
        <v>386034</v>
      </c>
      <c r="I14" s="36">
        <v>840650</v>
      </c>
      <c r="J14" s="20">
        <v>840650</v>
      </c>
      <c r="K14" s="23">
        <v>827039</v>
      </c>
      <c r="L14" s="19">
        <f t="shared" si="0"/>
        <v>9265450</v>
      </c>
      <c r="M14" s="20">
        <f t="shared" si="0"/>
        <v>14403984</v>
      </c>
      <c r="N14" s="23">
        <f t="shared" si="0"/>
        <v>14381011</v>
      </c>
    </row>
    <row r="15" spans="1:14" ht="19.899999999999999" customHeight="1" x14ac:dyDescent="0.25">
      <c r="A15" s="170" t="s">
        <v>117</v>
      </c>
      <c r="B15" s="171"/>
      <c r="C15" s="77">
        <f>SUM(C7:C14)</f>
        <v>99731180</v>
      </c>
      <c r="D15" s="78">
        <f>SUM(D7:D14)</f>
        <v>108392352</v>
      </c>
      <c r="E15" s="79">
        <f t="shared" ref="E15:N15" si="1">SUM(E7:E14)</f>
        <v>108382990</v>
      </c>
      <c r="F15" s="77">
        <f t="shared" si="1"/>
        <v>0</v>
      </c>
      <c r="G15" s="78">
        <f t="shared" si="1"/>
        <v>386034</v>
      </c>
      <c r="H15" s="79">
        <f t="shared" si="1"/>
        <v>386034</v>
      </c>
      <c r="I15" s="78">
        <f t="shared" si="1"/>
        <v>840650</v>
      </c>
      <c r="J15" s="78">
        <f t="shared" si="1"/>
        <v>840650</v>
      </c>
      <c r="K15" s="79">
        <f t="shared" si="1"/>
        <v>827039</v>
      </c>
      <c r="L15" s="77">
        <f t="shared" si="1"/>
        <v>100571830</v>
      </c>
      <c r="M15" s="80">
        <f t="shared" si="1"/>
        <v>109619036</v>
      </c>
      <c r="N15" s="81">
        <f t="shared" si="1"/>
        <v>109596063</v>
      </c>
    </row>
    <row r="16" spans="1:14" s="26" customFormat="1" ht="15.6" customHeight="1" x14ac:dyDescent="0.2">
      <c r="A16" s="24" t="s">
        <v>118</v>
      </c>
      <c r="B16" s="25" t="s">
        <v>119</v>
      </c>
      <c r="C16" s="36">
        <v>0</v>
      </c>
      <c r="D16" s="46">
        <v>0</v>
      </c>
      <c r="E16" s="23">
        <v>0</v>
      </c>
      <c r="F16" s="36">
        <v>0</v>
      </c>
      <c r="G16" s="20">
        <v>0</v>
      </c>
      <c r="H16" s="23">
        <v>0</v>
      </c>
      <c r="I16" s="36">
        <v>0</v>
      </c>
      <c r="J16" s="20">
        <v>0</v>
      </c>
      <c r="K16" s="23">
        <v>0</v>
      </c>
      <c r="L16" s="19">
        <f t="shared" ref="L16:N17" si="2">SUM(C16+I16+F16)</f>
        <v>0</v>
      </c>
      <c r="M16" s="20">
        <f t="shared" si="2"/>
        <v>0</v>
      </c>
      <c r="N16" s="23">
        <f t="shared" si="2"/>
        <v>0</v>
      </c>
    </row>
    <row r="17" spans="1:14" ht="15.6" customHeight="1" x14ac:dyDescent="0.25">
      <c r="A17" s="24" t="s">
        <v>120</v>
      </c>
      <c r="B17" s="25" t="s">
        <v>121</v>
      </c>
      <c r="C17" s="36">
        <v>0</v>
      </c>
      <c r="D17" s="46">
        <v>0</v>
      </c>
      <c r="E17" s="23">
        <v>0</v>
      </c>
      <c r="F17" s="36">
        <v>0</v>
      </c>
      <c r="G17" s="20">
        <v>0</v>
      </c>
      <c r="H17" s="23">
        <v>0</v>
      </c>
      <c r="I17" s="36">
        <v>0</v>
      </c>
      <c r="J17" s="20">
        <v>0</v>
      </c>
      <c r="K17" s="23">
        <v>0</v>
      </c>
      <c r="L17" s="19">
        <f t="shared" si="2"/>
        <v>0</v>
      </c>
      <c r="M17" s="20">
        <f t="shared" si="2"/>
        <v>0</v>
      </c>
      <c r="N17" s="23">
        <f t="shared" si="2"/>
        <v>0</v>
      </c>
    </row>
    <row r="18" spans="1:14" ht="19.899999999999999" customHeight="1" x14ac:dyDescent="0.25">
      <c r="A18" s="170" t="s">
        <v>122</v>
      </c>
      <c r="B18" s="171"/>
      <c r="C18" s="77">
        <v>0</v>
      </c>
      <c r="D18" s="78">
        <f>SUM(D16:D17)</f>
        <v>0</v>
      </c>
      <c r="E18" s="79">
        <f>SUM(E16:E17)</f>
        <v>0</v>
      </c>
      <c r="F18" s="77">
        <v>0</v>
      </c>
      <c r="G18" s="78">
        <v>0</v>
      </c>
      <c r="H18" s="79">
        <v>0</v>
      </c>
      <c r="I18" s="77">
        <v>0</v>
      </c>
      <c r="J18" s="78">
        <v>0</v>
      </c>
      <c r="K18" s="79">
        <v>0</v>
      </c>
      <c r="L18" s="77">
        <f>SUM(L16:L17)</f>
        <v>0</v>
      </c>
      <c r="M18" s="80">
        <f>SUM(M16:M17)</f>
        <v>0</v>
      </c>
      <c r="N18" s="81">
        <f>SUM(N16:N17)</f>
        <v>0</v>
      </c>
    </row>
    <row r="19" spans="1:14" ht="15.6" customHeight="1" x14ac:dyDescent="0.25">
      <c r="A19" s="24" t="s">
        <v>123</v>
      </c>
      <c r="B19" s="25" t="s">
        <v>124</v>
      </c>
      <c r="C19" s="36">
        <v>80000</v>
      </c>
      <c r="D19" s="46">
        <v>80000</v>
      </c>
      <c r="E19" s="23">
        <v>0</v>
      </c>
      <c r="F19" s="36">
        <v>0</v>
      </c>
      <c r="G19" s="20">
        <v>0</v>
      </c>
      <c r="H19" s="23">
        <v>0</v>
      </c>
      <c r="I19" s="36">
        <v>0</v>
      </c>
      <c r="J19" s="20">
        <v>0</v>
      </c>
      <c r="K19" s="23">
        <v>0</v>
      </c>
      <c r="L19" s="19">
        <f t="shared" ref="L19:N23" si="3">SUM(C19+I19+F19)</f>
        <v>80000</v>
      </c>
      <c r="M19" s="20">
        <f t="shared" si="3"/>
        <v>80000</v>
      </c>
      <c r="N19" s="23">
        <f t="shared" si="3"/>
        <v>0</v>
      </c>
    </row>
    <row r="20" spans="1:14" ht="15.6" customHeight="1" x14ac:dyDescent="0.25">
      <c r="A20" s="24" t="s">
        <v>125</v>
      </c>
      <c r="B20" s="25" t="s">
        <v>126</v>
      </c>
      <c r="C20" s="36">
        <v>5000000</v>
      </c>
      <c r="D20" s="46">
        <v>4500000</v>
      </c>
      <c r="E20" s="23">
        <v>4376266</v>
      </c>
      <c r="F20" s="36">
        <v>0</v>
      </c>
      <c r="G20" s="20">
        <v>0</v>
      </c>
      <c r="H20" s="23">
        <v>0</v>
      </c>
      <c r="I20" s="36">
        <v>0</v>
      </c>
      <c r="J20" s="20">
        <v>0</v>
      </c>
      <c r="K20" s="23">
        <v>0</v>
      </c>
      <c r="L20" s="19">
        <f t="shared" si="3"/>
        <v>5000000</v>
      </c>
      <c r="M20" s="20">
        <f t="shared" si="3"/>
        <v>4500000</v>
      </c>
      <c r="N20" s="23">
        <f t="shared" si="3"/>
        <v>4376266</v>
      </c>
    </row>
    <row r="21" spans="1:14" ht="15.6" customHeight="1" x14ac:dyDescent="0.25">
      <c r="A21" s="24" t="s">
        <v>127</v>
      </c>
      <c r="B21" s="25" t="s">
        <v>213</v>
      </c>
      <c r="C21" s="36">
        <v>29100000</v>
      </c>
      <c r="D21" s="46">
        <v>37120000</v>
      </c>
      <c r="E21" s="23">
        <v>37097894</v>
      </c>
      <c r="F21" s="36">
        <v>0</v>
      </c>
      <c r="G21" s="20">
        <v>0</v>
      </c>
      <c r="H21" s="23">
        <v>0</v>
      </c>
      <c r="I21" s="36">
        <v>0</v>
      </c>
      <c r="J21" s="20">
        <v>0</v>
      </c>
      <c r="K21" s="23">
        <v>0</v>
      </c>
      <c r="L21" s="19">
        <f t="shared" si="3"/>
        <v>29100000</v>
      </c>
      <c r="M21" s="20">
        <f t="shared" si="3"/>
        <v>37120000</v>
      </c>
      <c r="N21" s="23">
        <f t="shared" si="3"/>
        <v>37097894</v>
      </c>
    </row>
    <row r="22" spans="1:14" ht="15.6" customHeight="1" x14ac:dyDescent="0.25">
      <c r="A22" s="24" t="s">
        <v>128</v>
      </c>
      <c r="B22" s="25" t="s">
        <v>129</v>
      </c>
      <c r="C22" s="36">
        <v>4800000</v>
      </c>
      <c r="D22" s="46">
        <v>366618</v>
      </c>
      <c r="E22" s="23">
        <v>366618</v>
      </c>
      <c r="F22" s="36">
        <v>0</v>
      </c>
      <c r="G22" s="20">
        <v>0</v>
      </c>
      <c r="H22" s="23">
        <v>0</v>
      </c>
      <c r="I22" s="36">
        <v>0</v>
      </c>
      <c r="J22" s="20">
        <v>0</v>
      </c>
      <c r="K22" s="23">
        <v>0</v>
      </c>
      <c r="L22" s="19">
        <f t="shared" si="3"/>
        <v>4800000</v>
      </c>
      <c r="M22" s="20">
        <f t="shared" si="3"/>
        <v>366618</v>
      </c>
      <c r="N22" s="23">
        <f t="shared" si="3"/>
        <v>366618</v>
      </c>
    </row>
    <row r="23" spans="1:14" ht="15.6" customHeight="1" x14ac:dyDescent="0.25">
      <c r="A23" s="24" t="s">
        <v>130</v>
      </c>
      <c r="B23" s="25" t="s">
        <v>131</v>
      </c>
      <c r="C23" s="36">
        <v>900000</v>
      </c>
      <c r="D23" s="46">
        <v>600000</v>
      </c>
      <c r="E23" s="23">
        <v>361860</v>
      </c>
      <c r="F23" s="36">
        <v>0</v>
      </c>
      <c r="G23" s="20">
        <v>0</v>
      </c>
      <c r="H23" s="23">
        <v>0</v>
      </c>
      <c r="I23" s="36">
        <v>0</v>
      </c>
      <c r="J23" s="20">
        <v>0</v>
      </c>
      <c r="K23" s="23">
        <v>0</v>
      </c>
      <c r="L23" s="19">
        <f t="shared" si="3"/>
        <v>900000</v>
      </c>
      <c r="M23" s="20">
        <f t="shared" si="3"/>
        <v>600000</v>
      </c>
      <c r="N23" s="23">
        <f t="shared" si="3"/>
        <v>361860</v>
      </c>
    </row>
    <row r="24" spans="1:14" ht="19.899999999999999" customHeight="1" x14ac:dyDescent="0.25">
      <c r="A24" s="170" t="s">
        <v>132</v>
      </c>
      <c r="B24" s="171"/>
      <c r="C24" s="77">
        <f>SUM(C19:C23)</f>
        <v>39880000</v>
      </c>
      <c r="D24" s="78">
        <f>SUM(D19:D23)</f>
        <v>42666618</v>
      </c>
      <c r="E24" s="79">
        <f>SUM(E19:E23)</f>
        <v>42202638</v>
      </c>
      <c r="F24" s="77">
        <v>0</v>
      </c>
      <c r="G24" s="78">
        <v>0</v>
      </c>
      <c r="H24" s="79">
        <f>SUM(H19:H23)</f>
        <v>0</v>
      </c>
      <c r="I24" s="77">
        <v>0</v>
      </c>
      <c r="J24" s="78">
        <v>0</v>
      </c>
      <c r="K24" s="79">
        <f>SUM(K19:K23)</f>
        <v>0</v>
      </c>
      <c r="L24" s="77">
        <f>SUM(L19:L23)</f>
        <v>39880000</v>
      </c>
      <c r="M24" s="80">
        <f>SUM(M19:M23)</f>
        <v>42666618</v>
      </c>
      <c r="N24" s="81">
        <f>SUM(N19:N23)</f>
        <v>42202638</v>
      </c>
    </row>
    <row r="25" spans="1:14" ht="15.6" customHeight="1" x14ac:dyDescent="0.25">
      <c r="A25" s="24" t="s">
        <v>133</v>
      </c>
      <c r="B25" s="25" t="s">
        <v>134</v>
      </c>
      <c r="C25" s="36">
        <v>900000</v>
      </c>
      <c r="D25" s="46">
        <v>400000</v>
      </c>
      <c r="E25" s="23">
        <v>327000</v>
      </c>
      <c r="F25" s="19">
        <v>0</v>
      </c>
      <c r="G25" s="20">
        <v>0</v>
      </c>
      <c r="H25" s="23">
        <v>0</v>
      </c>
      <c r="I25" s="19">
        <v>0</v>
      </c>
      <c r="J25" s="20">
        <v>0</v>
      </c>
      <c r="K25" s="23">
        <v>0</v>
      </c>
      <c r="L25" s="19">
        <f t="shared" ref="L25:N32" si="4">SUM(C25+I25+F25)</f>
        <v>900000</v>
      </c>
      <c r="M25" s="20">
        <f t="shared" si="4"/>
        <v>400000</v>
      </c>
      <c r="N25" s="23">
        <f t="shared" si="4"/>
        <v>327000</v>
      </c>
    </row>
    <row r="26" spans="1:14" ht="15.6" customHeight="1" x14ac:dyDescent="0.25">
      <c r="A26" s="24" t="s">
        <v>135</v>
      </c>
      <c r="B26" s="25" t="s">
        <v>136</v>
      </c>
      <c r="C26" s="36">
        <v>800000</v>
      </c>
      <c r="D26" s="46">
        <v>600000</v>
      </c>
      <c r="E26" s="23">
        <v>547711</v>
      </c>
      <c r="F26" s="19">
        <v>0</v>
      </c>
      <c r="G26" s="20">
        <v>0</v>
      </c>
      <c r="H26" s="23">
        <v>0</v>
      </c>
      <c r="I26" s="19">
        <v>0</v>
      </c>
      <c r="J26" s="20">
        <v>0</v>
      </c>
      <c r="K26" s="23">
        <v>0</v>
      </c>
      <c r="L26" s="19">
        <f t="shared" si="4"/>
        <v>800000</v>
      </c>
      <c r="M26" s="20">
        <f t="shared" si="4"/>
        <v>600000</v>
      </c>
      <c r="N26" s="23">
        <f t="shared" si="4"/>
        <v>547711</v>
      </c>
    </row>
    <row r="27" spans="1:14" ht="15.6" customHeight="1" x14ac:dyDescent="0.25">
      <c r="A27" s="24" t="s">
        <v>137</v>
      </c>
      <c r="B27" s="25" t="s">
        <v>138</v>
      </c>
      <c r="C27" s="36">
        <v>7729500</v>
      </c>
      <c r="D27" s="46">
        <v>6729500</v>
      </c>
      <c r="E27" s="23">
        <v>6512785</v>
      </c>
      <c r="F27" s="19">
        <v>0</v>
      </c>
      <c r="G27" s="20">
        <v>0</v>
      </c>
      <c r="H27" s="23">
        <v>0</v>
      </c>
      <c r="I27" s="19">
        <v>0</v>
      </c>
      <c r="J27" s="20">
        <v>0</v>
      </c>
      <c r="K27" s="23">
        <v>0</v>
      </c>
      <c r="L27" s="19">
        <f t="shared" si="4"/>
        <v>7729500</v>
      </c>
      <c r="M27" s="20">
        <f t="shared" si="4"/>
        <v>6729500</v>
      </c>
      <c r="N27" s="23">
        <f t="shared" si="4"/>
        <v>6512785</v>
      </c>
    </row>
    <row r="28" spans="1:14" ht="15.6" customHeight="1" x14ac:dyDescent="0.25">
      <c r="A28" s="24" t="s">
        <v>139</v>
      </c>
      <c r="B28" s="25" t="s">
        <v>140</v>
      </c>
      <c r="C28" s="36">
        <v>1300000</v>
      </c>
      <c r="D28" s="46">
        <v>1300000</v>
      </c>
      <c r="E28" s="23">
        <v>1090740</v>
      </c>
      <c r="F28" s="19">
        <v>150000</v>
      </c>
      <c r="G28" s="20">
        <v>129123</v>
      </c>
      <c r="H28" s="23">
        <v>70835</v>
      </c>
      <c r="I28" s="19">
        <v>2650000</v>
      </c>
      <c r="J28" s="20">
        <v>2650000</v>
      </c>
      <c r="K28" s="23">
        <v>2643654</v>
      </c>
      <c r="L28" s="19">
        <f t="shared" si="4"/>
        <v>4100000</v>
      </c>
      <c r="M28" s="20">
        <f t="shared" si="4"/>
        <v>4079123</v>
      </c>
      <c r="N28" s="23">
        <f t="shared" si="4"/>
        <v>3805229</v>
      </c>
    </row>
    <row r="29" spans="1:14" ht="15.6" customHeight="1" x14ac:dyDescent="0.25">
      <c r="A29" s="24" t="s">
        <v>141</v>
      </c>
      <c r="B29" s="25" t="s">
        <v>142</v>
      </c>
      <c r="C29" s="36">
        <v>900000</v>
      </c>
      <c r="D29" s="46">
        <v>1050000</v>
      </c>
      <c r="E29" s="23">
        <v>1017147</v>
      </c>
      <c r="F29" s="19">
        <v>0</v>
      </c>
      <c r="G29" s="20">
        <v>0</v>
      </c>
      <c r="H29" s="23">
        <v>0</v>
      </c>
      <c r="I29" s="19">
        <v>715500</v>
      </c>
      <c r="J29" s="20">
        <v>715500</v>
      </c>
      <c r="K29" s="23">
        <v>713790</v>
      </c>
      <c r="L29" s="19">
        <f t="shared" si="4"/>
        <v>1615500</v>
      </c>
      <c r="M29" s="20">
        <f t="shared" si="4"/>
        <v>1765500</v>
      </c>
      <c r="N29" s="23">
        <f t="shared" si="4"/>
        <v>1730937</v>
      </c>
    </row>
    <row r="30" spans="1:14" s="26" customFormat="1" ht="15.6" customHeight="1" x14ac:dyDescent="0.2">
      <c r="A30" s="24" t="s">
        <v>143</v>
      </c>
      <c r="B30" s="25" t="s">
        <v>144</v>
      </c>
      <c r="C30" s="36">
        <v>1000</v>
      </c>
      <c r="D30" s="46">
        <v>2000</v>
      </c>
      <c r="E30" s="23">
        <v>1673</v>
      </c>
      <c r="F30" s="19">
        <v>0</v>
      </c>
      <c r="G30" s="20">
        <v>0</v>
      </c>
      <c r="H30" s="23">
        <v>0</v>
      </c>
      <c r="I30" s="19">
        <v>100</v>
      </c>
      <c r="J30" s="20">
        <v>100</v>
      </c>
      <c r="K30" s="23">
        <v>38</v>
      </c>
      <c r="L30" s="19">
        <f t="shared" si="4"/>
        <v>1100</v>
      </c>
      <c r="M30" s="20">
        <f t="shared" si="4"/>
        <v>2100</v>
      </c>
      <c r="N30" s="23">
        <f t="shared" si="4"/>
        <v>1711</v>
      </c>
    </row>
    <row r="31" spans="1:14" s="26" customFormat="1" ht="15.6" customHeight="1" x14ac:dyDescent="0.2">
      <c r="A31" s="24" t="s">
        <v>145</v>
      </c>
      <c r="B31" s="25" t="s">
        <v>146</v>
      </c>
      <c r="C31" s="36">
        <v>0</v>
      </c>
      <c r="D31" s="46">
        <v>66500</v>
      </c>
      <c r="E31" s="23">
        <v>64572</v>
      </c>
      <c r="F31" s="19">
        <v>0</v>
      </c>
      <c r="G31" s="20">
        <v>0</v>
      </c>
      <c r="H31" s="23">
        <v>0</v>
      </c>
      <c r="I31" s="19">
        <v>0</v>
      </c>
      <c r="J31" s="20">
        <v>0</v>
      </c>
      <c r="K31" s="23">
        <v>0</v>
      </c>
      <c r="L31" s="19">
        <f t="shared" si="4"/>
        <v>0</v>
      </c>
      <c r="M31" s="20">
        <f t="shared" si="4"/>
        <v>66500</v>
      </c>
      <c r="N31" s="23">
        <f t="shared" si="4"/>
        <v>64572</v>
      </c>
    </row>
    <row r="32" spans="1:14" ht="15.6" customHeight="1" x14ac:dyDescent="0.25">
      <c r="A32" s="24" t="s">
        <v>147</v>
      </c>
      <c r="B32" s="25" t="s">
        <v>148</v>
      </c>
      <c r="C32" s="36">
        <v>409972</v>
      </c>
      <c r="D32" s="46">
        <v>1083072</v>
      </c>
      <c r="E32" s="23">
        <v>866880</v>
      </c>
      <c r="F32" s="19">
        <v>20000</v>
      </c>
      <c r="G32" s="20">
        <v>20000</v>
      </c>
      <c r="H32" s="23">
        <v>4020</v>
      </c>
      <c r="I32" s="19">
        <v>5000</v>
      </c>
      <c r="J32" s="20">
        <v>5000</v>
      </c>
      <c r="K32" s="23">
        <v>5081</v>
      </c>
      <c r="L32" s="19">
        <f t="shared" si="4"/>
        <v>434972</v>
      </c>
      <c r="M32" s="20">
        <f t="shared" si="4"/>
        <v>1108072</v>
      </c>
      <c r="N32" s="23">
        <f t="shared" si="4"/>
        <v>875981</v>
      </c>
    </row>
    <row r="33" spans="1:14" ht="19.899999999999999" customHeight="1" thickBot="1" x14ac:dyDescent="0.3">
      <c r="A33" s="161" t="s">
        <v>149</v>
      </c>
      <c r="B33" s="162"/>
      <c r="C33" s="82">
        <f t="shared" ref="C33:N33" si="5">SUM(C25:C32)</f>
        <v>12040472</v>
      </c>
      <c r="D33" s="83">
        <f t="shared" si="5"/>
        <v>11231072</v>
      </c>
      <c r="E33" s="84">
        <f t="shared" si="5"/>
        <v>10428508</v>
      </c>
      <c r="F33" s="82">
        <f t="shared" si="5"/>
        <v>170000</v>
      </c>
      <c r="G33" s="83">
        <f t="shared" si="5"/>
        <v>149123</v>
      </c>
      <c r="H33" s="84">
        <f t="shared" si="5"/>
        <v>74855</v>
      </c>
      <c r="I33" s="82">
        <f t="shared" si="5"/>
        <v>3370600</v>
      </c>
      <c r="J33" s="83">
        <f t="shared" si="5"/>
        <v>3370600</v>
      </c>
      <c r="K33" s="84">
        <f t="shared" si="5"/>
        <v>3362563</v>
      </c>
      <c r="L33" s="82">
        <f t="shared" si="5"/>
        <v>15581072</v>
      </c>
      <c r="M33" s="85">
        <f t="shared" si="5"/>
        <v>14750795</v>
      </c>
      <c r="N33" s="86">
        <f t="shared" si="5"/>
        <v>13865926</v>
      </c>
    </row>
    <row r="34" spans="1:14" s="26" customFormat="1" ht="19.899999999999999" customHeight="1" thickBot="1" x14ac:dyDescent="0.3">
      <c r="A34" s="168" t="s">
        <v>150</v>
      </c>
      <c r="B34" s="169"/>
      <c r="C34" s="87">
        <f>SUM(C15)+C18+C24+C33</f>
        <v>151651652</v>
      </c>
      <c r="D34" s="87">
        <f>SUM(D15)+D18+D24+D33</f>
        <v>162290042</v>
      </c>
      <c r="E34" s="88">
        <f>SUM(E15)+E18+E24+E33</f>
        <v>161014136</v>
      </c>
      <c r="F34" s="89">
        <f>SUM(F15)+F24+F33+F18</f>
        <v>170000</v>
      </c>
      <c r="G34" s="90">
        <f>SUM(G15)+G18+G24+G33</f>
        <v>535157</v>
      </c>
      <c r="H34" s="88">
        <f>SUM(H15)+H18+H24+H33</f>
        <v>460889</v>
      </c>
      <c r="I34" s="89">
        <f>SUM(I15)+I24+I33</f>
        <v>4211250</v>
      </c>
      <c r="J34" s="90">
        <f>SUM(J15)+J18+J24+J33</f>
        <v>4211250</v>
      </c>
      <c r="K34" s="88">
        <f>SUM(K15)+K18+K24+K33</f>
        <v>4189602</v>
      </c>
      <c r="L34" s="89">
        <f>SUM(L15)+L18+L24+L33</f>
        <v>156032902</v>
      </c>
      <c r="M34" s="87">
        <f>SUM(M15)+M18+M24+M33</f>
        <v>167036449</v>
      </c>
      <c r="N34" s="88">
        <f>SUM(N15)+N18+N24+N33</f>
        <v>165664627</v>
      </c>
    </row>
    <row r="35" spans="1:14" ht="15.6" customHeight="1" x14ac:dyDescent="0.25">
      <c r="A35" s="12" t="s">
        <v>151</v>
      </c>
      <c r="B35" s="13" t="s">
        <v>152</v>
      </c>
      <c r="C35" s="36">
        <v>0</v>
      </c>
      <c r="D35" s="46">
        <v>0</v>
      </c>
      <c r="E35" s="21">
        <v>0</v>
      </c>
      <c r="F35" s="36">
        <v>0</v>
      </c>
      <c r="G35" s="46">
        <v>0</v>
      </c>
      <c r="H35" s="21">
        <v>0</v>
      </c>
      <c r="I35" s="36">
        <v>0</v>
      </c>
      <c r="J35" s="46">
        <v>0</v>
      </c>
      <c r="K35" s="21">
        <v>0</v>
      </c>
      <c r="L35" s="19">
        <f>SUM(C35+I35+F35)</f>
        <v>0</v>
      </c>
      <c r="M35" s="20">
        <f>SUM(D35+J35+G35)</f>
        <v>0</v>
      </c>
      <c r="N35" s="23">
        <f>SUM(E35+K35+H35)</f>
        <v>0</v>
      </c>
    </row>
    <row r="36" spans="1:14" ht="19.899999999999999" customHeight="1" x14ac:dyDescent="0.25">
      <c r="A36" s="170" t="s">
        <v>153</v>
      </c>
      <c r="B36" s="171"/>
      <c r="C36" s="77">
        <f>SUM(C35)</f>
        <v>0</v>
      </c>
      <c r="D36" s="78">
        <f>SUM(D35)</f>
        <v>0</v>
      </c>
      <c r="E36" s="79">
        <f>SUM(E35)</f>
        <v>0</v>
      </c>
      <c r="F36" s="77">
        <v>0</v>
      </c>
      <c r="G36" s="78">
        <v>0</v>
      </c>
      <c r="H36" s="79">
        <v>0</v>
      </c>
      <c r="I36" s="77">
        <v>0</v>
      </c>
      <c r="J36" s="78">
        <v>0</v>
      </c>
      <c r="K36" s="79">
        <v>0</v>
      </c>
      <c r="L36" s="77">
        <f>SUM(L35)</f>
        <v>0</v>
      </c>
      <c r="M36" s="80">
        <f>SUM(M35)</f>
        <v>0</v>
      </c>
      <c r="N36" s="81">
        <f>SUM(N35)</f>
        <v>0</v>
      </c>
    </row>
    <row r="37" spans="1:14" ht="15.6" customHeight="1" x14ac:dyDescent="0.25">
      <c r="A37" s="24" t="s">
        <v>154</v>
      </c>
      <c r="B37" s="25" t="s">
        <v>155</v>
      </c>
      <c r="C37" s="36">
        <v>0</v>
      </c>
      <c r="D37" s="46">
        <v>0</v>
      </c>
      <c r="E37" s="23">
        <v>0</v>
      </c>
      <c r="F37" s="36">
        <v>0</v>
      </c>
      <c r="G37" s="20">
        <v>0</v>
      </c>
      <c r="H37" s="23">
        <v>0</v>
      </c>
      <c r="I37" s="36">
        <v>0</v>
      </c>
      <c r="J37" s="20">
        <v>0</v>
      </c>
      <c r="K37" s="23">
        <v>0</v>
      </c>
      <c r="L37" s="19">
        <f t="shared" ref="L37:N38" si="6">SUM(C37+I37+F37)</f>
        <v>0</v>
      </c>
      <c r="M37" s="20">
        <f t="shared" si="6"/>
        <v>0</v>
      </c>
      <c r="N37" s="23">
        <f t="shared" si="6"/>
        <v>0</v>
      </c>
    </row>
    <row r="38" spans="1:14" ht="15.6" customHeight="1" x14ac:dyDescent="0.25">
      <c r="A38" s="24" t="s">
        <v>156</v>
      </c>
      <c r="B38" s="25" t="s">
        <v>157</v>
      </c>
      <c r="C38" s="36">
        <v>500000</v>
      </c>
      <c r="D38" s="46">
        <v>420000</v>
      </c>
      <c r="E38" s="23">
        <v>420000</v>
      </c>
      <c r="F38" s="36">
        <v>0</v>
      </c>
      <c r="G38" s="20">
        <v>0</v>
      </c>
      <c r="H38" s="23">
        <v>0</v>
      </c>
      <c r="I38" s="36">
        <v>0</v>
      </c>
      <c r="J38" s="20">
        <v>0</v>
      </c>
      <c r="K38" s="23">
        <v>0</v>
      </c>
      <c r="L38" s="19">
        <f t="shared" si="6"/>
        <v>500000</v>
      </c>
      <c r="M38" s="20">
        <f t="shared" si="6"/>
        <v>420000</v>
      </c>
      <c r="N38" s="23">
        <f t="shared" si="6"/>
        <v>420000</v>
      </c>
    </row>
    <row r="39" spans="1:14" ht="19.899999999999999" customHeight="1" x14ac:dyDescent="0.25">
      <c r="A39" s="170" t="s">
        <v>158</v>
      </c>
      <c r="B39" s="171"/>
      <c r="C39" s="77">
        <f>SUM(C37:C38)</f>
        <v>500000</v>
      </c>
      <c r="D39" s="78">
        <f>SUM(D37:D38)</f>
        <v>420000</v>
      </c>
      <c r="E39" s="79">
        <f>SUM(E37:E38)</f>
        <v>420000</v>
      </c>
      <c r="F39" s="77">
        <v>0</v>
      </c>
      <c r="G39" s="78">
        <v>0</v>
      </c>
      <c r="H39" s="79">
        <f>SUM(H38)</f>
        <v>0</v>
      </c>
      <c r="I39" s="77">
        <v>0</v>
      </c>
      <c r="J39" s="78">
        <v>0</v>
      </c>
      <c r="K39" s="79">
        <f>SUM(K38)</f>
        <v>0</v>
      </c>
      <c r="L39" s="77">
        <f>SUM(L37:L38)</f>
        <v>500000</v>
      </c>
      <c r="M39" s="80">
        <f>SUM(M37:M38)</f>
        <v>420000</v>
      </c>
      <c r="N39" s="81">
        <f>SUM(N37:N38)</f>
        <v>420000</v>
      </c>
    </row>
    <row r="40" spans="1:14" s="91" customFormat="1" ht="15.6" customHeight="1" x14ac:dyDescent="0.25">
      <c r="A40" s="24" t="s">
        <v>159</v>
      </c>
      <c r="B40" s="25" t="s">
        <v>160</v>
      </c>
      <c r="C40" s="36">
        <v>0</v>
      </c>
      <c r="D40" s="46">
        <v>0</v>
      </c>
      <c r="E40" s="23">
        <v>0</v>
      </c>
      <c r="F40" s="36">
        <v>0</v>
      </c>
      <c r="G40" s="20">
        <v>0</v>
      </c>
      <c r="H40" s="23">
        <v>0</v>
      </c>
      <c r="I40" s="36">
        <v>0</v>
      </c>
      <c r="J40" s="20">
        <v>0</v>
      </c>
      <c r="K40" s="23">
        <v>0</v>
      </c>
      <c r="L40" s="19">
        <f>SUM(C40+I40+F40)</f>
        <v>0</v>
      </c>
      <c r="M40" s="20">
        <f>SUM(D40+J40+G40)</f>
        <v>0</v>
      </c>
      <c r="N40" s="23">
        <f>SUM(E40+K40+H40)</f>
        <v>0</v>
      </c>
    </row>
    <row r="41" spans="1:14" ht="19.899999999999999" customHeight="1" thickBot="1" x14ac:dyDescent="0.3">
      <c r="A41" s="161" t="s">
        <v>161</v>
      </c>
      <c r="B41" s="162"/>
      <c r="C41" s="92">
        <v>0</v>
      </c>
      <c r="D41" s="93">
        <f>SUM(D40)</f>
        <v>0</v>
      </c>
      <c r="E41" s="84">
        <f>SUM(E40)</f>
        <v>0</v>
      </c>
      <c r="F41" s="82">
        <v>0</v>
      </c>
      <c r="G41" s="83">
        <v>0</v>
      </c>
      <c r="H41" s="84">
        <f>SUM(H40)</f>
        <v>0</v>
      </c>
      <c r="I41" s="82">
        <v>0</v>
      </c>
      <c r="J41" s="83">
        <v>0</v>
      </c>
      <c r="K41" s="84">
        <f>SUM(K40)</f>
        <v>0</v>
      </c>
      <c r="L41" s="82">
        <f>SUM(L40)</f>
        <v>0</v>
      </c>
      <c r="M41" s="85">
        <f>SUM(M40)</f>
        <v>0</v>
      </c>
      <c r="N41" s="86">
        <f>SUM(N40)</f>
        <v>0</v>
      </c>
    </row>
    <row r="42" spans="1:14" s="26" customFormat="1" ht="19.899999999999999" customHeight="1" thickBot="1" x14ac:dyDescent="0.3">
      <c r="A42" s="172" t="s">
        <v>162</v>
      </c>
      <c r="B42" s="173"/>
      <c r="C42" s="94">
        <f t="shared" ref="C42:E42" si="7">SUM(C41,C39,C36)</f>
        <v>500000</v>
      </c>
      <c r="D42" s="95">
        <f t="shared" si="7"/>
        <v>420000</v>
      </c>
      <c r="E42" s="96">
        <f t="shared" si="7"/>
        <v>420000</v>
      </c>
      <c r="F42" s="94">
        <v>0</v>
      </c>
      <c r="G42" s="97">
        <v>0</v>
      </c>
      <c r="H42" s="96">
        <v>0</v>
      </c>
      <c r="I42" s="94">
        <v>0</v>
      </c>
      <c r="J42" s="97">
        <v>0</v>
      </c>
      <c r="K42" s="96">
        <v>0</v>
      </c>
      <c r="L42" s="94">
        <f>SUM(L36)+L39+L41</f>
        <v>500000</v>
      </c>
      <c r="M42" s="95">
        <f>SUM(M36)+M39+M41</f>
        <v>420000</v>
      </c>
      <c r="N42" s="96">
        <f>SUM(N36)+N39+N41</f>
        <v>420000</v>
      </c>
    </row>
    <row r="43" spans="1:14" ht="19.899999999999999" customHeight="1" thickTop="1" thickBot="1" x14ac:dyDescent="0.3">
      <c r="A43" s="174" t="s">
        <v>163</v>
      </c>
      <c r="B43" s="175"/>
      <c r="C43" s="98">
        <f t="shared" ref="C43:J43" si="8">SUM(C34)+C42</f>
        <v>152151652</v>
      </c>
      <c r="D43" s="98">
        <f t="shared" si="8"/>
        <v>162710042</v>
      </c>
      <c r="E43" s="99">
        <f t="shared" si="8"/>
        <v>161434136</v>
      </c>
      <c r="F43" s="100">
        <f t="shared" si="8"/>
        <v>170000</v>
      </c>
      <c r="G43" s="101">
        <f t="shared" si="8"/>
        <v>535157</v>
      </c>
      <c r="H43" s="99">
        <f t="shared" si="8"/>
        <v>460889</v>
      </c>
      <c r="I43" s="100">
        <f t="shared" si="8"/>
        <v>4211250</v>
      </c>
      <c r="J43" s="101">
        <f t="shared" si="8"/>
        <v>4211250</v>
      </c>
      <c r="K43" s="99">
        <f t="shared" ref="K43" si="9">SUM(K34)+K42</f>
        <v>4189602</v>
      </c>
      <c r="L43" s="100">
        <f>SUM(L34)+L42</f>
        <v>156532902</v>
      </c>
      <c r="M43" s="98">
        <f>SUM(M34)+M42</f>
        <v>167456449</v>
      </c>
      <c r="N43" s="99">
        <f>SUM(N34)+N42</f>
        <v>166084627</v>
      </c>
    </row>
    <row r="44" spans="1:14" s="26" customFormat="1" ht="15.6" customHeight="1" thickTop="1" x14ac:dyDescent="0.2">
      <c r="A44" s="102" t="s">
        <v>164</v>
      </c>
      <c r="B44" s="103" t="s">
        <v>165</v>
      </c>
      <c r="C44" s="36">
        <v>15743498</v>
      </c>
      <c r="D44" s="46">
        <v>14119051</v>
      </c>
      <c r="E44" s="104">
        <v>14119051</v>
      </c>
      <c r="F44" s="36">
        <v>2284818</v>
      </c>
      <c r="G44" s="46">
        <v>2305695</v>
      </c>
      <c r="H44" s="104">
        <v>2305695</v>
      </c>
      <c r="I44" s="36">
        <v>2097427</v>
      </c>
      <c r="J44" s="46">
        <v>2097427</v>
      </c>
      <c r="K44" s="104">
        <v>2097427</v>
      </c>
      <c r="L44" s="19">
        <f t="shared" ref="L44:N46" si="10">SUM(C44+I44+F44)</f>
        <v>20125743</v>
      </c>
      <c r="M44" s="20">
        <f t="shared" si="10"/>
        <v>18522173</v>
      </c>
      <c r="N44" s="23">
        <f t="shared" si="10"/>
        <v>18522173</v>
      </c>
    </row>
    <row r="45" spans="1:14" s="26" customFormat="1" ht="15.6" customHeight="1" x14ac:dyDescent="0.2">
      <c r="A45" s="105" t="s">
        <v>166</v>
      </c>
      <c r="B45" s="106" t="s">
        <v>167</v>
      </c>
      <c r="C45" s="36">
        <v>0</v>
      </c>
      <c r="D45" s="46">
        <v>7567356</v>
      </c>
      <c r="E45" s="107">
        <v>7567356</v>
      </c>
      <c r="F45" s="19">
        <v>0</v>
      </c>
      <c r="G45" s="20">
        <v>0</v>
      </c>
      <c r="H45" s="107">
        <v>0</v>
      </c>
      <c r="I45" s="19">
        <v>0</v>
      </c>
      <c r="J45" s="20">
        <v>0</v>
      </c>
      <c r="K45" s="107">
        <v>0</v>
      </c>
      <c r="L45" s="19">
        <f t="shared" si="10"/>
        <v>0</v>
      </c>
      <c r="M45" s="20">
        <f t="shared" si="10"/>
        <v>7567356</v>
      </c>
      <c r="N45" s="23">
        <f t="shared" si="10"/>
        <v>7567356</v>
      </c>
    </row>
    <row r="46" spans="1:14" s="26" customFormat="1" ht="15.6" customHeight="1" x14ac:dyDescent="0.2">
      <c r="A46" s="24" t="s">
        <v>168</v>
      </c>
      <c r="B46" s="25" t="s">
        <v>169</v>
      </c>
      <c r="C46" s="36">
        <v>0</v>
      </c>
      <c r="D46" s="46">
        <v>0</v>
      </c>
      <c r="E46" s="23">
        <v>0</v>
      </c>
      <c r="F46" s="19">
        <v>42810527</v>
      </c>
      <c r="G46" s="20">
        <v>41953027</v>
      </c>
      <c r="H46" s="23">
        <v>37308240</v>
      </c>
      <c r="I46" s="19">
        <v>32290627</v>
      </c>
      <c r="J46" s="20">
        <v>35785061</v>
      </c>
      <c r="K46" s="23">
        <v>33134248</v>
      </c>
      <c r="L46" s="19">
        <f t="shared" si="10"/>
        <v>75101154</v>
      </c>
      <c r="M46" s="20">
        <f t="shared" si="10"/>
        <v>77738088</v>
      </c>
      <c r="N46" s="23">
        <f t="shared" si="10"/>
        <v>70442488</v>
      </c>
    </row>
    <row r="47" spans="1:14" ht="19.899999999999999" customHeight="1" thickBot="1" x14ac:dyDescent="0.3">
      <c r="A47" s="161" t="s">
        <v>170</v>
      </c>
      <c r="B47" s="162"/>
      <c r="C47" s="82">
        <f>SUM(C44:C46)</f>
        <v>15743498</v>
      </c>
      <c r="D47" s="83">
        <f>SUM(D44:D46)</f>
        <v>21686407</v>
      </c>
      <c r="E47" s="84">
        <f t="shared" ref="E47:N47" si="11">SUM(E44:E46)</f>
        <v>21686407</v>
      </c>
      <c r="F47" s="82">
        <f t="shared" si="11"/>
        <v>45095345</v>
      </c>
      <c r="G47" s="83">
        <f t="shared" si="11"/>
        <v>44258722</v>
      </c>
      <c r="H47" s="84">
        <f t="shared" si="11"/>
        <v>39613935</v>
      </c>
      <c r="I47" s="82">
        <f t="shared" si="11"/>
        <v>34388054</v>
      </c>
      <c r="J47" s="83">
        <f t="shared" si="11"/>
        <v>37882488</v>
      </c>
      <c r="K47" s="84">
        <f t="shared" si="11"/>
        <v>35231675</v>
      </c>
      <c r="L47" s="82">
        <f t="shared" si="11"/>
        <v>95226897</v>
      </c>
      <c r="M47" s="85">
        <f t="shared" si="11"/>
        <v>103827617</v>
      </c>
      <c r="N47" s="86">
        <f t="shared" si="11"/>
        <v>96532017</v>
      </c>
    </row>
    <row r="48" spans="1:14" ht="19.899999999999999" customHeight="1" thickBot="1" x14ac:dyDescent="0.3">
      <c r="A48" s="163" t="s">
        <v>171</v>
      </c>
      <c r="B48" s="164"/>
      <c r="C48" s="108">
        <f t="shared" ref="C48:N48" si="12">SUM(C47)</f>
        <v>15743498</v>
      </c>
      <c r="D48" s="109">
        <f t="shared" si="12"/>
        <v>21686407</v>
      </c>
      <c r="E48" s="110">
        <f t="shared" si="12"/>
        <v>21686407</v>
      </c>
      <c r="F48" s="108">
        <f t="shared" si="12"/>
        <v>45095345</v>
      </c>
      <c r="G48" s="111">
        <f t="shared" si="12"/>
        <v>44258722</v>
      </c>
      <c r="H48" s="110">
        <f t="shared" si="12"/>
        <v>39613935</v>
      </c>
      <c r="I48" s="108">
        <f t="shared" si="12"/>
        <v>34388054</v>
      </c>
      <c r="J48" s="111">
        <f t="shared" si="12"/>
        <v>37882488</v>
      </c>
      <c r="K48" s="110">
        <f t="shared" si="12"/>
        <v>35231675</v>
      </c>
      <c r="L48" s="108">
        <f t="shared" si="12"/>
        <v>95226897</v>
      </c>
      <c r="M48" s="109">
        <f t="shared" si="12"/>
        <v>103827617</v>
      </c>
      <c r="N48" s="110">
        <f t="shared" si="12"/>
        <v>96532017</v>
      </c>
    </row>
    <row r="49" spans="1:14" ht="19.899999999999999" customHeight="1" thickTop="1" thickBot="1" x14ac:dyDescent="0.3">
      <c r="A49" s="165" t="s">
        <v>172</v>
      </c>
      <c r="B49" s="166"/>
      <c r="C49" s="112">
        <f t="shared" ref="C49:H49" si="13">SUM(C43)+C48</f>
        <v>167895150</v>
      </c>
      <c r="D49" s="113">
        <f t="shared" si="13"/>
        <v>184396449</v>
      </c>
      <c r="E49" s="114">
        <f t="shared" si="13"/>
        <v>183120543</v>
      </c>
      <c r="F49" s="112">
        <f t="shared" si="13"/>
        <v>45265345</v>
      </c>
      <c r="G49" s="115">
        <f t="shared" si="13"/>
        <v>44793879</v>
      </c>
      <c r="H49" s="114">
        <f t="shared" si="13"/>
        <v>40074824</v>
      </c>
      <c r="I49" s="112">
        <f>SUM(I15)+I18+I24+I33+I36+I39+I41+I47</f>
        <v>38599304</v>
      </c>
      <c r="J49" s="115">
        <f>SUM(J15)+J18+J24+J33+J36+J39+J41+J47</f>
        <v>42093738</v>
      </c>
      <c r="K49" s="114">
        <f>SUM(K47+K41+K39+K33+K24+K15)</f>
        <v>39421277</v>
      </c>
      <c r="L49" s="112">
        <f>SUM(L43)+L48</f>
        <v>251759799</v>
      </c>
      <c r="M49" s="113">
        <f>SUM(M43)+M48</f>
        <v>271284066</v>
      </c>
      <c r="N49" s="114">
        <f>SUM(N43)+N48</f>
        <v>262616644</v>
      </c>
    </row>
    <row r="50" spans="1:14" ht="16.5" thickTop="1" x14ac:dyDescent="0.25"/>
  </sheetData>
  <mergeCells count="22">
    <mergeCell ref="A47:B47"/>
    <mergeCell ref="A48:B48"/>
    <mergeCell ref="A49:B49"/>
    <mergeCell ref="L1:N1"/>
    <mergeCell ref="A34:B34"/>
    <mergeCell ref="A36:B36"/>
    <mergeCell ref="A39:B39"/>
    <mergeCell ref="A41:B41"/>
    <mergeCell ref="A42:B42"/>
    <mergeCell ref="A43:B43"/>
    <mergeCell ref="A15:B15"/>
    <mergeCell ref="A18:B18"/>
    <mergeCell ref="A24:B24"/>
    <mergeCell ref="A33:B33"/>
    <mergeCell ref="A3:N3"/>
    <mergeCell ref="F4:H4"/>
    <mergeCell ref="I5:K5"/>
    <mergeCell ref="L5:N5"/>
    <mergeCell ref="A5:A6"/>
    <mergeCell ref="B5:B6"/>
    <mergeCell ref="C5:E5"/>
    <mergeCell ref="F5:H5"/>
  </mergeCells>
  <pageMargins left="0.78740157480314965" right="0.19685039370078741" top="0.19685039370078741" bottom="0.19685039370078741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8B03-2939-4CD4-B5BD-71CDA4F39711}">
  <dimension ref="A1:N61"/>
  <sheetViews>
    <sheetView workbookViewId="0">
      <selection activeCell="F23" sqref="F22:F23"/>
    </sheetView>
  </sheetViews>
  <sheetFormatPr defaultColWidth="8.85546875" defaultRowHeight="15.75" x14ac:dyDescent="0.25"/>
  <cols>
    <col min="1" max="1" width="10" style="6" customWidth="1"/>
    <col min="2" max="2" width="23.28515625" style="6" customWidth="1"/>
    <col min="3" max="3" width="14.7109375" style="116" customWidth="1"/>
    <col min="4" max="4" width="14.7109375" style="6" customWidth="1"/>
    <col min="5" max="6" width="14.7109375" style="116" customWidth="1"/>
    <col min="7" max="7" width="14.7109375" style="6" customWidth="1"/>
    <col min="8" max="9" width="14.7109375" style="116" customWidth="1"/>
    <col min="10" max="10" width="14.7109375" style="6" customWidth="1"/>
    <col min="11" max="12" width="14.7109375" style="116" customWidth="1"/>
    <col min="13" max="13" width="14.7109375" style="6" customWidth="1"/>
    <col min="14" max="14" width="14.7109375" style="116" customWidth="1"/>
    <col min="15" max="16384" width="8.85546875" style="6"/>
  </cols>
  <sheetData>
    <row r="1" spans="1:14" s="2" customFormat="1" ht="18" customHeight="1" x14ac:dyDescent="0.3">
      <c r="A1" s="6" t="s">
        <v>1</v>
      </c>
      <c r="E1" s="3"/>
      <c r="F1" s="3"/>
      <c r="H1" s="3"/>
      <c r="I1" s="3"/>
      <c r="K1" s="3"/>
      <c r="L1" s="167" t="s">
        <v>212</v>
      </c>
      <c r="M1" s="167"/>
      <c r="N1" s="167"/>
    </row>
    <row r="2" spans="1:14" s="4" customFormat="1" ht="27.75" customHeight="1" thickBot="1" x14ac:dyDescent="0.3">
      <c r="A2" s="191" t="s">
        <v>197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ht="21" customHeight="1" thickTop="1" x14ac:dyDescent="0.25">
      <c r="A3" s="157" t="s">
        <v>2</v>
      </c>
      <c r="B3" s="159" t="s">
        <v>0</v>
      </c>
      <c r="C3" s="156" t="s">
        <v>3</v>
      </c>
      <c r="D3" s="156"/>
      <c r="E3" s="156"/>
      <c r="F3" s="156" t="s">
        <v>5</v>
      </c>
      <c r="G3" s="156"/>
      <c r="H3" s="156"/>
      <c r="I3" s="156" t="s">
        <v>6</v>
      </c>
      <c r="J3" s="156"/>
      <c r="K3" s="156"/>
      <c r="L3" s="156" t="s">
        <v>7</v>
      </c>
      <c r="M3" s="156"/>
      <c r="N3" s="156"/>
    </row>
    <row r="4" spans="1:14" ht="24.75" thickBot="1" x14ac:dyDescent="0.3">
      <c r="A4" s="158"/>
      <c r="B4" s="160"/>
      <c r="C4" s="7" t="s">
        <v>8</v>
      </c>
      <c r="D4" s="8" t="s">
        <v>9</v>
      </c>
      <c r="E4" s="9" t="s">
        <v>10</v>
      </c>
      <c r="F4" s="7" t="s">
        <v>8</v>
      </c>
      <c r="G4" s="8" t="s">
        <v>9</v>
      </c>
      <c r="H4" s="10" t="s">
        <v>10</v>
      </c>
      <c r="I4" s="7" t="s">
        <v>8</v>
      </c>
      <c r="J4" s="8" t="s">
        <v>9</v>
      </c>
      <c r="K4" s="11" t="s">
        <v>10</v>
      </c>
      <c r="L4" s="7" t="s">
        <v>8</v>
      </c>
      <c r="M4" s="8" t="s">
        <v>9</v>
      </c>
      <c r="N4" s="10" t="s">
        <v>10</v>
      </c>
    </row>
    <row r="5" spans="1:14" ht="15.6" customHeight="1" thickTop="1" x14ac:dyDescent="0.25">
      <c r="A5" s="12" t="s">
        <v>11</v>
      </c>
      <c r="B5" s="13" t="s">
        <v>12</v>
      </c>
      <c r="C5" s="14">
        <v>20107682</v>
      </c>
      <c r="D5" s="15">
        <v>22534682</v>
      </c>
      <c r="E5" s="16">
        <v>19908591</v>
      </c>
      <c r="F5" s="14">
        <v>25335503</v>
      </c>
      <c r="G5" s="15">
        <v>25711537</v>
      </c>
      <c r="H5" s="16">
        <v>23807530</v>
      </c>
      <c r="I5" s="14">
        <v>21929507</v>
      </c>
      <c r="J5" s="15">
        <v>23806248</v>
      </c>
      <c r="K5" s="16">
        <v>22683079</v>
      </c>
      <c r="L5" s="14">
        <f t="shared" ref="L5:N6" si="0">SUM(C5+F5)+I5</f>
        <v>67372692</v>
      </c>
      <c r="M5" s="138">
        <f t="shared" si="0"/>
        <v>72052467</v>
      </c>
      <c r="N5" s="16">
        <f t="shared" si="0"/>
        <v>66399200</v>
      </c>
    </row>
    <row r="6" spans="1:14" ht="15.6" customHeight="1" x14ac:dyDescent="0.25">
      <c r="A6" s="12" t="s">
        <v>13</v>
      </c>
      <c r="B6" s="13" t="s">
        <v>14</v>
      </c>
      <c r="C6" s="19">
        <v>1425000</v>
      </c>
      <c r="D6" s="20">
        <v>1211250</v>
      </c>
      <c r="E6" s="21">
        <v>1092000</v>
      </c>
      <c r="F6" s="19">
        <v>2110000</v>
      </c>
      <c r="G6" s="20">
        <v>793500</v>
      </c>
      <c r="H6" s="21">
        <v>790000</v>
      </c>
      <c r="I6" s="19">
        <v>2036056</v>
      </c>
      <c r="J6" s="20">
        <v>1500000</v>
      </c>
      <c r="K6" s="21">
        <v>1500000</v>
      </c>
      <c r="L6" s="19">
        <f t="shared" si="0"/>
        <v>5571056</v>
      </c>
      <c r="M6" s="22">
        <f t="shared" si="0"/>
        <v>3504750</v>
      </c>
      <c r="N6" s="23">
        <f t="shared" si="0"/>
        <v>3382000</v>
      </c>
    </row>
    <row r="7" spans="1:14" ht="15.6" customHeight="1" x14ac:dyDescent="0.25">
      <c r="A7" s="24" t="s">
        <v>15</v>
      </c>
      <c r="B7" s="25" t="s">
        <v>16</v>
      </c>
      <c r="C7" s="19">
        <v>0</v>
      </c>
      <c r="D7" s="20">
        <v>0</v>
      </c>
      <c r="E7" s="23">
        <v>0</v>
      </c>
      <c r="F7" s="19">
        <v>0</v>
      </c>
      <c r="G7" s="20">
        <v>0</v>
      </c>
      <c r="H7" s="23">
        <v>0</v>
      </c>
      <c r="I7" s="19">
        <v>0</v>
      </c>
      <c r="J7" s="20">
        <v>0</v>
      </c>
      <c r="K7" s="23">
        <v>0</v>
      </c>
      <c r="L7" s="19">
        <f t="shared" ref="L7:L39" si="1">SUM(C7+F7)+I7</f>
        <v>0</v>
      </c>
      <c r="M7" s="22">
        <f t="shared" ref="M7:N14" si="2">SUM(D7+G7)+J7</f>
        <v>0</v>
      </c>
      <c r="N7" s="23">
        <f t="shared" si="2"/>
        <v>0</v>
      </c>
    </row>
    <row r="8" spans="1:14" ht="15.6" customHeight="1" x14ac:dyDescent="0.25">
      <c r="A8" s="24" t="s">
        <v>17</v>
      </c>
      <c r="B8" s="25" t="s">
        <v>18</v>
      </c>
      <c r="C8" s="19">
        <v>754715</v>
      </c>
      <c r="D8" s="20">
        <v>834715</v>
      </c>
      <c r="E8" s="23">
        <v>833952</v>
      </c>
      <c r="F8" s="19">
        <v>1207544</v>
      </c>
      <c r="G8" s="20">
        <v>1217544</v>
      </c>
      <c r="H8" s="23">
        <v>1217391</v>
      </c>
      <c r="I8" s="19">
        <v>1533334</v>
      </c>
      <c r="J8" s="20">
        <v>1087145</v>
      </c>
      <c r="K8" s="23">
        <v>1087145</v>
      </c>
      <c r="L8" s="19">
        <f t="shared" si="1"/>
        <v>3495593</v>
      </c>
      <c r="M8" s="22">
        <f t="shared" si="2"/>
        <v>3139404</v>
      </c>
      <c r="N8" s="23">
        <f t="shared" si="2"/>
        <v>3138488</v>
      </c>
    </row>
    <row r="9" spans="1:14" ht="15.6" customHeight="1" x14ac:dyDescent="0.25">
      <c r="A9" s="24" t="s">
        <v>19</v>
      </c>
      <c r="B9" s="25" t="s">
        <v>20</v>
      </c>
      <c r="C9" s="19">
        <v>0</v>
      </c>
      <c r="D9" s="20">
        <v>0</v>
      </c>
      <c r="E9" s="23">
        <v>0</v>
      </c>
      <c r="F9" s="19">
        <v>210000</v>
      </c>
      <c r="G9" s="20">
        <v>210000</v>
      </c>
      <c r="H9" s="23">
        <v>191220</v>
      </c>
      <c r="I9" s="19">
        <v>0</v>
      </c>
      <c r="J9" s="20">
        <v>0</v>
      </c>
      <c r="K9" s="23">
        <v>0</v>
      </c>
      <c r="L9" s="19">
        <f t="shared" si="1"/>
        <v>210000</v>
      </c>
      <c r="M9" s="22">
        <f t="shared" si="2"/>
        <v>210000</v>
      </c>
      <c r="N9" s="23">
        <f t="shared" si="2"/>
        <v>191220</v>
      </c>
    </row>
    <row r="10" spans="1:14" ht="15.6" customHeight="1" x14ac:dyDescent="0.25">
      <c r="A10" s="24" t="s">
        <v>21</v>
      </c>
      <c r="B10" s="25" t="s">
        <v>22</v>
      </c>
      <c r="C10" s="19">
        <v>0</v>
      </c>
      <c r="D10" s="20">
        <v>0</v>
      </c>
      <c r="E10" s="23">
        <v>0</v>
      </c>
      <c r="F10" s="19">
        <v>0</v>
      </c>
      <c r="G10" s="20">
        <v>0</v>
      </c>
      <c r="H10" s="23">
        <v>0</v>
      </c>
      <c r="I10" s="19">
        <v>0</v>
      </c>
      <c r="J10" s="20">
        <v>0</v>
      </c>
      <c r="K10" s="23">
        <v>0</v>
      </c>
      <c r="L10" s="19">
        <f t="shared" si="1"/>
        <v>0</v>
      </c>
      <c r="M10" s="22">
        <f t="shared" si="2"/>
        <v>0</v>
      </c>
      <c r="N10" s="23">
        <f t="shared" si="2"/>
        <v>0</v>
      </c>
    </row>
    <row r="11" spans="1:14" ht="15.6" customHeight="1" x14ac:dyDescent="0.25">
      <c r="A11" s="24" t="s">
        <v>23</v>
      </c>
      <c r="B11" s="25" t="s">
        <v>24</v>
      </c>
      <c r="C11" s="19">
        <v>0</v>
      </c>
      <c r="D11" s="20">
        <v>0</v>
      </c>
      <c r="E11" s="23">
        <v>0</v>
      </c>
      <c r="F11" s="19">
        <v>0</v>
      </c>
      <c r="G11" s="20">
        <v>0</v>
      </c>
      <c r="H11" s="23">
        <v>0</v>
      </c>
      <c r="I11" s="19">
        <v>160000</v>
      </c>
      <c r="J11" s="20">
        <v>180000</v>
      </c>
      <c r="K11" s="23">
        <v>180000</v>
      </c>
      <c r="L11" s="19">
        <f t="shared" si="1"/>
        <v>160000</v>
      </c>
      <c r="M11" s="22">
        <f t="shared" si="2"/>
        <v>180000</v>
      </c>
      <c r="N11" s="23">
        <f t="shared" si="2"/>
        <v>180000</v>
      </c>
    </row>
    <row r="12" spans="1:14" ht="15.6" customHeight="1" x14ac:dyDescent="0.25">
      <c r="A12" s="24" t="s">
        <v>25</v>
      </c>
      <c r="B12" s="25" t="s">
        <v>26</v>
      </c>
      <c r="C12" s="19">
        <v>8473443</v>
      </c>
      <c r="D12" s="20">
        <v>7793003</v>
      </c>
      <c r="E12" s="23">
        <v>7481485</v>
      </c>
      <c r="F12" s="19">
        <v>0</v>
      </c>
      <c r="G12" s="20">
        <v>0</v>
      </c>
      <c r="H12" s="23">
        <v>0</v>
      </c>
      <c r="I12" s="19">
        <v>0</v>
      </c>
      <c r="J12" s="20">
        <v>0</v>
      </c>
      <c r="K12" s="23">
        <v>0</v>
      </c>
      <c r="L12" s="19">
        <f t="shared" si="1"/>
        <v>8473443</v>
      </c>
      <c r="M12" s="22">
        <f t="shared" si="2"/>
        <v>7793003</v>
      </c>
      <c r="N12" s="23">
        <f t="shared" si="2"/>
        <v>7481485</v>
      </c>
    </row>
    <row r="13" spans="1:14" s="26" customFormat="1" ht="15.6" customHeight="1" x14ac:dyDescent="0.2">
      <c r="A13" s="24" t="s">
        <v>27</v>
      </c>
      <c r="B13" s="25" t="s">
        <v>28</v>
      </c>
      <c r="C13" s="19">
        <v>116000</v>
      </c>
      <c r="D13" s="20">
        <v>548000</v>
      </c>
      <c r="E13" s="23">
        <v>517367</v>
      </c>
      <c r="F13" s="19">
        <v>1081800</v>
      </c>
      <c r="G13" s="20">
        <v>1081800</v>
      </c>
      <c r="H13" s="23">
        <v>400000</v>
      </c>
      <c r="I13" s="19">
        <v>0</v>
      </c>
      <c r="J13" s="20">
        <v>0</v>
      </c>
      <c r="K13" s="23">
        <v>0</v>
      </c>
      <c r="L13" s="19">
        <f t="shared" si="1"/>
        <v>1197800</v>
      </c>
      <c r="M13" s="22">
        <f t="shared" si="2"/>
        <v>1629800</v>
      </c>
      <c r="N13" s="23">
        <f t="shared" si="2"/>
        <v>917367</v>
      </c>
    </row>
    <row r="14" spans="1:14" s="27" customFormat="1" ht="15.6" customHeight="1" x14ac:dyDescent="0.25">
      <c r="A14" s="24" t="s">
        <v>29</v>
      </c>
      <c r="B14" s="25" t="s">
        <v>30</v>
      </c>
      <c r="C14" s="19">
        <v>700000</v>
      </c>
      <c r="D14" s="20">
        <v>500000</v>
      </c>
      <c r="E14" s="23">
        <v>187637</v>
      </c>
      <c r="F14" s="19">
        <v>0</v>
      </c>
      <c r="G14" s="20">
        <v>0</v>
      </c>
      <c r="H14" s="23">
        <v>0</v>
      </c>
      <c r="I14" s="19">
        <v>0</v>
      </c>
      <c r="J14" s="20">
        <v>1000</v>
      </c>
      <c r="K14" s="23">
        <v>835</v>
      </c>
      <c r="L14" s="19">
        <f t="shared" si="1"/>
        <v>700000</v>
      </c>
      <c r="M14" s="22">
        <f t="shared" si="2"/>
        <v>501000</v>
      </c>
      <c r="N14" s="23">
        <f t="shared" si="2"/>
        <v>188472</v>
      </c>
    </row>
    <row r="15" spans="1:14" s="26" customFormat="1" ht="15.75" customHeight="1" x14ac:dyDescent="0.25">
      <c r="A15" s="181" t="s">
        <v>31</v>
      </c>
      <c r="B15" s="182"/>
      <c r="C15" s="28">
        <f t="shared" ref="C15:N15" si="3">SUM(C5:C14)</f>
        <v>31576840</v>
      </c>
      <c r="D15" s="29">
        <f t="shared" si="3"/>
        <v>33421650</v>
      </c>
      <c r="E15" s="30">
        <f t="shared" si="3"/>
        <v>30021032</v>
      </c>
      <c r="F15" s="31">
        <f t="shared" si="3"/>
        <v>29944847</v>
      </c>
      <c r="G15" s="32">
        <f t="shared" si="3"/>
        <v>29014381</v>
      </c>
      <c r="H15" s="30">
        <f t="shared" si="3"/>
        <v>26406141</v>
      </c>
      <c r="I15" s="31">
        <f t="shared" si="3"/>
        <v>25658897</v>
      </c>
      <c r="J15" s="32">
        <f t="shared" si="3"/>
        <v>26574393</v>
      </c>
      <c r="K15" s="30">
        <f t="shared" si="3"/>
        <v>25451059</v>
      </c>
      <c r="L15" s="31">
        <f t="shared" si="3"/>
        <v>87180584</v>
      </c>
      <c r="M15" s="29">
        <f t="shared" si="3"/>
        <v>89010424</v>
      </c>
      <c r="N15" s="30">
        <f t="shared" si="3"/>
        <v>81878232</v>
      </c>
    </row>
    <row r="16" spans="1:14" ht="15.6" customHeight="1" x14ac:dyDescent="0.25">
      <c r="A16" s="33" t="s">
        <v>32</v>
      </c>
      <c r="B16" s="34" t="s">
        <v>33</v>
      </c>
      <c r="C16" s="19">
        <v>5747848</v>
      </c>
      <c r="D16" s="20">
        <v>5896665</v>
      </c>
      <c r="E16" s="35">
        <v>4685594</v>
      </c>
      <c r="F16" s="19">
        <v>5508828</v>
      </c>
      <c r="G16" s="20">
        <v>5278440</v>
      </c>
      <c r="H16" s="35">
        <v>4829700</v>
      </c>
      <c r="I16" s="19">
        <v>4717507</v>
      </c>
      <c r="J16" s="20">
        <v>4280105</v>
      </c>
      <c r="K16" s="35">
        <v>4245094</v>
      </c>
      <c r="L16" s="19">
        <f t="shared" si="1"/>
        <v>15974183</v>
      </c>
      <c r="M16" s="22">
        <f>SUM(D16+G16)+J16</f>
        <v>15455210</v>
      </c>
      <c r="N16" s="23">
        <f>SUM(E16+H16)+K16</f>
        <v>13760388</v>
      </c>
    </row>
    <row r="17" spans="1:14" s="26" customFormat="1" ht="15.75" customHeight="1" x14ac:dyDescent="0.25">
      <c r="A17" s="181" t="s">
        <v>34</v>
      </c>
      <c r="B17" s="182"/>
      <c r="C17" s="28">
        <f>SUM(C16)</f>
        <v>5747848</v>
      </c>
      <c r="D17" s="29">
        <f>SUM(D16)</f>
        <v>5896665</v>
      </c>
      <c r="E17" s="30">
        <f t="shared" ref="E17:N17" si="4">SUM(E16)</f>
        <v>4685594</v>
      </c>
      <c r="F17" s="31">
        <f t="shared" si="4"/>
        <v>5508828</v>
      </c>
      <c r="G17" s="32">
        <f t="shared" si="4"/>
        <v>5278440</v>
      </c>
      <c r="H17" s="30">
        <f t="shared" si="4"/>
        <v>4829700</v>
      </c>
      <c r="I17" s="31">
        <f t="shared" si="4"/>
        <v>4717507</v>
      </c>
      <c r="J17" s="32">
        <f t="shared" si="4"/>
        <v>4280105</v>
      </c>
      <c r="K17" s="30">
        <f t="shared" si="4"/>
        <v>4245094</v>
      </c>
      <c r="L17" s="31">
        <f t="shared" si="4"/>
        <v>15974183</v>
      </c>
      <c r="M17" s="29">
        <f t="shared" si="4"/>
        <v>15455210</v>
      </c>
      <c r="N17" s="30">
        <f t="shared" si="4"/>
        <v>13760388</v>
      </c>
    </row>
    <row r="18" spans="1:14" ht="15.6" customHeight="1" x14ac:dyDescent="0.25">
      <c r="A18" s="24" t="s">
        <v>35</v>
      </c>
      <c r="B18" s="25" t="s">
        <v>36</v>
      </c>
      <c r="C18" s="19">
        <v>10000</v>
      </c>
      <c r="D18" s="20">
        <v>10000</v>
      </c>
      <c r="E18" s="23">
        <v>0</v>
      </c>
      <c r="F18" s="19">
        <v>110000</v>
      </c>
      <c r="G18" s="20">
        <v>110000</v>
      </c>
      <c r="H18" s="23">
        <v>39800</v>
      </c>
      <c r="I18" s="19">
        <v>47000</v>
      </c>
      <c r="J18" s="20">
        <v>47000</v>
      </c>
      <c r="K18" s="23">
        <v>40686</v>
      </c>
      <c r="L18" s="19">
        <f t="shared" si="1"/>
        <v>167000</v>
      </c>
      <c r="M18" s="22">
        <f t="shared" ref="M18:M31" si="5">SUM(D18+G18)+J18</f>
        <v>167000</v>
      </c>
      <c r="N18" s="23">
        <f t="shared" ref="N18:N31" si="6">SUM(E18+H18)+K18</f>
        <v>80486</v>
      </c>
    </row>
    <row r="19" spans="1:14" ht="15.6" customHeight="1" x14ac:dyDescent="0.25">
      <c r="A19" s="24" t="s">
        <v>37</v>
      </c>
      <c r="B19" s="25" t="s">
        <v>38</v>
      </c>
      <c r="C19" s="19">
        <v>1025000</v>
      </c>
      <c r="D19" s="20">
        <v>3501000</v>
      </c>
      <c r="E19" s="23">
        <v>1589529</v>
      </c>
      <c r="F19" s="19">
        <v>650000</v>
      </c>
      <c r="G19" s="20">
        <v>886800</v>
      </c>
      <c r="H19" s="23">
        <v>842423</v>
      </c>
      <c r="I19" s="19">
        <v>727100</v>
      </c>
      <c r="J19" s="20">
        <v>1016420</v>
      </c>
      <c r="K19" s="23">
        <v>870900</v>
      </c>
      <c r="L19" s="19">
        <f t="shared" si="1"/>
        <v>2402100</v>
      </c>
      <c r="M19" s="22">
        <f t="shared" si="5"/>
        <v>5404220</v>
      </c>
      <c r="N19" s="23">
        <f t="shared" si="6"/>
        <v>3302852</v>
      </c>
    </row>
    <row r="20" spans="1:14" ht="15.6" customHeight="1" x14ac:dyDescent="0.25">
      <c r="A20" s="24" t="s">
        <v>39</v>
      </c>
      <c r="B20" s="25" t="s">
        <v>40</v>
      </c>
      <c r="C20" s="19">
        <v>1116000</v>
      </c>
      <c r="D20" s="20">
        <v>1072000</v>
      </c>
      <c r="E20" s="23">
        <v>1070410</v>
      </c>
      <c r="F20" s="19">
        <v>144000</v>
      </c>
      <c r="G20" s="20">
        <v>144000</v>
      </c>
      <c r="H20" s="23">
        <v>144000</v>
      </c>
      <c r="I20" s="19">
        <v>82800</v>
      </c>
      <c r="J20" s="20">
        <v>196800</v>
      </c>
      <c r="K20" s="23">
        <v>195832</v>
      </c>
      <c r="L20" s="19">
        <f t="shared" si="1"/>
        <v>1342800</v>
      </c>
      <c r="M20" s="22">
        <f t="shared" si="5"/>
        <v>1412800</v>
      </c>
      <c r="N20" s="23">
        <f t="shared" si="6"/>
        <v>1410242</v>
      </c>
    </row>
    <row r="21" spans="1:14" ht="15.6" customHeight="1" x14ac:dyDescent="0.25">
      <c r="A21" s="24" t="s">
        <v>41</v>
      </c>
      <c r="B21" s="25" t="s">
        <v>42</v>
      </c>
      <c r="C21" s="19">
        <v>10000</v>
      </c>
      <c r="D21" s="20">
        <v>160000</v>
      </c>
      <c r="E21" s="23">
        <v>111007</v>
      </c>
      <c r="F21" s="19">
        <v>6000</v>
      </c>
      <c r="G21" s="20">
        <v>6000</v>
      </c>
      <c r="H21" s="23">
        <v>4654</v>
      </c>
      <c r="I21" s="19">
        <v>308000</v>
      </c>
      <c r="J21" s="20">
        <v>253000</v>
      </c>
      <c r="K21" s="23">
        <v>250554</v>
      </c>
      <c r="L21" s="19">
        <f t="shared" si="1"/>
        <v>324000</v>
      </c>
      <c r="M21" s="22">
        <f t="shared" si="5"/>
        <v>419000</v>
      </c>
      <c r="N21" s="23">
        <f t="shared" si="6"/>
        <v>366215</v>
      </c>
    </row>
    <row r="22" spans="1:14" ht="15.6" customHeight="1" x14ac:dyDescent="0.25">
      <c r="A22" s="24" t="s">
        <v>43</v>
      </c>
      <c r="B22" s="25" t="s">
        <v>44</v>
      </c>
      <c r="C22" s="19">
        <v>4050000</v>
      </c>
      <c r="D22" s="20">
        <v>4350000</v>
      </c>
      <c r="E22" s="23">
        <v>4103169</v>
      </c>
      <c r="F22" s="19">
        <v>1600000</v>
      </c>
      <c r="G22" s="20">
        <v>1892825</v>
      </c>
      <c r="H22" s="23">
        <v>1541479</v>
      </c>
      <c r="I22" s="19">
        <v>350000</v>
      </c>
      <c r="J22" s="20">
        <v>1457247</v>
      </c>
      <c r="K22" s="23">
        <v>805874</v>
      </c>
      <c r="L22" s="19">
        <f t="shared" si="1"/>
        <v>6000000</v>
      </c>
      <c r="M22" s="22">
        <f t="shared" si="5"/>
        <v>7700072</v>
      </c>
      <c r="N22" s="23">
        <f t="shared" si="6"/>
        <v>6450522</v>
      </c>
    </row>
    <row r="23" spans="1:14" ht="15.6" customHeight="1" x14ac:dyDescent="0.25">
      <c r="A23" s="24" t="s">
        <v>45</v>
      </c>
      <c r="B23" s="25" t="s">
        <v>46</v>
      </c>
      <c r="C23" s="19">
        <v>4150000</v>
      </c>
      <c r="D23" s="20">
        <v>3850000</v>
      </c>
      <c r="E23" s="23">
        <v>3285356</v>
      </c>
      <c r="F23" s="19">
        <v>4650000</v>
      </c>
      <c r="G23" s="20">
        <v>4650000</v>
      </c>
      <c r="H23" s="23">
        <v>3232735</v>
      </c>
      <c r="I23" s="19">
        <v>4470000</v>
      </c>
      <c r="J23" s="20">
        <v>4470000</v>
      </c>
      <c r="K23" s="23">
        <v>4433593</v>
      </c>
      <c r="L23" s="19">
        <f t="shared" si="1"/>
        <v>13270000</v>
      </c>
      <c r="M23" s="22">
        <f t="shared" si="5"/>
        <v>12970000</v>
      </c>
      <c r="N23" s="23">
        <f t="shared" si="6"/>
        <v>10951684</v>
      </c>
    </row>
    <row r="24" spans="1:14" ht="15.6" customHeight="1" x14ac:dyDescent="0.25">
      <c r="A24" s="24" t="s">
        <v>47</v>
      </c>
      <c r="B24" s="25" t="s">
        <v>48</v>
      </c>
      <c r="C24" s="19">
        <v>650000</v>
      </c>
      <c r="D24" s="20">
        <v>290000</v>
      </c>
      <c r="E24" s="23">
        <v>199050</v>
      </c>
      <c r="F24" s="19">
        <v>100000</v>
      </c>
      <c r="G24" s="20">
        <v>80000</v>
      </c>
      <c r="H24" s="23">
        <v>71950</v>
      </c>
      <c r="I24" s="19">
        <v>50000</v>
      </c>
      <c r="J24" s="20">
        <v>100000</v>
      </c>
      <c r="K24" s="23">
        <v>48733</v>
      </c>
      <c r="L24" s="19">
        <f t="shared" si="1"/>
        <v>800000</v>
      </c>
      <c r="M24" s="22">
        <f t="shared" si="5"/>
        <v>470000</v>
      </c>
      <c r="N24" s="23">
        <f t="shared" si="6"/>
        <v>319733</v>
      </c>
    </row>
    <row r="25" spans="1:14" ht="15.6" customHeight="1" x14ac:dyDescent="0.25">
      <c r="A25" s="24" t="s">
        <v>49</v>
      </c>
      <c r="B25" s="25" t="s">
        <v>50</v>
      </c>
      <c r="C25" s="19">
        <v>0</v>
      </c>
      <c r="D25" s="20">
        <v>360000</v>
      </c>
      <c r="E25" s="23">
        <v>353860</v>
      </c>
      <c r="F25" s="19">
        <v>0</v>
      </c>
      <c r="G25" s="20">
        <v>13200</v>
      </c>
      <c r="H25" s="23">
        <v>13200</v>
      </c>
      <c r="I25" s="19">
        <v>0</v>
      </c>
      <c r="J25" s="20">
        <v>0</v>
      </c>
      <c r="K25" s="23">
        <v>0</v>
      </c>
      <c r="L25" s="19">
        <f t="shared" si="1"/>
        <v>0</v>
      </c>
      <c r="M25" s="22">
        <f t="shared" si="5"/>
        <v>373200</v>
      </c>
      <c r="N25" s="23">
        <f t="shared" si="6"/>
        <v>367060</v>
      </c>
    </row>
    <row r="26" spans="1:14" ht="15.6" customHeight="1" x14ac:dyDescent="0.25">
      <c r="A26" s="24" t="s">
        <v>51</v>
      </c>
      <c r="B26" s="25" t="s">
        <v>52</v>
      </c>
      <c r="C26" s="19">
        <v>6283538</v>
      </c>
      <c r="D26" s="20">
        <v>11336923</v>
      </c>
      <c r="E26" s="23">
        <v>6624731</v>
      </c>
      <c r="F26" s="19">
        <v>445000</v>
      </c>
      <c r="G26" s="20">
        <v>465000</v>
      </c>
      <c r="H26" s="23">
        <v>462942</v>
      </c>
      <c r="I26" s="19">
        <v>446000</v>
      </c>
      <c r="J26" s="20">
        <v>757000</v>
      </c>
      <c r="K26" s="23">
        <v>696214</v>
      </c>
      <c r="L26" s="19">
        <f t="shared" si="1"/>
        <v>7174538</v>
      </c>
      <c r="M26" s="22">
        <f t="shared" si="5"/>
        <v>12558923</v>
      </c>
      <c r="N26" s="23">
        <f t="shared" si="6"/>
        <v>7783887</v>
      </c>
    </row>
    <row r="27" spans="1:14" ht="15.6" customHeight="1" x14ac:dyDescent="0.25">
      <c r="A27" s="24" t="s">
        <v>53</v>
      </c>
      <c r="B27" s="25" t="s">
        <v>54</v>
      </c>
      <c r="C27" s="19">
        <v>50000</v>
      </c>
      <c r="D27" s="20">
        <v>233881</v>
      </c>
      <c r="E27" s="23">
        <v>224725</v>
      </c>
      <c r="F27" s="19">
        <v>150000</v>
      </c>
      <c r="G27" s="20">
        <v>150000</v>
      </c>
      <c r="H27" s="23">
        <v>70855</v>
      </c>
      <c r="I27" s="19">
        <v>50000</v>
      </c>
      <c r="J27" s="20">
        <v>100000</v>
      </c>
      <c r="K27" s="23">
        <v>88652</v>
      </c>
      <c r="L27" s="19">
        <f t="shared" si="1"/>
        <v>250000</v>
      </c>
      <c r="M27" s="22">
        <f t="shared" si="5"/>
        <v>483881</v>
      </c>
      <c r="N27" s="23">
        <f t="shared" si="6"/>
        <v>384232</v>
      </c>
    </row>
    <row r="28" spans="1:14" ht="15.6" customHeight="1" x14ac:dyDescent="0.25">
      <c r="A28" s="24" t="s">
        <v>55</v>
      </c>
      <c r="B28" s="25" t="s">
        <v>56</v>
      </c>
      <c r="C28" s="19">
        <v>5000000</v>
      </c>
      <c r="D28" s="20">
        <v>4446739</v>
      </c>
      <c r="E28" s="23">
        <v>3043977</v>
      </c>
      <c r="F28" s="19">
        <v>1946670</v>
      </c>
      <c r="G28" s="20">
        <v>2093233</v>
      </c>
      <c r="H28" s="23">
        <v>1521987</v>
      </c>
      <c r="I28" s="19">
        <v>1682000</v>
      </c>
      <c r="J28" s="20">
        <v>2164773</v>
      </c>
      <c r="K28" s="23">
        <v>1701679</v>
      </c>
      <c r="L28" s="19">
        <f t="shared" si="1"/>
        <v>8628670</v>
      </c>
      <c r="M28" s="22">
        <f t="shared" si="5"/>
        <v>8704745</v>
      </c>
      <c r="N28" s="23">
        <f t="shared" si="6"/>
        <v>6267643</v>
      </c>
    </row>
    <row r="29" spans="1:14" ht="15.6" customHeight="1" x14ac:dyDescent="0.25">
      <c r="A29" s="24" t="s">
        <v>57</v>
      </c>
      <c r="B29" s="25" t="s">
        <v>58</v>
      </c>
      <c r="C29" s="19">
        <v>1900000</v>
      </c>
      <c r="D29" s="20">
        <v>300000</v>
      </c>
      <c r="E29" s="23">
        <v>17000</v>
      </c>
      <c r="F29" s="19">
        <v>0</v>
      </c>
      <c r="G29" s="20">
        <v>0</v>
      </c>
      <c r="H29" s="23">
        <v>0</v>
      </c>
      <c r="I29" s="19">
        <v>0</v>
      </c>
      <c r="J29" s="20">
        <v>0</v>
      </c>
      <c r="K29" s="23">
        <v>0</v>
      </c>
      <c r="L29" s="19">
        <f t="shared" si="1"/>
        <v>1900000</v>
      </c>
      <c r="M29" s="22">
        <f t="shared" si="5"/>
        <v>300000</v>
      </c>
      <c r="N29" s="23">
        <f t="shared" si="6"/>
        <v>17000</v>
      </c>
    </row>
    <row r="30" spans="1:14" s="26" customFormat="1" ht="15.6" customHeight="1" x14ac:dyDescent="0.2">
      <c r="A30" s="24" t="s">
        <v>59</v>
      </c>
      <c r="B30" s="25" t="s">
        <v>60</v>
      </c>
      <c r="C30" s="19">
        <v>0</v>
      </c>
      <c r="D30" s="20">
        <v>0</v>
      </c>
      <c r="E30" s="23">
        <v>0</v>
      </c>
      <c r="F30" s="19">
        <v>0</v>
      </c>
      <c r="G30" s="20">
        <v>0</v>
      </c>
      <c r="H30" s="23">
        <v>0</v>
      </c>
      <c r="I30" s="19">
        <v>0</v>
      </c>
      <c r="J30" s="20">
        <v>0</v>
      </c>
      <c r="K30" s="23">
        <v>0</v>
      </c>
      <c r="L30" s="19">
        <f t="shared" si="1"/>
        <v>0</v>
      </c>
      <c r="M30" s="22">
        <f t="shared" si="5"/>
        <v>0</v>
      </c>
      <c r="N30" s="23">
        <f t="shared" si="6"/>
        <v>0</v>
      </c>
    </row>
    <row r="31" spans="1:14" ht="15.6" customHeight="1" x14ac:dyDescent="0.25">
      <c r="A31" s="24" t="s">
        <v>61</v>
      </c>
      <c r="B31" s="25" t="s">
        <v>62</v>
      </c>
      <c r="C31" s="19">
        <v>432175</v>
      </c>
      <c r="D31" s="20">
        <v>652175</v>
      </c>
      <c r="E31" s="23">
        <v>578030</v>
      </c>
      <c r="F31" s="19">
        <v>10000</v>
      </c>
      <c r="G31" s="20">
        <v>10000</v>
      </c>
      <c r="H31" s="23">
        <v>5640</v>
      </c>
      <c r="I31" s="19">
        <v>10000</v>
      </c>
      <c r="J31" s="20">
        <v>30000</v>
      </c>
      <c r="K31" s="23">
        <v>4798</v>
      </c>
      <c r="L31" s="19">
        <f t="shared" si="1"/>
        <v>452175</v>
      </c>
      <c r="M31" s="22">
        <f t="shared" si="5"/>
        <v>692175</v>
      </c>
      <c r="N31" s="23">
        <f t="shared" si="6"/>
        <v>588468</v>
      </c>
    </row>
    <row r="32" spans="1:14" s="26" customFormat="1" ht="15.75" customHeight="1" x14ac:dyDescent="0.25">
      <c r="A32" s="181" t="s">
        <v>63</v>
      </c>
      <c r="B32" s="182"/>
      <c r="C32" s="28">
        <f t="shared" ref="C32:N32" si="7">SUM(C18:C31)</f>
        <v>24676713</v>
      </c>
      <c r="D32" s="29">
        <f t="shared" si="7"/>
        <v>30562718</v>
      </c>
      <c r="E32" s="30">
        <f t="shared" si="7"/>
        <v>21200844</v>
      </c>
      <c r="F32" s="31">
        <f t="shared" si="7"/>
        <v>9811670</v>
      </c>
      <c r="G32" s="32">
        <f t="shared" si="7"/>
        <v>10501058</v>
      </c>
      <c r="H32" s="30">
        <f t="shared" si="7"/>
        <v>7951665</v>
      </c>
      <c r="I32" s="31">
        <f t="shared" si="7"/>
        <v>8222900</v>
      </c>
      <c r="J32" s="32">
        <f t="shared" si="7"/>
        <v>10592240</v>
      </c>
      <c r="K32" s="30">
        <f t="shared" si="7"/>
        <v>9137515</v>
      </c>
      <c r="L32" s="31">
        <f t="shared" si="7"/>
        <v>42711283</v>
      </c>
      <c r="M32" s="29">
        <f t="shared" si="7"/>
        <v>51656016</v>
      </c>
      <c r="N32" s="30">
        <f t="shared" si="7"/>
        <v>38290024</v>
      </c>
    </row>
    <row r="33" spans="1:14" ht="15.6" customHeight="1" x14ac:dyDescent="0.25">
      <c r="A33" s="24" t="s">
        <v>64</v>
      </c>
      <c r="B33" s="25" t="s">
        <v>65</v>
      </c>
      <c r="C33" s="19">
        <v>3150000</v>
      </c>
      <c r="D33" s="20">
        <v>4150000</v>
      </c>
      <c r="E33" s="23">
        <v>3969500</v>
      </c>
      <c r="F33" s="36">
        <v>0</v>
      </c>
      <c r="G33" s="20">
        <v>0</v>
      </c>
      <c r="H33" s="23">
        <v>0</v>
      </c>
      <c r="I33" s="36">
        <v>0</v>
      </c>
      <c r="J33" s="20">
        <v>0</v>
      </c>
      <c r="K33" s="23">
        <v>0</v>
      </c>
      <c r="L33" s="19">
        <f t="shared" si="1"/>
        <v>3150000</v>
      </c>
      <c r="M33" s="22">
        <f>SUM(D33+G33)+J33</f>
        <v>4150000</v>
      </c>
      <c r="N33" s="23">
        <f>SUM(E33+H33)+K33</f>
        <v>3969500</v>
      </c>
    </row>
    <row r="34" spans="1:14" s="26" customFormat="1" ht="15.75" customHeight="1" x14ac:dyDescent="0.25">
      <c r="A34" s="181" t="s">
        <v>66</v>
      </c>
      <c r="B34" s="182"/>
      <c r="C34" s="28">
        <f>SUM(C33:C33)</f>
        <v>3150000</v>
      </c>
      <c r="D34" s="29">
        <f>SUM(D33:D33)</f>
        <v>4150000</v>
      </c>
      <c r="E34" s="30">
        <f>SUM(E33:E33)</f>
        <v>3969500</v>
      </c>
      <c r="F34" s="31">
        <v>0</v>
      </c>
      <c r="G34" s="32">
        <v>0</v>
      </c>
      <c r="H34" s="30">
        <f>SUM(H33:H33)</f>
        <v>0</v>
      </c>
      <c r="I34" s="31">
        <v>0</v>
      </c>
      <c r="J34" s="32">
        <v>0</v>
      </c>
      <c r="K34" s="30">
        <f>SUM(K33:K33)</f>
        <v>0</v>
      </c>
      <c r="L34" s="31">
        <f>SUM(L33:L33)</f>
        <v>3150000</v>
      </c>
      <c r="M34" s="29">
        <f>SUM(M33:M33)</f>
        <v>4150000</v>
      </c>
      <c r="N34" s="30">
        <f>SUM(N33:N33)</f>
        <v>3969500</v>
      </c>
    </row>
    <row r="35" spans="1:14" ht="15.6" customHeight="1" x14ac:dyDescent="0.25">
      <c r="A35" s="24" t="s">
        <v>67</v>
      </c>
      <c r="B35" s="25" t="s">
        <v>68</v>
      </c>
      <c r="C35" s="19">
        <v>0</v>
      </c>
      <c r="D35" s="20">
        <v>174000</v>
      </c>
      <c r="E35" s="23">
        <v>172696</v>
      </c>
      <c r="F35" s="36">
        <v>0</v>
      </c>
      <c r="G35" s="20">
        <v>0</v>
      </c>
      <c r="H35" s="23">
        <v>0</v>
      </c>
      <c r="I35" s="36">
        <v>0</v>
      </c>
      <c r="J35" s="20">
        <v>0</v>
      </c>
      <c r="K35" s="23">
        <v>0</v>
      </c>
      <c r="L35" s="19">
        <f t="shared" si="1"/>
        <v>0</v>
      </c>
      <c r="M35" s="22">
        <f t="shared" ref="M35:N39" si="8">SUM(D35+G35)+J35</f>
        <v>174000</v>
      </c>
      <c r="N35" s="23">
        <f t="shared" si="8"/>
        <v>172696</v>
      </c>
    </row>
    <row r="36" spans="1:14" ht="15.6" customHeight="1" x14ac:dyDescent="0.25">
      <c r="A36" s="24" t="s">
        <v>69</v>
      </c>
      <c r="B36" s="25" t="s">
        <v>70</v>
      </c>
      <c r="C36" s="19">
        <v>0</v>
      </c>
      <c r="D36" s="20">
        <v>0</v>
      </c>
      <c r="E36" s="23">
        <v>0</v>
      </c>
      <c r="F36" s="36">
        <v>0</v>
      </c>
      <c r="G36" s="20">
        <v>0</v>
      </c>
      <c r="H36" s="23">
        <v>0</v>
      </c>
      <c r="I36" s="36">
        <v>0</v>
      </c>
      <c r="J36" s="20">
        <v>0</v>
      </c>
      <c r="K36" s="23">
        <v>0</v>
      </c>
      <c r="L36" s="19">
        <f t="shared" si="1"/>
        <v>0</v>
      </c>
      <c r="M36" s="22">
        <f t="shared" si="8"/>
        <v>0</v>
      </c>
      <c r="N36" s="23">
        <f t="shared" si="8"/>
        <v>0</v>
      </c>
    </row>
    <row r="37" spans="1:14" ht="15.6" customHeight="1" x14ac:dyDescent="0.25">
      <c r="A37" s="24" t="s">
        <v>71</v>
      </c>
      <c r="B37" s="25" t="s">
        <v>72</v>
      </c>
      <c r="C37" s="19">
        <v>2700000</v>
      </c>
      <c r="D37" s="20">
        <v>188610</v>
      </c>
      <c r="E37" s="23">
        <v>188610</v>
      </c>
      <c r="F37" s="36">
        <v>0</v>
      </c>
      <c r="G37" s="20">
        <v>0</v>
      </c>
      <c r="H37" s="23">
        <v>0</v>
      </c>
      <c r="I37" s="36">
        <v>0</v>
      </c>
      <c r="J37" s="20">
        <v>0</v>
      </c>
      <c r="K37" s="23">
        <v>0</v>
      </c>
      <c r="L37" s="19">
        <f t="shared" si="1"/>
        <v>2700000</v>
      </c>
      <c r="M37" s="22">
        <f t="shared" si="8"/>
        <v>188610</v>
      </c>
      <c r="N37" s="23">
        <f t="shared" si="8"/>
        <v>188610</v>
      </c>
    </row>
    <row r="38" spans="1:14" s="26" customFormat="1" ht="15.6" customHeight="1" x14ac:dyDescent="0.2">
      <c r="A38" s="24" t="s">
        <v>73</v>
      </c>
      <c r="B38" s="25" t="s">
        <v>74</v>
      </c>
      <c r="C38" s="19">
        <v>1410000</v>
      </c>
      <c r="D38" s="20">
        <v>110000</v>
      </c>
      <c r="E38" s="23">
        <v>90000</v>
      </c>
      <c r="F38" s="36">
        <v>0</v>
      </c>
      <c r="G38" s="20">
        <v>0</v>
      </c>
      <c r="H38" s="23">
        <v>0</v>
      </c>
      <c r="I38" s="36">
        <v>0</v>
      </c>
      <c r="J38" s="20">
        <v>0</v>
      </c>
      <c r="K38" s="23">
        <v>0</v>
      </c>
      <c r="L38" s="19">
        <f t="shared" si="1"/>
        <v>1410000</v>
      </c>
      <c r="M38" s="22">
        <f t="shared" si="8"/>
        <v>110000</v>
      </c>
      <c r="N38" s="23">
        <f t="shared" si="8"/>
        <v>90000</v>
      </c>
    </row>
    <row r="39" spans="1:14" ht="15.6" customHeight="1" x14ac:dyDescent="0.25">
      <c r="A39" s="24" t="s">
        <v>75</v>
      </c>
      <c r="B39" s="25" t="s">
        <v>76</v>
      </c>
      <c r="C39" s="19">
        <v>2000000</v>
      </c>
      <c r="D39" s="20">
        <v>1012000</v>
      </c>
      <c r="E39" s="23">
        <v>0</v>
      </c>
      <c r="F39" s="36">
        <v>0</v>
      </c>
      <c r="G39" s="20">
        <v>0</v>
      </c>
      <c r="H39" s="23">
        <v>0</v>
      </c>
      <c r="I39" s="36">
        <v>0</v>
      </c>
      <c r="J39" s="20">
        <v>0</v>
      </c>
      <c r="K39" s="23">
        <v>0</v>
      </c>
      <c r="L39" s="19">
        <f t="shared" si="1"/>
        <v>2000000</v>
      </c>
      <c r="M39" s="22">
        <f t="shared" si="8"/>
        <v>1012000</v>
      </c>
      <c r="N39" s="23">
        <f t="shared" si="8"/>
        <v>0</v>
      </c>
    </row>
    <row r="40" spans="1:14" s="26" customFormat="1" ht="15.75" customHeight="1" thickBot="1" x14ac:dyDescent="0.3">
      <c r="A40" s="181" t="s">
        <v>77</v>
      </c>
      <c r="B40" s="182"/>
      <c r="C40" s="28">
        <f>SUM(C35:C39)</f>
        <v>6110000</v>
      </c>
      <c r="D40" s="29">
        <f>SUM(D35:D39)</f>
        <v>1484610</v>
      </c>
      <c r="E40" s="30">
        <f>SUM(E35:E39)</f>
        <v>451306</v>
      </c>
      <c r="F40" s="31">
        <v>0</v>
      </c>
      <c r="G40" s="32">
        <v>0</v>
      </c>
      <c r="H40" s="30">
        <f>SUM(H35:H39)</f>
        <v>0</v>
      </c>
      <c r="I40" s="31">
        <v>0</v>
      </c>
      <c r="J40" s="32">
        <v>0</v>
      </c>
      <c r="K40" s="30">
        <f>SUM(K35:K39)</f>
        <v>0</v>
      </c>
      <c r="L40" s="31">
        <f>SUM(L35:L39)</f>
        <v>6110000</v>
      </c>
      <c r="M40" s="29">
        <f>SUM(M35:M39)</f>
        <v>1484610</v>
      </c>
      <c r="N40" s="30">
        <f>SUM(N35:N39)</f>
        <v>451306</v>
      </c>
    </row>
    <row r="41" spans="1:14" s="26" customFormat="1" ht="15.75" customHeight="1" thickBot="1" x14ac:dyDescent="0.3">
      <c r="A41" s="189" t="s">
        <v>78</v>
      </c>
      <c r="B41" s="190"/>
      <c r="C41" s="42">
        <f t="shared" ref="C41:K41" si="9">SUM(C15)+C17+C32+C34+C40</f>
        <v>71261401</v>
      </c>
      <c r="D41" s="43">
        <f t="shared" si="9"/>
        <v>75515643</v>
      </c>
      <c r="E41" s="44">
        <f t="shared" si="9"/>
        <v>60328276</v>
      </c>
      <c r="F41" s="42">
        <f t="shared" si="9"/>
        <v>45265345</v>
      </c>
      <c r="G41" s="45">
        <f t="shared" si="9"/>
        <v>44793879</v>
      </c>
      <c r="H41" s="44">
        <f t="shared" si="9"/>
        <v>39187506</v>
      </c>
      <c r="I41" s="42">
        <f t="shared" si="9"/>
        <v>38599304</v>
      </c>
      <c r="J41" s="45">
        <f t="shared" si="9"/>
        <v>41446738</v>
      </c>
      <c r="K41" s="44">
        <f t="shared" si="9"/>
        <v>38833668</v>
      </c>
      <c r="L41" s="42">
        <f>SUM(L35:L39)</f>
        <v>6110000</v>
      </c>
      <c r="M41" s="45">
        <f>SUM(M15)+M17+M32+M34+M40</f>
        <v>161756260</v>
      </c>
      <c r="N41" s="44">
        <f>SUM(N15)+N17+N32+N34+N40</f>
        <v>138349450</v>
      </c>
    </row>
    <row r="42" spans="1:14" ht="15.6" customHeight="1" x14ac:dyDescent="0.25">
      <c r="A42" s="12" t="s">
        <v>205</v>
      </c>
      <c r="B42" s="13" t="s">
        <v>80</v>
      </c>
      <c r="C42" s="36">
        <v>0</v>
      </c>
      <c r="D42" s="46">
        <v>1044210</v>
      </c>
      <c r="E42" s="21">
        <v>1023990</v>
      </c>
      <c r="F42" s="36"/>
      <c r="G42" s="46"/>
      <c r="H42" s="21"/>
      <c r="I42" s="36"/>
      <c r="J42" s="46"/>
      <c r="K42" s="21"/>
      <c r="L42" s="19">
        <f t="shared" ref="L42:L50" si="10">SUM(C42+F42)+I42</f>
        <v>0</v>
      </c>
      <c r="M42" s="22">
        <f t="shared" ref="M42:N46" si="11">SUM(D42+G42)+J42</f>
        <v>1044210</v>
      </c>
      <c r="N42" s="23">
        <f t="shared" si="11"/>
        <v>1023990</v>
      </c>
    </row>
    <row r="43" spans="1:14" ht="15.6" customHeight="1" x14ac:dyDescent="0.25">
      <c r="A43" s="12" t="s">
        <v>79</v>
      </c>
      <c r="B43" s="13" t="s">
        <v>80</v>
      </c>
      <c r="C43" s="36">
        <v>0</v>
      </c>
      <c r="D43" s="46">
        <v>350000</v>
      </c>
      <c r="E43" s="21">
        <v>350000</v>
      </c>
      <c r="F43" s="36">
        <v>0</v>
      </c>
      <c r="G43" s="46">
        <v>0</v>
      </c>
      <c r="H43" s="21">
        <v>0</v>
      </c>
      <c r="I43" s="36">
        <v>0</v>
      </c>
      <c r="J43" s="46">
        <v>0</v>
      </c>
      <c r="K43" s="21">
        <v>0</v>
      </c>
      <c r="L43" s="19">
        <f t="shared" si="10"/>
        <v>0</v>
      </c>
      <c r="M43" s="22">
        <f t="shared" si="11"/>
        <v>350000</v>
      </c>
      <c r="N43" s="23">
        <f t="shared" si="11"/>
        <v>350000</v>
      </c>
    </row>
    <row r="44" spans="1:14" ht="15.6" customHeight="1" x14ac:dyDescent="0.25">
      <c r="A44" s="24" t="s">
        <v>81</v>
      </c>
      <c r="B44" s="25" t="s">
        <v>82</v>
      </c>
      <c r="C44" s="19">
        <v>767300</v>
      </c>
      <c r="D44" s="20">
        <v>773090</v>
      </c>
      <c r="E44" s="23">
        <v>772050</v>
      </c>
      <c r="F44" s="19">
        <v>0</v>
      </c>
      <c r="G44" s="20">
        <v>0</v>
      </c>
      <c r="H44" s="23">
        <v>0</v>
      </c>
      <c r="I44" s="19">
        <v>0</v>
      </c>
      <c r="J44" s="20">
        <v>0</v>
      </c>
      <c r="K44" s="23">
        <v>0</v>
      </c>
      <c r="L44" s="19">
        <f t="shared" si="10"/>
        <v>767300</v>
      </c>
      <c r="M44" s="22">
        <f t="shared" si="11"/>
        <v>773090</v>
      </c>
      <c r="N44" s="23">
        <f t="shared" si="11"/>
        <v>772050</v>
      </c>
    </row>
    <row r="45" spans="1:14" s="26" customFormat="1" ht="15.6" customHeight="1" x14ac:dyDescent="0.2">
      <c r="A45" s="24" t="s">
        <v>83</v>
      </c>
      <c r="B45" s="25" t="s">
        <v>84</v>
      </c>
      <c r="C45" s="19">
        <v>6841705</v>
      </c>
      <c r="D45" s="20">
        <v>7161705</v>
      </c>
      <c r="E45" s="23">
        <v>6182041</v>
      </c>
      <c r="F45" s="19">
        <v>0</v>
      </c>
      <c r="G45" s="20">
        <v>0</v>
      </c>
      <c r="H45" s="23">
        <v>0</v>
      </c>
      <c r="I45" s="19">
        <v>0</v>
      </c>
      <c r="J45" s="20">
        <v>510000</v>
      </c>
      <c r="K45" s="23">
        <v>288976</v>
      </c>
      <c r="L45" s="19">
        <f t="shared" si="10"/>
        <v>6841705</v>
      </c>
      <c r="M45" s="22">
        <f t="shared" si="11"/>
        <v>7671705</v>
      </c>
      <c r="N45" s="23">
        <f t="shared" si="11"/>
        <v>6471017</v>
      </c>
    </row>
    <row r="46" spans="1:14" ht="15.6" customHeight="1" x14ac:dyDescent="0.25">
      <c r="A46" s="24" t="s">
        <v>85</v>
      </c>
      <c r="B46" s="25" t="s">
        <v>86</v>
      </c>
      <c r="C46" s="19">
        <v>2054431</v>
      </c>
      <c r="D46" s="20">
        <v>2371531</v>
      </c>
      <c r="E46" s="23">
        <v>2105481</v>
      </c>
      <c r="F46" s="19">
        <v>0</v>
      </c>
      <c r="G46" s="20">
        <v>0</v>
      </c>
      <c r="H46" s="23">
        <v>0</v>
      </c>
      <c r="I46" s="19">
        <v>0</v>
      </c>
      <c r="J46" s="20">
        <v>137000</v>
      </c>
      <c r="K46" s="23">
        <v>78024</v>
      </c>
      <c r="L46" s="19">
        <f t="shared" si="10"/>
        <v>2054431</v>
      </c>
      <c r="M46" s="22">
        <f t="shared" si="11"/>
        <v>2508531</v>
      </c>
      <c r="N46" s="23">
        <f t="shared" si="11"/>
        <v>2183505</v>
      </c>
    </row>
    <row r="47" spans="1:14" s="26" customFormat="1" ht="15.75" customHeight="1" x14ac:dyDescent="0.25">
      <c r="A47" s="181" t="s">
        <v>87</v>
      </c>
      <c r="B47" s="182"/>
      <c r="C47" s="28">
        <f>SUM(C42:C46)</f>
        <v>9663436</v>
      </c>
      <c r="D47" s="29">
        <f>SUM(D42:D46)</f>
        <v>11700536</v>
      </c>
      <c r="E47" s="30">
        <f>SUM(E42:E46)</f>
        <v>10433562</v>
      </c>
      <c r="F47" s="31">
        <f>SUM(F43:F46)</f>
        <v>0</v>
      </c>
      <c r="G47" s="32">
        <f>SUM(G43:G46)</f>
        <v>0</v>
      </c>
      <c r="H47" s="30">
        <f>SUM(H44:H46)</f>
        <v>0</v>
      </c>
      <c r="I47" s="31">
        <v>0</v>
      </c>
      <c r="J47" s="32">
        <f>SUM(J43:J46)</f>
        <v>647000</v>
      </c>
      <c r="K47" s="30">
        <f>SUM(K44:K46)</f>
        <v>367000</v>
      </c>
      <c r="L47" s="31">
        <f>SUM(L43:L46)</f>
        <v>9663436</v>
      </c>
      <c r="M47" s="29">
        <f>SUM(M42:M46)</f>
        <v>12347536</v>
      </c>
      <c r="N47" s="30">
        <f>SUM(N42:N46)</f>
        <v>10800562</v>
      </c>
    </row>
    <row r="48" spans="1:14" ht="15.6" customHeight="1" x14ac:dyDescent="0.25">
      <c r="A48" s="24" t="s">
        <v>88</v>
      </c>
      <c r="B48" s="25" t="s">
        <v>89</v>
      </c>
      <c r="C48" s="19">
        <v>6703486</v>
      </c>
      <c r="D48" s="20">
        <v>6927486</v>
      </c>
      <c r="E48" s="23">
        <v>6777241</v>
      </c>
      <c r="F48" s="36">
        <v>0</v>
      </c>
      <c r="G48" s="20">
        <v>0</v>
      </c>
      <c r="H48" s="23">
        <v>0</v>
      </c>
      <c r="I48" s="36">
        <v>0</v>
      </c>
      <c r="J48" s="20">
        <v>0</v>
      </c>
      <c r="K48" s="23">
        <v>0</v>
      </c>
      <c r="L48" s="19">
        <f t="shared" si="10"/>
        <v>6703486</v>
      </c>
      <c r="M48" s="22">
        <f t="shared" ref="M48:N50" si="12">SUM(D48+G48)+J48</f>
        <v>6927486</v>
      </c>
      <c r="N48" s="23">
        <f t="shared" si="12"/>
        <v>6777241</v>
      </c>
    </row>
    <row r="49" spans="1:14" s="26" customFormat="1" ht="15.6" customHeight="1" x14ac:dyDescent="0.2">
      <c r="A49" s="24" t="s">
        <v>90</v>
      </c>
      <c r="B49" s="25" t="s">
        <v>91</v>
      </c>
      <c r="C49" s="19">
        <v>0</v>
      </c>
      <c r="D49" s="20">
        <v>1015000</v>
      </c>
      <c r="E49" s="23">
        <v>1015000</v>
      </c>
      <c r="F49" s="36">
        <v>0</v>
      </c>
      <c r="G49" s="20">
        <v>0</v>
      </c>
      <c r="H49" s="23">
        <v>0</v>
      </c>
      <c r="I49" s="36">
        <v>0</v>
      </c>
      <c r="J49" s="20">
        <v>0</v>
      </c>
      <c r="K49" s="23">
        <v>0</v>
      </c>
      <c r="L49" s="19">
        <f t="shared" si="10"/>
        <v>0</v>
      </c>
      <c r="M49" s="22">
        <f t="shared" si="12"/>
        <v>1015000</v>
      </c>
      <c r="N49" s="23">
        <f t="shared" si="12"/>
        <v>1015000</v>
      </c>
    </row>
    <row r="50" spans="1:14" ht="15.6" customHeight="1" x14ac:dyDescent="0.25">
      <c r="A50" s="24" t="s">
        <v>92</v>
      </c>
      <c r="B50" s="25" t="s">
        <v>93</v>
      </c>
      <c r="C50" s="19">
        <v>0</v>
      </c>
      <c r="D50" s="20">
        <v>2145500</v>
      </c>
      <c r="E50" s="23">
        <v>2103905</v>
      </c>
      <c r="F50" s="36">
        <v>0</v>
      </c>
      <c r="G50" s="20">
        <v>0</v>
      </c>
      <c r="H50" s="23">
        <v>0</v>
      </c>
      <c r="I50" s="36">
        <v>0</v>
      </c>
      <c r="J50" s="20">
        <v>0</v>
      </c>
      <c r="K50" s="23">
        <v>0</v>
      </c>
      <c r="L50" s="19">
        <f t="shared" si="10"/>
        <v>0</v>
      </c>
      <c r="M50" s="22">
        <f t="shared" si="12"/>
        <v>2145500</v>
      </c>
      <c r="N50" s="23">
        <f t="shared" si="12"/>
        <v>2103905</v>
      </c>
    </row>
    <row r="51" spans="1:14" s="26" customFormat="1" ht="15.75" customHeight="1" x14ac:dyDescent="0.25">
      <c r="A51" s="181" t="s">
        <v>94</v>
      </c>
      <c r="B51" s="182"/>
      <c r="C51" s="28">
        <f>SUM(C48:C50)</f>
        <v>6703486</v>
      </c>
      <c r="D51" s="29">
        <f>SUM(D48:D50)</f>
        <v>10087986</v>
      </c>
      <c r="E51" s="30">
        <f t="shared" ref="E51" si="13">SUM(E48:E50)</f>
        <v>9896146</v>
      </c>
      <c r="F51" s="31">
        <f>SUM(F48:F50)</f>
        <v>0</v>
      </c>
      <c r="G51" s="32">
        <v>0</v>
      </c>
      <c r="H51" s="30">
        <f>SUM(H48:H50)</f>
        <v>0</v>
      </c>
      <c r="I51" s="31">
        <v>0</v>
      </c>
      <c r="J51" s="32">
        <v>0</v>
      </c>
      <c r="K51" s="30">
        <f>SUM(K48:K50)</f>
        <v>0</v>
      </c>
      <c r="L51" s="31">
        <f>SUM(L48:L50)</f>
        <v>6703486</v>
      </c>
      <c r="M51" s="29">
        <f>SUM(M48:M50)</f>
        <v>10087986</v>
      </c>
      <c r="N51" s="30">
        <f>SUM(N48:N50)</f>
        <v>9896146</v>
      </c>
    </row>
    <row r="52" spans="1:14" ht="15.6" customHeight="1" x14ac:dyDescent="0.25">
      <c r="A52" s="24" t="s">
        <v>206</v>
      </c>
      <c r="B52" s="25" t="s">
        <v>207</v>
      </c>
      <c r="C52" s="19">
        <v>0</v>
      </c>
      <c r="D52" s="20">
        <v>400000</v>
      </c>
      <c r="E52" s="23">
        <v>400000</v>
      </c>
      <c r="F52" s="19">
        <v>0</v>
      </c>
      <c r="G52" s="20">
        <v>0</v>
      </c>
      <c r="H52" s="23">
        <v>0</v>
      </c>
      <c r="I52" s="19">
        <v>0</v>
      </c>
      <c r="J52" s="20">
        <v>0</v>
      </c>
      <c r="K52" s="23">
        <v>0</v>
      </c>
      <c r="L52" s="22">
        <f>SUM(C52+F52)+I52</f>
        <v>0</v>
      </c>
      <c r="M52" s="22">
        <f>SUM(D52+G52)+J52</f>
        <v>400000</v>
      </c>
      <c r="N52" s="23">
        <f>SUM(E52+H52)+K52</f>
        <v>400000</v>
      </c>
    </row>
    <row r="53" spans="1:14" s="26" customFormat="1" ht="15.75" customHeight="1" thickBot="1" x14ac:dyDescent="0.3">
      <c r="A53" s="181" t="s">
        <v>95</v>
      </c>
      <c r="B53" s="182"/>
      <c r="C53" s="28">
        <f>SUM(C52:C52)</f>
        <v>0</v>
      </c>
      <c r="D53" s="29">
        <f>SUM(D52:D52)</f>
        <v>400000</v>
      </c>
      <c r="E53" s="30">
        <f>SUM(E52:E52)</f>
        <v>400000</v>
      </c>
      <c r="F53" s="31">
        <f>SUM(F52)</f>
        <v>0</v>
      </c>
      <c r="G53" s="32">
        <f>SUM(G52)</f>
        <v>0</v>
      </c>
      <c r="H53" s="30">
        <f>SUM(H52)</f>
        <v>0</v>
      </c>
      <c r="I53" s="31">
        <v>0</v>
      </c>
      <c r="J53" s="32">
        <v>0</v>
      </c>
      <c r="K53" s="30">
        <f>SUM(K52)</f>
        <v>0</v>
      </c>
      <c r="L53" s="31">
        <f>SUM(L52:L52)</f>
        <v>0</v>
      </c>
      <c r="M53" s="29">
        <f>SUM(M52:M52)</f>
        <v>400000</v>
      </c>
      <c r="N53" s="30">
        <f>SUM(N52:N52)</f>
        <v>400000</v>
      </c>
    </row>
    <row r="54" spans="1:14" ht="15.75" customHeight="1" thickBot="1" x14ac:dyDescent="0.3">
      <c r="A54" s="183" t="s">
        <v>96</v>
      </c>
      <c r="B54" s="184"/>
      <c r="C54" s="49">
        <f>SUM(C47)+C51+C53</f>
        <v>16366922</v>
      </c>
      <c r="D54" s="50">
        <f>SUM(D47)+D51+D53</f>
        <v>22188522</v>
      </c>
      <c r="E54" s="51">
        <f>SUM(E47)+E51+E53</f>
        <v>20729708</v>
      </c>
      <c r="F54" s="49">
        <f>SUM(F47+F51+F53)</f>
        <v>0</v>
      </c>
      <c r="G54" s="52">
        <f>SUM(G47+G51+G53)</f>
        <v>0</v>
      </c>
      <c r="H54" s="53">
        <f>SUM(H47+H51+H53)</f>
        <v>0</v>
      </c>
      <c r="I54" s="49">
        <f t="shared" ref="I54:N54" si="14">SUM(I47)+I51+I53</f>
        <v>0</v>
      </c>
      <c r="J54" s="52">
        <f t="shared" si="14"/>
        <v>647000</v>
      </c>
      <c r="K54" s="53">
        <f t="shared" si="14"/>
        <v>367000</v>
      </c>
      <c r="L54" s="49">
        <f t="shared" si="14"/>
        <v>16366922</v>
      </c>
      <c r="M54" s="52">
        <f t="shared" si="14"/>
        <v>22835522</v>
      </c>
      <c r="N54" s="53">
        <f t="shared" si="14"/>
        <v>21096708</v>
      </c>
    </row>
    <row r="55" spans="1:14" ht="15.75" customHeight="1" thickTop="1" thickBot="1" x14ac:dyDescent="0.3">
      <c r="A55" s="185" t="s">
        <v>97</v>
      </c>
      <c r="B55" s="186"/>
      <c r="C55" s="54">
        <f t="shared" ref="C55:N55" si="15">SUM(C41)+C54</f>
        <v>87628323</v>
      </c>
      <c r="D55" s="55">
        <f t="shared" si="15"/>
        <v>97704165</v>
      </c>
      <c r="E55" s="56">
        <f t="shared" si="15"/>
        <v>81057984</v>
      </c>
      <c r="F55" s="54">
        <f t="shared" si="15"/>
        <v>45265345</v>
      </c>
      <c r="G55" s="58">
        <f t="shared" si="15"/>
        <v>44793879</v>
      </c>
      <c r="H55" s="57">
        <f t="shared" si="15"/>
        <v>39187506</v>
      </c>
      <c r="I55" s="59">
        <f t="shared" si="15"/>
        <v>38599304</v>
      </c>
      <c r="J55" s="60">
        <f t="shared" si="15"/>
        <v>42093738</v>
      </c>
      <c r="K55" s="56">
        <f t="shared" si="15"/>
        <v>39200668</v>
      </c>
      <c r="L55" s="54">
        <f t="shared" si="15"/>
        <v>22476922</v>
      </c>
      <c r="M55" s="58">
        <f t="shared" si="15"/>
        <v>184591782</v>
      </c>
      <c r="N55" s="57">
        <f t="shared" si="15"/>
        <v>159446158</v>
      </c>
    </row>
    <row r="56" spans="1:14" s="26" customFormat="1" ht="15.6" customHeight="1" thickTop="1" x14ac:dyDescent="0.2">
      <c r="A56" s="12" t="s">
        <v>98</v>
      </c>
      <c r="B56" s="13" t="s">
        <v>99</v>
      </c>
      <c r="C56" s="36">
        <v>5165673</v>
      </c>
      <c r="D56" s="46">
        <v>8954196</v>
      </c>
      <c r="E56" s="21">
        <v>8954196</v>
      </c>
      <c r="F56" s="36">
        <v>0</v>
      </c>
      <c r="G56" s="46">
        <v>0</v>
      </c>
      <c r="H56" s="21">
        <v>0</v>
      </c>
      <c r="I56" s="36">
        <v>0</v>
      </c>
      <c r="J56" s="46">
        <v>0</v>
      </c>
      <c r="K56" s="21">
        <v>0</v>
      </c>
      <c r="L56" s="19">
        <f t="shared" ref="L56:L57" si="16">SUM(C56+F56)+I56</f>
        <v>5165673</v>
      </c>
      <c r="M56" s="22">
        <f>SUM(D56+G56)+J56</f>
        <v>8954196</v>
      </c>
      <c r="N56" s="23">
        <f>SUM(E56+H56)+K56</f>
        <v>8954196</v>
      </c>
    </row>
    <row r="57" spans="1:14" s="26" customFormat="1" ht="15.6" customHeight="1" x14ac:dyDescent="0.2">
      <c r="A57" s="61" t="s">
        <v>100</v>
      </c>
      <c r="B57" s="62" t="s">
        <v>101</v>
      </c>
      <c r="C57" s="63">
        <v>75101154</v>
      </c>
      <c r="D57" s="64">
        <v>77738088</v>
      </c>
      <c r="E57" s="65">
        <v>70442488</v>
      </c>
      <c r="F57" s="63">
        <v>0</v>
      </c>
      <c r="G57" s="64">
        <v>0</v>
      </c>
      <c r="H57" s="65">
        <v>0</v>
      </c>
      <c r="I57" s="63">
        <v>0</v>
      </c>
      <c r="J57" s="64">
        <v>0</v>
      </c>
      <c r="K57" s="65">
        <v>0</v>
      </c>
      <c r="L57" s="19">
        <f t="shared" si="16"/>
        <v>75101154</v>
      </c>
      <c r="M57" s="22">
        <f>SUM(D57+G57)+J57</f>
        <v>77738088</v>
      </c>
      <c r="N57" s="23">
        <f>SUM(E57+H57)+K57</f>
        <v>70442488</v>
      </c>
    </row>
    <row r="58" spans="1:14" s="26" customFormat="1" ht="15.75" customHeight="1" thickBot="1" x14ac:dyDescent="0.3">
      <c r="A58" s="187" t="s">
        <v>102</v>
      </c>
      <c r="B58" s="188"/>
      <c r="C58" s="66">
        <f>SUM(C56:C57)</f>
        <v>80266827</v>
      </c>
      <c r="D58" s="67">
        <f>SUM(D56:D57)</f>
        <v>86692284</v>
      </c>
      <c r="E58" s="68">
        <f t="shared" ref="E58" si="17">SUM(E56:E57)</f>
        <v>79396684</v>
      </c>
      <c r="F58" s="66">
        <f t="shared" ref="F58:K58" si="18">SUM(F56:F57)</f>
        <v>0</v>
      </c>
      <c r="G58" s="67">
        <f t="shared" si="18"/>
        <v>0</v>
      </c>
      <c r="H58" s="68">
        <f t="shared" si="18"/>
        <v>0</v>
      </c>
      <c r="I58" s="66">
        <v>0</v>
      </c>
      <c r="J58" s="67">
        <f t="shared" si="18"/>
        <v>0</v>
      </c>
      <c r="K58" s="68">
        <f t="shared" si="18"/>
        <v>0</v>
      </c>
      <c r="L58" s="66">
        <f>SUM(L56:L57)</f>
        <v>80266827</v>
      </c>
      <c r="M58" s="69">
        <f>SUM(M56:M57)</f>
        <v>86692284</v>
      </c>
      <c r="N58" s="68">
        <f>SUM(N56:N57)</f>
        <v>79396684</v>
      </c>
    </row>
    <row r="59" spans="1:14" s="26" customFormat="1" ht="15.75" customHeight="1" thickTop="1" thickBot="1" x14ac:dyDescent="0.3">
      <c r="A59" s="177" t="s">
        <v>103</v>
      </c>
      <c r="B59" s="178"/>
      <c r="C59" s="70">
        <f t="shared" ref="C59:H59" si="19">SUM(C58)</f>
        <v>80266827</v>
      </c>
      <c r="D59" s="71">
        <f t="shared" si="19"/>
        <v>86692284</v>
      </c>
      <c r="E59" s="72">
        <f t="shared" si="19"/>
        <v>79396684</v>
      </c>
      <c r="F59" s="70">
        <f t="shared" si="19"/>
        <v>0</v>
      </c>
      <c r="G59" s="73">
        <f t="shared" si="19"/>
        <v>0</v>
      </c>
      <c r="H59" s="72">
        <f t="shared" si="19"/>
        <v>0</v>
      </c>
      <c r="I59" s="70">
        <v>0</v>
      </c>
      <c r="J59" s="73">
        <v>0</v>
      </c>
      <c r="K59" s="72">
        <v>0</v>
      </c>
      <c r="L59" s="70">
        <f>SUM(L58)</f>
        <v>80266827</v>
      </c>
      <c r="M59" s="71">
        <f>SUM(M58)</f>
        <v>86692284</v>
      </c>
      <c r="N59" s="72">
        <f>SUM(N58)</f>
        <v>79396684</v>
      </c>
    </row>
    <row r="60" spans="1:14" s="26" customFormat="1" ht="15.75" customHeight="1" thickTop="1" thickBot="1" x14ac:dyDescent="0.3">
      <c r="A60" s="179" t="s">
        <v>104</v>
      </c>
      <c r="B60" s="180"/>
      <c r="C60" s="74">
        <f t="shared" ref="C60:H60" si="20">SUM(C55)+C59</f>
        <v>167895150</v>
      </c>
      <c r="D60" s="75">
        <f t="shared" si="20"/>
        <v>184396449</v>
      </c>
      <c r="E60" s="76">
        <f t="shared" si="20"/>
        <v>160454668</v>
      </c>
      <c r="F60" s="74">
        <f t="shared" si="20"/>
        <v>45265345</v>
      </c>
      <c r="G60" s="75">
        <f t="shared" si="20"/>
        <v>44793879</v>
      </c>
      <c r="H60" s="76">
        <f t="shared" si="20"/>
        <v>39187506</v>
      </c>
      <c r="I60" s="74">
        <f>SUM(I15)+I17+I32+I34+I40+I47+I51+I53+I58</f>
        <v>38599304</v>
      </c>
      <c r="J60" s="75">
        <f>SUM(J15)+J17+J32+J34+J40+J47+J51+J53+J58</f>
        <v>42093738</v>
      </c>
      <c r="K60" s="75">
        <f>SUM(K15)+K17+K32+K34+K40+K47+K51+K53+K58</f>
        <v>39200668</v>
      </c>
      <c r="L60" s="74">
        <f>SUM(L55)+L59</f>
        <v>102743749</v>
      </c>
      <c r="M60" s="75">
        <f>SUM(M55)+M59</f>
        <v>271284066</v>
      </c>
      <c r="N60" s="76">
        <f>SUM(N55)+N59</f>
        <v>238842842</v>
      </c>
    </row>
    <row r="61" spans="1:14" ht="16.5" thickTop="1" x14ac:dyDescent="0.25"/>
  </sheetData>
  <mergeCells count="22">
    <mergeCell ref="L1:N1"/>
    <mergeCell ref="A59:B59"/>
    <mergeCell ref="A60:B60"/>
    <mergeCell ref="A47:B47"/>
    <mergeCell ref="A51:B51"/>
    <mergeCell ref="A53:B53"/>
    <mergeCell ref="A54:B54"/>
    <mergeCell ref="A55:B55"/>
    <mergeCell ref="A58:B58"/>
    <mergeCell ref="A15:B15"/>
    <mergeCell ref="A17:B17"/>
    <mergeCell ref="A32:B32"/>
    <mergeCell ref="A34:B34"/>
    <mergeCell ref="A40:B40"/>
    <mergeCell ref="A41:B41"/>
    <mergeCell ref="A2:N2"/>
    <mergeCell ref="I3:K3"/>
    <mergeCell ref="L3:N3"/>
    <mergeCell ref="A3:A4"/>
    <mergeCell ref="B3:B4"/>
    <mergeCell ref="C3:E3"/>
    <mergeCell ref="F3:H3"/>
  </mergeCells>
  <pageMargins left="0.19685039370078741" right="0.19685039370078741" top="0.19685039370078741" bottom="0.19685039370078741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82A3F-DB68-4E9E-9EC3-6488E7FF2645}">
  <dimension ref="A1:N50"/>
  <sheetViews>
    <sheetView tabSelected="1" workbookViewId="0">
      <selection activeCell="D10" sqref="D10"/>
    </sheetView>
  </sheetViews>
  <sheetFormatPr defaultColWidth="8.85546875" defaultRowHeight="15.75" x14ac:dyDescent="0.25"/>
  <cols>
    <col min="1" max="1" width="11" style="6" customWidth="1"/>
    <col min="2" max="2" width="28.5703125" style="6" customWidth="1"/>
    <col min="3" max="3" width="14.7109375" style="116" customWidth="1"/>
    <col min="4" max="4" width="14.7109375" style="6" customWidth="1"/>
    <col min="5" max="6" width="14.7109375" style="116" customWidth="1"/>
    <col min="7" max="7" width="14.7109375" style="6" customWidth="1"/>
    <col min="8" max="9" width="14.7109375" style="116" customWidth="1"/>
    <col min="10" max="10" width="14.7109375" style="6" customWidth="1"/>
    <col min="11" max="12" width="14.7109375" style="116" customWidth="1"/>
    <col min="13" max="13" width="14.7109375" style="6" customWidth="1"/>
    <col min="14" max="14" width="14.7109375" style="116" customWidth="1"/>
    <col min="15" max="16384" width="8.85546875" style="6"/>
  </cols>
  <sheetData>
    <row r="1" spans="1:14" s="2" customFormat="1" ht="20.25" x14ac:dyDescent="0.3">
      <c r="A1" s="195" t="s">
        <v>1</v>
      </c>
      <c r="B1" s="195"/>
      <c r="C1" s="195"/>
      <c r="D1" s="195"/>
      <c r="E1" s="195"/>
      <c r="F1" s="195"/>
      <c r="G1" s="195"/>
      <c r="H1" s="195"/>
      <c r="I1" s="195"/>
      <c r="J1" s="195"/>
      <c r="K1" s="3"/>
      <c r="L1" s="3"/>
      <c r="M1" s="196" t="s">
        <v>180</v>
      </c>
      <c r="N1" s="196"/>
    </row>
    <row r="2" spans="1:14" s="4" customFormat="1" ht="49.5" customHeight="1" x14ac:dyDescent="0.25">
      <c r="A2" s="176" t="s">
        <v>196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</row>
    <row r="3" spans="1:14" s="4" customFormat="1" ht="49.5" customHeight="1" x14ac:dyDescent="0.25">
      <c r="A3" s="176" t="s">
        <v>174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</row>
    <row r="4" spans="1:14" s="4" customFormat="1" ht="31.15" customHeight="1" thickBot="1" x14ac:dyDescent="0.3">
      <c r="A4" s="6"/>
      <c r="B4" s="6"/>
      <c r="C4" s="116"/>
      <c r="D4" s="6"/>
      <c r="E4" s="116"/>
      <c r="F4" s="116"/>
      <c r="G4" s="6"/>
      <c r="H4" s="116"/>
      <c r="I4" s="116"/>
      <c r="J4" s="6"/>
      <c r="K4" s="116"/>
      <c r="L4" s="116"/>
      <c r="M4" s="6"/>
      <c r="N4" s="116"/>
    </row>
    <row r="5" spans="1:14" ht="48" customHeight="1" thickTop="1" x14ac:dyDescent="0.25">
      <c r="A5" s="157" t="s">
        <v>2</v>
      </c>
      <c r="B5" s="159" t="s">
        <v>0</v>
      </c>
      <c r="C5" s="192" t="s">
        <v>3</v>
      </c>
      <c r="D5" s="193"/>
      <c r="E5" s="194"/>
      <c r="F5" s="156" t="s">
        <v>175</v>
      </c>
      <c r="G5" s="156"/>
      <c r="H5" s="156"/>
      <c r="I5" s="156" t="s">
        <v>176</v>
      </c>
      <c r="J5" s="156"/>
      <c r="K5" s="156"/>
      <c r="L5" s="192" t="s">
        <v>7</v>
      </c>
      <c r="M5" s="193"/>
      <c r="N5" s="194"/>
    </row>
    <row r="6" spans="1:14" ht="24.75" thickBot="1" x14ac:dyDescent="0.3">
      <c r="A6" s="158"/>
      <c r="B6" s="160"/>
      <c r="C6" s="7" t="s">
        <v>177</v>
      </c>
      <c r="D6" s="8" t="s">
        <v>178</v>
      </c>
      <c r="E6" s="9" t="s">
        <v>7</v>
      </c>
      <c r="F6" s="7" t="s">
        <v>177</v>
      </c>
      <c r="G6" s="8" t="s">
        <v>178</v>
      </c>
      <c r="H6" s="9" t="s">
        <v>7</v>
      </c>
      <c r="I6" s="7" t="s">
        <v>177</v>
      </c>
      <c r="J6" s="8" t="s">
        <v>178</v>
      </c>
      <c r="K6" s="9" t="s">
        <v>7</v>
      </c>
      <c r="L6" s="7" t="s">
        <v>177</v>
      </c>
      <c r="M6" s="8" t="s">
        <v>178</v>
      </c>
      <c r="N6" s="10" t="s">
        <v>7</v>
      </c>
    </row>
    <row r="7" spans="1:14" ht="15.6" customHeight="1" thickTop="1" x14ac:dyDescent="0.25">
      <c r="A7" s="12" t="s">
        <v>105</v>
      </c>
      <c r="B7" s="13" t="s">
        <v>106</v>
      </c>
      <c r="C7" s="19">
        <f t="shared" ref="C7:C32" si="0">SUM(E7)-D7</f>
        <v>18085340</v>
      </c>
      <c r="D7" s="46"/>
      <c r="E7" s="23">
        <f>SUM(Bevételek!E7)</f>
        <v>18085340</v>
      </c>
      <c r="F7" s="19">
        <f t="shared" ref="F7:F32" si="1">SUM(H7)-G7</f>
        <v>0</v>
      </c>
      <c r="G7" s="46">
        <v>0</v>
      </c>
      <c r="H7" s="23">
        <f>SUM(Bevételek!H7)</f>
        <v>0</v>
      </c>
      <c r="I7" s="19">
        <f t="shared" ref="I7:I32" si="2">SUM(K7)-J7</f>
        <v>0</v>
      </c>
      <c r="J7" s="46">
        <v>0</v>
      </c>
      <c r="K7" s="23">
        <f>SUM(Bevételek!K7)</f>
        <v>0</v>
      </c>
      <c r="L7" s="14">
        <f t="shared" ref="L7:N14" si="3">SUM(C7+F7+I7)</f>
        <v>18085340</v>
      </c>
      <c r="M7" s="138">
        <f t="shared" si="3"/>
        <v>0</v>
      </c>
      <c r="N7" s="16">
        <f t="shared" si="3"/>
        <v>18085340</v>
      </c>
    </row>
    <row r="8" spans="1:14" ht="15.6" customHeight="1" x14ac:dyDescent="0.25">
      <c r="A8" s="24" t="s">
        <v>107</v>
      </c>
      <c r="B8" s="25" t="s">
        <v>108</v>
      </c>
      <c r="C8" s="19">
        <f t="shared" si="0"/>
        <v>32969270</v>
      </c>
      <c r="D8" s="46"/>
      <c r="E8" s="23">
        <f>SUM(Bevételek!E8)</f>
        <v>32969270</v>
      </c>
      <c r="F8" s="19">
        <f t="shared" si="1"/>
        <v>0</v>
      </c>
      <c r="G8" s="20">
        <v>0</v>
      </c>
      <c r="H8" s="23">
        <f>SUM(Bevételek!H8)</f>
        <v>0</v>
      </c>
      <c r="I8" s="19">
        <f t="shared" si="2"/>
        <v>0</v>
      </c>
      <c r="J8" s="20">
        <v>0</v>
      </c>
      <c r="K8" s="23">
        <f>SUM(Bevételek!K8)</f>
        <v>0</v>
      </c>
      <c r="L8" s="19">
        <f t="shared" si="3"/>
        <v>32969270</v>
      </c>
      <c r="M8" s="22">
        <f t="shared" si="3"/>
        <v>0</v>
      </c>
      <c r="N8" s="23">
        <f t="shared" si="3"/>
        <v>32969270</v>
      </c>
    </row>
    <row r="9" spans="1:14" ht="15.6" customHeight="1" x14ac:dyDescent="0.25">
      <c r="A9" s="24" t="s">
        <v>201</v>
      </c>
      <c r="B9" s="25" t="s">
        <v>202</v>
      </c>
      <c r="C9" s="19">
        <f t="shared" si="0"/>
        <v>28727523</v>
      </c>
      <c r="D9" s="46"/>
      <c r="E9" s="23">
        <f>SUM(Bevételek!E9)</f>
        <v>28727523</v>
      </c>
      <c r="F9" s="19">
        <f t="shared" si="1"/>
        <v>0</v>
      </c>
      <c r="G9" s="20">
        <v>0</v>
      </c>
      <c r="H9" s="23">
        <f>SUM(Bevételek!H9)</f>
        <v>0</v>
      </c>
      <c r="I9" s="19">
        <f t="shared" si="2"/>
        <v>0</v>
      </c>
      <c r="J9" s="20">
        <v>0</v>
      </c>
      <c r="K9" s="23">
        <f>SUM(Bevételek!K9)</f>
        <v>0</v>
      </c>
      <c r="L9" s="19">
        <f t="shared" si="3"/>
        <v>28727523</v>
      </c>
      <c r="M9" s="22">
        <f t="shared" si="3"/>
        <v>0</v>
      </c>
      <c r="N9" s="23">
        <f t="shared" si="3"/>
        <v>28727523</v>
      </c>
    </row>
    <row r="10" spans="1:14" ht="15.6" customHeight="1" x14ac:dyDescent="0.25">
      <c r="A10" s="24" t="s">
        <v>203</v>
      </c>
      <c r="B10" s="25" t="s">
        <v>204</v>
      </c>
      <c r="C10" s="19">
        <f t="shared" si="0"/>
        <v>11645962</v>
      </c>
      <c r="D10" s="46"/>
      <c r="E10" s="23">
        <f>SUM(Bevételek!E10)</f>
        <v>11645962</v>
      </c>
      <c r="F10" s="19"/>
      <c r="G10" s="20"/>
      <c r="H10" s="23">
        <f>SUM(Bevételek!H10)</f>
        <v>0</v>
      </c>
      <c r="I10" s="19">
        <v>0</v>
      </c>
      <c r="J10" s="20">
        <v>0</v>
      </c>
      <c r="K10" s="23">
        <f>SUM(Bevételek!K10)</f>
        <v>0</v>
      </c>
      <c r="L10" s="19">
        <f t="shared" si="3"/>
        <v>11645962</v>
      </c>
      <c r="M10" s="22">
        <f t="shared" si="3"/>
        <v>0</v>
      </c>
      <c r="N10" s="23">
        <f t="shared" si="3"/>
        <v>11645962</v>
      </c>
    </row>
    <row r="11" spans="1:14" ht="15.6" customHeight="1" x14ac:dyDescent="0.25">
      <c r="A11" s="24" t="s">
        <v>109</v>
      </c>
      <c r="B11" s="25" t="s">
        <v>110</v>
      </c>
      <c r="C11" s="19">
        <f t="shared" si="0"/>
        <v>2499647</v>
      </c>
      <c r="D11" s="46"/>
      <c r="E11" s="23">
        <f>SUM(Bevételek!E11)</f>
        <v>2499647</v>
      </c>
      <c r="F11" s="19">
        <f t="shared" si="1"/>
        <v>0</v>
      </c>
      <c r="G11" s="20">
        <v>0</v>
      </c>
      <c r="H11" s="23">
        <f>SUM(Bevételek!H11)</f>
        <v>0</v>
      </c>
      <c r="I11" s="19">
        <f t="shared" si="2"/>
        <v>0</v>
      </c>
      <c r="J11" s="20">
        <v>0</v>
      </c>
      <c r="K11" s="23">
        <f>SUM(Bevételek!K11)</f>
        <v>0</v>
      </c>
      <c r="L11" s="19">
        <f t="shared" si="3"/>
        <v>2499647</v>
      </c>
      <c r="M11" s="22">
        <f t="shared" si="3"/>
        <v>0</v>
      </c>
      <c r="N11" s="23">
        <f t="shared" si="3"/>
        <v>2499647</v>
      </c>
    </row>
    <row r="12" spans="1:14" s="26" customFormat="1" ht="15.6" customHeight="1" x14ac:dyDescent="0.2">
      <c r="A12" s="24" t="s">
        <v>111</v>
      </c>
      <c r="B12" s="25" t="s">
        <v>112</v>
      </c>
      <c r="C12" s="19">
        <f t="shared" si="0"/>
        <v>1123950</v>
      </c>
      <c r="D12" s="46"/>
      <c r="E12" s="23">
        <f>SUM(Bevételek!E12)</f>
        <v>1123950</v>
      </c>
      <c r="F12" s="19">
        <f t="shared" si="1"/>
        <v>0</v>
      </c>
      <c r="G12" s="20">
        <v>0</v>
      </c>
      <c r="H12" s="23">
        <f>SUM(Bevételek!H12)</f>
        <v>0</v>
      </c>
      <c r="I12" s="19">
        <f t="shared" si="2"/>
        <v>0</v>
      </c>
      <c r="J12" s="20">
        <v>0</v>
      </c>
      <c r="K12" s="23">
        <f>SUM(Bevételek!K12)</f>
        <v>0</v>
      </c>
      <c r="L12" s="19">
        <f t="shared" si="3"/>
        <v>1123950</v>
      </c>
      <c r="M12" s="22">
        <f t="shared" si="3"/>
        <v>0</v>
      </c>
      <c r="N12" s="23">
        <f t="shared" si="3"/>
        <v>1123950</v>
      </c>
    </row>
    <row r="13" spans="1:14" s="26" customFormat="1" ht="15.6" customHeight="1" x14ac:dyDescent="0.2">
      <c r="A13" s="24" t="s">
        <v>115</v>
      </c>
      <c r="B13" s="25" t="s">
        <v>179</v>
      </c>
      <c r="C13" s="19">
        <f t="shared" si="0"/>
        <v>163360</v>
      </c>
      <c r="D13" s="46"/>
      <c r="E13" s="23">
        <f>SUM(Bevételek!E13)</f>
        <v>163360</v>
      </c>
      <c r="F13" s="19">
        <f t="shared" si="1"/>
        <v>0</v>
      </c>
      <c r="G13" s="20">
        <v>0</v>
      </c>
      <c r="H13" s="23">
        <f>SUM(Bevételek!H13)</f>
        <v>0</v>
      </c>
      <c r="I13" s="19">
        <f t="shared" si="2"/>
        <v>0</v>
      </c>
      <c r="J13" s="20">
        <v>0</v>
      </c>
      <c r="K13" s="23">
        <f>SUM(Bevételek!K13)</f>
        <v>0</v>
      </c>
      <c r="L13" s="19">
        <f t="shared" si="3"/>
        <v>163360</v>
      </c>
      <c r="M13" s="22">
        <f t="shared" si="3"/>
        <v>0</v>
      </c>
      <c r="N13" s="23">
        <f t="shared" si="3"/>
        <v>163360</v>
      </c>
    </row>
    <row r="14" spans="1:14" ht="15.6" customHeight="1" x14ac:dyDescent="0.25">
      <c r="A14" s="24" t="s">
        <v>115</v>
      </c>
      <c r="B14" s="25" t="s">
        <v>116</v>
      </c>
      <c r="C14" s="19">
        <f t="shared" si="0"/>
        <v>9711010</v>
      </c>
      <c r="D14" s="46">
        <v>3456928</v>
      </c>
      <c r="E14" s="23">
        <f>SUM(Bevételek!E14)</f>
        <v>13167938</v>
      </c>
      <c r="F14" s="19">
        <f t="shared" si="1"/>
        <v>386034</v>
      </c>
      <c r="G14" s="20">
        <v>0</v>
      </c>
      <c r="H14" s="23">
        <f>SUM(Bevételek!H14)</f>
        <v>386034</v>
      </c>
      <c r="I14" s="19">
        <f t="shared" si="2"/>
        <v>827039</v>
      </c>
      <c r="J14" s="20">
        <v>0</v>
      </c>
      <c r="K14" s="23">
        <f>SUM(Bevételek!K14)</f>
        <v>827039</v>
      </c>
      <c r="L14" s="19">
        <f t="shared" si="3"/>
        <v>10924083</v>
      </c>
      <c r="M14" s="22">
        <f t="shared" si="3"/>
        <v>3456928</v>
      </c>
      <c r="N14" s="23">
        <f t="shared" si="3"/>
        <v>14381011</v>
      </c>
    </row>
    <row r="15" spans="1:14" ht="19.899999999999999" customHeight="1" x14ac:dyDescent="0.25">
      <c r="A15" s="170" t="s">
        <v>117</v>
      </c>
      <c r="B15" s="171"/>
      <c r="C15" s="77">
        <f>SUM(C7:C14)</f>
        <v>104926062</v>
      </c>
      <c r="D15" s="78">
        <f>SUM(D7:D14)</f>
        <v>3456928</v>
      </c>
      <c r="E15" s="79">
        <f t="shared" ref="E15:H15" si="4">SUM(E7:E14)</f>
        <v>108382990</v>
      </c>
      <c r="F15" s="77">
        <f t="shared" si="4"/>
        <v>386034</v>
      </c>
      <c r="G15" s="78">
        <f t="shared" si="4"/>
        <v>0</v>
      </c>
      <c r="H15" s="79">
        <f t="shared" si="4"/>
        <v>386034</v>
      </c>
      <c r="I15" s="77">
        <f>SUM(I7:I14)</f>
        <v>827039</v>
      </c>
      <c r="J15" s="78">
        <v>0</v>
      </c>
      <c r="K15" s="79">
        <f>SUM(K7:K14)</f>
        <v>827039</v>
      </c>
      <c r="L15" s="77">
        <f>SUM(L7:L14)</f>
        <v>106139135</v>
      </c>
      <c r="M15" s="80">
        <f>SUM(M7:M14)</f>
        <v>3456928</v>
      </c>
      <c r="N15" s="81">
        <f>SUM(N7:N14)</f>
        <v>109596063</v>
      </c>
    </row>
    <row r="16" spans="1:14" s="26" customFormat="1" ht="15.6" customHeight="1" x14ac:dyDescent="0.2">
      <c r="A16" s="24" t="s">
        <v>118</v>
      </c>
      <c r="B16" s="25" t="s">
        <v>119</v>
      </c>
      <c r="C16" s="19">
        <f t="shared" si="0"/>
        <v>0</v>
      </c>
      <c r="D16" s="46"/>
      <c r="E16" s="23">
        <f>SUM(Bevételek!E16)</f>
        <v>0</v>
      </c>
      <c r="F16" s="19">
        <f t="shared" si="1"/>
        <v>0</v>
      </c>
      <c r="G16" s="20">
        <v>0</v>
      </c>
      <c r="H16" s="23">
        <f>SUM(Bevételek!H16)</f>
        <v>0</v>
      </c>
      <c r="I16" s="19">
        <f t="shared" si="2"/>
        <v>0</v>
      </c>
      <c r="J16" s="20">
        <v>0</v>
      </c>
      <c r="K16" s="23">
        <f>SUM(Bevételek!K16)</f>
        <v>0</v>
      </c>
      <c r="L16" s="19">
        <f t="shared" ref="L16:N17" si="5">SUM(C16+F16+I16)</f>
        <v>0</v>
      </c>
      <c r="M16" s="22">
        <f t="shared" si="5"/>
        <v>0</v>
      </c>
      <c r="N16" s="23">
        <f t="shared" si="5"/>
        <v>0</v>
      </c>
    </row>
    <row r="17" spans="1:14" ht="15.6" customHeight="1" x14ac:dyDescent="0.25">
      <c r="A17" s="24" t="s">
        <v>120</v>
      </c>
      <c r="B17" s="25" t="s">
        <v>121</v>
      </c>
      <c r="C17" s="19">
        <f t="shared" si="0"/>
        <v>0</v>
      </c>
      <c r="D17" s="46"/>
      <c r="E17" s="23">
        <f>SUM(Bevételek!E17)</f>
        <v>0</v>
      </c>
      <c r="F17" s="19">
        <f t="shared" si="1"/>
        <v>0</v>
      </c>
      <c r="G17" s="20">
        <v>0</v>
      </c>
      <c r="H17" s="23">
        <f>SUM(Bevételek!H17)</f>
        <v>0</v>
      </c>
      <c r="I17" s="19">
        <f t="shared" si="2"/>
        <v>0</v>
      </c>
      <c r="J17" s="20">
        <v>0</v>
      </c>
      <c r="K17" s="23">
        <f>SUM(Bevételek!K17)</f>
        <v>0</v>
      </c>
      <c r="L17" s="19">
        <f t="shared" si="5"/>
        <v>0</v>
      </c>
      <c r="M17" s="22">
        <f t="shared" si="5"/>
        <v>0</v>
      </c>
      <c r="N17" s="23">
        <f t="shared" si="5"/>
        <v>0</v>
      </c>
    </row>
    <row r="18" spans="1:14" ht="19.899999999999999" customHeight="1" x14ac:dyDescent="0.25">
      <c r="A18" s="170" t="s">
        <v>122</v>
      </c>
      <c r="B18" s="171"/>
      <c r="C18" s="78">
        <f>SUM(C16:C17)</f>
        <v>0</v>
      </c>
      <c r="D18" s="78">
        <f>SUM(D16:D17)</f>
        <v>0</v>
      </c>
      <c r="E18" s="79">
        <f>SUM(E16:E17)</f>
        <v>0</v>
      </c>
      <c r="F18" s="77">
        <v>0</v>
      </c>
      <c r="G18" s="78">
        <v>0</v>
      </c>
      <c r="H18" s="79">
        <v>0</v>
      </c>
      <c r="I18" s="77">
        <v>0</v>
      </c>
      <c r="J18" s="78">
        <v>0</v>
      </c>
      <c r="K18" s="79">
        <v>0</v>
      </c>
      <c r="L18" s="77">
        <f>SUM(L16:L17)</f>
        <v>0</v>
      </c>
      <c r="M18" s="80">
        <f>SUM(M16:M17)</f>
        <v>0</v>
      </c>
      <c r="N18" s="81">
        <f>SUM(N16:N17)</f>
        <v>0</v>
      </c>
    </row>
    <row r="19" spans="1:14" ht="15.6" customHeight="1" x14ac:dyDescent="0.25">
      <c r="A19" s="24" t="s">
        <v>123</v>
      </c>
      <c r="B19" s="25" t="s">
        <v>124</v>
      </c>
      <c r="C19" s="19">
        <f t="shared" si="0"/>
        <v>0</v>
      </c>
      <c r="D19" s="46"/>
      <c r="E19" s="23">
        <f>SUM(Bevételek!E19)</f>
        <v>0</v>
      </c>
      <c r="F19" s="19">
        <f t="shared" si="1"/>
        <v>0</v>
      </c>
      <c r="G19" s="20">
        <v>0</v>
      </c>
      <c r="H19" s="23">
        <f>SUM(Bevételek!H19)</f>
        <v>0</v>
      </c>
      <c r="I19" s="19">
        <f t="shared" si="2"/>
        <v>0</v>
      </c>
      <c r="J19" s="20">
        <v>0</v>
      </c>
      <c r="K19" s="23">
        <f>SUM(Bevételek!K19)</f>
        <v>0</v>
      </c>
      <c r="L19" s="19">
        <f t="shared" ref="L19:N23" si="6">SUM(C19+F19+I19)</f>
        <v>0</v>
      </c>
      <c r="M19" s="22">
        <f t="shared" si="6"/>
        <v>0</v>
      </c>
      <c r="N19" s="23">
        <f t="shared" si="6"/>
        <v>0</v>
      </c>
    </row>
    <row r="20" spans="1:14" ht="15.6" customHeight="1" x14ac:dyDescent="0.25">
      <c r="A20" s="24" t="s">
        <v>125</v>
      </c>
      <c r="B20" s="25" t="s">
        <v>126</v>
      </c>
      <c r="C20" s="19">
        <f t="shared" si="0"/>
        <v>4376266</v>
      </c>
      <c r="D20" s="46"/>
      <c r="E20" s="23">
        <f>SUM(Bevételek!E20)</f>
        <v>4376266</v>
      </c>
      <c r="F20" s="19">
        <f t="shared" si="1"/>
        <v>0</v>
      </c>
      <c r="G20" s="20">
        <v>0</v>
      </c>
      <c r="H20" s="23">
        <f>SUM(Bevételek!H20)</f>
        <v>0</v>
      </c>
      <c r="I20" s="19">
        <f t="shared" si="2"/>
        <v>0</v>
      </c>
      <c r="J20" s="20">
        <v>0</v>
      </c>
      <c r="K20" s="23">
        <f>SUM(Bevételek!K20)</f>
        <v>0</v>
      </c>
      <c r="L20" s="19">
        <f t="shared" si="6"/>
        <v>4376266</v>
      </c>
      <c r="M20" s="22">
        <f t="shared" si="6"/>
        <v>0</v>
      </c>
      <c r="N20" s="23">
        <f t="shared" si="6"/>
        <v>4376266</v>
      </c>
    </row>
    <row r="21" spans="1:14" ht="15.6" customHeight="1" x14ac:dyDescent="0.25">
      <c r="A21" s="24" t="s">
        <v>127</v>
      </c>
      <c r="B21" s="25" t="s">
        <v>213</v>
      </c>
      <c r="C21" s="19">
        <f t="shared" si="0"/>
        <v>37097894</v>
      </c>
      <c r="D21" s="46"/>
      <c r="E21" s="23">
        <f>SUM(Bevételek!E21)</f>
        <v>37097894</v>
      </c>
      <c r="F21" s="19">
        <f t="shared" si="1"/>
        <v>0</v>
      </c>
      <c r="G21" s="20">
        <v>0</v>
      </c>
      <c r="H21" s="23">
        <f>SUM(Bevételek!H21)</f>
        <v>0</v>
      </c>
      <c r="I21" s="19">
        <f t="shared" si="2"/>
        <v>0</v>
      </c>
      <c r="J21" s="20">
        <v>0</v>
      </c>
      <c r="K21" s="23">
        <f>SUM(Bevételek!K21)</f>
        <v>0</v>
      </c>
      <c r="L21" s="19">
        <f t="shared" si="6"/>
        <v>37097894</v>
      </c>
      <c r="M21" s="22">
        <f t="shared" si="6"/>
        <v>0</v>
      </c>
      <c r="N21" s="23">
        <f t="shared" si="6"/>
        <v>37097894</v>
      </c>
    </row>
    <row r="22" spans="1:14" ht="15.6" customHeight="1" x14ac:dyDescent="0.25">
      <c r="A22" s="24" t="s">
        <v>128</v>
      </c>
      <c r="B22" s="25" t="s">
        <v>129</v>
      </c>
      <c r="C22" s="19">
        <f t="shared" si="0"/>
        <v>366618</v>
      </c>
      <c r="D22" s="46"/>
      <c r="E22" s="23">
        <f>SUM(Bevételek!E22)</f>
        <v>366618</v>
      </c>
      <c r="F22" s="19">
        <f t="shared" si="1"/>
        <v>0</v>
      </c>
      <c r="G22" s="20">
        <v>0</v>
      </c>
      <c r="H22" s="23">
        <f>SUM(Bevételek!H22)</f>
        <v>0</v>
      </c>
      <c r="I22" s="19">
        <f t="shared" si="2"/>
        <v>0</v>
      </c>
      <c r="J22" s="20">
        <v>0</v>
      </c>
      <c r="K22" s="23">
        <f>SUM(Bevételek!K22)</f>
        <v>0</v>
      </c>
      <c r="L22" s="19">
        <f t="shared" si="6"/>
        <v>366618</v>
      </c>
      <c r="M22" s="22">
        <f t="shared" si="6"/>
        <v>0</v>
      </c>
      <c r="N22" s="23">
        <f t="shared" si="6"/>
        <v>366618</v>
      </c>
    </row>
    <row r="23" spans="1:14" ht="15.6" customHeight="1" x14ac:dyDescent="0.25">
      <c r="A23" s="24" t="s">
        <v>130</v>
      </c>
      <c r="B23" s="25" t="s">
        <v>131</v>
      </c>
      <c r="C23" s="19">
        <f t="shared" si="0"/>
        <v>361860</v>
      </c>
      <c r="D23" s="46"/>
      <c r="E23" s="23">
        <f>SUM(Bevételek!E23)</f>
        <v>361860</v>
      </c>
      <c r="F23" s="19">
        <f t="shared" si="1"/>
        <v>0</v>
      </c>
      <c r="G23" s="20">
        <v>0</v>
      </c>
      <c r="H23" s="23">
        <f>SUM(Bevételek!H23)</f>
        <v>0</v>
      </c>
      <c r="I23" s="19">
        <f t="shared" si="2"/>
        <v>0</v>
      </c>
      <c r="J23" s="20">
        <v>0</v>
      </c>
      <c r="K23" s="23">
        <f>SUM(Bevételek!K23)</f>
        <v>0</v>
      </c>
      <c r="L23" s="19">
        <f t="shared" si="6"/>
        <v>361860</v>
      </c>
      <c r="M23" s="22">
        <f t="shared" si="6"/>
        <v>0</v>
      </c>
      <c r="N23" s="23">
        <f t="shared" si="6"/>
        <v>361860</v>
      </c>
    </row>
    <row r="24" spans="1:14" ht="19.899999999999999" customHeight="1" x14ac:dyDescent="0.25">
      <c r="A24" s="170" t="s">
        <v>132</v>
      </c>
      <c r="B24" s="171"/>
      <c r="C24" s="77">
        <f>SUM(C19:C23)</f>
        <v>42202638</v>
      </c>
      <c r="D24" s="78">
        <f>SUM(D19:D23)</f>
        <v>0</v>
      </c>
      <c r="E24" s="79">
        <f>SUM(E19:E23)</f>
        <v>42202638</v>
      </c>
      <c r="F24" s="77">
        <v>0</v>
      </c>
      <c r="G24" s="78">
        <v>0</v>
      </c>
      <c r="H24" s="79">
        <f>SUM(H19:H23)</f>
        <v>0</v>
      </c>
      <c r="I24" s="77">
        <v>0</v>
      </c>
      <c r="J24" s="78">
        <v>0</v>
      </c>
      <c r="K24" s="79">
        <f>SUM(K19:K23)</f>
        <v>0</v>
      </c>
      <c r="L24" s="77">
        <f>SUM(L19:L23)</f>
        <v>42202638</v>
      </c>
      <c r="M24" s="80">
        <f>SUM(M19:M23)</f>
        <v>0</v>
      </c>
      <c r="N24" s="81">
        <f>SUM(N19:N23)</f>
        <v>42202638</v>
      </c>
    </row>
    <row r="25" spans="1:14" ht="15.6" customHeight="1" x14ac:dyDescent="0.25">
      <c r="A25" s="24" t="s">
        <v>133</v>
      </c>
      <c r="B25" s="25" t="s">
        <v>134</v>
      </c>
      <c r="C25" s="19">
        <f t="shared" si="0"/>
        <v>98100</v>
      </c>
      <c r="D25" s="46">
        <v>228900</v>
      </c>
      <c r="E25" s="23">
        <f>SUM(Bevételek!E25)</f>
        <v>327000</v>
      </c>
      <c r="F25" s="19">
        <f t="shared" si="1"/>
        <v>0</v>
      </c>
      <c r="G25" s="20">
        <v>0</v>
      </c>
      <c r="H25" s="23">
        <f>SUM(Bevételek!H25)</f>
        <v>0</v>
      </c>
      <c r="I25" s="19">
        <f t="shared" si="2"/>
        <v>0</v>
      </c>
      <c r="J25" s="20">
        <v>0</v>
      </c>
      <c r="K25" s="23">
        <f>SUM(Bevételek!K25)</f>
        <v>0</v>
      </c>
      <c r="L25" s="19">
        <f t="shared" ref="L25:N32" si="7">SUM(C25+F25+I25)</f>
        <v>98100</v>
      </c>
      <c r="M25" s="22">
        <f t="shared" si="7"/>
        <v>228900</v>
      </c>
      <c r="N25" s="23">
        <f t="shared" si="7"/>
        <v>327000</v>
      </c>
    </row>
    <row r="26" spans="1:14" ht="15.6" customHeight="1" x14ac:dyDescent="0.25">
      <c r="A26" s="24" t="s">
        <v>135</v>
      </c>
      <c r="B26" s="25" t="s">
        <v>136</v>
      </c>
      <c r="C26" s="19">
        <f t="shared" si="0"/>
        <v>0</v>
      </c>
      <c r="D26" s="46">
        <v>547711</v>
      </c>
      <c r="E26" s="23">
        <f>SUM(Bevételek!E26)</f>
        <v>547711</v>
      </c>
      <c r="F26" s="19">
        <f t="shared" si="1"/>
        <v>0</v>
      </c>
      <c r="G26" s="20">
        <v>0</v>
      </c>
      <c r="H26" s="23">
        <f>SUM(Bevételek!H26)</f>
        <v>0</v>
      </c>
      <c r="I26" s="19">
        <f t="shared" si="2"/>
        <v>0</v>
      </c>
      <c r="J26" s="20">
        <v>0</v>
      </c>
      <c r="K26" s="23">
        <f>SUM(Bevételek!K26)</f>
        <v>0</v>
      </c>
      <c r="L26" s="19">
        <f t="shared" si="7"/>
        <v>0</v>
      </c>
      <c r="M26" s="22">
        <f t="shared" si="7"/>
        <v>547711</v>
      </c>
      <c r="N26" s="23">
        <f t="shared" si="7"/>
        <v>547711</v>
      </c>
    </row>
    <row r="27" spans="1:14" ht="15.6" customHeight="1" x14ac:dyDescent="0.25">
      <c r="A27" s="24" t="s">
        <v>137</v>
      </c>
      <c r="B27" s="25" t="s">
        <v>138</v>
      </c>
      <c r="C27" s="19">
        <f t="shared" si="0"/>
        <v>2347085</v>
      </c>
      <c r="D27" s="46">
        <v>4165700</v>
      </c>
      <c r="E27" s="23">
        <f>SUM(Bevételek!E27)</f>
        <v>6512785</v>
      </c>
      <c r="F27" s="19">
        <f t="shared" si="1"/>
        <v>0</v>
      </c>
      <c r="G27" s="20">
        <v>0</v>
      </c>
      <c r="H27" s="23">
        <f>SUM(Bevételek!H27)</f>
        <v>0</v>
      </c>
      <c r="I27" s="19">
        <f t="shared" si="2"/>
        <v>0</v>
      </c>
      <c r="J27" s="20">
        <v>0</v>
      </c>
      <c r="K27" s="23">
        <f>SUM(Bevételek!K27)</f>
        <v>0</v>
      </c>
      <c r="L27" s="19">
        <f t="shared" si="7"/>
        <v>2347085</v>
      </c>
      <c r="M27" s="22">
        <f t="shared" si="7"/>
        <v>4165700</v>
      </c>
      <c r="N27" s="23">
        <f t="shared" si="7"/>
        <v>6512785</v>
      </c>
    </row>
    <row r="28" spans="1:14" ht="15.6" customHeight="1" x14ac:dyDescent="0.25">
      <c r="A28" s="24" t="s">
        <v>139</v>
      </c>
      <c r="B28" s="25" t="s">
        <v>140</v>
      </c>
      <c r="C28" s="19">
        <f t="shared" si="0"/>
        <v>1090740</v>
      </c>
      <c r="D28" s="46"/>
      <c r="E28" s="23">
        <f>SUM(Bevételek!E28)</f>
        <v>1090740</v>
      </c>
      <c r="F28" s="19">
        <f t="shared" si="1"/>
        <v>70835</v>
      </c>
      <c r="G28" s="20">
        <v>0</v>
      </c>
      <c r="H28" s="23">
        <f>SUM(Bevételek!H28)</f>
        <v>70835</v>
      </c>
      <c r="I28" s="19">
        <f t="shared" si="2"/>
        <v>2643654</v>
      </c>
      <c r="J28" s="20">
        <v>0</v>
      </c>
      <c r="K28" s="23">
        <f>SUM(Bevételek!K28)</f>
        <v>2643654</v>
      </c>
      <c r="L28" s="19">
        <f t="shared" si="7"/>
        <v>3805229</v>
      </c>
      <c r="M28" s="22">
        <f t="shared" si="7"/>
        <v>0</v>
      </c>
      <c r="N28" s="23">
        <f t="shared" si="7"/>
        <v>3805229</v>
      </c>
    </row>
    <row r="29" spans="1:14" ht="15.6" customHeight="1" x14ac:dyDescent="0.25">
      <c r="A29" s="24" t="s">
        <v>141</v>
      </c>
      <c r="B29" s="25" t="s">
        <v>142</v>
      </c>
      <c r="C29" s="19">
        <f t="shared" si="0"/>
        <v>1017147</v>
      </c>
      <c r="D29" s="46"/>
      <c r="E29" s="23">
        <f>SUM(Bevételek!E29)</f>
        <v>1017147</v>
      </c>
      <c r="F29" s="19">
        <f t="shared" si="1"/>
        <v>0</v>
      </c>
      <c r="G29" s="20">
        <v>0</v>
      </c>
      <c r="H29" s="23">
        <f>SUM(Bevételek!H29)</f>
        <v>0</v>
      </c>
      <c r="I29" s="19">
        <f t="shared" si="2"/>
        <v>713790</v>
      </c>
      <c r="J29" s="20">
        <v>0</v>
      </c>
      <c r="K29" s="23">
        <f>SUM(Bevételek!K29)</f>
        <v>713790</v>
      </c>
      <c r="L29" s="19">
        <f t="shared" si="7"/>
        <v>1730937</v>
      </c>
      <c r="M29" s="22">
        <f t="shared" si="7"/>
        <v>0</v>
      </c>
      <c r="N29" s="23">
        <f t="shared" si="7"/>
        <v>1730937</v>
      </c>
    </row>
    <row r="30" spans="1:14" s="26" customFormat="1" ht="15.6" customHeight="1" x14ac:dyDescent="0.2">
      <c r="A30" s="24" t="s">
        <v>143</v>
      </c>
      <c r="B30" s="25" t="s">
        <v>144</v>
      </c>
      <c r="C30" s="19">
        <f t="shared" si="0"/>
        <v>1673</v>
      </c>
      <c r="D30" s="46"/>
      <c r="E30" s="23">
        <f>SUM(Bevételek!E30)</f>
        <v>1673</v>
      </c>
      <c r="F30" s="19">
        <f t="shared" si="1"/>
        <v>0</v>
      </c>
      <c r="G30" s="20">
        <v>0</v>
      </c>
      <c r="H30" s="23">
        <f>SUM(Bevételek!H30)</f>
        <v>0</v>
      </c>
      <c r="I30" s="19">
        <f t="shared" si="2"/>
        <v>38</v>
      </c>
      <c r="J30" s="20">
        <v>0</v>
      </c>
      <c r="K30" s="23">
        <f>SUM(Bevételek!K30)</f>
        <v>38</v>
      </c>
      <c r="L30" s="19">
        <f t="shared" si="7"/>
        <v>1711</v>
      </c>
      <c r="M30" s="22">
        <f t="shared" si="7"/>
        <v>0</v>
      </c>
      <c r="N30" s="23">
        <f t="shared" si="7"/>
        <v>1711</v>
      </c>
    </row>
    <row r="31" spans="1:14" s="26" customFormat="1" ht="15.6" customHeight="1" x14ac:dyDescent="0.2">
      <c r="A31" s="24" t="s">
        <v>145</v>
      </c>
      <c r="B31" s="25" t="s">
        <v>146</v>
      </c>
      <c r="C31" s="19">
        <f t="shared" si="0"/>
        <v>64572</v>
      </c>
      <c r="D31" s="46"/>
      <c r="E31" s="23">
        <f>SUM(Bevételek!E31)</f>
        <v>64572</v>
      </c>
      <c r="F31" s="19">
        <f t="shared" si="1"/>
        <v>0</v>
      </c>
      <c r="G31" s="20">
        <v>0</v>
      </c>
      <c r="H31" s="23">
        <f>SUM(Bevételek!H31)</f>
        <v>0</v>
      </c>
      <c r="I31" s="19">
        <f t="shared" si="2"/>
        <v>0</v>
      </c>
      <c r="J31" s="20">
        <v>0</v>
      </c>
      <c r="K31" s="23">
        <f>SUM(Bevételek!K31)</f>
        <v>0</v>
      </c>
      <c r="L31" s="19">
        <f t="shared" si="7"/>
        <v>64572</v>
      </c>
      <c r="M31" s="22">
        <f t="shared" si="7"/>
        <v>0</v>
      </c>
      <c r="N31" s="23">
        <f t="shared" si="7"/>
        <v>64572</v>
      </c>
    </row>
    <row r="32" spans="1:14" ht="15.6" customHeight="1" x14ac:dyDescent="0.25">
      <c r="A32" s="24" t="s">
        <v>147</v>
      </c>
      <c r="B32" s="25" t="s">
        <v>148</v>
      </c>
      <c r="C32" s="19">
        <f t="shared" si="0"/>
        <v>757537</v>
      </c>
      <c r="D32" s="46">
        <v>109343</v>
      </c>
      <c r="E32" s="23">
        <f>SUM(Bevételek!E32)</f>
        <v>866880</v>
      </c>
      <c r="F32" s="19">
        <f t="shared" si="1"/>
        <v>4020</v>
      </c>
      <c r="G32" s="20">
        <v>0</v>
      </c>
      <c r="H32" s="23">
        <f>SUM(Bevételek!H32)</f>
        <v>4020</v>
      </c>
      <c r="I32" s="19">
        <f t="shared" si="2"/>
        <v>5081</v>
      </c>
      <c r="J32" s="20">
        <v>0</v>
      </c>
      <c r="K32" s="23">
        <f>SUM(Bevételek!K32)</f>
        <v>5081</v>
      </c>
      <c r="L32" s="19">
        <f t="shared" si="7"/>
        <v>766638</v>
      </c>
      <c r="M32" s="22">
        <f t="shared" si="7"/>
        <v>109343</v>
      </c>
      <c r="N32" s="23">
        <f t="shared" si="7"/>
        <v>875981</v>
      </c>
    </row>
    <row r="33" spans="1:14" ht="19.899999999999999" customHeight="1" thickBot="1" x14ac:dyDescent="0.3">
      <c r="A33" s="161" t="s">
        <v>149</v>
      </c>
      <c r="B33" s="162"/>
      <c r="C33" s="82">
        <f t="shared" ref="C33:N33" si="8">SUM(C25:C32)</f>
        <v>5376854</v>
      </c>
      <c r="D33" s="83">
        <f t="shared" si="8"/>
        <v>5051654</v>
      </c>
      <c r="E33" s="84">
        <f t="shared" si="8"/>
        <v>10428508</v>
      </c>
      <c r="F33" s="82">
        <f t="shared" si="8"/>
        <v>74855</v>
      </c>
      <c r="G33" s="83">
        <f t="shared" si="8"/>
        <v>0</v>
      </c>
      <c r="H33" s="84">
        <f t="shared" si="8"/>
        <v>74855</v>
      </c>
      <c r="I33" s="82">
        <f t="shared" si="8"/>
        <v>3362563</v>
      </c>
      <c r="J33" s="83">
        <f t="shared" si="8"/>
        <v>0</v>
      </c>
      <c r="K33" s="84">
        <f t="shared" si="8"/>
        <v>3362563</v>
      </c>
      <c r="L33" s="82">
        <f t="shared" si="8"/>
        <v>8814272</v>
      </c>
      <c r="M33" s="85">
        <f t="shared" si="8"/>
        <v>5051654</v>
      </c>
      <c r="N33" s="86">
        <f t="shared" si="8"/>
        <v>13865926</v>
      </c>
    </row>
    <row r="34" spans="1:14" s="26" customFormat="1" ht="19.899999999999999" customHeight="1" thickBot="1" x14ac:dyDescent="0.3">
      <c r="A34" s="168" t="s">
        <v>150</v>
      </c>
      <c r="B34" s="169"/>
      <c r="C34" s="87">
        <f>SUM(C15)+C18+C24+C33</f>
        <v>152505554</v>
      </c>
      <c r="D34" s="87">
        <f>SUM(D15)+D18+D24+D33</f>
        <v>8508582</v>
      </c>
      <c r="E34" s="88">
        <f>SUM(E15)+E18+E24+E33</f>
        <v>161014136</v>
      </c>
      <c r="F34" s="89">
        <f>SUM(F15)+F24+F33+F18</f>
        <v>460889</v>
      </c>
      <c r="G34" s="90">
        <f t="shared" ref="G34:N34" si="9">SUM(G15)+G18+G24+G33</f>
        <v>0</v>
      </c>
      <c r="H34" s="88">
        <f t="shared" si="9"/>
        <v>460889</v>
      </c>
      <c r="I34" s="89">
        <f t="shared" si="9"/>
        <v>4189602</v>
      </c>
      <c r="J34" s="87">
        <f t="shared" si="9"/>
        <v>0</v>
      </c>
      <c r="K34" s="88">
        <f t="shared" si="9"/>
        <v>4189602</v>
      </c>
      <c r="L34" s="89">
        <f t="shared" si="9"/>
        <v>157156045</v>
      </c>
      <c r="M34" s="87">
        <f t="shared" si="9"/>
        <v>8508582</v>
      </c>
      <c r="N34" s="88">
        <f t="shared" si="9"/>
        <v>165664627</v>
      </c>
    </row>
    <row r="35" spans="1:14" ht="15.6" customHeight="1" x14ac:dyDescent="0.25">
      <c r="A35" s="12" t="s">
        <v>151</v>
      </c>
      <c r="B35" s="13" t="s">
        <v>152</v>
      </c>
      <c r="C35" s="19">
        <f t="shared" ref="C35:C40" si="10">SUM(E35)-D35</f>
        <v>0</v>
      </c>
      <c r="D35" s="46">
        <v>0</v>
      </c>
      <c r="E35" s="23">
        <f>SUM(Bevételek!E35)</f>
        <v>0</v>
      </c>
      <c r="F35" s="19">
        <f t="shared" ref="F35:F40" si="11">SUM(H35)-G35</f>
        <v>0</v>
      </c>
      <c r="G35" s="46">
        <v>0</v>
      </c>
      <c r="H35" s="23">
        <f>SUM(Bevételek!H35)</f>
        <v>0</v>
      </c>
      <c r="I35" s="19">
        <f t="shared" ref="I35:I40" si="12">SUM(K35)-J35</f>
        <v>0</v>
      </c>
      <c r="J35" s="46">
        <v>0</v>
      </c>
      <c r="K35" s="23">
        <f>SUM(Bevételek!K35)</f>
        <v>0</v>
      </c>
      <c r="L35" s="19">
        <f>SUM(C35+F35+I35)</f>
        <v>0</v>
      </c>
      <c r="M35" s="22">
        <f>SUM(D35+G35+J35)</f>
        <v>0</v>
      </c>
      <c r="N35" s="23">
        <f>SUM(E35+H35+K35)</f>
        <v>0</v>
      </c>
    </row>
    <row r="36" spans="1:14" ht="19.899999999999999" customHeight="1" x14ac:dyDescent="0.25">
      <c r="A36" s="170" t="s">
        <v>153</v>
      </c>
      <c r="B36" s="171"/>
      <c r="C36" s="77">
        <f>SUM(C35)</f>
        <v>0</v>
      </c>
      <c r="D36" s="78">
        <f>SUM(D35)</f>
        <v>0</v>
      </c>
      <c r="E36" s="79">
        <f>SUM(E35)</f>
        <v>0</v>
      </c>
      <c r="F36" s="77">
        <v>0</v>
      </c>
      <c r="G36" s="78">
        <v>0</v>
      </c>
      <c r="H36" s="79">
        <v>0</v>
      </c>
      <c r="I36" s="77">
        <v>0</v>
      </c>
      <c r="J36" s="78">
        <v>0</v>
      </c>
      <c r="K36" s="79">
        <v>0</v>
      </c>
      <c r="L36" s="77">
        <f>SUM(L35)</f>
        <v>0</v>
      </c>
      <c r="M36" s="80">
        <f>SUM(M35)</f>
        <v>0</v>
      </c>
      <c r="N36" s="81">
        <f>SUM(N35)</f>
        <v>0</v>
      </c>
    </row>
    <row r="37" spans="1:14" ht="15.6" customHeight="1" x14ac:dyDescent="0.25">
      <c r="A37" s="24" t="s">
        <v>154</v>
      </c>
      <c r="B37" s="25" t="s">
        <v>155</v>
      </c>
      <c r="C37" s="19">
        <f t="shared" si="10"/>
        <v>0</v>
      </c>
      <c r="D37" s="46"/>
      <c r="E37" s="23">
        <f>SUM(Bevételek!E37)</f>
        <v>0</v>
      </c>
      <c r="F37" s="19">
        <f t="shared" si="11"/>
        <v>0</v>
      </c>
      <c r="G37" s="20">
        <v>0</v>
      </c>
      <c r="H37" s="23">
        <f>SUM(Bevételek!H37)</f>
        <v>0</v>
      </c>
      <c r="I37" s="19">
        <f t="shared" si="12"/>
        <v>0</v>
      </c>
      <c r="J37" s="20">
        <v>0</v>
      </c>
      <c r="K37" s="23">
        <f>SUM(Bevételek!K37)</f>
        <v>0</v>
      </c>
      <c r="L37" s="19">
        <f t="shared" ref="L37:N38" si="13">SUM(C37+F37+I37)</f>
        <v>0</v>
      </c>
      <c r="M37" s="22">
        <f t="shared" si="13"/>
        <v>0</v>
      </c>
      <c r="N37" s="23">
        <f t="shared" si="13"/>
        <v>0</v>
      </c>
    </row>
    <row r="38" spans="1:14" ht="15.6" customHeight="1" x14ac:dyDescent="0.25">
      <c r="A38" s="24" t="s">
        <v>156</v>
      </c>
      <c r="B38" s="25" t="s">
        <v>157</v>
      </c>
      <c r="C38" s="19">
        <f t="shared" si="10"/>
        <v>0</v>
      </c>
      <c r="D38" s="46">
        <v>420000</v>
      </c>
      <c r="E38" s="23">
        <f>SUM(Bevételek!E38)</f>
        <v>420000</v>
      </c>
      <c r="F38" s="19">
        <f t="shared" si="11"/>
        <v>0</v>
      </c>
      <c r="G38" s="20">
        <v>0</v>
      </c>
      <c r="H38" s="23">
        <f>SUM(Bevételek!H38)</f>
        <v>0</v>
      </c>
      <c r="I38" s="19">
        <f t="shared" si="12"/>
        <v>0</v>
      </c>
      <c r="J38" s="20">
        <v>0</v>
      </c>
      <c r="K38" s="23">
        <f>SUM(Bevételek!K38)</f>
        <v>0</v>
      </c>
      <c r="L38" s="19">
        <f t="shared" si="13"/>
        <v>0</v>
      </c>
      <c r="M38" s="22">
        <f t="shared" si="13"/>
        <v>420000</v>
      </c>
      <c r="N38" s="23">
        <f t="shared" si="13"/>
        <v>420000</v>
      </c>
    </row>
    <row r="39" spans="1:14" ht="19.899999999999999" customHeight="1" x14ac:dyDescent="0.25">
      <c r="A39" s="170" t="s">
        <v>158</v>
      </c>
      <c r="B39" s="171"/>
      <c r="C39" s="77">
        <f>SUM(C37:C38)</f>
        <v>0</v>
      </c>
      <c r="D39" s="78">
        <f>SUM(D37:D38)</f>
        <v>420000</v>
      </c>
      <c r="E39" s="79">
        <f>SUM(E37:E38)</f>
        <v>420000</v>
      </c>
      <c r="F39" s="77">
        <v>0</v>
      </c>
      <c r="G39" s="78">
        <v>0</v>
      </c>
      <c r="H39" s="79">
        <f>SUM(H38)</f>
        <v>0</v>
      </c>
      <c r="I39" s="77">
        <v>0</v>
      </c>
      <c r="J39" s="78">
        <v>0</v>
      </c>
      <c r="K39" s="79">
        <f>SUM(K38)</f>
        <v>0</v>
      </c>
      <c r="L39" s="77">
        <f>SUM(L37:L38)</f>
        <v>0</v>
      </c>
      <c r="M39" s="80">
        <f>SUM(M37:M38)</f>
        <v>420000</v>
      </c>
      <c r="N39" s="81">
        <f>SUM(N37:N38)</f>
        <v>420000</v>
      </c>
    </row>
    <row r="40" spans="1:14" s="91" customFormat="1" ht="15.6" customHeight="1" x14ac:dyDescent="0.25">
      <c r="A40" s="24" t="s">
        <v>159</v>
      </c>
      <c r="B40" s="25" t="s">
        <v>160</v>
      </c>
      <c r="C40" s="19">
        <f t="shared" si="10"/>
        <v>0</v>
      </c>
      <c r="D40" s="46">
        <v>0</v>
      </c>
      <c r="E40" s="23">
        <f>SUM(Bevételek!E40)</f>
        <v>0</v>
      </c>
      <c r="F40" s="19">
        <f t="shared" si="11"/>
        <v>0</v>
      </c>
      <c r="G40" s="20">
        <v>0</v>
      </c>
      <c r="H40" s="23">
        <f>SUM(Bevételek!H40)</f>
        <v>0</v>
      </c>
      <c r="I40" s="19">
        <f t="shared" si="12"/>
        <v>0</v>
      </c>
      <c r="J40" s="20">
        <v>0</v>
      </c>
      <c r="K40" s="23">
        <f>SUM(Bevételek!K40)</f>
        <v>0</v>
      </c>
      <c r="L40" s="19">
        <f>SUM(C40+F40+I40)</f>
        <v>0</v>
      </c>
      <c r="M40" s="22">
        <f>SUM(D40+G40+J40)</f>
        <v>0</v>
      </c>
      <c r="N40" s="23">
        <f>SUM(E40+H40+K40)</f>
        <v>0</v>
      </c>
    </row>
    <row r="41" spans="1:14" ht="19.899999999999999" customHeight="1" thickBot="1" x14ac:dyDescent="0.3">
      <c r="A41" s="161" t="s">
        <v>161</v>
      </c>
      <c r="B41" s="162"/>
      <c r="C41" s="92">
        <f>SUM(C40)</f>
        <v>0</v>
      </c>
      <c r="D41" s="93">
        <f>SUM(D40)</f>
        <v>0</v>
      </c>
      <c r="E41" s="84">
        <f>SUM(E40)</f>
        <v>0</v>
      </c>
      <c r="F41" s="82">
        <v>0</v>
      </c>
      <c r="G41" s="83">
        <v>0</v>
      </c>
      <c r="H41" s="84">
        <f>SUM(H40)</f>
        <v>0</v>
      </c>
      <c r="I41" s="82">
        <v>0</v>
      </c>
      <c r="J41" s="83">
        <v>0</v>
      </c>
      <c r="K41" s="84">
        <f>SUM(K40)</f>
        <v>0</v>
      </c>
      <c r="L41" s="82">
        <f>SUM(L40)</f>
        <v>0</v>
      </c>
      <c r="M41" s="85">
        <f>SUM(M40)</f>
        <v>0</v>
      </c>
      <c r="N41" s="86">
        <f>SUM(N40)</f>
        <v>0</v>
      </c>
    </row>
    <row r="42" spans="1:14" s="26" customFormat="1" ht="19.899999999999999" customHeight="1" thickBot="1" x14ac:dyDescent="0.3">
      <c r="A42" s="172" t="s">
        <v>162</v>
      </c>
      <c r="B42" s="173"/>
      <c r="C42" s="94">
        <f t="shared" ref="C42:E42" si="14">SUM(C41,C39,C36)</f>
        <v>0</v>
      </c>
      <c r="D42" s="95">
        <f t="shared" si="14"/>
        <v>420000</v>
      </c>
      <c r="E42" s="96">
        <f t="shared" si="14"/>
        <v>420000</v>
      </c>
      <c r="F42" s="94">
        <v>0</v>
      </c>
      <c r="G42" s="97">
        <v>0</v>
      </c>
      <c r="H42" s="96">
        <v>0</v>
      </c>
      <c r="I42" s="94">
        <f>SUM(I36)+I39+I41</f>
        <v>0</v>
      </c>
      <c r="J42" s="97">
        <v>0</v>
      </c>
      <c r="K42" s="96">
        <v>0</v>
      </c>
      <c r="L42" s="94">
        <f>SUM(L36)+L39+L41</f>
        <v>0</v>
      </c>
      <c r="M42" s="95">
        <f>SUM(M36)+M39+M41</f>
        <v>420000</v>
      </c>
      <c r="N42" s="96">
        <f>SUM(N36)+N39+N41</f>
        <v>420000</v>
      </c>
    </row>
    <row r="43" spans="1:14" ht="19.899999999999999" customHeight="1" thickTop="1" thickBot="1" x14ac:dyDescent="0.3">
      <c r="A43" s="174" t="s">
        <v>163</v>
      </c>
      <c r="B43" s="175"/>
      <c r="C43" s="98">
        <f t="shared" ref="C43:H43" si="15">SUM(C34)+C42</f>
        <v>152505554</v>
      </c>
      <c r="D43" s="98">
        <f t="shared" si="15"/>
        <v>8928582</v>
      </c>
      <c r="E43" s="99">
        <f t="shared" si="15"/>
        <v>161434136</v>
      </c>
      <c r="F43" s="100">
        <f t="shared" si="15"/>
        <v>460889</v>
      </c>
      <c r="G43" s="101">
        <f t="shared" si="15"/>
        <v>0</v>
      </c>
      <c r="H43" s="99">
        <f t="shared" si="15"/>
        <v>460889</v>
      </c>
      <c r="I43" s="100">
        <f t="shared" ref="I43:N43" si="16">SUM(I34)+I42</f>
        <v>4189602</v>
      </c>
      <c r="J43" s="98">
        <f t="shared" si="16"/>
        <v>0</v>
      </c>
      <c r="K43" s="99">
        <f t="shared" si="16"/>
        <v>4189602</v>
      </c>
      <c r="L43" s="100">
        <f t="shared" si="16"/>
        <v>157156045</v>
      </c>
      <c r="M43" s="98">
        <f t="shared" si="16"/>
        <v>8928582</v>
      </c>
      <c r="N43" s="99">
        <f t="shared" si="16"/>
        <v>166084627</v>
      </c>
    </row>
    <row r="44" spans="1:14" s="26" customFormat="1" ht="15.6" customHeight="1" thickTop="1" x14ac:dyDescent="0.2">
      <c r="A44" s="102" t="s">
        <v>164</v>
      </c>
      <c r="B44" s="103" t="s">
        <v>165</v>
      </c>
      <c r="C44" s="19">
        <f t="shared" ref="C44:C46" si="17">SUM(E44)-D44</f>
        <v>14119051</v>
      </c>
      <c r="D44" s="46"/>
      <c r="E44" s="23">
        <f>SUM(Bevételek!E44)</f>
        <v>14119051</v>
      </c>
      <c r="F44" s="19">
        <f t="shared" ref="F44:F46" si="18">SUM(H44)-G44</f>
        <v>2305695</v>
      </c>
      <c r="G44" s="46">
        <v>0</v>
      </c>
      <c r="H44" s="23">
        <f>SUM(Bevételek!H44)</f>
        <v>2305695</v>
      </c>
      <c r="I44" s="19">
        <f t="shared" ref="I44:I46" si="19">SUM(K44)-J44</f>
        <v>2097427</v>
      </c>
      <c r="J44" s="46">
        <v>0</v>
      </c>
      <c r="K44" s="23">
        <f>SUM(Bevételek!K44)</f>
        <v>2097427</v>
      </c>
      <c r="L44" s="19">
        <f t="shared" ref="L44:N46" si="20">SUM(C44+F44+I44)</f>
        <v>18522173</v>
      </c>
      <c r="M44" s="22">
        <f t="shared" si="20"/>
        <v>0</v>
      </c>
      <c r="N44" s="23">
        <f t="shared" si="20"/>
        <v>18522173</v>
      </c>
    </row>
    <row r="45" spans="1:14" s="26" customFormat="1" ht="15.6" customHeight="1" x14ac:dyDescent="0.2">
      <c r="A45" s="105" t="s">
        <v>166</v>
      </c>
      <c r="B45" s="106" t="s">
        <v>167</v>
      </c>
      <c r="C45" s="19">
        <f t="shared" si="17"/>
        <v>7567356</v>
      </c>
      <c r="D45" s="46"/>
      <c r="E45" s="23">
        <f>SUM(Bevételek!E45)</f>
        <v>7567356</v>
      </c>
      <c r="F45" s="19">
        <f t="shared" si="18"/>
        <v>0</v>
      </c>
      <c r="G45" s="20">
        <v>0</v>
      </c>
      <c r="H45" s="23">
        <f>SUM(Bevételek!H45)</f>
        <v>0</v>
      </c>
      <c r="I45" s="19">
        <f t="shared" si="19"/>
        <v>0</v>
      </c>
      <c r="J45" s="20">
        <v>0</v>
      </c>
      <c r="K45" s="23">
        <f>SUM(Bevételek!K45)</f>
        <v>0</v>
      </c>
      <c r="L45" s="19">
        <f t="shared" si="20"/>
        <v>7567356</v>
      </c>
      <c r="M45" s="22">
        <f t="shared" si="20"/>
        <v>0</v>
      </c>
      <c r="N45" s="23">
        <f t="shared" si="20"/>
        <v>7567356</v>
      </c>
    </row>
    <row r="46" spans="1:14" s="26" customFormat="1" ht="15.6" customHeight="1" x14ac:dyDescent="0.2">
      <c r="A46" s="24" t="s">
        <v>168</v>
      </c>
      <c r="B46" s="25" t="s">
        <v>169</v>
      </c>
      <c r="C46" s="19">
        <f t="shared" si="17"/>
        <v>0</v>
      </c>
      <c r="D46" s="46"/>
      <c r="E46" s="23">
        <f>SUM(Bevételek!E46)</f>
        <v>0</v>
      </c>
      <c r="F46" s="19">
        <f t="shared" si="18"/>
        <v>37308240</v>
      </c>
      <c r="G46" s="20">
        <v>0</v>
      </c>
      <c r="H46" s="23">
        <f>SUM(Bevételek!H46)</f>
        <v>37308240</v>
      </c>
      <c r="I46" s="19">
        <f t="shared" si="19"/>
        <v>33134248</v>
      </c>
      <c r="J46" s="20">
        <v>0</v>
      </c>
      <c r="K46" s="23">
        <f>SUM(Bevételek!K46)</f>
        <v>33134248</v>
      </c>
      <c r="L46" s="19">
        <f t="shared" si="20"/>
        <v>70442488</v>
      </c>
      <c r="M46" s="22">
        <f t="shared" si="20"/>
        <v>0</v>
      </c>
      <c r="N46" s="23">
        <f t="shared" si="20"/>
        <v>70442488</v>
      </c>
    </row>
    <row r="47" spans="1:14" ht="19.899999999999999" customHeight="1" thickBot="1" x14ac:dyDescent="0.3">
      <c r="A47" s="161" t="s">
        <v>170</v>
      </c>
      <c r="B47" s="162"/>
      <c r="C47" s="82">
        <f>SUM(C44:C46)</f>
        <v>21686407</v>
      </c>
      <c r="D47" s="83">
        <f>SUM(D44:D46)</f>
        <v>0</v>
      </c>
      <c r="E47" s="84">
        <f t="shared" ref="E47:N47" si="21">SUM(E44:E46)</f>
        <v>21686407</v>
      </c>
      <c r="F47" s="82">
        <f t="shared" si="21"/>
        <v>39613935</v>
      </c>
      <c r="G47" s="83">
        <f t="shared" si="21"/>
        <v>0</v>
      </c>
      <c r="H47" s="84">
        <f t="shared" si="21"/>
        <v>39613935</v>
      </c>
      <c r="I47" s="82">
        <f t="shared" si="21"/>
        <v>35231675</v>
      </c>
      <c r="J47" s="83">
        <f t="shared" si="21"/>
        <v>0</v>
      </c>
      <c r="K47" s="84">
        <f t="shared" si="21"/>
        <v>35231675</v>
      </c>
      <c r="L47" s="82">
        <f t="shared" si="21"/>
        <v>96532017</v>
      </c>
      <c r="M47" s="85">
        <f t="shared" si="21"/>
        <v>0</v>
      </c>
      <c r="N47" s="86">
        <f t="shared" si="21"/>
        <v>96532017</v>
      </c>
    </row>
    <row r="48" spans="1:14" ht="19.899999999999999" customHeight="1" thickBot="1" x14ac:dyDescent="0.3">
      <c r="A48" s="163" t="s">
        <v>171</v>
      </c>
      <c r="B48" s="164"/>
      <c r="C48" s="108">
        <f t="shared" ref="C48:N48" si="22">SUM(C47)</f>
        <v>21686407</v>
      </c>
      <c r="D48" s="109">
        <f t="shared" si="22"/>
        <v>0</v>
      </c>
      <c r="E48" s="110">
        <f t="shared" si="22"/>
        <v>21686407</v>
      </c>
      <c r="F48" s="108">
        <f t="shared" si="22"/>
        <v>39613935</v>
      </c>
      <c r="G48" s="111">
        <f t="shared" si="22"/>
        <v>0</v>
      </c>
      <c r="H48" s="110">
        <f t="shared" si="22"/>
        <v>39613935</v>
      </c>
      <c r="I48" s="108">
        <f t="shared" si="22"/>
        <v>35231675</v>
      </c>
      <c r="J48" s="111">
        <f t="shared" si="22"/>
        <v>0</v>
      </c>
      <c r="K48" s="110">
        <f t="shared" si="22"/>
        <v>35231675</v>
      </c>
      <c r="L48" s="108">
        <f t="shared" si="22"/>
        <v>96532017</v>
      </c>
      <c r="M48" s="109">
        <f t="shared" si="22"/>
        <v>0</v>
      </c>
      <c r="N48" s="110">
        <f t="shared" si="22"/>
        <v>96532017</v>
      </c>
    </row>
    <row r="49" spans="1:14" ht="19.899999999999999" customHeight="1" thickTop="1" thickBot="1" x14ac:dyDescent="0.3">
      <c r="A49" s="165" t="s">
        <v>172</v>
      </c>
      <c r="B49" s="166"/>
      <c r="C49" s="113">
        <f t="shared" ref="C49:H49" si="23">SUM(C43)+C48</f>
        <v>174191961</v>
      </c>
      <c r="D49" s="113">
        <f t="shared" si="23"/>
        <v>8928582</v>
      </c>
      <c r="E49" s="114">
        <f t="shared" si="23"/>
        <v>183120543</v>
      </c>
      <c r="F49" s="112">
        <f t="shared" si="23"/>
        <v>40074824</v>
      </c>
      <c r="G49" s="115">
        <f t="shared" si="23"/>
        <v>0</v>
      </c>
      <c r="H49" s="114">
        <f t="shared" si="23"/>
        <v>40074824</v>
      </c>
      <c r="I49" s="112">
        <f>SUM(I15)+I18+I24+I33+I36+I39+I41+I47</f>
        <v>39421277</v>
      </c>
      <c r="J49" s="115">
        <f>SUM(J15)+J18+J24+J33+J36+J39+J41+J47</f>
        <v>0</v>
      </c>
      <c r="K49" s="114">
        <f>SUM(K47+K41+K39+K33+K24+K15)</f>
        <v>39421277</v>
      </c>
      <c r="L49" s="112">
        <f>SUM(L43)+L48</f>
        <v>253688062</v>
      </c>
      <c r="M49" s="113">
        <f>SUM(M43)+M48</f>
        <v>8928582</v>
      </c>
      <c r="N49" s="114">
        <f>SUM(N43)+N48</f>
        <v>262616644</v>
      </c>
    </row>
    <row r="50" spans="1:14" ht="16.5" thickTop="1" x14ac:dyDescent="0.25"/>
  </sheetData>
  <mergeCells count="23">
    <mergeCell ref="A43:B43"/>
    <mergeCell ref="A47:B47"/>
    <mergeCell ref="A48:B48"/>
    <mergeCell ref="A49:B49"/>
    <mergeCell ref="A33:B33"/>
    <mergeCell ref="A34:B34"/>
    <mergeCell ref="A36:B36"/>
    <mergeCell ref="A39:B39"/>
    <mergeCell ref="A41:B41"/>
    <mergeCell ref="A42:B42"/>
    <mergeCell ref="A15:B15"/>
    <mergeCell ref="A18:B18"/>
    <mergeCell ref="A24:B24"/>
    <mergeCell ref="L5:N5"/>
    <mergeCell ref="A1:J1"/>
    <mergeCell ref="M1:N1"/>
    <mergeCell ref="A2:N2"/>
    <mergeCell ref="A3:N3"/>
    <mergeCell ref="A5:A6"/>
    <mergeCell ref="B5:B6"/>
    <mergeCell ref="C5:E5"/>
    <mergeCell ref="F5:H5"/>
    <mergeCell ref="I5:K5"/>
  </mergeCells>
  <pageMargins left="0.78740157480314965" right="0.19685039370078741" top="0.19685039370078741" bottom="0.19685039370078741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D41FD-B62D-427C-8696-55732897C8DE}">
  <dimension ref="A1:N62"/>
  <sheetViews>
    <sheetView workbookViewId="0">
      <selection activeCell="C5" sqref="C1:N1048576"/>
    </sheetView>
  </sheetViews>
  <sheetFormatPr defaultColWidth="8.85546875" defaultRowHeight="15.75" x14ac:dyDescent="0.25"/>
  <cols>
    <col min="1" max="1" width="11.5703125" style="6" customWidth="1"/>
    <col min="2" max="2" width="28.140625" style="6" customWidth="1"/>
    <col min="3" max="3" width="14.7109375" style="116" customWidth="1"/>
    <col min="4" max="4" width="14.7109375" style="6" customWidth="1"/>
    <col min="5" max="6" width="14.7109375" style="116" customWidth="1"/>
    <col min="7" max="7" width="14.7109375" style="6" customWidth="1"/>
    <col min="8" max="9" width="14.7109375" style="116" customWidth="1"/>
    <col min="10" max="10" width="14.7109375" style="6" customWidth="1"/>
    <col min="11" max="12" width="14.7109375" style="116" customWidth="1"/>
    <col min="13" max="13" width="14.7109375" style="6" customWidth="1"/>
    <col min="14" max="14" width="14.7109375" style="116" customWidth="1"/>
    <col min="15" max="16384" width="8.85546875" style="6"/>
  </cols>
  <sheetData>
    <row r="1" spans="1:14" s="2" customFormat="1" ht="20.25" x14ac:dyDescent="0.3">
      <c r="A1" s="199" t="s">
        <v>1</v>
      </c>
      <c r="B1" s="199"/>
      <c r="C1" s="199"/>
      <c r="D1" s="199"/>
      <c r="E1" s="199"/>
      <c r="F1" s="199"/>
      <c r="G1" s="199"/>
      <c r="H1" s="199"/>
      <c r="I1" s="199"/>
      <c r="J1" s="199"/>
      <c r="K1" s="3"/>
      <c r="L1" s="3"/>
      <c r="M1" s="196" t="s">
        <v>173</v>
      </c>
      <c r="N1" s="196"/>
    </row>
    <row r="2" spans="1:14" s="4" customFormat="1" ht="24" customHeight="1" x14ac:dyDescent="0.25">
      <c r="A2" s="191" t="s">
        <v>198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s="4" customFormat="1" ht="18.75" customHeight="1" thickBot="1" x14ac:dyDescent="0.3">
      <c r="A3" s="191" t="s">
        <v>174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</row>
    <row r="4" spans="1:14" ht="28.5" customHeight="1" thickTop="1" x14ac:dyDescent="0.25">
      <c r="A4" s="157" t="s">
        <v>2</v>
      </c>
      <c r="B4" s="159" t="s">
        <v>0</v>
      </c>
      <c r="C4" s="192" t="s">
        <v>3</v>
      </c>
      <c r="D4" s="193"/>
      <c r="E4" s="194"/>
      <c r="F4" s="156" t="s">
        <v>175</v>
      </c>
      <c r="G4" s="156"/>
      <c r="H4" s="156"/>
      <c r="I4" s="156" t="s">
        <v>210</v>
      </c>
      <c r="J4" s="156"/>
      <c r="K4" s="156"/>
      <c r="L4" s="192" t="s">
        <v>7</v>
      </c>
      <c r="M4" s="193"/>
      <c r="N4" s="194"/>
    </row>
    <row r="5" spans="1:14" ht="24.75" thickBot="1" x14ac:dyDescent="0.3">
      <c r="A5" s="158"/>
      <c r="B5" s="160"/>
      <c r="C5" s="7" t="s">
        <v>177</v>
      </c>
      <c r="D5" s="8" t="s">
        <v>178</v>
      </c>
      <c r="E5" s="9" t="s">
        <v>7</v>
      </c>
      <c r="F5" s="7" t="s">
        <v>177</v>
      </c>
      <c r="G5" s="8" t="s">
        <v>178</v>
      </c>
      <c r="H5" s="9" t="s">
        <v>7</v>
      </c>
      <c r="I5" s="7" t="s">
        <v>177</v>
      </c>
      <c r="J5" s="8" t="s">
        <v>178</v>
      </c>
      <c r="K5" s="9" t="s">
        <v>7</v>
      </c>
      <c r="L5" s="7" t="s">
        <v>177</v>
      </c>
      <c r="M5" s="8" t="s">
        <v>178</v>
      </c>
      <c r="N5" s="10" t="s">
        <v>7</v>
      </c>
    </row>
    <row r="6" spans="1:14" ht="15" customHeight="1" thickTop="1" x14ac:dyDescent="0.25">
      <c r="A6" s="12" t="s">
        <v>11</v>
      </c>
      <c r="B6" s="13" t="s">
        <v>12</v>
      </c>
      <c r="C6" s="17">
        <f>SUM(E6)-D6</f>
        <v>16410868</v>
      </c>
      <c r="D6" s="15">
        <v>3497723</v>
      </c>
      <c r="E6" s="16">
        <f>SUM(Kiadás!E5)</f>
        <v>19908591</v>
      </c>
      <c r="F6" s="17">
        <f t="shared" ref="F6:F15" si="0">SUM(H6)-G6</f>
        <v>23807530</v>
      </c>
      <c r="G6" s="15">
        <v>0</v>
      </c>
      <c r="H6" s="16">
        <f>SUM(Kiadás!H5)</f>
        <v>23807530</v>
      </c>
      <c r="I6" s="14">
        <f>SUM(K6)-J6</f>
        <v>22683079</v>
      </c>
      <c r="J6" s="15">
        <v>0</v>
      </c>
      <c r="K6" s="16">
        <f>SUM(Kiadás!K5)</f>
        <v>22683079</v>
      </c>
      <c r="L6" s="17">
        <f t="shared" ref="L6:L15" si="1">SUM(C6+I6+F6)</f>
        <v>62901477</v>
      </c>
      <c r="M6" s="18">
        <f t="shared" ref="M6:M15" si="2">SUM(D6+J6+G6)</f>
        <v>3497723</v>
      </c>
      <c r="N6" s="16">
        <f t="shared" ref="N6:N15" si="3">SUM(E6+K6+H6)</f>
        <v>66399200</v>
      </c>
    </row>
    <row r="7" spans="1:14" ht="15" customHeight="1" x14ac:dyDescent="0.25">
      <c r="A7" s="12" t="s">
        <v>13</v>
      </c>
      <c r="B7" s="13" t="s">
        <v>14</v>
      </c>
      <c r="C7" s="19">
        <f>SUM(E7)-D7</f>
        <v>1010000</v>
      </c>
      <c r="D7" s="20">
        <v>82000</v>
      </c>
      <c r="E7" s="23">
        <f>SUM(Kiadás!E6)</f>
        <v>1092000</v>
      </c>
      <c r="F7" s="19">
        <f t="shared" si="0"/>
        <v>790000</v>
      </c>
      <c r="G7" s="20">
        <v>0</v>
      </c>
      <c r="H7" s="23">
        <f>SUM(Kiadás!H6)</f>
        <v>790000</v>
      </c>
      <c r="I7" s="19">
        <f t="shared" ref="I7:I40" si="4">SUM(K7)-J7</f>
        <v>1500000</v>
      </c>
      <c r="J7" s="20">
        <v>0</v>
      </c>
      <c r="K7" s="23">
        <f>SUM(Kiadás!K6)</f>
        <v>1500000</v>
      </c>
      <c r="L7" s="19">
        <f t="shared" si="1"/>
        <v>3300000</v>
      </c>
      <c r="M7" s="22">
        <f t="shared" si="2"/>
        <v>82000</v>
      </c>
      <c r="N7" s="23">
        <f t="shared" si="3"/>
        <v>3382000</v>
      </c>
    </row>
    <row r="8" spans="1:14" ht="15" customHeight="1" x14ac:dyDescent="0.25">
      <c r="A8" s="24" t="s">
        <v>15</v>
      </c>
      <c r="B8" s="25" t="s">
        <v>16</v>
      </c>
      <c r="C8" s="19">
        <f t="shared" ref="C8:C40" si="5">SUM(E8)-D8</f>
        <v>0</v>
      </c>
      <c r="D8" s="20">
        <v>0</v>
      </c>
      <c r="E8" s="23">
        <f>SUM(Kiadás!E7)</f>
        <v>0</v>
      </c>
      <c r="F8" s="19">
        <f t="shared" si="0"/>
        <v>0</v>
      </c>
      <c r="G8" s="20">
        <v>0</v>
      </c>
      <c r="H8" s="23">
        <f>SUM(Kiadás!H7)</f>
        <v>0</v>
      </c>
      <c r="I8" s="19">
        <f t="shared" si="4"/>
        <v>0</v>
      </c>
      <c r="J8" s="20">
        <v>0</v>
      </c>
      <c r="K8" s="23">
        <f>SUM(Kiadás!K7)</f>
        <v>0</v>
      </c>
      <c r="L8" s="19">
        <f t="shared" si="1"/>
        <v>0</v>
      </c>
      <c r="M8" s="22">
        <f t="shared" si="2"/>
        <v>0</v>
      </c>
      <c r="N8" s="23">
        <f t="shared" si="3"/>
        <v>0</v>
      </c>
    </row>
    <row r="9" spans="1:14" ht="15" customHeight="1" x14ac:dyDescent="0.25">
      <c r="A9" s="24" t="s">
        <v>17</v>
      </c>
      <c r="B9" s="25" t="s">
        <v>18</v>
      </c>
      <c r="C9" s="19">
        <f t="shared" si="5"/>
        <v>833952</v>
      </c>
      <c r="D9" s="20">
        <v>0</v>
      </c>
      <c r="E9" s="23">
        <f>SUM(Kiadás!E8)</f>
        <v>833952</v>
      </c>
      <c r="F9" s="19">
        <f t="shared" si="0"/>
        <v>1217391</v>
      </c>
      <c r="G9" s="20">
        <v>0</v>
      </c>
      <c r="H9" s="23">
        <f>SUM(Kiadás!H8)</f>
        <v>1217391</v>
      </c>
      <c r="I9" s="19">
        <f t="shared" si="4"/>
        <v>1087145</v>
      </c>
      <c r="J9" s="20">
        <v>0</v>
      </c>
      <c r="K9" s="23">
        <f>SUM(Kiadás!K8)</f>
        <v>1087145</v>
      </c>
      <c r="L9" s="19">
        <f t="shared" si="1"/>
        <v>3138488</v>
      </c>
      <c r="M9" s="22">
        <f t="shared" si="2"/>
        <v>0</v>
      </c>
      <c r="N9" s="23">
        <f t="shared" si="3"/>
        <v>3138488</v>
      </c>
    </row>
    <row r="10" spans="1:14" ht="15" customHeight="1" x14ac:dyDescent="0.25">
      <c r="A10" s="24" t="s">
        <v>19</v>
      </c>
      <c r="B10" s="25" t="s">
        <v>20</v>
      </c>
      <c r="C10" s="19">
        <f t="shared" si="5"/>
        <v>0</v>
      </c>
      <c r="D10" s="20">
        <v>0</v>
      </c>
      <c r="E10" s="23">
        <f>SUM(Kiadás!E9)</f>
        <v>0</v>
      </c>
      <c r="F10" s="19">
        <f t="shared" si="0"/>
        <v>191220</v>
      </c>
      <c r="G10" s="20">
        <v>0</v>
      </c>
      <c r="H10" s="23">
        <f>SUM(Kiadás!H9)</f>
        <v>191220</v>
      </c>
      <c r="I10" s="19">
        <f t="shared" si="4"/>
        <v>0</v>
      </c>
      <c r="J10" s="20">
        <v>0</v>
      </c>
      <c r="K10" s="23">
        <f>SUM(Kiadás!K9)</f>
        <v>0</v>
      </c>
      <c r="L10" s="19">
        <f t="shared" si="1"/>
        <v>191220</v>
      </c>
      <c r="M10" s="22">
        <f t="shared" si="2"/>
        <v>0</v>
      </c>
      <c r="N10" s="23">
        <f t="shared" si="3"/>
        <v>191220</v>
      </c>
    </row>
    <row r="11" spans="1:14" ht="15" customHeight="1" x14ac:dyDescent="0.25">
      <c r="A11" s="24" t="s">
        <v>21</v>
      </c>
      <c r="B11" s="25" t="s">
        <v>22</v>
      </c>
      <c r="C11" s="19">
        <f t="shared" si="5"/>
        <v>0</v>
      </c>
      <c r="D11" s="20">
        <v>0</v>
      </c>
      <c r="E11" s="23">
        <f>SUM(Kiadás!E10)</f>
        <v>0</v>
      </c>
      <c r="F11" s="19">
        <f t="shared" si="0"/>
        <v>0</v>
      </c>
      <c r="G11" s="20">
        <v>0</v>
      </c>
      <c r="H11" s="23">
        <f>SUM(Kiadás!H10)</f>
        <v>0</v>
      </c>
      <c r="I11" s="19">
        <f t="shared" si="4"/>
        <v>0</v>
      </c>
      <c r="J11" s="20">
        <v>0</v>
      </c>
      <c r="K11" s="23">
        <f>SUM(Kiadás!K10)</f>
        <v>0</v>
      </c>
      <c r="L11" s="19">
        <f t="shared" si="1"/>
        <v>0</v>
      </c>
      <c r="M11" s="22">
        <f t="shared" si="2"/>
        <v>0</v>
      </c>
      <c r="N11" s="23">
        <f t="shared" si="3"/>
        <v>0</v>
      </c>
    </row>
    <row r="12" spans="1:14" ht="15" customHeight="1" x14ac:dyDescent="0.25">
      <c r="A12" s="24" t="s">
        <v>23</v>
      </c>
      <c r="B12" s="25" t="s">
        <v>24</v>
      </c>
      <c r="C12" s="19">
        <f t="shared" si="5"/>
        <v>0</v>
      </c>
      <c r="D12" s="20">
        <v>0</v>
      </c>
      <c r="E12" s="23">
        <f>SUM(Kiadás!E11)</f>
        <v>0</v>
      </c>
      <c r="F12" s="19">
        <f t="shared" si="0"/>
        <v>0</v>
      </c>
      <c r="G12" s="20">
        <v>0</v>
      </c>
      <c r="H12" s="23">
        <f>SUM(Kiadás!H11)</f>
        <v>0</v>
      </c>
      <c r="I12" s="19">
        <f t="shared" si="4"/>
        <v>180000</v>
      </c>
      <c r="J12" s="20">
        <v>0</v>
      </c>
      <c r="K12" s="23">
        <f>SUM(Kiadás!K11)</f>
        <v>180000</v>
      </c>
      <c r="L12" s="19">
        <f t="shared" si="1"/>
        <v>180000</v>
      </c>
      <c r="M12" s="22">
        <f t="shared" si="2"/>
        <v>0</v>
      </c>
      <c r="N12" s="23">
        <f t="shared" si="3"/>
        <v>180000</v>
      </c>
    </row>
    <row r="13" spans="1:14" ht="15" customHeight="1" x14ac:dyDescent="0.25">
      <c r="A13" s="24" t="s">
        <v>25</v>
      </c>
      <c r="B13" s="25" t="s">
        <v>26</v>
      </c>
      <c r="C13" s="19">
        <f t="shared" si="5"/>
        <v>7481485</v>
      </c>
      <c r="D13" s="20">
        <v>0</v>
      </c>
      <c r="E13" s="23">
        <f>SUM(Kiadás!E12)</f>
        <v>7481485</v>
      </c>
      <c r="F13" s="19">
        <f t="shared" si="0"/>
        <v>0</v>
      </c>
      <c r="G13" s="20">
        <v>0</v>
      </c>
      <c r="H13" s="23">
        <f>SUM(Kiadás!H12)</f>
        <v>0</v>
      </c>
      <c r="I13" s="19">
        <f t="shared" si="4"/>
        <v>0</v>
      </c>
      <c r="J13" s="20">
        <v>0</v>
      </c>
      <c r="K13" s="23">
        <f>SUM(Kiadás!K12)</f>
        <v>0</v>
      </c>
      <c r="L13" s="19">
        <f t="shared" si="1"/>
        <v>7481485</v>
      </c>
      <c r="M13" s="22">
        <f t="shared" si="2"/>
        <v>0</v>
      </c>
      <c r="N13" s="23">
        <f t="shared" si="3"/>
        <v>7481485</v>
      </c>
    </row>
    <row r="14" spans="1:14" s="26" customFormat="1" ht="15" customHeight="1" x14ac:dyDescent="0.2">
      <c r="A14" s="24" t="s">
        <v>27</v>
      </c>
      <c r="B14" s="25" t="s">
        <v>28</v>
      </c>
      <c r="C14" s="19">
        <f t="shared" si="5"/>
        <v>0</v>
      </c>
      <c r="D14" s="20">
        <v>517367</v>
      </c>
      <c r="E14" s="23">
        <f>SUM(Kiadás!E13)</f>
        <v>517367</v>
      </c>
      <c r="F14" s="19">
        <f t="shared" si="0"/>
        <v>400000</v>
      </c>
      <c r="G14" s="20">
        <v>0</v>
      </c>
      <c r="H14" s="23">
        <f>SUM(Kiadás!H13)</f>
        <v>400000</v>
      </c>
      <c r="I14" s="19">
        <f t="shared" si="4"/>
        <v>0</v>
      </c>
      <c r="J14" s="20">
        <v>0</v>
      </c>
      <c r="K14" s="23">
        <f>SUM(Kiadás!K13)</f>
        <v>0</v>
      </c>
      <c r="L14" s="19">
        <f t="shared" si="1"/>
        <v>400000</v>
      </c>
      <c r="M14" s="22">
        <f t="shared" si="2"/>
        <v>517367</v>
      </c>
      <c r="N14" s="23">
        <f t="shared" si="3"/>
        <v>917367</v>
      </c>
    </row>
    <row r="15" spans="1:14" s="27" customFormat="1" ht="15" customHeight="1" x14ac:dyDescent="0.25">
      <c r="A15" s="24" t="s">
        <v>29</v>
      </c>
      <c r="B15" s="25" t="s">
        <v>30</v>
      </c>
      <c r="C15" s="19">
        <f t="shared" si="5"/>
        <v>0</v>
      </c>
      <c r="D15" s="20">
        <v>187637</v>
      </c>
      <c r="E15" s="23">
        <f>SUM(Kiadás!E14)</f>
        <v>187637</v>
      </c>
      <c r="F15" s="19">
        <f t="shared" si="0"/>
        <v>0</v>
      </c>
      <c r="G15" s="20">
        <v>0</v>
      </c>
      <c r="H15" s="23">
        <f>SUM(Kiadás!H14)</f>
        <v>0</v>
      </c>
      <c r="I15" s="19">
        <f t="shared" si="4"/>
        <v>835</v>
      </c>
      <c r="J15" s="20">
        <v>0</v>
      </c>
      <c r="K15" s="23">
        <f>SUM(Kiadás!K14)</f>
        <v>835</v>
      </c>
      <c r="L15" s="19">
        <f t="shared" si="1"/>
        <v>835</v>
      </c>
      <c r="M15" s="22">
        <f t="shared" si="2"/>
        <v>187637</v>
      </c>
      <c r="N15" s="23">
        <f t="shared" si="3"/>
        <v>188472</v>
      </c>
    </row>
    <row r="16" spans="1:14" s="26" customFormat="1" ht="15" customHeight="1" x14ac:dyDescent="0.25">
      <c r="A16" s="181" t="s">
        <v>31</v>
      </c>
      <c r="B16" s="182"/>
      <c r="C16" s="28">
        <f t="shared" ref="C16:N16" si="6">SUM(C6:C15)</f>
        <v>25736305</v>
      </c>
      <c r="D16" s="29">
        <f t="shared" si="6"/>
        <v>4284727</v>
      </c>
      <c r="E16" s="30">
        <f t="shared" si="6"/>
        <v>30021032</v>
      </c>
      <c r="F16" s="31">
        <f t="shared" si="6"/>
        <v>26406141</v>
      </c>
      <c r="G16" s="32">
        <f t="shared" si="6"/>
        <v>0</v>
      </c>
      <c r="H16" s="30">
        <f t="shared" si="6"/>
        <v>26406141</v>
      </c>
      <c r="I16" s="31">
        <f t="shared" si="6"/>
        <v>25451059</v>
      </c>
      <c r="J16" s="32">
        <f t="shared" si="6"/>
        <v>0</v>
      </c>
      <c r="K16" s="30">
        <f t="shared" si="6"/>
        <v>25451059</v>
      </c>
      <c r="L16" s="31">
        <f t="shared" si="6"/>
        <v>77593505</v>
      </c>
      <c r="M16" s="29">
        <f t="shared" si="6"/>
        <v>4284727</v>
      </c>
      <c r="N16" s="30">
        <f t="shared" si="6"/>
        <v>81878232</v>
      </c>
    </row>
    <row r="17" spans="1:14" ht="15" customHeight="1" x14ac:dyDescent="0.25">
      <c r="A17" s="33" t="s">
        <v>32</v>
      </c>
      <c r="B17" s="34" t="s">
        <v>33</v>
      </c>
      <c r="C17" s="19">
        <f t="shared" si="5"/>
        <v>4261419</v>
      </c>
      <c r="D17" s="20">
        <v>424175</v>
      </c>
      <c r="E17" s="23">
        <f>SUM(Kiadás!E16)</f>
        <v>4685594</v>
      </c>
      <c r="F17" s="19">
        <f>SUM(H17)-G17</f>
        <v>4829700</v>
      </c>
      <c r="G17" s="20">
        <v>0</v>
      </c>
      <c r="H17" s="23">
        <f>SUM(Kiadás!H16)</f>
        <v>4829700</v>
      </c>
      <c r="I17" s="19">
        <f t="shared" si="4"/>
        <v>4245094</v>
      </c>
      <c r="J17" s="20">
        <v>0</v>
      </c>
      <c r="K17" s="23">
        <f>SUM(Kiadás!K16)</f>
        <v>4245094</v>
      </c>
      <c r="L17" s="19">
        <f>SUM(C17+I17+F17)</f>
        <v>13336213</v>
      </c>
      <c r="M17" s="22">
        <f>SUM(D17+J17+G17)</f>
        <v>424175</v>
      </c>
      <c r="N17" s="23">
        <f>SUM(E17+K17+H17)</f>
        <v>13760388</v>
      </c>
    </row>
    <row r="18" spans="1:14" s="26" customFormat="1" ht="15" customHeight="1" x14ac:dyDescent="0.25">
      <c r="A18" s="181" t="s">
        <v>34</v>
      </c>
      <c r="B18" s="182"/>
      <c r="C18" s="28">
        <f>SUM(C17)</f>
        <v>4261419</v>
      </c>
      <c r="D18" s="29">
        <f>SUM(D17)</f>
        <v>424175</v>
      </c>
      <c r="E18" s="30">
        <f t="shared" ref="E18:N18" si="7">SUM(E17)</f>
        <v>4685594</v>
      </c>
      <c r="F18" s="31">
        <f t="shared" si="7"/>
        <v>4829700</v>
      </c>
      <c r="G18" s="32">
        <f t="shared" si="7"/>
        <v>0</v>
      </c>
      <c r="H18" s="30">
        <f t="shared" si="7"/>
        <v>4829700</v>
      </c>
      <c r="I18" s="31">
        <f t="shared" si="7"/>
        <v>4245094</v>
      </c>
      <c r="J18" s="32">
        <f t="shared" si="7"/>
        <v>0</v>
      </c>
      <c r="K18" s="30">
        <f t="shared" si="7"/>
        <v>4245094</v>
      </c>
      <c r="L18" s="31">
        <f t="shared" si="7"/>
        <v>13336213</v>
      </c>
      <c r="M18" s="29">
        <f t="shared" si="7"/>
        <v>424175</v>
      </c>
      <c r="N18" s="30">
        <f t="shared" si="7"/>
        <v>13760388</v>
      </c>
    </row>
    <row r="19" spans="1:14" ht="15" customHeight="1" x14ac:dyDescent="0.25">
      <c r="A19" s="24" t="s">
        <v>35</v>
      </c>
      <c r="B19" s="25" t="s">
        <v>36</v>
      </c>
      <c r="C19" s="19">
        <f t="shared" si="5"/>
        <v>0</v>
      </c>
      <c r="D19" s="20">
        <v>0</v>
      </c>
      <c r="E19" s="23">
        <f>SUM(Kiadás!E18)</f>
        <v>0</v>
      </c>
      <c r="F19" s="19">
        <f t="shared" ref="F19:F40" si="8">SUM(H19)-G19</f>
        <v>39800</v>
      </c>
      <c r="G19" s="20">
        <v>0</v>
      </c>
      <c r="H19" s="23">
        <f>SUM(Kiadás!H18)</f>
        <v>39800</v>
      </c>
      <c r="I19" s="19">
        <f t="shared" si="4"/>
        <v>40686</v>
      </c>
      <c r="J19" s="20">
        <v>0</v>
      </c>
      <c r="K19" s="23">
        <f>SUM(Kiadás!K18)</f>
        <v>40686</v>
      </c>
      <c r="L19" s="19">
        <f t="shared" ref="L19:L32" si="9">SUM(C19+I19+F19)</f>
        <v>80486</v>
      </c>
      <c r="M19" s="22">
        <f t="shared" ref="M19:M32" si="10">SUM(D19+J19+G19)</f>
        <v>0</v>
      </c>
      <c r="N19" s="23">
        <f t="shared" ref="N19:N32" si="11">SUM(E19+K19+H19)</f>
        <v>80486</v>
      </c>
    </row>
    <row r="20" spans="1:14" ht="15" customHeight="1" x14ac:dyDescent="0.25">
      <c r="A20" s="24" t="s">
        <v>37</v>
      </c>
      <c r="B20" s="25" t="s">
        <v>38</v>
      </c>
      <c r="C20" s="19">
        <f t="shared" si="5"/>
        <v>1589529</v>
      </c>
      <c r="D20" s="20">
        <v>0</v>
      </c>
      <c r="E20" s="23">
        <f>SUM(Kiadás!E19)</f>
        <v>1589529</v>
      </c>
      <c r="F20" s="19">
        <f t="shared" si="8"/>
        <v>842423</v>
      </c>
      <c r="G20" s="20">
        <v>0</v>
      </c>
      <c r="H20" s="23">
        <f>SUM(Kiadás!H19)</f>
        <v>842423</v>
      </c>
      <c r="I20" s="19">
        <f t="shared" si="4"/>
        <v>870900</v>
      </c>
      <c r="J20" s="20">
        <v>0</v>
      </c>
      <c r="K20" s="23">
        <f>SUM(Kiadás!K19)</f>
        <v>870900</v>
      </c>
      <c r="L20" s="19">
        <f t="shared" si="9"/>
        <v>3302852</v>
      </c>
      <c r="M20" s="22">
        <f t="shared" si="10"/>
        <v>0</v>
      </c>
      <c r="N20" s="23">
        <f t="shared" si="11"/>
        <v>3302852</v>
      </c>
    </row>
    <row r="21" spans="1:14" ht="15" customHeight="1" x14ac:dyDescent="0.25">
      <c r="A21" s="24" t="s">
        <v>39</v>
      </c>
      <c r="B21" s="25" t="s">
        <v>40</v>
      </c>
      <c r="C21" s="19">
        <f t="shared" si="5"/>
        <v>575410</v>
      </c>
      <c r="D21" s="20">
        <v>495000</v>
      </c>
      <c r="E21" s="23">
        <f>SUM(Kiadás!E20)</f>
        <v>1070410</v>
      </c>
      <c r="F21" s="19">
        <f t="shared" si="8"/>
        <v>144000</v>
      </c>
      <c r="G21" s="20">
        <v>0</v>
      </c>
      <c r="H21" s="23">
        <f>SUM(Kiadás!H20)</f>
        <v>144000</v>
      </c>
      <c r="I21" s="19">
        <f t="shared" si="4"/>
        <v>195832</v>
      </c>
      <c r="J21" s="20">
        <v>0</v>
      </c>
      <c r="K21" s="23">
        <f>SUM(Kiadás!K20)</f>
        <v>195832</v>
      </c>
      <c r="L21" s="19">
        <f t="shared" si="9"/>
        <v>915242</v>
      </c>
      <c r="M21" s="22">
        <f t="shared" si="10"/>
        <v>495000</v>
      </c>
      <c r="N21" s="23">
        <f t="shared" si="11"/>
        <v>1410242</v>
      </c>
    </row>
    <row r="22" spans="1:14" ht="15" customHeight="1" x14ac:dyDescent="0.25">
      <c r="A22" s="24" t="s">
        <v>41</v>
      </c>
      <c r="B22" s="25" t="s">
        <v>42</v>
      </c>
      <c r="C22" s="19">
        <f t="shared" si="5"/>
        <v>111007</v>
      </c>
      <c r="D22" s="20">
        <v>0</v>
      </c>
      <c r="E22" s="23">
        <f>SUM(Kiadás!E21)</f>
        <v>111007</v>
      </c>
      <c r="F22" s="19">
        <f t="shared" si="8"/>
        <v>4654</v>
      </c>
      <c r="G22" s="20">
        <v>0</v>
      </c>
      <c r="H22" s="23">
        <f>SUM(Kiadás!H21)</f>
        <v>4654</v>
      </c>
      <c r="I22" s="19">
        <f t="shared" si="4"/>
        <v>250554</v>
      </c>
      <c r="J22" s="20">
        <v>0</v>
      </c>
      <c r="K22" s="23">
        <f>SUM(Kiadás!K21)</f>
        <v>250554</v>
      </c>
      <c r="L22" s="19">
        <f t="shared" si="9"/>
        <v>366215</v>
      </c>
      <c r="M22" s="22">
        <f t="shared" si="10"/>
        <v>0</v>
      </c>
      <c r="N22" s="23">
        <f t="shared" si="11"/>
        <v>366215</v>
      </c>
    </row>
    <row r="23" spans="1:14" ht="15" customHeight="1" x14ac:dyDescent="0.25">
      <c r="A23" s="24" t="s">
        <v>43</v>
      </c>
      <c r="B23" s="25" t="s">
        <v>44</v>
      </c>
      <c r="C23" s="19">
        <f t="shared" si="5"/>
        <v>4103169</v>
      </c>
      <c r="D23" s="20">
        <v>0</v>
      </c>
      <c r="E23" s="23">
        <f>SUM(Kiadás!E22)</f>
        <v>4103169</v>
      </c>
      <c r="F23" s="19">
        <f t="shared" si="8"/>
        <v>1541479</v>
      </c>
      <c r="G23" s="20">
        <v>0</v>
      </c>
      <c r="H23" s="23">
        <f>SUM(Kiadás!H22)</f>
        <v>1541479</v>
      </c>
      <c r="I23" s="19">
        <f t="shared" si="4"/>
        <v>805874</v>
      </c>
      <c r="J23" s="20">
        <v>0</v>
      </c>
      <c r="K23" s="23">
        <f>SUM(Kiadás!K22)</f>
        <v>805874</v>
      </c>
      <c r="L23" s="19">
        <f t="shared" si="9"/>
        <v>6450522</v>
      </c>
      <c r="M23" s="22">
        <f t="shared" si="10"/>
        <v>0</v>
      </c>
      <c r="N23" s="23">
        <f t="shared" si="11"/>
        <v>6450522</v>
      </c>
    </row>
    <row r="24" spans="1:14" ht="15" customHeight="1" x14ac:dyDescent="0.25">
      <c r="A24" s="24" t="s">
        <v>45</v>
      </c>
      <c r="B24" s="25" t="s">
        <v>46</v>
      </c>
      <c r="C24" s="19">
        <f t="shared" si="5"/>
        <v>3285356</v>
      </c>
      <c r="D24" s="20">
        <v>0</v>
      </c>
      <c r="E24" s="23">
        <f>SUM(Kiadás!E23)</f>
        <v>3285356</v>
      </c>
      <c r="F24" s="19">
        <f t="shared" si="8"/>
        <v>3232735</v>
      </c>
      <c r="G24" s="20">
        <v>0</v>
      </c>
      <c r="H24" s="23">
        <f>SUM(Kiadás!H23)</f>
        <v>3232735</v>
      </c>
      <c r="I24" s="19">
        <f t="shared" si="4"/>
        <v>4433593</v>
      </c>
      <c r="J24" s="20">
        <v>0</v>
      </c>
      <c r="K24" s="23">
        <f>SUM(Kiadás!K23)</f>
        <v>4433593</v>
      </c>
      <c r="L24" s="19">
        <f t="shared" si="9"/>
        <v>10951684</v>
      </c>
      <c r="M24" s="22">
        <f t="shared" si="10"/>
        <v>0</v>
      </c>
      <c r="N24" s="23">
        <f t="shared" si="11"/>
        <v>10951684</v>
      </c>
    </row>
    <row r="25" spans="1:14" ht="15" customHeight="1" x14ac:dyDescent="0.25">
      <c r="A25" s="24" t="s">
        <v>47</v>
      </c>
      <c r="B25" s="25" t="s">
        <v>48</v>
      </c>
      <c r="C25" s="19">
        <f t="shared" si="5"/>
        <v>199050</v>
      </c>
      <c r="D25" s="20">
        <v>0</v>
      </c>
      <c r="E25" s="23">
        <f>SUM(Kiadás!E24)</f>
        <v>199050</v>
      </c>
      <c r="F25" s="19">
        <f t="shared" si="8"/>
        <v>71950</v>
      </c>
      <c r="G25" s="20">
        <v>0</v>
      </c>
      <c r="H25" s="23">
        <f>SUM(Kiadás!H24)</f>
        <v>71950</v>
      </c>
      <c r="I25" s="19">
        <f t="shared" si="4"/>
        <v>48733</v>
      </c>
      <c r="J25" s="20">
        <v>0</v>
      </c>
      <c r="K25" s="23">
        <f>SUM(Kiadás!K24)</f>
        <v>48733</v>
      </c>
      <c r="L25" s="19">
        <f t="shared" si="9"/>
        <v>319733</v>
      </c>
      <c r="M25" s="22">
        <f t="shared" si="10"/>
        <v>0</v>
      </c>
      <c r="N25" s="23">
        <f t="shared" si="11"/>
        <v>319733</v>
      </c>
    </row>
    <row r="26" spans="1:14" ht="15" customHeight="1" x14ac:dyDescent="0.25">
      <c r="A26" s="24" t="s">
        <v>49</v>
      </c>
      <c r="B26" s="25" t="s">
        <v>50</v>
      </c>
      <c r="C26" s="19">
        <f t="shared" si="5"/>
        <v>353860</v>
      </c>
      <c r="D26" s="20">
        <v>0</v>
      </c>
      <c r="E26" s="23">
        <f>SUM(Kiadás!E25)</f>
        <v>353860</v>
      </c>
      <c r="F26" s="19">
        <f t="shared" si="8"/>
        <v>13200</v>
      </c>
      <c r="G26" s="20">
        <v>0</v>
      </c>
      <c r="H26" s="23">
        <f>SUM(Kiadás!H25)</f>
        <v>13200</v>
      </c>
      <c r="I26" s="19">
        <f t="shared" si="4"/>
        <v>0</v>
      </c>
      <c r="J26" s="20">
        <v>0</v>
      </c>
      <c r="K26" s="23">
        <f>SUM(Kiadás!K25)</f>
        <v>0</v>
      </c>
      <c r="L26" s="19">
        <f t="shared" si="9"/>
        <v>367060</v>
      </c>
      <c r="M26" s="22">
        <f t="shared" si="10"/>
        <v>0</v>
      </c>
      <c r="N26" s="23">
        <f t="shared" si="11"/>
        <v>367060</v>
      </c>
    </row>
    <row r="27" spans="1:14" ht="15" customHeight="1" x14ac:dyDescent="0.25">
      <c r="A27" s="24" t="s">
        <v>51</v>
      </c>
      <c r="B27" s="25" t="s">
        <v>52</v>
      </c>
      <c r="C27" s="19">
        <f t="shared" si="5"/>
        <v>4819248</v>
      </c>
      <c r="D27" s="20">
        <v>1805483</v>
      </c>
      <c r="E27" s="23">
        <f>SUM(Kiadás!E26)</f>
        <v>6624731</v>
      </c>
      <c r="F27" s="19">
        <f t="shared" si="8"/>
        <v>462942</v>
      </c>
      <c r="G27" s="20">
        <v>0</v>
      </c>
      <c r="H27" s="23">
        <f>SUM(Kiadás!H26)</f>
        <v>462942</v>
      </c>
      <c r="I27" s="19">
        <f t="shared" si="4"/>
        <v>696214</v>
      </c>
      <c r="J27" s="20">
        <v>0</v>
      </c>
      <c r="K27" s="23">
        <f>SUM(Kiadás!K26)</f>
        <v>696214</v>
      </c>
      <c r="L27" s="19">
        <f t="shared" si="9"/>
        <v>5978404</v>
      </c>
      <c r="M27" s="22">
        <f t="shared" si="10"/>
        <v>1805483</v>
      </c>
      <c r="N27" s="23">
        <f t="shared" si="11"/>
        <v>7783887</v>
      </c>
    </row>
    <row r="28" spans="1:14" ht="15" customHeight="1" x14ac:dyDescent="0.25">
      <c r="A28" s="24" t="s">
        <v>53</v>
      </c>
      <c r="B28" s="25" t="s">
        <v>54</v>
      </c>
      <c r="C28" s="19">
        <f t="shared" si="5"/>
        <v>224725</v>
      </c>
      <c r="D28" s="20">
        <v>0</v>
      </c>
      <c r="E28" s="23">
        <f>SUM(Kiadás!E27)</f>
        <v>224725</v>
      </c>
      <c r="F28" s="19">
        <f t="shared" si="8"/>
        <v>70855</v>
      </c>
      <c r="G28" s="20">
        <v>0</v>
      </c>
      <c r="H28" s="23">
        <f>SUM(Kiadás!H27)</f>
        <v>70855</v>
      </c>
      <c r="I28" s="19">
        <f t="shared" si="4"/>
        <v>88652</v>
      </c>
      <c r="J28" s="20">
        <v>0</v>
      </c>
      <c r="K28" s="23">
        <f>SUM(Kiadás!K27)</f>
        <v>88652</v>
      </c>
      <c r="L28" s="19">
        <f t="shared" si="9"/>
        <v>384232</v>
      </c>
      <c r="M28" s="22">
        <f t="shared" si="10"/>
        <v>0</v>
      </c>
      <c r="N28" s="23">
        <f t="shared" si="11"/>
        <v>384232</v>
      </c>
    </row>
    <row r="29" spans="1:14" ht="15" customHeight="1" x14ac:dyDescent="0.25">
      <c r="A29" s="24" t="s">
        <v>55</v>
      </c>
      <c r="B29" s="25" t="s">
        <v>56</v>
      </c>
      <c r="C29" s="19">
        <f t="shared" si="5"/>
        <v>2715465</v>
      </c>
      <c r="D29" s="20">
        <v>328512</v>
      </c>
      <c r="E29" s="23">
        <f>SUM(Kiadás!E28)</f>
        <v>3043977</v>
      </c>
      <c r="F29" s="19">
        <f t="shared" si="8"/>
        <v>1521987</v>
      </c>
      <c r="G29" s="20">
        <v>0</v>
      </c>
      <c r="H29" s="23">
        <f>SUM(Kiadás!H28)</f>
        <v>1521987</v>
      </c>
      <c r="I29" s="19">
        <f t="shared" si="4"/>
        <v>1701679</v>
      </c>
      <c r="J29" s="20">
        <v>0</v>
      </c>
      <c r="K29" s="23">
        <f>SUM(Kiadás!K28)</f>
        <v>1701679</v>
      </c>
      <c r="L29" s="19">
        <f t="shared" si="9"/>
        <v>5939131</v>
      </c>
      <c r="M29" s="22">
        <f t="shared" si="10"/>
        <v>328512</v>
      </c>
      <c r="N29" s="23">
        <f t="shared" si="11"/>
        <v>6267643</v>
      </c>
    </row>
    <row r="30" spans="1:14" ht="15" customHeight="1" x14ac:dyDescent="0.25">
      <c r="A30" s="24" t="s">
        <v>57</v>
      </c>
      <c r="B30" s="25" t="s">
        <v>58</v>
      </c>
      <c r="C30" s="19">
        <f t="shared" si="5"/>
        <v>17000</v>
      </c>
      <c r="D30" s="20">
        <v>0</v>
      </c>
      <c r="E30" s="23">
        <f>SUM(Kiadás!E29)</f>
        <v>17000</v>
      </c>
      <c r="F30" s="19">
        <f t="shared" si="8"/>
        <v>0</v>
      </c>
      <c r="G30" s="20">
        <v>0</v>
      </c>
      <c r="H30" s="23">
        <f>SUM(Kiadás!H29)</f>
        <v>0</v>
      </c>
      <c r="I30" s="19">
        <f t="shared" si="4"/>
        <v>0</v>
      </c>
      <c r="J30" s="20">
        <v>0</v>
      </c>
      <c r="K30" s="23">
        <f>SUM(Kiadás!K29)</f>
        <v>0</v>
      </c>
      <c r="L30" s="19">
        <f t="shared" si="9"/>
        <v>17000</v>
      </c>
      <c r="M30" s="22">
        <f t="shared" si="10"/>
        <v>0</v>
      </c>
      <c r="N30" s="23">
        <f t="shared" si="11"/>
        <v>17000</v>
      </c>
    </row>
    <row r="31" spans="1:14" s="26" customFormat="1" ht="15" customHeight="1" x14ac:dyDescent="0.2">
      <c r="A31" s="24" t="s">
        <v>59</v>
      </c>
      <c r="B31" s="25" t="s">
        <v>60</v>
      </c>
      <c r="C31" s="19">
        <f t="shared" si="5"/>
        <v>0</v>
      </c>
      <c r="D31" s="20">
        <v>0</v>
      </c>
      <c r="E31" s="23">
        <f>SUM(Kiadás!E30)</f>
        <v>0</v>
      </c>
      <c r="F31" s="19">
        <f t="shared" si="8"/>
        <v>0</v>
      </c>
      <c r="G31" s="20">
        <v>0</v>
      </c>
      <c r="H31" s="23">
        <f>SUM(Kiadás!H30)</f>
        <v>0</v>
      </c>
      <c r="I31" s="19">
        <f t="shared" si="4"/>
        <v>0</v>
      </c>
      <c r="J31" s="20">
        <v>0</v>
      </c>
      <c r="K31" s="23">
        <f>SUM(Kiadás!K30)</f>
        <v>0</v>
      </c>
      <c r="L31" s="19">
        <f t="shared" si="9"/>
        <v>0</v>
      </c>
      <c r="M31" s="22">
        <f t="shared" si="10"/>
        <v>0</v>
      </c>
      <c r="N31" s="23">
        <f t="shared" si="11"/>
        <v>0</v>
      </c>
    </row>
    <row r="32" spans="1:14" ht="15" customHeight="1" x14ac:dyDescent="0.25">
      <c r="A32" s="24" t="s">
        <v>61</v>
      </c>
      <c r="B32" s="25" t="s">
        <v>62</v>
      </c>
      <c r="C32" s="19">
        <f t="shared" si="5"/>
        <v>333025</v>
      </c>
      <c r="D32" s="20">
        <v>245005</v>
      </c>
      <c r="E32" s="23">
        <f>SUM(Kiadás!E31)</f>
        <v>578030</v>
      </c>
      <c r="F32" s="19">
        <f t="shared" si="8"/>
        <v>5640</v>
      </c>
      <c r="G32" s="20">
        <v>0</v>
      </c>
      <c r="H32" s="23">
        <f>SUM(Kiadás!H31)</f>
        <v>5640</v>
      </c>
      <c r="I32" s="19">
        <f t="shared" si="4"/>
        <v>4798</v>
      </c>
      <c r="J32" s="20">
        <v>0</v>
      </c>
      <c r="K32" s="23">
        <f>SUM(Kiadás!K31)</f>
        <v>4798</v>
      </c>
      <c r="L32" s="19">
        <f t="shared" si="9"/>
        <v>343463</v>
      </c>
      <c r="M32" s="22">
        <f t="shared" si="10"/>
        <v>245005</v>
      </c>
      <c r="N32" s="23">
        <f t="shared" si="11"/>
        <v>588468</v>
      </c>
    </row>
    <row r="33" spans="1:14" s="26" customFormat="1" ht="15" customHeight="1" x14ac:dyDescent="0.25">
      <c r="A33" s="181" t="s">
        <v>63</v>
      </c>
      <c r="B33" s="182"/>
      <c r="C33" s="28">
        <f t="shared" ref="C33:N33" si="12">SUM(C19:C32)</f>
        <v>18326844</v>
      </c>
      <c r="D33" s="29">
        <f t="shared" si="12"/>
        <v>2874000</v>
      </c>
      <c r="E33" s="30">
        <f t="shared" si="12"/>
        <v>21200844</v>
      </c>
      <c r="F33" s="31">
        <f t="shared" si="12"/>
        <v>7951665</v>
      </c>
      <c r="G33" s="32">
        <f t="shared" si="12"/>
        <v>0</v>
      </c>
      <c r="H33" s="30">
        <f t="shared" si="12"/>
        <v>7951665</v>
      </c>
      <c r="I33" s="31">
        <f t="shared" si="12"/>
        <v>9137515</v>
      </c>
      <c r="J33" s="32">
        <f t="shared" si="12"/>
        <v>0</v>
      </c>
      <c r="K33" s="30">
        <f t="shared" si="12"/>
        <v>9137515</v>
      </c>
      <c r="L33" s="31">
        <f t="shared" si="12"/>
        <v>35416024</v>
      </c>
      <c r="M33" s="29">
        <f t="shared" si="12"/>
        <v>2874000</v>
      </c>
      <c r="N33" s="30">
        <f t="shared" si="12"/>
        <v>38290024</v>
      </c>
    </row>
    <row r="34" spans="1:14" ht="15" customHeight="1" x14ac:dyDescent="0.25">
      <c r="A34" s="24" t="s">
        <v>64</v>
      </c>
      <c r="B34" s="25" t="s">
        <v>65</v>
      </c>
      <c r="C34" s="19">
        <f t="shared" si="5"/>
        <v>2346000</v>
      </c>
      <c r="D34" s="20">
        <v>1623500</v>
      </c>
      <c r="E34" s="23">
        <f>SUM(Kiadás!E33)</f>
        <v>3969500</v>
      </c>
      <c r="F34" s="19">
        <v>0</v>
      </c>
      <c r="G34" s="20">
        <v>0</v>
      </c>
      <c r="H34" s="23">
        <f>SUM(Kiadás!H33)</f>
        <v>0</v>
      </c>
      <c r="I34" s="19">
        <f t="shared" si="4"/>
        <v>0</v>
      </c>
      <c r="J34" s="20">
        <v>0</v>
      </c>
      <c r="K34" s="23">
        <f>SUM(Kiadás!K33)</f>
        <v>0</v>
      </c>
      <c r="L34" s="19">
        <f>SUM(C34+I34+F34)</f>
        <v>2346000</v>
      </c>
      <c r="M34" s="22">
        <f>SUM(D34+J34+G34)</f>
        <v>1623500</v>
      </c>
      <c r="N34" s="23">
        <f>SUM(E34+K34+H34)</f>
        <v>3969500</v>
      </c>
    </row>
    <row r="35" spans="1:14" s="26" customFormat="1" ht="15" customHeight="1" x14ac:dyDescent="0.25">
      <c r="A35" s="181" t="s">
        <v>66</v>
      </c>
      <c r="B35" s="182"/>
      <c r="C35" s="28">
        <f>SUM(C34:C34)</f>
        <v>2346000</v>
      </c>
      <c r="D35" s="29">
        <f>SUM(D34:D34)</f>
        <v>1623500</v>
      </c>
      <c r="E35" s="30">
        <f>SUM(E34:E34)</f>
        <v>3969500</v>
      </c>
      <c r="F35" s="31">
        <v>0</v>
      </c>
      <c r="G35" s="32">
        <v>0</v>
      </c>
      <c r="H35" s="30">
        <f>SUM(H34:H34)</f>
        <v>0</v>
      </c>
      <c r="I35" s="31">
        <v>0</v>
      </c>
      <c r="J35" s="32">
        <v>0</v>
      </c>
      <c r="K35" s="30">
        <f>SUM(K34:K34)</f>
        <v>0</v>
      </c>
      <c r="L35" s="31">
        <f>SUM(L34:L34)</f>
        <v>2346000</v>
      </c>
      <c r="M35" s="29">
        <f>SUM(M34:M34)</f>
        <v>1623500</v>
      </c>
      <c r="N35" s="30">
        <f>SUM(N34:N34)</f>
        <v>3969500</v>
      </c>
    </row>
    <row r="36" spans="1:14" ht="15" customHeight="1" x14ac:dyDescent="0.25">
      <c r="A36" s="24" t="s">
        <v>67</v>
      </c>
      <c r="B36" s="25" t="s">
        <v>68</v>
      </c>
      <c r="C36" s="19">
        <f t="shared" si="5"/>
        <v>172696</v>
      </c>
      <c r="D36" s="20">
        <v>0</v>
      </c>
      <c r="E36" s="23">
        <f>SUM(Kiadás!E35)</f>
        <v>172696</v>
      </c>
      <c r="F36" s="19">
        <f t="shared" si="8"/>
        <v>0</v>
      </c>
      <c r="G36" s="20">
        <v>0</v>
      </c>
      <c r="H36" s="23">
        <f>SUM(Kiadás!H35)</f>
        <v>0</v>
      </c>
      <c r="I36" s="19">
        <f t="shared" si="4"/>
        <v>0</v>
      </c>
      <c r="J36" s="20">
        <v>0</v>
      </c>
      <c r="K36" s="23">
        <f>SUM(Kiadás!K35)</f>
        <v>0</v>
      </c>
      <c r="L36" s="19">
        <f t="shared" ref="L36:N40" si="13">SUM(C36+I36+F36)</f>
        <v>172696</v>
      </c>
      <c r="M36" s="22">
        <f t="shared" si="13"/>
        <v>0</v>
      </c>
      <c r="N36" s="23">
        <f t="shared" si="13"/>
        <v>172696</v>
      </c>
    </row>
    <row r="37" spans="1:14" ht="15" customHeight="1" x14ac:dyDescent="0.25">
      <c r="A37" s="24" t="s">
        <v>69</v>
      </c>
      <c r="B37" s="25" t="s">
        <v>70</v>
      </c>
      <c r="C37" s="19">
        <f t="shared" si="5"/>
        <v>0</v>
      </c>
      <c r="D37" s="20">
        <v>0</v>
      </c>
      <c r="E37" s="23">
        <f>SUM(Kiadás!E36)</f>
        <v>0</v>
      </c>
      <c r="F37" s="19">
        <f t="shared" si="8"/>
        <v>0</v>
      </c>
      <c r="G37" s="20">
        <v>0</v>
      </c>
      <c r="H37" s="23">
        <f>SUM(Kiadás!H36)</f>
        <v>0</v>
      </c>
      <c r="I37" s="19">
        <f t="shared" si="4"/>
        <v>0</v>
      </c>
      <c r="J37" s="20">
        <v>0</v>
      </c>
      <c r="K37" s="23">
        <f>SUM(Kiadás!K36)</f>
        <v>0</v>
      </c>
      <c r="L37" s="19">
        <f t="shared" si="13"/>
        <v>0</v>
      </c>
      <c r="M37" s="22">
        <f t="shared" si="13"/>
        <v>0</v>
      </c>
      <c r="N37" s="23">
        <f t="shared" si="13"/>
        <v>0</v>
      </c>
    </row>
    <row r="38" spans="1:14" ht="15" customHeight="1" x14ac:dyDescent="0.25">
      <c r="A38" s="24" t="s">
        <v>71</v>
      </c>
      <c r="B38" s="25" t="s">
        <v>72</v>
      </c>
      <c r="C38" s="19">
        <f t="shared" si="5"/>
        <v>188610</v>
      </c>
      <c r="D38" s="20">
        <v>0</v>
      </c>
      <c r="E38" s="23">
        <f>SUM(Kiadás!E37)</f>
        <v>188610</v>
      </c>
      <c r="F38" s="19">
        <f t="shared" si="8"/>
        <v>0</v>
      </c>
      <c r="G38" s="20">
        <v>0</v>
      </c>
      <c r="H38" s="23">
        <f>SUM(Kiadás!H37)</f>
        <v>0</v>
      </c>
      <c r="I38" s="19">
        <f t="shared" si="4"/>
        <v>0</v>
      </c>
      <c r="J38" s="20">
        <v>0</v>
      </c>
      <c r="K38" s="23">
        <f>SUM(Kiadás!K37)</f>
        <v>0</v>
      </c>
      <c r="L38" s="19">
        <f t="shared" si="13"/>
        <v>188610</v>
      </c>
      <c r="M38" s="22">
        <f t="shared" si="13"/>
        <v>0</v>
      </c>
      <c r="N38" s="23">
        <f t="shared" si="13"/>
        <v>188610</v>
      </c>
    </row>
    <row r="39" spans="1:14" s="26" customFormat="1" ht="15" customHeight="1" x14ac:dyDescent="0.2">
      <c r="A39" s="24" t="s">
        <v>73</v>
      </c>
      <c r="B39" s="25" t="s">
        <v>74</v>
      </c>
      <c r="C39" s="19">
        <f t="shared" si="5"/>
        <v>0</v>
      </c>
      <c r="D39" s="20">
        <v>90000</v>
      </c>
      <c r="E39" s="23">
        <f>SUM(Kiadás!E38)</f>
        <v>90000</v>
      </c>
      <c r="F39" s="19">
        <f t="shared" si="8"/>
        <v>0</v>
      </c>
      <c r="G39" s="20">
        <v>0</v>
      </c>
      <c r="H39" s="23">
        <f>SUM(Kiadás!H38)</f>
        <v>0</v>
      </c>
      <c r="I39" s="19">
        <f t="shared" si="4"/>
        <v>0</v>
      </c>
      <c r="J39" s="20">
        <v>0</v>
      </c>
      <c r="K39" s="23">
        <f>SUM(Kiadás!K38)</f>
        <v>0</v>
      </c>
      <c r="L39" s="19">
        <f t="shared" si="13"/>
        <v>0</v>
      </c>
      <c r="M39" s="22">
        <f t="shared" si="13"/>
        <v>90000</v>
      </c>
      <c r="N39" s="23">
        <f t="shared" si="13"/>
        <v>90000</v>
      </c>
    </row>
    <row r="40" spans="1:14" ht="15" customHeight="1" x14ac:dyDescent="0.25">
      <c r="A40" s="24" t="s">
        <v>75</v>
      </c>
      <c r="B40" s="25" t="s">
        <v>76</v>
      </c>
      <c r="C40" s="19">
        <f t="shared" si="5"/>
        <v>0</v>
      </c>
      <c r="D40" s="20">
        <v>0</v>
      </c>
      <c r="E40" s="23">
        <f>SUM(Kiadás!E39)</f>
        <v>0</v>
      </c>
      <c r="F40" s="19">
        <f t="shared" si="8"/>
        <v>0</v>
      </c>
      <c r="G40" s="20">
        <v>0</v>
      </c>
      <c r="H40" s="23">
        <f>SUM(Kiadás!H39)</f>
        <v>0</v>
      </c>
      <c r="I40" s="19">
        <f t="shared" si="4"/>
        <v>0</v>
      </c>
      <c r="J40" s="20">
        <v>0</v>
      </c>
      <c r="K40" s="23">
        <f>SUM(Kiadás!K39)</f>
        <v>0</v>
      </c>
      <c r="L40" s="19">
        <f t="shared" si="13"/>
        <v>0</v>
      </c>
      <c r="M40" s="22">
        <f t="shared" si="13"/>
        <v>0</v>
      </c>
      <c r="N40" s="23">
        <f t="shared" si="13"/>
        <v>0</v>
      </c>
    </row>
    <row r="41" spans="1:14" s="26" customFormat="1" ht="15" customHeight="1" thickBot="1" x14ac:dyDescent="0.3">
      <c r="A41" s="197" t="s">
        <v>77</v>
      </c>
      <c r="B41" s="198"/>
      <c r="C41" s="37">
        <f>SUM(C36:C40)</f>
        <v>361306</v>
      </c>
      <c r="D41" s="38">
        <f>SUM(D36:D40)</f>
        <v>90000</v>
      </c>
      <c r="E41" s="39">
        <f>SUM(E36:E40)</f>
        <v>451306</v>
      </c>
      <c r="F41" s="37">
        <v>0</v>
      </c>
      <c r="G41" s="38">
        <v>0</v>
      </c>
      <c r="H41" s="39">
        <f>SUM(H36:H40)</f>
        <v>0</v>
      </c>
      <c r="I41" s="37">
        <v>0</v>
      </c>
      <c r="J41" s="38">
        <v>0</v>
      </c>
      <c r="K41" s="39">
        <f>SUM(K36:K40)</f>
        <v>0</v>
      </c>
      <c r="L41" s="40">
        <f>SUM(L36:L40)</f>
        <v>361306</v>
      </c>
      <c r="M41" s="41">
        <f>SUM(M36:M40)</f>
        <v>90000</v>
      </c>
      <c r="N41" s="39">
        <f>SUM(N36:N40)</f>
        <v>451306</v>
      </c>
    </row>
    <row r="42" spans="1:14" s="26" customFormat="1" ht="15" customHeight="1" thickBot="1" x14ac:dyDescent="0.3">
      <c r="A42" s="189" t="s">
        <v>78</v>
      </c>
      <c r="B42" s="190"/>
      <c r="C42" s="42">
        <f t="shared" ref="C42:N42" si="14">SUM(C16)+C18+C33+C35+C41</f>
        <v>51031874</v>
      </c>
      <c r="D42" s="43">
        <f t="shared" si="14"/>
        <v>9296402</v>
      </c>
      <c r="E42" s="44">
        <f t="shared" si="14"/>
        <v>60328276</v>
      </c>
      <c r="F42" s="42">
        <f t="shared" si="14"/>
        <v>39187506</v>
      </c>
      <c r="G42" s="45">
        <f t="shared" si="14"/>
        <v>0</v>
      </c>
      <c r="H42" s="44">
        <f t="shared" si="14"/>
        <v>39187506</v>
      </c>
      <c r="I42" s="42">
        <f t="shared" si="14"/>
        <v>38833668</v>
      </c>
      <c r="J42" s="45">
        <f t="shared" si="14"/>
        <v>0</v>
      </c>
      <c r="K42" s="44">
        <f t="shared" si="14"/>
        <v>38833668</v>
      </c>
      <c r="L42" s="42">
        <f t="shared" si="14"/>
        <v>129053048</v>
      </c>
      <c r="M42" s="45">
        <f t="shared" si="14"/>
        <v>9296402</v>
      </c>
      <c r="N42" s="44">
        <f t="shared" si="14"/>
        <v>138349450</v>
      </c>
    </row>
    <row r="43" spans="1:14" ht="15" customHeight="1" x14ac:dyDescent="0.25">
      <c r="A43" s="12" t="s">
        <v>205</v>
      </c>
      <c r="B43" s="13" t="s">
        <v>80</v>
      </c>
      <c r="C43" s="19">
        <f t="shared" ref="C43:C53" si="15">SUM(E43)-D43</f>
        <v>1023990</v>
      </c>
      <c r="D43" s="46">
        <v>0</v>
      </c>
      <c r="E43" s="23">
        <f>SUM(Kiadás!E42)</f>
        <v>1023990</v>
      </c>
      <c r="F43" s="19">
        <v>0</v>
      </c>
      <c r="G43" s="46">
        <v>0</v>
      </c>
      <c r="H43" s="23">
        <f>SUM(Kiadás!H42)</f>
        <v>0</v>
      </c>
      <c r="I43" s="19">
        <v>0</v>
      </c>
      <c r="J43" s="46">
        <v>0</v>
      </c>
      <c r="K43" s="23">
        <f>SUM(Kiadás!K42)</f>
        <v>0</v>
      </c>
      <c r="L43" s="19">
        <f t="shared" ref="L43:N47" si="16">SUM(C43+I43+F43)</f>
        <v>1023990</v>
      </c>
      <c r="M43" s="22">
        <f t="shared" si="16"/>
        <v>0</v>
      </c>
      <c r="N43" s="23">
        <f t="shared" si="16"/>
        <v>1023990</v>
      </c>
    </row>
    <row r="44" spans="1:14" ht="15" customHeight="1" x14ac:dyDescent="0.25">
      <c r="A44" s="12" t="s">
        <v>79</v>
      </c>
      <c r="B44" s="13" t="s">
        <v>80</v>
      </c>
      <c r="C44" s="19">
        <f t="shared" si="15"/>
        <v>350000</v>
      </c>
      <c r="D44" s="46">
        <v>0</v>
      </c>
      <c r="E44" s="23">
        <f>SUM(Kiadás!E43)</f>
        <v>350000</v>
      </c>
      <c r="F44" s="19">
        <f t="shared" ref="F44:F51" si="17">SUM(H44)-G44</f>
        <v>0</v>
      </c>
      <c r="G44" s="46">
        <v>0</v>
      </c>
      <c r="H44" s="23">
        <f>SUM(Kiadás!H43)</f>
        <v>0</v>
      </c>
      <c r="I44" s="19">
        <f t="shared" ref="I44:I51" si="18">SUM(K44)-J44</f>
        <v>0</v>
      </c>
      <c r="J44" s="46">
        <v>0</v>
      </c>
      <c r="K44" s="23">
        <f>SUM(Kiadás!K43)</f>
        <v>0</v>
      </c>
      <c r="L44" s="19">
        <f t="shared" si="16"/>
        <v>350000</v>
      </c>
      <c r="M44" s="22">
        <f t="shared" si="16"/>
        <v>0</v>
      </c>
      <c r="N44" s="23">
        <f t="shared" si="16"/>
        <v>350000</v>
      </c>
    </row>
    <row r="45" spans="1:14" ht="15" customHeight="1" x14ac:dyDescent="0.25">
      <c r="A45" s="24" t="s">
        <v>81</v>
      </c>
      <c r="B45" s="25" t="s">
        <v>82</v>
      </c>
      <c r="C45" s="19">
        <f t="shared" si="15"/>
        <v>772050</v>
      </c>
      <c r="D45" s="20">
        <v>0</v>
      </c>
      <c r="E45" s="23">
        <f>SUM(Kiadás!E44)</f>
        <v>772050</v>
      </c>
      <c r="F45" s="19">
        <f t="shared" si="17"/>
        <v>0</v>
      </c>
      <c r="G45" s="20">
        <v>0</v>
      </c>
      <c r="H45" s="23">
        <f>SUM(Kiadás!H44)</f>
        <v>0</v>
      </c>
      <c r="I45" s="19">
        <f t="shared" si="18"/>
        <v>0</v>
      </c>
      <c r="J45" s="20">
        <v>0</v>
      </c>
      <c r="K45" s="23">
        <f>SUM(Kiadás!K44)</f>
        <v>0</v>
      </c>
      <c r="L45" s="19">
        <f t="shared" si="16"/>
        <v>772050</v>
      </c>
      <c r="M45" s="22">
        <f t="shared" si="16"/>
        <v>0</v>
      </c>
      <c r="N45" s="23">
        <f t="shared" si="16"/>
        <v>772050</v>
      </c>
    </row>
    <row r="46" spans="1:14" s="26" customFormat="1" ht="15" customHeight="1" x14ac:dyDescent="0.2">
      <c r="A46" s="24" t="s">
        <v>83</v>
      </c>
      <c r="B46" s="25" t="s">
        <v>84</v>
      </c>
      <c r="C46" s="19">
        <f t="shared" si="15"/>
        <v>6182041</v>
      </c>
      <c r="D46" s="20">
        <v>0</v>
      </c>
      <c r="E46" s="23">
        <f>SUM(Kiadás!E45)</f>
        <v>6182041</v>
      </c>
      <c r="F46" s="19">
        <f t="shared" si="17"/>
        <v>0</v>
      </c>
      <c r="G46" s="20">
        <v>0</v>
      </c>
      <c r="H46" s="23">
        <f>SUM(Kiadás!H45)</f>
        <v>0</v>
      </c>
      <c r="I46" s="19">
        <f t="shared" si="18"/>
        <v>288976</v>
      </c>
      <c r="J46" s="20">
        <v>0</v>
      </c>
      <c r="K46" s="23">
        <f>SUM(Kiadás!K45)</f>
        <v>288976</v>
      </c>
      <c r="L46" s="19">
        <f t="shared" si="16"/>
        <v>6471017</v>
      </c>
      <c r="M46" s="22">
        <f t="shared" si="16"/>
        <v>0</v>
      </c>
      <c r="N46" s="23">
        <f t="shared" si="16"/>
        <v>6471017</v>
      </c>
    </row>
    <row r="47" spans="1:14" ht="15" customHeight="1" x14ac:dyDescent="0.25">
      <c r="A47" s="24" t="s">
        <v>85</v>
      </c>
      <c r="B47" s="25" t="s">
        <v>86</v>
      </c>
      <c r="C47" s="19">
        <f t="shared" si="15"/>
        <v>2105481</v>
      </c>
      <c r="D47" s="20">
        <v>0</v>
      </c>
      <c r="E47" s="23">
        <f>SUM(Kiadás!E46)</f>
        <v>2105481</v>
      </c>
      <c r="F47" s="19">
        <f t="shared" si="17"/>
        <v>0</v>
      </c>
      <c r="G47" s="20">
        <v>0</v>
      </c>
      <c r="H47" s="23">
        <f>SUM(Kiadás!H46)</f>
        <v>0</v>
      </c>
      <c r="I47" s="19">
        <f t="shared" si="18"/>
        <v>78024</v>
      </c>
      <c r="J47" s="20">
        <v>0</v>
      </c>
      <c r="K47" s="23">
        <f>SUM(Kiadás!K46)</f>
        <v>78024</v>
      </c>
      <c r="L47" s="19">
        <f t="shared" si="16"/>
        <v>2183505</v>
      </c>
      <c r="M47" s="22">
        <f t="shared" si="16"/>
        <v>0</v>
      </c>
      <c r="N47" s="23">
        <f t="shared" si="16"/>
        <v>2183505</v>
      </c>
    </row>
    <row r="48" spans="1:14" s="26" customFormat="1" ht="15" customHeight="1" x14ac:dyDescent="0.25">
      <c r="A48" s="197" t="s">
        <v>87</v>
      </c>
      <c r="B48" s="198"/>
      <c r="C48" s="37">
        <f>SUM(C43:C47)</f>
        <v>10433562</v>
      </c>
      <c r="D48" s="38">
        <f>SUM(D44:D47)</f>
        <v>0</v>
      </c>
      <c r="E48" s="39">
        <f>SUM(E43:E47)</f>
        <v>10433562</v>
      </c>
      <c r="F48" s="37">
        <f>SUM(F44:F47)</f>
        <v>0</v>
      </c>
      <c r="G48" s="38">
        <f>SUM(G44:G47)</f>
        <v>0</v>
      </c>
      <c r="H48" s="39">
        <f>SUM(H45:H47)</f>
        <v>0</v>
      </c>
      <c r="I48" s="37">
        <f>SUM(I43:I47)</f>
        <v>367000</v>
      </c>
      <c r="J48" s="38">
        <f>SUM(J44:J47)</f>
        <v>0</v>
      </c>
      <c r="K48" s="39">
        <f>SUM(K45:K47)</f>
        <v>367000</v>
      </c>
      <c r="L48" s="40">
        <f>SUM(L43:L47)</f>
        <v>10800562</v>
      </c>
      <c r="M48" s="41">
        <f>SUM(M43:M47)</f>
        <v>0</v>
      </c>
      <c r="N48" s="39">
        <f>SUM(N43:N47)</f>
        <v>10800562</v>
      </c>
    </row>
    <row r="49" spans="1:14" ht="15" customHeight="1" x14ac:dyDescent="0.25">
      <c r="A49" s="24" t="s">
        <v>88</v>
      </c>
      <c r="B49" s="25" t="s">
        <v>89</v>
      </c>
      <c r="C49" s="19">
        <f t="shared" si="15"/>
        <v>6777241</v>
      </c>
      <c r="D49" s="20">
        <v>0</v>
      </c>
      <c r="E49" s="23">
        <f>SUM(Kiadás!E48)</f>
        <v>6777241</v>
      </c>
      <c r="F49" s="19">
        <f t="shared" si="17"/>
        <v>0</v>
      </c>
      <c r="G49" s="20">
        <v>0</v>
      </c>
      <c r="H49" s="23">
        <f>SUM(Kiadás!H48)</f>
        <v>0</v>
      </c>
      <c r="I49" s="19">
        <f t="shared" si="18"/>
        <v>0</v>
      </c>
      <c r="J49" s="20">
        <v>0</v>
      </c>
      <c r="K49" s="23">
        <f>SUM(Kiadás!K48)</f>
        <v>0</v>
      </c>
      <c r="L49" s="19">
        <f t="shared" ref="L49:N51" si="19">SUM(C49+I49+F49)</f>
        <v>6777241</v>
      </c>
      <c r="M49" s="22">
        <f t="shared" si="19"/>
        <v>0</v>
      </c>
      <c r="N49" s="23">
        <f t="shared" si="19"/>
        <v>6777241</v>
      </c>
    </row>
    <row r="50" spans="1:14" s="26" customFormat="1" ht="15" customHeight="1" x14ac:dyDescent="0.2">
      <c r="A50" s="24" t="s">
        <v>90</v>
      </c>
      <c r="B50" s="25" t="s">
        <v>91</v>
      </c>
      <c r="C50" s="19">
        <f t="shared" si="15"/>
        <v>1015000</v>
      </c>
      <c r="D50" s="20">
        <v>0</v>
      </c>
      <c r="E50" s="23">
        <f>SUM(Kiadás!E49)</f>
        <v>1015000</v>
      </c>
      <c r="F50" s="19">
        <f t="shared" si="17"/>
        <v>0</v>
      </c>
      <c r="G50" s="20">
        <v>0</v>
      </c>
      <c r="H50" s="23">
        <f>SUM(Kiadás!H49)</f>
        <v>0</v>
      </c>
      <c r="I50" s="19">
        <f t="shared" si="18"/>
        <v>0</v>
      </c>
      <c r="J50" s="20">
        <v>0</v>
      </c>
      <c r="K50" s="23">
        <f>SUM(Kiadás!K49)</f>
        <v>0</v>
      </c>
      <c r="L50" s="19">
        <f t="shared" si="19"/>
        <v>1015000</v>
      </c>
      <c r="M50" s="22">
        <f t="shared" si="19"/>
        <v>0</v>
      </c>
      <c r="N50" s="23">
        <f t="shared" si="19"/>
        <v>1015000</v>
      </c>
    </row>
    <row r="51" spans="1:14" ht="15" customHeight="1" x14ac:dyDescent="0.25">
      <c r="A51" s="24" t="s">
        <v>92</v>
      </c>
      <c r="B51" s="25" t="s">
        <v>93</v>
      </c>
      <c r="C51" s="19">
        <f t="shared" si="15"/>
        <v>2103905</v>
      </c>
      <c r="D51" s="20">
        <v>0</v>
      </c>
      <c r="E51" s="23">
        <f>SUM(Kiadás!E50)</f>
        <v>2103905</v>
      </c>
      <c r="F51" s="19">
        <f t="shared" si="17"/>
        <v>0</v>
      </c>
      <c r="G51" s="20">
        <v>0</v>
      </c>
      <c r="H51" s="23">
        <f>SUM(Kiadás!H50)</f>
        <v>0</v>
      </c>
      <c r="I51" s="19">
        <f t="shared" si="18"/>
        <v>0</v>
      </c>
      <c r="J51" s="20">
        <v>0</v>
      </c>
      <c r="K51" s="23">
        <f>SUM(Kiadás!K50)</f>
        <v>0</v>
      </c>
      <c r="L51" s="19">
        <f t="shared" si="19"/>
        <v>2103905</v>
      </c>
      <c r="M51" s="22">
        <f t="shared" si="19"/>
        <v>0</v>
      </c>
      <c r="N51" s="23">
        <f t="shared" si="19"/>
        <v>2103905</v>
      </c>
    </row>
    <row r="52" spans="1:14" s="26" customFormat="1" ht="15" customHeight="1" x14ac:dyDescent="0.25">
      <c r="A52" s="181" t="s">
        <v>94</v>
      </c>
      <c r="B52" s="182"/>
      <c r="C52" s="31">
        <f>SUM(C49:C51)</f>
        <v>9896146</v>
      </c>
      <c r="D52" s="32">
        <f>SUM(D49:D51)</f>
        <v>0</v>
      </c>
      <c r="E52" s="30">
        <f t="shared" ref="E52" si="20">SUM(E49:E51)</f>
        <v>9896146</v>
      </c>
      <c r="F52" s="31">
        <f>SUM(F49:F51)</f>
        <v>0</v>
      </c>
      <c r="G52" s="32">
        <f>SUM(G49:G51)</f>
        <v>0</v>
      </c>
      <c r="H52" s="30">
        <f>SUM(H49:H51)</f>
        <v>0</v>
      </c>
      <c r="I52" s="31">
        <v>0</v>
      </c>
      <c r="J52" s="32">
        <v>0</v>
      </c>
      <c r="K52" s="30">
        <f>SUM(K49:K51)</f>
        <v>0</v>
      </c>
      <c r="L52" s="31">
        <f>SUM(L49:L51)</f>
        <v>9896146</v>
      </c>
      <c r="M52" s="47">
        <f>SUM(M49:M51)</f>
        <v>0</v>
      </c>
      <c r="N52" s="48">
        <f>SUM(N49:N51)</f>
        <v>9896146</v>
      </c>
    </row>
    <row r="53" spans="1:14" ht="15" customHeight="1" x14ac:dyDescent="0.25">
      <c r="A53" s="61" t="s">
        <v>206</v>
      </c>
      <c r="B53" s="62" t="s">
        <v>207</v>
      </c>
      <c r="C53" s="19">
        <f t="shared" si="15"/>
        <v>400000</v>
      </c>
      <c r="D53" s="64">
        <v>0</v>
      </c>
      <c r="E53" s="23">
        <f>SUM(Kiadás!E52)</f>
        <v>400000</v>
      </c>
      <c r="F53" s="63">
        <v>0</v>
      </c>
      <c r="G53" s="64">
        <v>0</v>
      </c>
      <c r="H53" s="23">
        <f>SUM(Kiadás!H52)</f>
        <v>0</v>
      </c>
      <c r="I53" s="63">
        <v>0</v>
      </c>
      <c r="J53" s="64">
        <v>0</v>
      </c>
      <c r="K53" s="23">
        <f>SUM(Kiadás!K52)</f>
        <v>0</v>
      </c>
      <c r="L53" s="19">
        <f t="shared" ref="L53:N53" si="21">SUM(C53+I53+F53)</f>
        <v>400000</v>
      </c>
      <c r="M53" s="22">
        <f t="shared" si="21"/>
        <v>0</v>
      </c>
      <c r="N53" s="23">
        <f t="shared" si="21"/>
        <v>400000</v>
      </c>
    </row>
    <row r="54" spans="1:14" s="26" customFormat="1" ht="15" customHeight="1" thickBot="1" x14ac:dyDescent="0.3">
      <c r="A54" s="197" t="s">
        <v>95</v>
      </c>
      <c r="B54" s="198"/>
      <c r="C54" s="37">
        <f>SUM(C53:C53)</f>
        <v>400000</v>
      </c>
      <c r="D54" s="38">
        <f>SUM(D53)</f>
        <v>0</v>
      </c>
      <c r="E54" s="39">
        <f>SUM(E53:E53)</f>
        <v>400000</v>
      </c>
      <c r="F54" s="37">
        <f>SUM(F53)</f>
        <v>0</v>
      </c>
      <c r="G54" s="38">
        <v>0</v>
      </c>
      <c r="H54" s="39">
        <f>SUM(H53)</f>
        <v>0</v>
      </c>
      <c r="I54" s="37">
        <v>0</v>
      </c>
      <c r="J54" s="38">
        <v>0</v>
      </c>
      <c r="K54" s="39">
        <f>SUM(K53)</f>
        <v>0</v>
      </c>
      <c r="L54" s="40">
        <f>SUM(L53)</f>
        <v>400000</v>
      </c>
      <c r="M54" s="41">
        <f>SUM(M53)</f>
        <v>0</v>
      </c>
      <c r="N54" s="39">
        <f>SUM(N53:N53)</f>
        <v>400000</v>
      </c>
    </row>
    <row r="55" spans="1:14" ht="15" customHeight="1" thickBot="1" x14ac:dyDescent="0.3">
      <c r="A55" s="183" t="s">
        <v>96</v>
      </c>
      <c r="B55" s="184"/>
      <c r="C55" s="49">
        <f>SUM(C48)+C52+C54</f>
        <v>20729708</v>
      </c>
      <c r="D55" s="50">
        <f>SUM(D48)+D52+D54</f>
        <v>0</v>
      </c>
      <c r="E55" s="51">
        <f>SUM(E48)+E52+E54</f>
        <v>20729708</v>
      </c>
      <c r="F55" s="49">
        <f>SUM(F48+F52+F54)</f>
        <v>0</v>
      </c>
      <c r="G55" s="52">
        <f>SUM(G48+G52+G54)</f>
        <v>0</v>
      </c>
      <c r="H55" s="53">
        <f>SUM(H48+H52+H54)</f>
        <v>0</v>
      </c>
      <c r="I55" s="49">
        <v>0</v>
      </c>
      <c r="J55" s="50">
        <v>0</v>
      </c>
      <c r="K55" s="51">
        <f>SUM(K48)+K52+K54</f>
        <v>367000</v>
      </c>
      <c r="L55" s="49">
        <f>SUM(L48)+L52+L54</f>
        <v>21096708</v>
      </c>
      <c r="M55" s="52">
        <f>SUM(M48)+M52+M54</f>
        <v>0</v>
      </c>
      <c r="N55" s="53">
        <f>SUM(N48)+N52+N54</f>
        <v>21096708</v>
      </c>
    </row>
    <row r="56" spans="1:14" ht="15" customHeight="1" thickTop="1" thickBot="1" x14ac:dyDescent="0.3">
      <c r="A56" s="185" t="s">
        <v>97</v>
      </c>
      <c r="B56" s="186"/>
      <c r="C56" s="54">
        <f t="shared" ref="C56:H56" si="22">SUM(C42)+C55</f>
        <v>71761582</v>
      </c>
      <c r="D56" s="55">
        <f t="shared" si="22"/>
        <v>9296402</v>
      </c>
      <c r="E56" s="56">
        <f t="shared" si="22"/>
        <v>81057984</v>
      </c>
      <c r="F56" s="54">
        <f t="shared" si="22"/>
        <v>39187506</v>
      </c>
      <c r="G56" s="58">
        <f t="shared" si="22"/>
        <v>0</v>
      </c>
      <c r="H56" s="57">
        <f t="shared" si="22"/>
        <v>39187506</v>
      </c>
      <c r="I56" s="54">
        <v>0</v>
      </c>
      <c r="J56" s="55">
        <v>0</v>
      </c>
      <c r="K56" s="56">
        <f>SUM(K42)+K55</f>
        <v>39200668</v>
      </c>
      <c r="L56" s="54">
        <f>SUM(L42)+L55</f>
        <v>150149756</v>
      </c>
      <c r="M56" s="58">
        <f>SUM(M42)+M55</f>
        <v>9296402</v>
      </c>
      <c r="N56" s="57">
        <f>SUM(N42)+N55</f>
        <v>159446158</v>
      </c>
    </row>
    <row r="57" spans="1:14" s="26" customFormat="1" ht="15" customHeight="1" thickTop="1" x14ac:dyDescent="0.2">
      <c r="A57" s="12" t="s">
        <v>98</v>
      </c>
      <c r="B57" s="13" t="s">
        <v>99</v>
      </c>
      <c r="C57" s="19">
        <f t="shared" ref="C57:C58" si="23">SUM(E57)-D57</f>
        <v>8954196</v>
      </c>
      <c r="D57" s="46">
        <v>0</v>
      </c>
      <c r="E57" s="23">
        <f>SUM(Kiadás!E56)</f>
        <v>8954196</v>
      </c>
      <c r="F57" s="19">
        <f t="shared" ref="F57:F58" si="24">SUM(H57)-G57</f>
        <v>0</v>
      </c>
      <c r="G57" s="46">
        <v>0</v>
      </c>
      <c r="H57" s="23">
        <f>SUM(Kiadás!H56)</f>
        <v>0</v>
      </c>
      <c r="I57" s="19">
        <f t="shared" ref="I57:I58" si="25">SUM(K57)-J57</f>
        <v>0</v>
      </c>
      <c r="J57" s="46">
        <v>0</v>
      </c>
      <c r="K57" s="23">
        <f>SUM(Kiadás!K56)</f>
        <v>0</v>
      </c>
      <c r="L57" s="19">
        <f t="shared" ref="L57:N58" si="26">SUM(C57+I57+F57)</f>
        <v>8954196</v>
      </c>
      <c r="M57" s="22">
        <f t="shared" si="26"/>
        <v>0</v>
      </c>
      <c r="N57" s="23">
        <f t="shared" si="26"/>
        <v>8954196</v>
      </c>
    </row>
    <row r="58" spans="1:14" s="26" customFormat="1" ht="15" customHeight="1" x14ac:dyDescent="0.2">
      <c r="A58" s="61" t="s">
        <v>100</v>
      </c>
      <c r="B58" s="62" t="s">
        <v>101</v>
      </c>
      <c r="C58" s="19">
        <f t="shared" si="23"/>
        <v>70442488</v>
      </c>
      <c r="D58" s="64">
        <v>0</v>
      </c>
      <c r="E58" s="23">
        <f>SUM(Kiadás!E57)</f>
        <v>70442488</v>
      </c>
      <c r="F58" s="19">
        <f t="shared" si="24"/>
        <v>0</v>
      </c>
      <c r="G58" s="64">
        <v>0</v>
      </c>
      <c r="H58" s="23">
        <f>SUM(Kiadás!H57)</f>
        <v>0</v>
      </c>
      <c r="I58" s="19">
        <f t="shared" si="25"/>
        <v>0</v>
      </c>
      <c r="J58" s="64">
        <v>0</v>
      </c>
      <c r="K58" s="23">
        <f>SUM(Kiadás!K57)</f>
        <v>0</v>
      </c>
      <c r="L58" s="19">
        <f t="shared" si="26"/>
        <v>70442488</v>
      </c>
      <c r="M58" s="22">
        <f t="shared" si="26"/>
        <v>0</v>
      </c>
      <c r="N58" s="23">
        <f t="shared" si="26"/>
        <v>70442488</v>
      </c>
    </row>
    <row r="59" spans="1:14" s="26" customFormat="1" ht="15" customHeight="1" thickBot="1" x14ac:dyDescent="0.3">
      <c r="A59" s="187" t="s">
        <v>102</v>
      </c>
      <c r="B59" s="188"/>
      <c r="C59" s="66">
        <f>SUM(C57:C58)</f>
        <v>79396684</v>
      </c>
      <c r="D59" s="67">
        <f>SUM(D57:D58)</f>
        <v>0</v>
      </c>
      <c r="E59" s="68">
        <f t="shared" ref="E59" si="27">SUM(E57:E58)</f>
        <v>79396684</v>
      </c>
      <c r="F59" s="66">
        <f t="shared" ref="F59:K59" si="28">SUM(F57:F58)</f>
        <v>0</v>
      </c>
      <c r="G59" s="67">
        <f t="shared" si="28"/>
        <v>0</v>
      </c>
      <c r="H59" s="68">
        <f t="shared" si="28"/>
        <v>0</v>
      </c>
      <c r="I59" s="66">
        <f t="shared" si="28"/>
        <v>0</v>
      </c>
      <c r="J59" s="67">
        <v>0</v>
      </c>
      <c r="K59" s="68">
        <f t="shared" si="28"/>
        <v>0</v>
      </c>
      <c r="L59" s="66">
        <f>SUM(L57:L58)</f>
        <v>79396684</v>
      </c>
      <c r="M59" s="69">
        <f>SUM(M57:M58)</f>
        <v>0</v>
      </c>
      <c r="N59" s="68">
        <f>SUM(N57:N58)</f>
        <v>79396684</v>
      </c>
    </row>
    <row r="60" spans="1:14" s="26" customFormat="1" ht="15" customHeight="1" thickTop="1" thickBot="1" x14ac:dyDescent="0.3">
      <c r="A60" s="177" t="s">
        <v>103</v>
      </c>
      <c r="B60" s="178"/>
      <c r="C60" s="70">
        <f t="shared" ref="C60:H60" si="29">SUM(C59)</f>
        <v>79396684</v>
      </c>
      <c r="D60" s="71">
        <f t="shared" si="29"/>
        <v>0</v>
      </c>
      <c r="E60" s="72">
        <f t="shared" si="29"/>
        <v>79396684</v>
      </c>
      <c r="F60" s="70">
        <f t="shared" si="29"/>
        <v>0</v>
      </c>
      <c r="G60" s="73">
        <f t="shared" si="29"/>
        <v>0</v>
      </c>
      <c r="H60" s="72">
        <f t="shared" si="29"/>
        <v>0</v>
      </c>
      <c r="I60" s="70">
        <v>0</v>
      </c>
      <c r="J60" s="73">
        <v>0</v>
      </c>
      <c r="K60" s="72">
        <v>0</v>
      </c>
      <c r="L60" s="70">
        <f>SUM(L59)</f>
        <v>79396684</v>
      </c>
      <c r="M60" s="71">
        <f>SUM(M59)</f>
        <v>0</v>
      </c>
      <c r="N60" s="72">
        <f>SUM(N59)</f>
        <v>79396684</v>
      </c>
    </row>
    <row r="61" spans="1:14" s="26" customFormat="1" ht="15" customHeight="1" thickTop="1" thickBot="1" x14ac:dyDescent="0.3">
      <c r="A61" s="179" t="s">
        <v>104</v>
      </c>
      <c r="B61" s="180"/>
      <c r="C61" s="74">
        <f t="shared" ref="C61:H61" si="30">SUM(C56)+C60</f>
        <v>151158266</v>
      </c>
      <c r="D61" s="75">
        <f t="shared" si="30"/>
        <v>9296402</v>
      </c>
      <c r="E61" s="76">
        <f t="shared" si="30"/>
        <v>160454668</v>
      </c>
      <c r="F61" s="74">
        <f t="shared" si="30"/>
        <v>39187506</v>
      </c>
      <c r="G61" s="75">
        <f t="shared" si="30"/>
        <v>0</v>
      </c>
      <c r="H61" s="76">
        <f t="shared" si="30"/>
        <v>39187506</v>
      </c>
      <c r="I61" s="74">
        <f>SUM(I16)+I18+I33+I35+I41+I48+I52+I54+I59</f>
        <v>39200668</v>
      </c>
      <c r="J61" s="75">
        <f>SUM(J16)+J18+J33+J35+J41+J48+J52+J54+J59</f>
        <v>0</v>
      </c>
      <c r="K61" s="75">
        <f>SUM(K16)+K18+K33+K35+K41+K48+K52+K54+K59</f>
        <v>39200668</v>
      </c>
      <c r="L61" s="74">
        <f>SUM(L56)+L60</f>
        <v>229546440</v>
      </c>
      <c r="M61" s="75">
        <f>SUM(M56)+M60</f>
        <v>9296402</v>
      </c>
      <c r="N61" s="76">
        <f>SUM(N56)+N60</f>
        <v>238842842</v>
      </c>
    </row>
    <row r="62" spans="1:14" ht="16.5" thickTop="1" x14ac:dyDescent="0.25"/>
  </sheetData>
  <mergeCells count="24">
    <mergeCell ref="A59:B59"/>
    <mergeCell ref="A60:B60"/>
    <mergeCell ref="A61:B61"/>
    <mergeCell ref="A42:B42"/>
    <mergeCell ref="A48:B48"/>
    <mergeCell ref="A52:B52"/>
    <mergeCell ref="A54:B54"/>
    <mergeCell ref="A55:B55"/>
    <mergeCell ref="A56:B56"/>
    <mergeCell ref="A41:B41"/>
    <mergeCell ref="A1:J1"/>
    <mergeCell ref="M1:N1"/>
    <mergeCell ref="A2:N2"/>
    <mergeCell ref="A3:N3"/>
    <mergeCell ref="A4:A5"/>
    <mergeCell ref="B4:B5"/>
    <mergeCell ref="C4:E4"/>
    <mergeCell ref="F4:H4"/>
    <mergeCell ref="I4:K4"/>
    <mergeCell ref="L4:N4"/>
    <mergeCell ref="A16:B16"/>
    <mergeCell ref="A18:B18"/>
    <mergeCell ref="A33:B33"/>
    <mergeCell ref="A35:B35"/>
  </mergeCells>
  <pageMargins left="0.78740157480314965" right="0.19685039370078741" top="0.19685039370078741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1057B-8D2A-4483-B139-AA5854710CF0}">
  <dimension ref="A1:S12"/>
  <sheetViews>
    <sheetView workbookViewId="0">
      <selection activeCell="C19" sqref="C19"/>
    </sheetView>
  </sheetViews>
  <sheetFormatPr defaultRowHeight="15" x14ac:dyDescent="0.25"/>
  <cols>
    <col min="1" max="1" width="9.140625" style="119"/>
    <col min="2" max="2" width="45.5703125" style="119" customWidth="1"/>
    <col min="3" max="3" width="22.7109375" style="120" customWidth="1"/>
    <col min="4" max="4" width="22.7109375" style="119" customWidth="1"/>
    <col min="5" max="16384" width="9.140625" style="119"/>
  </cols>
  <sheetData>
    <row r="1" spans="1:19" x14ac:dyDescent="0.25">
      <c r="D1" s="120" t="s">
        <v>194</v>
      </c>
    </row>
    <row r="2" spans="1:19" ht="34.5" x14ac:dyDescent="0.3">
      <c r="A2" s="118"/>
      <c r="B2" s="2"/>
      <c r="C2" s="117"/>
      <c r="D2" s="3"/>
      <c r="E2" s="2"/>
      <c r="F2" s="3"/>
      <c r="G2" s="3"/>
      <c r="H2" s="3"/>
      <c r="I2" s="2"/>
      <c r="J2" s="3"/>
      <c r="K2" s="3"/>
      <c r="L2" s="3"/>
      <c r="M2" s="2"/>
      <c r="N2" s="3"/>
      <c r="O2" s="3"/>
      <c r="P2" s="3"/>
      <c r="Q2" s="2"/>
      <c r="R2" s="3"/>
      <c r="S2" s="3"/>
    </row>
    <row r="3" spans="1:19" ht="34.5" x14ac:dyDescent="0.25">
      <c r="A3" s="131"/>
      <c r="B3" s="200" t="s">
        <v>181</v>
      </c>
      <c r="C3" s="200"/>
      <c r="D3" s="20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4"/>
    </row>
    <row r="4" spans="1:19" ht="34.5" x14ac:dyDescent="0.25">
      <c r="A4" s="131"/>
      <c r="B4" s="200" t="s">
        <v>199</v>
      </c>
      <c r="C4" s="200"/>
      <c r="D4" s="200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4"/>
    </row>
    <row r="5" spans="1:19" ht="15.75" thickBot="1" x14ac:dyDescent="0.3"/>
    <row r="6" spans="1:19" ht="30.75" thickTop="1" x14ac:dyDescent="0.25">
      <c r="B6" s="121" t="s">
        <v>0</v>
      </c>
      <c r="C6" s="122" t="s">
        <v>182</v>
      </c>
      <c r="D6" s="122" t="s">
        <v>182</v>
      </c>
    </row>
    <row r="7" spans="1:19" ht="30" customHeight="1" x14ac:dyDescent="0.25">
      <c r="B7" s="123"/>
      <c r="C7" s="124" t="s">
        <v>183</v>
      </c>
      <c r="D7" s="124" t="s">
        <v>208</v>
      </c>
    </row>
    <row r="8" spans="1:19" x14ac:dyDescent="0.25">
      <c r="B8" s="125" t="s">
        <v>3</v>
      </c>
      <c r="C8" s="126">
        <v>7</v>
      </c>
      <c r="D8" s="126">
        <v>7</v>
      </c>
    </row>
    <row r="9" spans="1:19" x14ac:dyDescent="0.25">
      <c r="B9" s="125" t="s">
        <v>4</v>
      </c>
      <c r="C9" s="126">
        <v>9</v>
      </c>
      <c r="D9" s="126">
        <v>0</v>
      </c>
    </row>
    <row r="10" spans="1:19" x14ac:dyDescent="0.25">
      <c r="B10" s="127" t="s">
        <v>184</v>
      </c>
      <c r="C10" s="128">
        <v>5</v>
      </c>
      <c r="D10" s="128">
        <v>7</v>
      </c>
    </row>
    <row r="11" spans="1:19" ht="15.75" thickBot="1" x14ac:dyDescent="0.3">
      <c r="B11" s="129" t="s">
        <v>175</v>
      </c>
      <c r="C11" s="130">
        <v>8</v>
      </c>
      <c r="D11" s="130">
        <v>8</v>
      </c>
    </row>
    <row r="12" spans="1:19" ht="15.75" thickTop="1" x14ac:dyDescent="0.25"/>
  </sheetData>
  <mergeCells count="2">
    <mergeCell ref="B3:D3"/>
    <mergeCell ref="B4:D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F2149-2F22-40F0-A605-46EF31B0AE72}">
  <dimension ref="A1:I17"/>
  <sheetViews>
    <sheetView workbookViewId="0">
      <selection activeCell="G22" sqref="G22"/>
    </sheetView>
  </sheetViews>
  <sheetFormatPr defaultRowHeight="15" x14ac:dyDescent="0.25"/>
  <cols>
    <col min="1" max="1" width="26" style="1" customWidth="1"/>
    <col min="2" max="9" width="13.7109375" style="1" customWidth="1"/>
    <col min="10" max="16384" width="9.140625" style="1"/>
  </cols>
  <sheetData>
    <row r="1" spans="1:9" s="119" customFormat="1" x14ac:dyDescent="0.25">
      <c r="D1" s="201" t="s">
        <v>195</v>
      </c>
      <c r="E1" s="201"/>
      <c r="F1" s="201"/>
      <c r="G1" s="201"/>
      <c r="H1" s="201"/>
      <c r="I1" s="201"/>
    </row>
    <row r="4" spans="1:9" ht="30.75" customHeight="1" x14ac:dyDescent="0.25">
      <c r="A4" s="202" t="s">
        <v>200</v>
      </c>
      <c r="B4" s="202"/>
      <c r="C4" s="202"/>
      <c r="D4" s="202"/>
      <c r="E4" s="202"/>
      <c r="F4" s="202"/>
      <c r="G4" s="202"/>
      <c r="H4" s="202"/>
    </row>
    <row r="5" spans="1:9" x14ac:dyDescent="0.25">
      <c r="A5" s="202"/>
      <c r="B5" s="202"/>
      <c r="C5" s="202"/>
      <c r="D5" s="202"/>
      <c r="E5" s="202"/>
      <c r="F5" s="202"/>
      <c r="G5" s="202"/>
      <c r="H5" s="202"/>
      <c r="I5" s="132"/>
    </row>
    <row r="7" spans="1:9" ht="15.75" thickBot="1" x14ac:dyDescent="0.3"/>
    <row r="8" spans="1:9" ht="57.75" customHeight="1" thickTop="1" x14ac:dyDescent="0.25">
      <c r="A8" s="203" t="s">
        <v>0</v>
      </c>
      <c r="B8" s="205" t="s">
        <v>3</v>
      </c>
      <c r="C8" s="206"/>
      <c r="D8" s="205" t="s">
        <v>185</v>
      </c>
      <c r="E8" s="206"/>
      <c r="F8" s="205" t="s">
        <v>176</v>
      </c>
      <c r="G8" s="206"/>
      <c r="H8" s="205" t="s">
        <v>7</v>
      </c>
      <c r="I8" s="206"/>
    </row>
    <row r="9" spans="1:9" ht="39" customHeight="1" x14ac:dyDescent="0.25">
      <c r="A9" s="204"/>
      <c r="B9" s="133" t="s">
        <v>186</v>
      </c>
      <c r="C9" s="134" t="s">
        <v>209</v>
      </c>
      <c r="D9" s="133" t="s">
        <v>186</v>
      </c>
      <c r="E9" s="134" t="s">
        <v>209</v>
      </c>
      <c r="F9" s="133" t="s">
        <v>186</v>
      </c>
      <c r="G9" s="134" t="s">
        <v>209</v>
      </c>
      <c r="H9" s="133" t="s">
        <v>186</v>
      </c>
      <c r="I9" s="134" t="s">
        <v>209</v>
      </c>
    </row>
    <row r="10" spans="1:9" s="142" customFormat="1" ht="22.5" customHeight="1" x14ac:dyDescent="0.25">
      <c r="A10" s="136" t="s">
        <v>187</v>
      </c>
      <c r="B10" s="135">
        <v>212532631</v>
      </c>
      <c r="C10" s="140">
        <f>SUM(Bevételek!E43)</f>
        <v>161434136</v>
      </c>
      <c r="D10" s="135">
        <v>1693447</v>
      </c>
      <c r="E10" s="140">
        <f>SUM(Bevételek!H43)</f>
        <v>460889</v>
      </c>
      <c r="F10" s="135">
        <v>5090150</v>
      </c>
      <c r="G10" s="140">
        <f>SUM(Bevételek!K43)</f>
        <v>4189602</v>
      </c>
      <c r="H10" s="141">
        <f t="shared" ref="H10:I16" si="0">SUM(B10+D10+F10)</f>
        <v>219316228</v>
      </c>
      <c r="I10" s="140">
        <f t="shared" si="0"/>
        <v>166084627</v>
      </c>
    </row>
    <row r="11" spans="1:9" s="142" customFormat="1" ht="22.5" customHeight="1" thickBot="1" x14ac:dyDescent="0.3">
      <c r="A11" s="136" t="s">
        <v>188</v>
      </c>
      <c r="B11" s="135">
        <v>95897640</v>
      </c>
      <c r="C11" s="140">
        <f>SUM(Kiadás!E55)</f>
        <v>81057984</v>
      </c>
      <c r="D11" s="135">
        <v>41017097</v>
      </c>
      <c r="E11" s="140">
        <f>SUM(Kiadás!H55)</f>
        <v>39187506</v>
      </c>
      <c r="F11" s="135">
        <v>28408448</v>
      </c>
      <c r="G11" s="140">
        <f>SUM(Kiadás!K55)</f>
        <v>39200668</v>
      </c>
      <c r="H11" s="141">
        <f t="shared" si="0"/>
        <v>165323185</v>
      </c>
      <c r="I11" s="140">
        <f t="shared" si="0"/>
        <v>159446158</v>
      </c>
    </row>
    <row r="12" spans="1:9" s="143" customFormat="1" ht="31.5" customHeight="1" thickTop="1" thickBot="1" x14ac:dyDescent="0.3">
      <c r="A12" s="147" t="s">
        <v>189</v>
      </c>
      <c r="B12" s="148">
        <f t="shared" ref="B12:G12" si="1">SUM(B10)-B11</f>
        <v>116634991</v>
      </c>
      <c r="C12" s="149">
        <f t="shared" si="1"/>
        <v>80376152</v>
      </c>
      <c r="D12" s="148">
        <f t="shared" si="1"/>
        <v>-39323650</v>
      </c>
      <c r="E12" s="149">
        <f t="shared" si="1"/>
        <v>-38726617</v>
      </c>
      <c r="F12" s="148">
        <f t="shared" si="1"/>
        <v>-23318298</v>
      </c>
      <c r="G12" s="149">
        <f t="shared" si="1"/>
        <v>-35011066</v>
      </c>
      <c r="H12" s="148">
        <f t="shared" si="0"/>
        <v>53993043</v>
      </c>
      <c r="I12" s="149">
        <f t="shared" si="0"/>
        <v>6638469</v>
      </c>
    </row>
    <row r="13" spans="1:9" s="142" customFormat="1" ht="22.5" customHeight="1" thickTop="1" x14ac:dyDescent="0.25">
      <c r="A13" s="137" t="s">
        <v>190</v>
      </c>
      <c r="B13" s="135">
        <v>21968995</v>
      </c>
      <c r="C13" s="144">
        <f>SUM(Bevételek!E48)</f>
        <v>21686407</v>
      </c>
      <c r="D13" s="135">
        <v>41608468</v>
      </c>
      <c r="E13" s="144">
        <f>SUM(Bevételek!H48)</f>
        <v>39613935</v>
      </c>
      <c r="F13" s="135">
        <v>25415725</v>
      </c>
      <c r="G13" s="144">
        <f>SUM(Bevételek!K48)</f>
        <v>35231675</v>
      </c>
      <c r="H13" s="145">
        <f t="shared" si="0"/>
        <v>88993188</v>
      </c>
      <c r="I13" s="146">
        <f t="shared" si="0"/>
        <v>96532017</v>
      </c>
    </row>
    <row r="14" spans="1:9" s="142" customFormat="1" ht="22.5" customHeight="1" thickBot="1" x14ac:dyDescent="0.3">
      <c r="A14" s="136" t="s">
        <v>191</v>
      </c>
      <c r="B14" s="135">
        <v>122860488</v>
      </c>
      <c r="C14" s="140">
        <f>SUM(Kiadás!E59)</f>
        <v>79396684</v>
      </c>
      <c r="D14" s="135">
        <f>SUM([1]Maradvány!$G$14)</f>
        <v>0</v>
      </c>
      <c r="E14" s="140">
        <v>0</v>
      </c>
      <c r="F14" s="135">
        <f>SUM([1]Maradvány!I$14)</f>
        <v>0</v>
      </c>
      <c r="G14" s="140">
        <f>SUM('[2]Teljesítési adatok'!N69)</f>
        <v>0</v>
      </c>
      <c r="H14" s="141">
        <f t="shared" si="0"/>
        <v>122860488</v>
      </c>
      <c r="I14" s="140">
        <f t="shared" si="0"/>
        <v>79396684</v>
      </c>
    </row>
    <row r="15" spans="1:9" s="139" customFormat="1" ht="31.5" customHeight="1" thickTop="1" thickBot="1" x14ac:dyDescent="0.3">
      <c r="A15" s="150" t="s">
        <v>192</v>
      </c>
      <c r="B15" s="151">
        <f t="shared" ref="B15:G15" si="2">SUM(B13)-B14</f>
        <v>-100891493</v>
      </c>
      <c r="C15" s="152">
        <f t="shared" si="2"/>
        <v>-57710277</v>
      </c>
      <c r="D15" s="151">
        <f t="shared" si="2"/>
        <v>41608468</v>
      </c>
      <c r="E15" s="152">
        <f t="shared" si="2"/>
        <v>39613935</v>
      </c>
      <c r="F15" s="151">
        <f t="shared" si="2"/>
        <v>25415725</v>
      </c>
      <c r="G15" s="152">
        <f t="shared" si="2"/>
        <v>35231675</v>
      </c>
      <c r="H15" s="151">
        <f t="shared" si="0"/>
        <v>-33867300</v>
      </c>
      <c r="I15" s="152">
        <f t="shared" si="0"/>
        <v>17135333</v>
      </c>
    </row>
    <row r="16" spans="1:9" s="139" customFormat="1" ht="31.5" customHeight="1" thickTop="1" thickBot="1" x14ac:dyDescent="0.3">
      <c r="A16" s="153" t="s">
        <v>193</v>
      </c>
      <c r="B16" s="154">
        <f t="shared" ref="B16:G16" si="3">SUM(B12)+B15</f>
        <v>15743498</v>
      </c>
      <c r="C16" s="155">
        <f t="shared" si="3"/>
        <v>22665875</v>
      </c>
      <c r="D16" s="154">
        <f t="shared" si="3"/>
        <v>2284818</v>
      </c>
      <c r="E16" s="155">
        <f t="shared" si="3"/>
        <v>887318</v>
      </c>
      <c r="F16" s="154">
        <f t="shared" si="3"/>
        <v>2097427</v>
      </c>
      <c r="G16" s="155">
        <f t="shared" si="3"/>
        <v>220609</v>
      </c>
      <c r="H16" s="154">
        <f t="shared" si="0"/>
        <v>20125743</v>
      </c>
      <c r="I16" s="155">
        <f t="shared" si="0"/>
        <v>23773802</v>
      </c>
    </row>
    <row r="17" ht="15.75" thickTop="1" x14ac:dyDescent="0.25"/>
  </sheetData>
  <mergeCells count="8">
    <mergeCell ref="D1:I1"/>
    <mergeCell ref="A4:H4"/>
    <mergeCell ref="A5:H5"/>
    <mergeCell ref="A8:A9"/>
    <mergeCell ref="B8:C8"/>
    <mergeCell ref="D8:E8"/>
    <mergeCell ref="F8:G8"/>
    <mergeCell ref="H8:I8"/>
  </mergeCells>
  <pageMargins left="0.51181102362204722" right="0.3937007874015748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Bevételek</vt:lpstr>
      <vt:lpstr>Kiadás</vt:lpstr>
      <vt:lpstr>Bev. köt.-önként</vt:lpstr>
      <vt:lpstr>Kiad. köt-önként</vt:lpstr>
      <vt:lpstr>Létszám</vt:lpstr>
      <vt:lpstr>Maradvány</vt:lpstr>
      <vt:lpstr>'Kiad. köt-önként'!Nyomtatási_cím</vt:lpstr>
      <vt:lpstr>Kiadás!Nyomtatási_cím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Zoltán</dc:creator>
  <cp:lastModifiedBy>Dobroczki Bernadett</cp:lastModifiedBy>
  <cp:lastPrinted>2021-04-29T13:29:52Z</cp:lastPrinted>
  <dcterms:created xsi:type="dcterms:W3CDTF">2020-07-07T10:31:04Z</dcterms:created>
  <dcterms:modified xsi:type="dcterms:W3CDTF">2021-05-05T09:35:58Z</dcterms:modified>
</cp:coreProperties>
</file>