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jegyzoititkarsag\Desktop\Excel táblák\"/>
    </mc:Choice>
  </mc:AlternateContent>
  <xr:revisionPtr revIDLastSave="0" documentId="8_{27C815E1-97ED-438C-B1BC-5DE41DD8A8FD}" xr6:coauthVersionLast="47" xr6:coauthVersionMax="47" xr10:uidLastSave="{00000000-0000-0000-0000-000000000000}"/>
  <bookViews>
    <workbookView xWindow="-120" yWindow="-120" windowWidth="29040" windowHeight="15990" activeTab="3"/>
  </bookViews>
  <sheets>
    <sheet name="2020.évi ktv." sheetId="39" r:id="rId1"/>
    <sheet name="2020.évi ei.mód.I." sheetId="40" r:id="rId2"/>
    <sheet name="2020.évi ei.mód.II." sheetId="41" r:id="rId3"/>
    <sheet name="2020.évi beszámoló" sheetId="42" r:id="rId4"/>
  </sheets>
  <calcPr calcId="181029"/>
</workbook>
</file>

<file path=xl/calcChain.xml><?xml version="1.0" encoding="utf-8"?>
<calcChain xmlns="http://schemas.openxmlformats.org/spreadsheetml/2006/main">
  <c r="D27" i="42" l="1"/>
  <c r="D33" i="42"/>
  <c r="D36" i="42"/>
  <c r="D34" i="42"/>
  <c r="C34" i="42"/>
  <c r="C33" i="42"/>
  <c r="C36" i="42"/>
  <c r="E30" i="42"/>
  <c r="D30" i="42"/>
  <c r="E27" i="42"/>
  <c r="E33" i="42"/>
  <c r="D17" i="42"/>
  <c r="C17" i="42"/>
  <c r="C16" i="42"/>
  <c r="C19" i="42"/>
  <c r="E14" i="42"/>
  <c r="D14" i="42"/>
  <c r="E13" i="42"/>
  <c r="D13" i="42"/>
  <c r="D16" i="42"/>
  <c r="D19" i="42"/>
  <c r="E11" i="42"/>
  <c r="E17" i="42"/>
  <c r="D11" i="42"/>
  <c r="E10" i="42"/>
  <c r="E16" i="42"/>
  <c r="D14" i="41"/>
  <c r="D13" i="41"/>
  <c r="D16" i="41"/>
  <c r="E10" i="41"/>
  <c r="E11" i="41"/>
  <c r="E13" i="41"/>
  <c r="E14" i="41"/>
  <c r="E17" i="41"/>
  <c r="D11" i="41"/>
  <c r="D17" i="41"/>
  <c r="E27" i="41"/>
  <c r="E33" i="41"/>
  <c r="D36" i="41"/>
  <c r="E30" i="41"/>
  <c r="D30" i="41"/>
  <c r="D27" i="41"/>
  <c r="D34" i="41"/>
  <c r="C34" i="41"/>
  <c r="C33" i="41"/>
  <c r="C36" i="41"/>
  <c r="C17" i="41"/>
  <c r="C16" i="41"/>
  <c r="C19" i="41"/>
  <c r="D13" i="40"/>
  <c r="D16" i="40"/>
  <c r="D19" i="40"/>
  <c r="D14" i="40"/>
  <c r="D17" i="40"/>
  <c r="D10" i="40"/>
  <c r="D30" i="40"/>
  <c r="D33" i="40"/>
  <c r="D27" i="40"/>
  <c r="D34" i="40"/>
  <c r="C34" i="40"/>
  <c r="C33" i="40"/>
  <c r="C36" i="40"/>
  <c r="C17" i="40"/>
  <c r="C16" i="40"/>
  <c r="C19" i="40"/>
  <c r="C36" i="39"/>
  <c r="C34" i="39"/>
  <c r="C33" i="39"/>
  <c r="C17" i="39"/>
  <c r="C16" i="39"/>
  <c r="C19" i="39"/>
  <c r="F14" i="39"/>
  <c r="F17" i="39"/>
  <c r="F19" i="39"/>
  <c r="E14" i="39"/>
  <c r="E17" i="39"/>
  <c r="E19" i="39"/>
  <c r="F35" i="39"/>
  <c r="F34" i="39"/>
  <c r="E34" i="39"/>
  <c r="D34" i="39"/>
  <c r="F33" i="39"/>
  <c r="F36" i="39"/>
  <c r="E33" i="39"/>
  <c r="E36" i="39"/>
  <c r="D33" i="39"/>
  <c r="D36" i="39"/>
  <c r="F16" i="39"/>
  <c r="D14" i="39"/>
  <c r="D17" i="39"/>
  <c r="E16" i="39"/>
  <c r="D13" i="39"/>
  <c r="D10" i="39"/>
  <c r="D16" i="39"/>
  <c r="D19" i="39"/>
  <c r="D36" i="40"/>
  <c r="E19" i="40"/>
  <c r="E16" i="41"/>
  <c r="D33" i="41"/>
  <c r="D19" i="41"/>
</calcChain>
</file>

<file path=xl/sharedStrings.xml><?xml version="1.0" encoding="utf-8"?>
<sst xmlns="http://schemas.openxmlformats.org/spreadsheetml/2006/main" count="157" uniqueCount="28">
  <si>
    <t>1.melléklet</t>
  </si>
  <si>
    <t>Költségvetési egyenleg</t>
  </si>
  <si>
    <t>Megnevezés</t>
  </si>
  <si>
    <t>I.</t>
  </si>
  <si>
    <t>Szomód Község Önkormányzata</t>
  </si>
  <si>
    <t>II.</t>
  </si>
  <si>
    <t>Forráshiány</t>
  </si>
  <si>
    <t>Bevételek - működési</t>
  </si>
  <si>
    <t xml:space="preserve">               - felhalmozási</t>
  </si>
  <si>
    <t>Kiadások - működési</t>
  </si>
  <si>
    <t>Egyenleg- működési</t>
  </si>
  <si>
    <t xml:space="preserve">              - felhalmozási</t>
  </si>
  <si>
    <t>Szomódi Polgármesteri Hivatal</t>
  </si>
  <si>
    <t>Többlet</t>
  </si>
  <si>
    <t>Függő</t>
  </si>
  <si>
    <t>Adatok Ft-ban</t>
  </si>
  <si>
    <t xml:space="preserve"> 2019.évi Eredeti ei.</t>
  </si>
  <si>
    <t>2019.évi Módosított ei.</t>
  </si>
  <si>
    <t xml:space="preserve">2019.évi teljesülés </t>
  </si>
  <si>
    <t xml:space="preserve"> 2020.évi Eredeti ei.</t>
  </si>
  <si>
    <t>a        / 2020.(IX.  .) önkormányzati rendelethez</t>
  </si>
  <si>
    <t xml:space="preserve"> 2020.évi Mód. ei.</t>
  </si>
  <si>
    <t xml:space="preserve">2020.évi teljesülés </t>
  </si>
  <si>
    <t>a     2 / 2020.(II.11.) önkormányzati rendelethez</t>
  </si>
  <si>
    <t>a        / 2021.(II.  .) önkormányzati rendelethez</t>
  </si>
  <si>
    <t>a        / 2021.(V.  .) önkormányzati rendelethez</t>
  </si>
  <si>
    <t>* Irányitószervi támogatással együtt.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</si>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</sst>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"/>
      <family val="2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3" fontId="3" fillId="0" borderId="0" xfId="0" applyNumberFormat="1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ont="1"/>
    <xf numFmtId="3" fontId="0" fillId="0" borderId="1" xfId="0" applyNumberFormat="1" applyFont="1" applyBorder="1" applyAlignment="1">
      <alignment wrapText="1"/>
    </xf>
    <xf numFmtId="3" fontId="0" fillId="0" borderId="0" xfId="0" applyNumberFormat="1" applyFont="1"/>
    <xf numFmtId="0" fontId="0" fillId="0" borderId="1" xfId="0" applyFont="1" applyFill="1" applyBorder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H5" sqref="H5"/>
    </sheetView>
  </sheetViews>
  <sheetFormatPr defaultRowHeight="12.75" x14ac:dyDescent="0.2"/>
  <cols>
    <col min="1" max="1" width="4.42578125" style="1" customWidth="1"/>
    <col min="2" max="2" width="21.28515625" style="1" customWidth="1"/>
    <col min="3" max="3" width="14" style="1" customWidth="1"/>
    <col min="4" max="4" width="13.85546875" style="2" customWidth="1"/>
    <col min="5" max="5" width="17.42578125" style="2" customWidth="1"/>
    <col min="6" max="6" width="12.42578125" style="2" customWidth="1"/>
    <col min="7" max="7" width="11.140625" style="1" customWidth="1"/>
    <col min="8" max="16384" width="9.140625" style="1"/>
  </cols>
  <sheetData>
    <row r="1" spans="1:7" x14ac:dyDescent="0.2">
      <c r="D1" s="2" t="s">
        <v>0</v>
      </c>
      <c r="F1" s="2" t="s">
        <v>15</v>
      </c>
    </row>
    <row r="3" spans="1:7" x14ac:dyDescent="0.2">
      <c r="B3" s="10" t="s">
        <v>23</v>
      </c>
      <c r="C3" s="10"/>
    </row>
    <row r="6" spans="1:7" ht="15.75" x14ac:dyDescent="0.25">
      <c r="B6" s="3" t="s">
        <v>1</v>
      </c>
      <c r="C6" s="3"/>
      <c r="D6" s="4"/>
    </row>
    <row r="7" spans="1:7" ht="15.75" x14ac:dyDescent="0.25">
      <c r="B7" s="3"/>
      <c r="C7" s="3"/>
      <c r="D7" s="4"/>
    </row>
    <row r="8" spans="1:7" x14ac:dyDescent="0.2">
      <c r="A8" s="1" t="s">
        <v>3</v>
      </c>
      <c r="B8" s="1" t="s">
        <v>4</v>
      </c>
    </row>
    <row r="9" spans="1:7" s="6" customFormat="1" ht="25.5" x14ac:dyDescent="0.2">
      <c r="A9" s="5"/>
      <c r="B9" s="5" t="s">
        <v>2</v>
      </c>
      <c r="C9" s="11" t="s">
        <v>19</v>
      </c>
      <c r="D9" s="11" t="s">
        <v>16</v>
      </c>
      <c r="E9" s="11" t="s">
        <v>17</v>
      </c>
      <c r="F9" s="11" t="s">
        <v>18</v>
      </c>
    </row>
    <row r="10" spans="1:7" x14ac:dyDescent="0.2">
      <c r="A10" s="7">
        <v>1</v>
      </c>
      <c r="B10" s="7" t="s">
        <v>7</v>
      </c>
      <c r="C10" s="7">
        <v>218613981</v>
      </c>
      <c r="D10" s="8">
        <f>202986771+1819347</f>
        <v>204806118</v>
      </c>
      <c r="E10" s="8">
        <v>243621804</v>
      </c>
      <c r="F10" s="8">
        <v>345218229</v>
      </c>
      <c r="G10" s="2"/>
    </row>
    <row r="11" spans="1:7" x14ac:dyDescent="0.2">
      <c r="A11" s="7">
        <v>2</v>
      </c>
      <c r="B11" s="7" t="s">
        <v>8</v>
      </c>
      <c r="C11" s="7"/>
      <c r="D11" s="8">
        <v>0</v>
      </c>
      <c r="E11" s="8">
        <v>237043862</v>
      </c>
      <c r="F11" s="8">
        <v>237043862</v>
      </c>
      <c r="G11" s="2"/>
    </row>
    <row r="12" spans="1:7" x14ac:dyDescent="0.2">
      <c r="A12" s="7">
        <v>3</v>
      </c>
      <c r="B12" s="7" t="s">
        <v>14</v>
      </c>
      <c r="C12" s="7"/>
      <c r="D12" s="8"/>
      <c r="E12" s="8"/>
      <c r="F12" s="8"/>
    </row>
    <row r="13" spans="1:7" x14ac:dyDescent="0.2">
      <c r="A13" s="7">
        <v>4</v>
      </c>
      <c r="B13" s="7" t="s">
        <v>9</v>
      </c>
      <c r="C13" s="7">
        <v>229328853</v>
      </c>
      <c r="D13" s="8">
        <f>199209149+1819347</f>
        <v>201028496</v>
      </c>
      <c r="E13" s="8">
        <v>272384348</v>
      </c>
      <c r="F13" s="8">
        <v>244187795</v>
      </c>
    </row>
    <row r="14" spans="1:7" x14ac:dyDescent="0.2">
      <c r="A14" s="7">
        <v>5</v>
      </c>
      <c r="B14" s="7" t="s">
        <v>8</v>
      </c>
      <c r="C14" s="7">
        <v>3279490</v>
      </c>
      <c r="D14" s="8">
        <f>175000+3202622+400000</f>
        <v>3777622</v>
      </c>
      <c r="E14" s="8">
        <f>232574290+95667299</f>
        <v>328241589</v>
      </c>
      <c r="F14" s="8">
        <f>49773903+60795650</f>
        <v>110569553</v>
      </c>
      <c r="G14" s="2"/>
    </row>
    <row r="15" spans="1:7" x14ac:dyDescent="0.2">
      <c r="A15" s="7">
        <v>6</v>
      </c>
      <c r="B15" s="7" t="s">
        <v>14</v>
      </c>
      <c r="C15" s="7"/>
      <c r="D15" s="8"/>
      <c r="E15" s="8"/>
      <c r="F15" s="8"/>
    </row>
    <row r="16" spans="1:7" x14ac:dyDescent="0.2">
      <c r="A16" s="7">
        <v>7</v>
      </c>
      <c r="B16" s="7" t="s">
        <v>10</v>
      </c>
      <c r="C16" s="8">
        <f t="shared" ref="C16:F17" si="0">C10-C13</f>
        <v>-10714872</v>
      </c>
      <c r="D16" s="8">
        <f t="shared" si="0"/>
        <v>3777622</v>
      </c>
      <c r="E16" s="8">
        <f t="shared" si="0"/>
        <v>-28762544</v>
      </c>
      <c r="F16" s="8">
        <f t="shared" si="0"/>
        <v>101030434</v>
      </c>
    </row>
    <row r="17" spans="1:6" x14ac:dyDescent="0.2">
      <c r="A17" s="7">
        <v>8</v>
      </c>
      <c r="B17" s="7" t="s">
        <v>11</v>
      </c>
      <c r="C17" s="8">
        <f t="shared" si="0"/>
        <v>-3279490</v>
      </c>
      <c r="D17" s="8">
        <f t="shared" si="0"/>
        <v>-3777622</v>
      </c>
      <c r="E17" s="8">
        <f t="shared" si="0"/>
        <v>-91197727</v>
      </c>
      <c r="F17" s="8">
        <f t="shared" si="0"/>
        <v>126474309</v>
      </c>
    </row>
    <row r="18" spans="1:6" x14ac:dyDescent="0.2">
      <c r="A18" s="7">
        <v>9</v>
      </c>
      <c r="B18" s="7" t="s">
        <v>14</v>
      </c>
      <c r="C18" s="7"/>
      <c r="D18" s="8"/>
      <c r="E18" s="8"/>
      <c r="F18" s="8"/>
    </row>
    <row r="19" spans="1:6" x14ac:dyDescent="0.2">
      <c r="A19" s="7">
        <v>10</v>
      </c>
      <c r="B19" s="7" t="s">
        <v>6</v>
      </c>
      <c r="C19" s="8">
        <f>-C16-C17</f>
        <v>13994362</v>
      </c>
      <c r="D19" s="8">
        <f>-D16-D17</f>
        <v>0</v>
      </c>
      <c r="E19" s="8">
        <f>+E16+E17</f>
        <v>-119960271</v>
      </c>
      <c r="F19" s="8">
        <f>+F16+F17</f>
        <v>227504743</v>
      </c>
    </row>
    <row r="20" spans="1:6" x14ac:dyDescent="0.2">
      <c r="A20" s="9">
        <v>11</v>
      </c>
      <c r="B20" s="7" t="s">
        <v>13</v>
      </c>
      <c r="C20" s="7"/>
      <c r="D20" s="8"/>
      <c r="E20" s="8"/>
      <c r="F20" s="8"/>
    </row>
    <row r="25" spans="1:6" x14ac:dyDescent="0.2">
      <c r="A25" s="1" t="s">
        <v>5</v>
      </c>
      <c r="B25" s="1" t="s">
        <v>12</v>
      </c>
    </row>
    <row r="26" spans="1:6" s="6" customFormat="1" ht="25.5" x14ac:dyDescent="0.2">
      <c r="A26" s="5"/>
      <c r="B26" s="5" t="s">
        <v>2</v>
      </c>
      <c r="C26" s="11" t="s">
        <v>19</v>
      </c>
      <c r="D26" s="11" t="s">
        <v>16</v>
      </c>
      <c r="E26" s="11" t="s">
        <v>17</v>
      </c>
      <c r="F26" s="11" t="s">
        <v>18</v>
      </c>
    </row>
    <row r="27" spans="1:6" x14ac:dyDescent="0.2">
      <c r="A27" s="7">
        <v>1</v>
      </c>
      <c r="B27" s="7" t="s">
        <v>7</v>
      </c>
      <c r="C27" s="7">
        <v>37925000</v>
      </c>
      <c r="D27" s="8">
        <v>36459684</v>
      </c>
      <c r="E27" s="8">
        <v>40130628</v>
      </c>
      <c r="F27" s="8">
        <v>44249610</v>
      </c>
    </row>
    <row r="28" spans="1:6" x14ac:dyDescent="0.2">
      <c r="A28" s="7">
        <v>2</v>
      </c>
      <c r="B28" s="7" t="s">
        <v>8</v>
      </c>
      <c r="C28" s="7"/>
      <c r="D28" s="8"/>
      <c r="E28" s="8"/>
      <c r="F28" s="8"/>
    </row>
    <row r="29" spans="1:6" x14ac:dyDescent="0.2">
      <c r="A29" s="7">
        <v>3</v>
      </c>
      <c r="B29" s="7"/>
      <c r="C29" s="7"/>
      <c r="D29" s="8"/>
      <c r="E29" s="8"/>
      <c r="F29" s="8"/>
    </row>
    <row r="30" spans="1:6" x14ac:dyDescent="0.2">
      <c r="A30" s="7">
        <v>4</v>
      </c>
      <c r="B30" s="7" t="s">
        <v>9</v>
      </c>
      <c r="C30" s="7">
        <v>37925000</v>
      </c>
      <c r="D30" s="8">
        <v>36459684</v>
      </c>
      <c r="E30" s="8">
        <v>44245060</v>
      </c>
      <c r="F30" s="8">
        <v>36259581</v>
      </c>
    </row>
    <row r="31" spans="1:6" x14ac:dyDescent="0.2">
      <c r="A31" s="7">
        <v>5</v>
      </c>
      <c r="B31" s="7" t="s">
        <v>8</v>
      </c>
      <c r="C31" s="7"/>
      <c r="D31" s="8">
        <v>0</v>
      </c>
      <c r="E31" s="8"/>
      <c r="F31" s="8"/>
    </row>
    <row r="32" spans="1:6" x14ac:dyDescent="0.2">
      <c r="A32" s="7">
        <v>6</v>
      </c>
      <c r="B32" s="7" t="s">
        <v>14</v>
      </c>
      <c r="C32" s="7"/>
      <c r="D32" s="8"/>
      <c r="E32" s="8"/>
      <c r="F32" s="8"/>
    </row>
    <row r="33" spans="1:6" x14ac:dyDescent="0.2">
      <c r="A33" s="7">
        <v>7</v>
      </c>
      <c r="B33" s="7" t="s">
        <v>10</v>
      </c>
      <c r="C33" s="8">
        <f t="shared" ref="C33:F34" si="1">C27-C30</f>
        <v>0</v>
      </c>
      <c r="D33" s="8">
        <f t="shared" si="1"/>
        <v>0</v>
      </c>
      <c r="E33" s="8">
        <f t="shared" si="1"/>
        <v>-4114432</v>
      </c>
      <c r="F33" s="8">
        <f t="shared" si="1"/>
        <v>7990029</v>
      </c>
    </row>
    <row r="34" spans="1:6" x14ac:dyDescent="0.2">
      <c r="A34" s="7">
        <v>8</v>
      </c>
      <c r="B34" s="7" t="s">
        <v>11</v>
      </c>
      <c r="C34" s="8">
        <f t="shared" si="1"/>
        <v>0</v>
      </c>
      <c r="D34" s="8">
        <f t="shared" si="1"/>
        <v>0</v>
      </c>
      <c r="E34" s="8">
        <f t="shared" si="1"/>
        <v>0</v>
      </c>
      <c r="F34" s="8">
        <f t="shared" si="1"/>
        <v>0</v>
      </c>
    </row>
    <row r="35" spans="1:6" x14ac:dyDescent="0.2">
      <c r="A35" s="7">
        <v>9</v>
      </c>
      <c r="B35" s="7" t="s">
        <v>14</v>
      </c>
      <c r="C35" s="7"/>
      <c r="D35" s="8"/>
      <c r="E35" s="8"/>
      <c r="F35" s="8">
        <f>F29-F32</f>
        <v>0</v>
      </c>
    </row>
    <row r="36" spans="1:6" x14ac:dyDescent="0.2">
      <c r="A36" s="7">
        <v>10</v>
      </c>
      <c r="B36" s="7" t="s">
        <v>6</v>
      </c>
      <c r="C36" s="8">
        <f>+C33+C34</f>
        <v>0</v>
      </c>
      <c r="D36" s="8">
        <f>+D33+D34</f>
        <v>0</v>
      </c>
      <c r="E36" s="8">
        <f>+E33+E34</f>
        <v>-4114432</v>
      </c>
      <c r="F36" s="8">
        <f>+F33+F34</f>
        <v>7990029</v>
      </c>
    </row>
    <row r="37" spans="1:6" x14ac:dyDescent="0.2">
      <c r="A37" s="9">
        <v>11</v>
      </c>
      <c r="B37" s="7" t="s">
        <v>13</v>
      </c>
      <c r="C37" s="7"/>
      <c r="D37" s="8"/>
      <c r="E37" s="8"/>
      <c r="F37" s="8">
        <v>0</v>
      </c>
    </row>
  </sheetData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D14" sqref="D14"/>
    </sheetView>
  </sheetViews>
  <sheetFormatPr defaultRowHeight="12.75" x14ac:dyDescent="0.2"/>
  <cols>
    <col min="1" max="1" width="4.42578125" style="1" customWidth="1"/>
    <col min="2" max="2" width="21.28515625" style="1" customWidth="1"/>
    <col min="3" max="3" width="14" style="1" customWidth="1"/>
    <col min="4" max="4" width="13.85546875" style="2" customWidth="1"/>
    <col min="5" max="5" width="12.42578125" style="2" customWidth="1"/>
    <col min="6" max="6" width="11.140625" style="1" customWidth="1"/>
    <col min="7" max="16384" width="9.140625" style="1"/>
  </cols>
  <sheetData>
    <row r="1" spans="1:6" x14ac:dyDescent="0.2">
      <c r="D1" s="2" t="s">
        <v>0</v>
      </c>
      <c r="E1" s="2" t="s">
        <v>15</v>
      </c>
    </row>
    <row r="3" spans="1:6" x14ac:dyDescent="0.2">
      <c r="B3" s="10" t="s">
        <v>20</v>
      </c>
      <c r="C3" s="10"/>
    </row>
    <row r="6" spans="1:6" ht="15.75" x14ac:dyDescent="0.25">
      <c r="B6" s="3" t="s">
        <v>1</v>
      </c>
      <c r="C6" s="3"/>
      <c r="D6" s="4"/>
    </row>
    <row r="7" spans="1:6" ht="15.75" x14ac:dyDescent="0.25">
      <c r="B7" s="3"/>
      <c r="C7" s="3"/>
      <c r="D7" s="4"/>
    </row>
    <row r="8" spans="1:6" x14ac:dyDescent="0.2">
      <c r="A8" s="1" t="s">
        <v>3</v>
      </c>
      <c r="B8" s="1" t="s">
        <v>4</v>
      </c>
    </row>
    <row r="9" spans="1:6" s="6" customFormat="1" ht="25.5" x14ac:dyDescent="0.2">
      <c r="A9" s="5"/>
      <c r="B9" s="5" t="s">
        <v>2</v>
      </c>
      <c r="C9" s="11" t="s">
        <v>19</v>
      </c>
      <c r="D9" s="11" t="s">
        <v>21</v>
      </c>
      <c r="E9" s="11" t="s">
        <v>22</v>
      </c>
    </row>
    <row r="10" spans="1:6" x14ac:dyDescent="0.2">
      <c r="A10" s="7">
        <v>1</v>
      </c>
      <c r="B10" s="7" t="s">
        <v>7</v>
      </c>
      <c r="C10" s="8">
        <v>218613981</v>
      </c>
      <c r="D10" s="8">
        <f>218613981+12829606</f>
        <v>231443587</v>
      </c>
      <c r="E10" s="8"/>
      <c r="F10" s="2"/>
    </row>
    <row r="11" spans="1:6" x14ac:dyDescent="0.2">
      <c r="A11" s="7">
        <v>2</v>
      </c>
      <c r="B11" s="7" t="s">
        <v>8</v>
      </c>
      <c r="C11" s="8"/>
      <c r="D11" s="8">
        <v>169700000</v>
      </c>
      <c r="E11" s="8"/>
      <c r="F11" s="2"/>
    </row>
    <row r="12" spans="1:6" x14ac:dyDescent="0.2">
      <c r="A12" s="7">
        <v>3</v>
      </c>
      <c r="B12" s="7" t="s">
        <v>14</v>
      </c>
      <c r="C12" s="8"/>
      <c r="D12" s="8"/>
      <c r="E12" s="8"/>
    </row>
    <row r="13" spans="1:6" x14ac:dyDescent="0.2">
      <c r="A13" s="7">
        <v>4</v>
      </c>
      <c r="B13" s="7" t="s">
        <v>9</v>
      </c>
      <c r="C13" s="8">
        <v>229328853</v>
      </c>
      <c r="D13" s="8">
        <f>229328853+9068275+2501052+6084055+624206-650000+49628231+623000+87500</f>
        <v>297295172</v>
      </c>
      <c r="E13" s="8"/>
    </row>
    <row r="14" spans="1:6" x14ac:dyDescent="0.2">
      <c r="A14" s="7">
        <v>5</v>
      </c>
      <c r="B14" s="7" t="s">
        <v>8</v>
      </c>
      <c r="C14" s="8">
        <v>3279490</v>
      </c>
      <c r="D14" s="8">
        <f>3279490+101461467+225962201+650000-13994362</f>
        <v>317358796</v>
      </c>
      <c r="E14" s="8"/>
      <c r="F14" s="2"/>
    </row>
    <row r="15" spans="1:6" x14ac:dyDescent="0.2">
      <c r="A15" s="7">
        <v>6</v>
      </c>
      <c r="B15" s="7" t="s">
        <v>14</v>
      </c>
      <c r="C15" s="8"/>
      <c r="D15" s="8"/>
      <c r="E15" s="8"/>
    </row>
    <row r="16" spans="1:6" x14ac:dyDescent="0.2">
      <c r="A16" s="7">
        <v>7</v>
      </c>
      <c r="B16" s="7" t="s">
        <v>10</v>
      </c>
      <c r="C16" s="8">
        <f>C10-C13</f>
        <v>-10714872</v>
      </c>
      <c r="D16" s="8">
        <f>D10-D13</f>
        <v>-65851585</v>
      </c>
      <c r="E16" s="8"/>
    </row>
    <row r="17" spans="1:5" x14ac:dyDescent="0.2">
      <c r="A17" s="7">
        <v>8</v>
      </c>
      <c r="B17" s="7" t="s">
        <v>11</v>
      </c>
      <c r="C17" s="8">
        <f>C11-C14</f>
        <v>-3279490</v>
      </c>
      <c r="D17" s="8">
        <f>D11-D14</f>
        <v>-147658796</v>
      </c>
      <c r="E17" s="8"/>
    </row>
    <row r="18" spans="1:5" x14ac:dyDescent="0.2">
      <c r="A18" s="7">
        <v>9</v>
      </c>
      <c r="B18" s="7" t="s">
        <v>14</v>
      </c>
      <c r="C18" s="8"/>
      <c r="D18" s="8"/>
      <c r="E18" s="8"/>
    </row>
    <row r="19" spans="1:5" x14ac:dyDescent="0.2">
      <c r="A19" s="7">
        <v>10</v>
      </c>
      <c r="B19" s="7" t="s">
        <v>6</v>
      </c>
      <c r="C19" s="8">
        <f>-C16-C17</f>
        <v>13994362</v>
      </c>
      <c r="D19" s="8">
        <f>-D16-D17</f>
        <v>213510381</v>
      </c>
      <c r="E19" s="8">
        <f>+E16+E17</f>
        <v>0</v>
      </c>
    </row>
    <row r="20" spans="1:5" x14ac:dyDescent="0.2">
      <c r="A20" s="9">
        <v>11</v>
      </c>
      <c r="B20" s="7" t="s">
        <v>13</v>
      </c>
      <c r="C20" s="7"/>
      <c r="D20" s="8"/>
      <c r="E20" s="8"/>
    </row>
    <row r="25" spans="1:5" x14ac:dyDescent="0.2">
      <c r="A25" s="1" t="s">
        <v>5</v>
      </c>
      <c r="B25" s="1" t="s">
        <v>12</v>
      </c>
    </row>
    <row r="26" spans="1:5" s="6" customFormat="1" ht="25.5" x14ac:dyDescent="0.2">
      <c r="A26" s="5"/>
      <c r="B26" s="5" t="s">
        <v>2</v>
      </c>
      <c r="C26" s="11" t="s">
        <v>19</v>
      </c>
      <c r="D26" s="11" t="s">
        <v>21</v>
      </c>
      <c r="E26" s="11" t="s">
        <v>22</v>
      </c>
    </row>
    <row r="27" spans="1:5" x14ac:dyDescent="0.2">
      <c r="A27" s="7">
        <v>1</v>
      </c>
      <c r="B27" s="7" t="s">
        <v>7</v>
      </c>
      <c r="C27" s="7">
        <v>37925000</v>
      </c>
      <c r="D27" s="8">
        <f>37925000+9068275+3185</f>
        <v>46996460</v>
      </c>
      <c r="E27" s="8"/>
    </row>
    <row r="28" spans="1:5" x14ac:dyDescent="0.2">
      <c r="A28" s="7">
        <v>2</v>
      </c>
      <c r="B28" s="7" t="s">
        <v>8</v>
      </c>
      <c r="C28" s="7"/>
      <c r="D28" s="8"/>
      <c r="E28" s="8"/>
    </row>
    <row r="29" spans="1:5" x14ac:dyDescent="0.2">
      <c r="A29" s="7">
        <v>3</v>
      </c>
      <c r="B29" s="7"/>
      <c r="C29" s="7"/>
      <c r="D29" s="8"/>
      <c r="E29" s="8"/>
    </row>
    <row r="30" spans="1:5" x14ac:dyDescent="0.2">
      <c r="A30" s="7">
        <v>4</v>
      </c>
      <c r="B30" s="7" t="s">
        <v>9</v>
      </c>
      <c r="C30" s="7">
        <v>37925000</v>
      </c>
      <c r="D30" s="8">
        <f>37925000+7990029+9068275+3185</f>
        <v>54986489</v>
      </c>
      <c r="E30" s="8"/>
    </row>
    <row r="31" spans="1:5" x14ac:dyDescent="0.2">
      <c r="A31" s="7">
        <v>5</v>
      </c>
      <c r="B31" s="7" t="s">
        <v>8</v>
      </c>
      <c r="C31" s="7"/>
      <c r="D31" s="8">
        <v>0</v>
      </c>
      <c r="E31" s="8"/>
    </row>
    <row r="32" spans="1:5" x14ac:dyDescent="0.2">
      <c r="A32" s="7">
        <v>6</v>
      </c>
      <c r="B32" s="7" t="s">
        <v>14</v>
      </c>
      <c r="C32" s="7"/>
      <c r="D32" s="8"/>
      <c r="E32" s="8"/>
    </row>
    <row r="33" spans="1:5" x14ac:dyDescent="0.2">
      <c r="A33" s="7">
        <v>7</v>
      </c>
      <c r="B33" s="7" t="s">
        <v>10</v>
      </c>
      <c r="C33" s="8">
        <f>C27-C30</f>
        <v>0</v>
      </c>
      <c r="D33" s="8">
        <f>D27-D30</f>
        <v>-7990029</v>
      </c>
      <c r="E33" s="8"/>
    </row>
    <row r="34" spans="1:5" x14ac:dyDescent="0.2">
      <c r="A34" s="7">
        <v>8</v>
      </c>
      <c r="B34" s="7" t="s">
        <v>11</v>
      </c>
      <c r="C34" s="8">
        <f>C28-C31</f>
        <v>0</v>
      </c>
      <c r="D34" s="8">
        <f>D28-D31</f>
        <v>0</v>
      </c>
      <c r="E34" s="8"/>
    </row>
    <row r="35" spans="1:5" x14ac:dyDescent="0.2">
      <c r="A35" s="7">
        <v>9</v>
      </c>
      <c r="B35" s="7" t="s">
        <v>14</v>
      </c>
      <c r="C35" s="7"/>
      <c r="D35" s="8"/>
      <c r="E35" s="8"/>
    </row>
    <row r="36" spans="1:5" x14ac:dyDescent="0.2">
      <c r="A36" s="7">
        <v>10</v>
      </c>
      <c r="B36" s="7" t="s">
        <v>6</v>
      </c>
      <c r="C36" s="8">
        <f>+C33+C34</f>
        <v>0</v>
      </c>
      <c r="D36" s="8">
        <f>+D33+D34</f>
        <v>-7990029</v>
      </c>
      <c r="E36" s="8"/>
    </row>
    <row r="37" spans="1:5" x14ac:dyDescent="0.2">
      <c r="A37" s="9">
        <v>11</v>
      </c>
      <c r="B37" s="7" t="s">
        <v>13</v>
      </c>
      <c r="C37" s="7"/>
      <c r="D37" s="8"/>
      <c r="E37" s="8">
        <v>0</v>
      </c>
    </row>
  </sheetData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D15" sqref="D15"/>
    </sheetView>
  </sheetViews>
  <sheetFormatPr defaultRowHeight="12.75" x14ac:dyDescent="0.2"/>
  <cols>
    <col min="1" max="1" width="4.42578125" style="1" customWidth="1"/>
    <col min="2" max="2" width="21.28515625" style="1" customWidth="1"/>
    <col min="3" max="3" width="14" style="1" customWidth="1"/>
    <col min="4" max="4" width="13.85546875" style="2" customWidth="1"/>
    <col min="5" max="5" width="12.42578125" style="2" customWidth="1"/>
    <col min="6" max="6" width="13.42578125" style="1" customWidth="1"/>
    <col min="7" max="16384" width="9.140625" style="1"/>
  </cols>
  <sheetData>
    <row r="1" spans="1:6" x14ac:dyDescent="0.2">
      <c r="D1" s="2" t="s">
        <v>0</v>
      </c>
      <c r="E1" s="2" t="s">
        <v>15</v>
      </c>
    </row>
    <row r="3" spans="1:6" x14ac:dyDescent="0.2">
      <c r="B3" s="10" t="s">
        <v>24</v>
      </c>
      <c r="C3" s="10"/>
    </row>
    <row r="6" spans="1:6" ht="15.75" x14ac:dyDescent="0.25">
      <c r="B6" s="3" t="s">
        <v>1</v>
      </c>
      <c r="C6" s="3"/>
      <c r="D6" s="4"/>
    </row>
    <row r="7" spans="1:6" ht="15.75" x14ac:dyDescent="0.25">
      <c r="B7" s="3"/>
      <c r="C7" s="3"/>
      <c r="D7" s="4"/>
    </row>
    <row r="8" spans="1:6" x14ac:dyDescent="0.2">
      <c r="A8" s="1" t="s">
        <v>3</v>
      </c>
      <c r="B8" s="1" t="s">
        <v>4</v>
      </c>
    </row>
    <row r="9" spans="1:6" s="6" customFormat="1" ht="25.5" x14ac:dyDescent="0.2">
      <c r="A9" s="5"/>
      <c r="B9" s="5" t="s">
        <v>2</v>
      </c>
      <c r="C9" s="11" t="s">
        <v>19</v>
      </c>
      <c r="D9" s="11" t="s">
        <v>21</v>
      </c>
      <c r="E9" s="11" t="s">
        <v>22</v>
      </c>
    </row>
    <row r="10" spans="1:6" x14ac:dyDescent="0.2">
      <c r="A10" s="7">
        <v>1</v>
      </c>
      <c r="B10" s="7" t="s">
        <v>7</v>
      </c>
      <c r="C10" s="8">
        <v>218613981</v>
      </c>
      <c r="D10" s="8">
        <v>243549644</v>
      </c>
      <c r="E10" s="8">
        <f>1016310245-687431332</f>
        <v>328878913</v>
      </c>
      <c r="F10" s="2"/>
    </row>
    <row r="11" spans="1:6" x14ac:dyDescent="0.2">
      <c r="A11" s="7">
        <v>2</v>
      </c>
      <c r="B11" s="7" t="s">
        <v>8</v>
      </c>
      <c r="C11" s="8"/>
      <c r="D11" s="8">
        <f>456100252</f>
        <v>456100252</v>
      </c>
      <c r="E11" s="8">
        <f>416825219+8000000+262606113</f>
        <v>687431332</v>
      </c>
      <c r="F11" s="2"/>
    </row>
    <row r="12" spans="1:6" x14ac:dyDescent="0.2">
      <c r="A12" s="7">
        <v>3</v>
      </c>
      <c r="B12" s="7" t="s">
        <v>14</v>
      </c>
      <c r="C12" s="8"/>
      <c r="D12" s="8"/>
      <c r="E12" s="8"/>
    </row>
    <row r="13" spans="1:6" x14ac:dyDescent="0.2">
      <c r="A13" s="7">
        <v>4</v>
      </c>
      <c r="B13" s="7" t="s">
        <v>9</v>
      </c>
      <c r="C13" s="8">
        <v>229328853</v>
      </c>
      <c r="D13" s="8">
        <f>278095918+1205373+46993275+6084055</f>
        <v>332378621</v>
      </c>
      <c r="E13" s="8">
        <f>541417378-270722460</f>
        <v>270694918</v>
      </c>
    </row>
    <row r="14" spans="1:6" x14ac:dyDescent="0.2">
      <c r="A14" s="7">
        <v>5</v>
      </c>
      <c r="B14" s="7" t="s">
        <v>8</v>
      </c>
      <c r="C14" s="8">
        <v>3279490</v>
      </c>
      <c r="D14" s="8">
        <f>343778692+373722300</f>
        <v>717500992</v>
      </c>
      <c r="E14" s="8">
        <f>214419788+55252672+1050000</f>
        <v>270722460</v>
      </c>
      <c r="F14" s="2"/>
    </row>
    <row r="15" spans="1:6" x14ac:dyDescent="0.2">
      <c r="A15" s="7">
        <v>6</v>
      </c>
      <c r="B15" s="7" t="s">
        <v>14</v>
      </c>
      <c r="C15" s="8"/>
      <c r="D15" s="8"/>
      <c r="E15" s="8"/>
    </row>
    <row r="16" spans="1:6" x14ac:dyDescent="0.2">
      <c r="A16" s="7">
        <v>7</v>
      </c>
      <c r="B16" s="7" t="s">
        <v>10</v>
      </c>
      <c r="C16" s="8">
        <f t="shared" ref="C16:E17" si="0">C10-C13</f>
        <v>-10714872</v>
      </c>
      <c r="D16" s="8">
        <f t="shared" si="0"/>
        <v>-88828977</v>
      </c>
      <c r="E16" s="8">
        <f t="shared" si="0"/>
        <v>58183995</v>
      </c>
    </row>
    <row r="17" spans="1:6" x14ac:dyDescent="0.2">
      <c r="A17" s="7">
        <v>8</v>
      </c>
      <c r="B17" s="7" t="s">
        <v>11</v>
      </c>
      <c r="C17" s="8">
        <f t="shared" si="0"/>
        <v>-3279490</v>
      </c>
      <c r="D17" s="8">
        <f t="shared" si="0"/>
        <v>-261400740</v>
      </c>
      <c r="E17" s="8">
        <f t="shared" si="0"/>
        <v>416708872</v>
      </c>
      <c r="F17" s="2"/>
    </row>
    <row r="18" spans="1:6" x14ac:dyDescent="0.2">
      <c r="A18" s="7">
        <v>9</v>
      </c>
      <c r="B18" s="7" t="s">
        <v>14</v>
      </c>
      <c r="C18" s="8"/>
      <c r="D18" s="8"/>
      <c r="E18" s="8"/>
    </row>
    <row r="19" spans="1:6" x14ac:dyDescent="0.2">
      <c r="A19" s="7">
        <v>10</v>
      </c>
      <c r="B19" s="7" t="s">
        <v>6</v>
      </c>
      <c r="C19" s="8">
        <f>-C16-C17</f>
        <v>13994362</v>
      </c>
      <c r="D19" s="8">
        <f>-D16-D17</f>
        <v>350229717</v>
      </c>
      <c r="E19" s="8"/>
    </row>
    <row r="20" spans="1:6" x14ac:dyDescent="0.2">
      <c r="A20" s="9">
        <v>11</v>
      </c>
      <c r="B20" s="7" t="s">
        <v>13</v>
      </c>
      <c r="C20" s="7"/>
      <c r="D20" s="8"/>
      <c r="E20" s="8"/>
    </row>
    <row r="25" spans="1:6" x14ac:dyDescent="0.2">
      <c r="A25" s="1" t="s">
        <v>5</v>
      </c>
      <c r="B25" s="1" t="s">
        <v>12</v>
      </c>
    </row>
    <row r="26" spans="1:6" s="6" customFormat="1" ht="25.5" x14ac:dyDescent="0.2">
      <c r="A26" s="5"/>
      <c r="B26" s="5" t="s">
        <v>2</v>
      </c>
      <c r="C26" s="11" t="s">
        <v>19</v>
      </c>
      <c r="D26" s="11" t="s">
        <v>21</v>
      </c>
      <c r="E26" s="11" t="s">
        <v>22</v>
      </c>
    </row>
    <row r="27" spans="1:6" x14ac:dyDescent="0.2">
      <c r="A27" s="7">
        <v>1</v>
      </c>
      <c r="B27" s="7" t="s">
        <v>7</v>
      </c>
      <c r="C27" s="7">
        <v>37925000</v>
      </c>
      <c r="D27" s="8">
        <f>37925000+9068275+3185+1354</f>
        <v>46997814</v>
      </c>
      <c r="E27" s="8">
        <f>4539+46993275+7990029</f>
        <v>54987843</v>
      </c>
    </row>
    <row r="28" spans="1:6" x14ac:dyDescent="0.2">
      <c r="A28" s="7">
        <v>2</v>
      </c>
      <c r="B28" s="7" t="s">
        <v>8</v>
      </c>
      <c r="C28" s="7"/>
      <c r="D28" s="8"/>
      <c r="E28" s="8"/>
    </row>
    <row r="29" spans="1:6" x14ac:dyDescent="0.2">
      <c r="A29" s="7">
        <v>3</v>
      </c>
      <c r="B29" s="7"/>
      <c r="C29" s="7"/>
      <c r="D29" s="8"/>
      <c r="E29" s="8"/>
    </row>
    <row r="30" spans="1:6" x14ac:dyDescent="0.2">
      <c r="A30" s="7">
        <v>4</v>
      </c>
      <c r="B30" s="7" t="s">
        <v>9</v>
      </c>
      <c r="C30" s="7">
        <v>37925000</v>
      </c>
      <c r="D30" s="8">
        <f>37925000+7990029+9068275+3185+1354</f>
        <v>54987843</v>
      </c>
      <c r="E30" s="8">
        <f>30623939+5435985+1595795</f>
        <v>37655719</v>
      </c>
    </row>
    <row r="31" spans="1:6" x14ac:dyDescent="0.2">
      <c r="A31" s="7">
        <v>5</v>
      </c>
      <c r="B31" s="7" t="s">
        <v>8</v>
      </c>
      <c r="C31" s="7"/>
      <c r="D31" s="8">
        <v>0</v>
      </c>
      <c r="E31" s="8"/>
    </row>
    <row r="32" spans="1:6" x14ac:dyDescent="0.2">
      <c r="A32" s="7">
        <v>6</v>
      </c>
      <c r="B32" s="7" t="s">
        <v>14</v>
      </c>
      <c r="C32" s="7"/>
      <c r="D32" s="8"/>
      <c r="E32" s="8"/>
    </row>
    <row r="33" spans="1:5" x14ac:dyDescent="0.2">
      <c r="A33" s="7">
        <v>7</v>
      </c>
      <c r="B33" s="7" t="s">
        <v>10</v>
      </c>
      <c r="C33" s="8">
        <f>C27-C30</f>
        <v>0</v>
      </c>
      <c r="D33" s="8">
        <f>D27-D30</f>
        <v>-7990029</v>
      </c>
      <c r="E33" s="8">
        <f>E27-E30</f>
        <v>17332124</v>
      </c>
    </row>
    <row r="34" spans="1:5" x14ac:dyDescent="0.2">
      <c r="A34" s="7">
        <v>8</v>
      </c>
      <c r="B34" s="7" t="s">
        <v>11</v>
      </c>
      <c r="C34" s="8">
        <f>C28-C31</f>
        <v>0</v>
      </c>
      <c r="D34" s="8">
        <f>D28-D31</f>
        <v>0</v>
      </c>
      <c r="E34" s="8"/>
    </row>
    <row r="35" spans="1:5" x14ac:dyDescent="0.2">
      <c r="A35" s="7">
        <v>9</v>
      </c>
      <c r="B35" s="7" t="s">
        <v>14</v>
      </c>
      <c r="C35" s="7"/>
      <c r="D35" s="8"/>
      <c r="E35" s="8"/>
    </row>
    <row r="36" spans="1:5" x14ac:dyDescent="0.2">
      <c r="A36" s="7">
        <v>10</v>
      </c>
      <c r="B36" s="7" t="s">
        <v>6</v>
      </c>
      <c r="C36" s="8">
        <f>+C33+C34</f>
        <v>0</v>
      </c>
      <c r="D36" s="8">
        <f>-D33+D34</f>
        <v>7990029</v>
      </c>
      <c r="E36" s="8"/>
    </row>
    <row r="37" spans="1:5" x14ac:dyDescent="0.2">
      <c r="A37" s="9">
        <v>11</v>
      </c>
      <c r="B37" s="7" t="s">
        <v>13</v>
      </c>
      <c r="C37" s="7"/>
      <c r="D37" s="8"/>
      <c r="E37" s="8">
        <v>0</v>
      </c>
    </row>
  </sheetData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topLeftCell="A10" workbookViewId="0">
      <selection activeCell="F46" sqref="F46"/>
    </sheetView>
  </sheetViews>
  <sheetFormatPr defaultRowHeight="12.75" x14ac:dyDescent="0.2"/>
  <cols>
    <col min="1" max="1" width="4.42578125" style="1" customWidth="1"/>
    <col min="2" max="2" width="21.28515625" style="1" customWidth="1"/>
    <col min="3" max="3" width="14" style="1" customWidth="1"/>
    <col min="4" max="4" width="13.85546875" style="2" customWidth="1"/>
    <col min="5" max="5" width="12.42578125" style="2" customWidth="1"/>
    <col min="6" max="6" width="13.42578125" style="1" customWidth="1"/>
    <col min="7" max="16384" width="9.140625" style="1"/>
  </cols>
  <sheetData>
    <row r="1" spans="1:6" x14ac:dyDescent="0.2">
      <c r="D1" s="2" t="s">
        <v>0</v>
      </c>
      <c r="E1" s="2" t="s">
        <v>15</v>
      </c>
    </row>
    <row r="3" spans="1:6" x14ac:dyDescent="0.2">
      <c r="B3" s="10" t="s">
        <v>25</v>
      </c>
      <c r="C3" s="10"/>
    </row>
    <row r="6" spans="1:6" ht="15.75" x14ac:dyDescent="0.25">
      <c r="B6" s="3" t="s">
        <v>1</v>
      </c>
      <c r="C6" s="3"/>
      <c r="D6" s="4"/>
    </row>
    <row r="7" spans="1:6" ht="15.75" x14ac:dyDescent="0.25">
      <c r="B7" s="3"/>
      <c r="C7" s="3"/>
      <c r="D7" s="4"/>
    </row>
    <row r="8" spans="1:6" x14ac:dyDescent="0.2">
      <c r="A8" s="1" t="s">
        <v>3</v>
      </c>
      <c r="B8" s="1" t="s">
        <v>4</v>
      </c>
    </row>
    <row r="9" spans="1:6" s="6" customFormat="1" ht="25.5" x14ac:dyDescent="0.2">
      <c r="A9" s="5"/>
      <c r="B9" s="5" t="s">
        <v>2</v>
      </c>
      <c r="C9" s="11" t="s">
        <v>19</v>
      </c>
      <c r="D9" s="11" t="s">
        <v>21</v>
      </c>
      <c r="E9" s="11" t="s">
        <v>22</v>
      </c>
    </row>
    <row r="10" spans="1:6" x14ac:dyDescent="0.2">
      <c r="A10" s="7">
        <v>1</v>
      </c>
      <c r="B10" s="7" t="s">
        <v>7</v>
      </c>
      <c r="C10" s="8">
        <v>218613981</v>
      </c>
      <c r="D10" s="8">
        <v>243549644</v>
      </c>
      <c r="E10" s="8">
        <f>1016310245-687431332</f>
        <v>328878913</v>
      </c>
      <c r="F10" s="12" t="s">
        <v>27</v>
      </c>
    </row>
    <row r="11" spans="1:6" x14ac:dyDescent="0.2">
      <c r="A11" s="7">
        <v>2</v>
      </c>
      <c r="B11" s="7" t="s">
        <v>8</v>
      </c>
      <c r="C11" s="8"/>
      <c r="D11" s="8">
        <f>456100252</f>
        <v>456100252</v>
      </c>
      <c r="E11" s="8">
        <f>416825219+8000000+262606113</f>
        <v>687431332</v>
      </c>
      <c r="F11" s="2"/>
    </row>
    <row r="12" spans="1:6" x14ac:dyDescent="0.2">
      <c r="A12" s="7">
        <v>3</v>
      </c>
      <c r="B12" s="7" t="s">
        <v>14</v>
      </c>
      <c r="C12" s="8"/>
      <c r="D12" s="8"/>
      <c r="E12" s="8"/>
    </row>
    <row r="13" spans="1:6" x14ac:dyDescent="0.2">
      <c r="A13" s="7">
        <v>4</v>
      </c>
      <c r="B13" s="7" t="s">
        <v>9</v>
      </c>
      <c r="C13" s="8">
        <v>229328853</v>
      </c>
      <c r="D13" s="8">
        <f>278095918+1205373+46993275+6084055</f>
        <v>332378621</v>
      </c>
      <c r="E13" s="8">
        <f>541417378-270722460</f>
        <v>270694918</v>
      </c>
    </row>
    <row r="14" spans="1:6" x14ac:dyDescent="0.2">
      <c r="A14" s="7">
        <v>5</v>
      </c>
      <c r="B14" s="7" t="s">
        <v>8</v>
      </c>
      <c r="C14" s="8">
        <v>3279490</v>
      </c>
      <c r="D14" s="8">
        <f>343778692+373722300</f>
        <v>717500992</v>
      </c>
      <c r="E14" s="8">
        <f>214419788+55252672+1050000</f>
        <v>270722460</v>
      </c>
      <c r="F14" s="2"/>
    </row>
    <row r="15" spans="1:6" x14ac:dyDescent="0.2">
      <c r="A15" s="7">
        <v>6</v>
      </c>
      <c r="B15" s="7" t="s">
        <v>14</v>
      </c>
      <c r="C15" s="8"/>
      <c r="D15" s="8"/>
      <c r="E15" s="8"/>
    </row>
    <row r="16" spans="1:6" x14ac:dyDescent="0.2">
      <c r="A16" s="7">
        <v>7</v>
      </c>
      <c r="B16" s="7" t="s">
        <v>10</v>
      </c>
      <c r="C16" s="8">
        <f t="shared" ref="C16:E17" si="0">C10-C13</f>
        <v>-10714872</v>
      </c>
      <c r="D16" s="8">
        <f t="shared" si="0"/>
        <v>-88828977</v>
      </c>
      <c r="E16" s="8">
        <f t="shared" si="0"/>
        <v>58183995</v>
      </c>
    </row>
    <row r="17" spans="1:6" x14ac:dyDescent="0.2">
      <c r="A17" s="7">
        <v>8</v>
      </c>
      <c r="B17" s="7" t="s">
        <v>11</v>
      </c>
      <c r="C17" s="8">
        <f t="shared" si="0"/>
        <v>-3279490</v>
      </c>
      <c r="D17" s="8">
        <f t="shared" si="0"/>
        <v>-261400740</v>
      </c>
      <c r="E17" s="8">
        <f t="shared" si="0"/>
        <v>416708872</v>
      </c>
      <c r="F17" s="2"/>
    </row>
    <row r="18" spans="1:6" x14ac:dyDescent="0.2">
      <c r="A18" s="7">
        <v>9</v>
      </c>
      <c r="B18" s="7" t="s">
        <v>14</v>
      </c>
      <c r="C18" s="8"/>
      <c r="D18" s="8"/>
      <c r="E18" s="8"/>
    </row>
    <row r="19" spans="1:6" x14ac:dyDescent="0.2">
      <c r="A19" s="7">
        <v>10</v>
      </c>
      <c r="B19" s="7" t="s">
        <v>6</v>
      </c>
      <c r="C19" s="8">
        <f>-C16-C17</f>
        <v>13994362</v>
      </c>
      <c r="D19" s="8">
        <f>-D16-D17</f>
        <v>350229717</v>
      </c>
      <c r="E19" s="8"/>
    </row>
    <row r="20" spans="1:6" x14ac:dyDescent="0.2">
      <c r="A20" s="9">
        <v>11</v>
      </c>
      <c r="B20" s="7" t="s">
        <v>13</v>
      </c>
      <c r="C20" s="7"/>
      <c r="D20" s="8"/>
      <c r="E20" s="8"/>
    </row>
    <row r="25" spans="1:6" x14ac:dyDescent="0.2">
      <c r="A25" s="1" t="s">
        <v>5</v>
      </c>
      <c r="B25" s="1" t="s">
        <v>12</v>
      </c>
    </row>
    <row r="26" spans="1:6" s="6" customFormat="1" ht="25.5" x14ac:dyDescent="0.2">
      <c r="A26" s="5"/>
      <c r="B26" s="5" t="s">
        <v>2</v>
      </c>
      <c r="C26" s="11" t="s">
        <v>19</v>
      </c>
      <c r="D26" s="11" t="s">
        <v>21</v>
      </c>
      <c r="E26" s="11" t="s">
        <v>22</v>
      </c>
    </row>
    <row r="27" spans="1:6" x14ac:dyDescent="0.2">
      <c r="A27" s="7">
        <v>1</v>
      </c>
      <c r="B27" s="7" t="s">
        <v>7</v>
      </c>
      <c r="C27" s="7">
        <v>37925000</v>
      </c>
      <c r="D27" s="8">
        <f>46993275+631+3908</f>
        <v>46997814</v>
      </c>
      <c r="E27" s="8">
        <f>4539+46993275+7990029</f>
        <v>54987843</v>
      </c>
      <c r="F27" s="10" t="s">
        <v>27</v>
      </c>
    </row>
    <row r="28" spans="1:6" x14ac:dyDescent="0.2">
      <c r="A28" s="7">
        <v>2</v>
      </c>
      <c r="B28" s="7" t="s">
        <v>8</v>
      </c>
      <c r="C28" s="7"/>
      <c r="D28" s="8"/>
      <c r="E28" s="8"/>
    </row>
    <row r="29" spans="1:6" x14ac:dyDescent="0.2">
      <c r="A29" s="7">
        <v>3</v>
      </c>
      <c r="B29" s="7"/>
      <c r="C29" s="7"/>
      <c r="D29" s="8"/>
      <c r="E29" s="8"/>
    </row>
    <row r="30" spans="1:6" x14ac:dyDescent="0.2">
      <c r="A30" s="7">
        <v>4</v>
      </c>
      <c r="B30" s="7" t="s">
        <v>9</v>
      </c>
      <c r="C30" s="7">
        <v>37925000</v>
      </c>
      <c r="D30" s="8">
        <f>37925000+7990029+9068275+3185+1354</f>
        <v>54987843</v>
      </c>
      <c r="E30" s="8">
        <f>30623939+5435985+1595795</f>
        <v>37655719</v>
      </c>
    </row>
    <row r="31" spans="1:6" x14ac:dyDescent="0.2">
      <c r="A31" s="7">
        <v>5</v>
      </c>
      <c r="B31" s="7" t="s">
        <v>8</v>
      </c>
      <c r="C31" s="7"/>
      <c r="D31" s="8">
        <v>0</v>
      </c>
      <c r="E31" s="8"/>
    </row>
    <row r="32" spans="1:6" x14ac:dyDescent="0.2">
      <c r="A32" s="7">
        <v>6</v>
      </c>
      <c r="B32" s="7" t="s">
        <v>14</v>
      </c>
      <c r="C32" s="7"/>
      <c r="D32" s="8"/>
      <c r="E32" s="8"/>
    </row>
    <row r="33" spans="1:5" x14ac:dyDescent="0.2">
      <c r="A33" s="7">
        <v>7</v>
      </c>
      <c r="B33" s="7" t="s">
        <v>10</v>
      </c>
      <c r="C33" s="8">
        <f>C27-C30</f>
        <v>0</v>
      </c>
      <c r="D33" s="8">
        <f>D27-D30</f>
        <v>-7990029</v>
      </c>
      <c r="E33" s="8">
        <f>E27-E30</f>
        <v>17332124</v>
      </c>
    </row>
    <row r="34" spans="1:5" x14ac:dyDescent="0.2">
      <c r="A34" s="7">
        <v>8</v>
      </c>
      <c r="B34" s="7" t="s">
        <v>11</v>
      </c>
      <c r="C34" s="8">
        <f>C28-C31</f>
        <v>0</v>
      </c>
      <c r="D34" s="8">
        <f>D28-D31</f>
        <v>0</v>
      </c>
      <c r="E34" s="8"/>
    </row>
    <row r="35" spans="1:5" x14ac:dyDescent="0.2">
      <c r="A35" s="7">
        <v>9</v>
      </c>
      <c r="B35" s="7" t="s">
        <v>14</v>
      </c>
      <c r="C35" s="7"/>
      <c r="D35" s="8"/>
      <c r="E35" s="8"/>
    </row>
    <row r="36" spans="1:5" x14ac:dyDescent="0.2">
      <c r="A36" s="7">
        <v>10</v>
      </c>
      <c r="B36" s="7" t="s">
        <v>6</v>
      </c>
      <c r="C36" s="8">
        <f>+C33+C34</f>
        <v>0</v>
      </c>
      <c r="D36" s="8">
        <f>-D33+D34</f>
        <v>7990029</v>
      </c>
      <c r="E36" s="8"/>
    </row>
    <row r="37" spans="1:5" x14ac:dyDescent="0.2">
      <c r="A37" s="9">
        <v>11</v>
      </c>
      <c r="B37" s="7" t="s">
        <v>13</v>
      </c>
      <c r="C37" s="7"/>
      <c r="D37" s="8"/>
      <c r="E37" s="8">
        <v>0</v>
      </c>
    </row>
    <row r="39" spans="1:5" ht="25.5" x14ac:dyDescent="0.2">
      <c r="B39" s="5" t="s">
        <v>2</v>
      </c>
      <c r="C39" s="11" t="s">
        <v>19</v>
      </c>
      <c r="D39" s="11" t="s">
        <v>21</v>
      </c>
      <c r="E39" s="11" t="s">
        <v>22</v>
      </c>
    </row>
    <row r="40" spans="1:5" ht="25.5" x14ac:dyDescent="0.2">
      <c r="B40" s="13" t="s">
        <v>26</v>
      </c>
      <c r="C40" s="8">
        <v>37925000</v>
      </c>
      <c r="D40" s="8">
        <v>46993275</v>
      </c>
      <c r="E40" s="8">
        <v>46993275</v>
      </c>
    </row>
  </sheetData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2020.évi ktv.</vt:lpstr>
      <vt:lpstr>2020.évi ei.mód.I.</vt:lpstr>
      <vt:lpstr>2020.évi ei.mód.II.</vt:lpstr>
      <vt:lpstr>2020.évi beszámoló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Jegyzőititkárság</cp:lastModifiedBy>
  <cp:lastPrinted>2016-01-07T07:06:41Z</cp:lastPrinted>
  <dcterms:created xsi:type="dcterms:W3CDTF">1997-01-17T14:02:09Z</dcterms:created>
  <dcterms:modified xsi:type="dcterms:W3CDTF">2021-05-31T07:28:17Z</dcterms:modified>
</cp:coreProperties>
</file>