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Várgesztes\Rendeletek\2020. évi zárszámadás\"/>
    </mc:Choice>
  </mc:AlternateContent>
  <xr:revisionPtr revIDLastSave="0" documentId="8_{6187A669-9325-4A5F-90CB-0A5BC816C0E6}" xr6:coauthVersionLast="47" xr6:coauthVersionMax="47" xr10:uidLastSave="{00000000-0000-0000-0000-000000000000}"/>
  <bookViews>
    <workbookView xWindow="-108" yWindow="-108" windowWidth="23256" windowHeight="12576" tabRatio="727" activeTab="8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1.sz.2.2.sz." sheetId="76" r:id="rId5"/>
    <sheet name="3.sz.mell." sheetId="63" r:id="rId6"/>
    <sheet name="4.sz.mell." sheetId="64" r:id="rId7"/>
    <sheet name="5. sz. mell.  " sheetId="126" r:id="rId8"/>
    <sheet name="5. 1.sz. mell." sheetId="125" r:id="rId9"/>
    <sheet name="5. 2.sz. mell. " sheetId="71" r:id="rId10"/>
    <sheet name="6.1. sz. mell" sheetId="3" r:id="rId11"/>
    <sheet name="6.2. sz. mell" sheetId="113" r:id="rId12"/>
    <sheet name="7.1. sz. mell." sheetId="84" r:id="rId13"/>
    <sheet name="7.1.1. sz. mell." sheetId="119" r:id="rId14"/>
    <sheet name="7.2. sz. mell." sheetId="122" r:id="rId15"/>
    <sheet name="7.2.1. sz. mell." sheetId="123" r:id="rId16"/>
    <sheet name="8. sz. mell" sheetId="107" r:id="rId17"/>
    <sheet name="9.sz.mell." sheetId="94" r:id="rId18"/>
  </sheets>
  <definedNames>
    <definedName name="_5._melléklet_a_.__2021.__VI.24.__önkormányzati_rendelethez" localSheetId="0">'5. 2.sz. mell. '!$N$1</definedName>
    <definedName name="_5._melléklet_a_.__2021.__VI.24.__önkormányzati_rendelethez">'5. 2.sz. mell. '!$N$1</definedName>
    <definedName name="_xlnm.Print_Titles" localSheetId="10">'6.1. sz. mell'!$1:$6</definedName>
    <definedName name="_xlnm.Print_Titles" localSheetId="11">'6.2. sz. mell'!$1:$6</definedName>
    <definedName name="_xlnm.Print_Titles" localSheetId="12">'7.1. sz. mell.'!$1:$6</definedName>
    <definedName name="_xlnm.Print_Titles" localSheetId="13">'7.1.1. sz. mell.'!$1:$6</definedName>
    <definedName name="_xlnm.Print_Titles" localSheetId="14">'7.2. sz. mell.'!$1:$6</definedName>
    <definedName name="_xlnm.Print_Titles" localSheetId="15">'7.2.1. sz. mell.'!$1:$6</definedName>
    <definedName name="_xlnm.Print_Area" localSheetId="1">'1.1.sz.mell.'!$A$1:$E$146</definedName>
    <definedName name="_xlnm.Print_Area" localSheetId="2">'2.1.sz.mell  '!$A$1:$J$32</definedName>
  </definedNames>
  <calcPr calcId="191029" fullCalcOnLoad="1"/>
</workbook>
</file>

<file path=xl/calcChain.xml><?xml version="1.0" encoding="utf-8"?>
<calcChain xmlns="http://schemas.openxmlformats.org/spreadsheetml/2006/main">
  <c r="D122" i="3" l="1"/>
  <c r="D97" i="1"/>
  <c r="E8" i="113"/>
  <c r="D8" i="113"/>
  <c r="C8" i="113"/>
  <c r="E8" i="3"/>
  <c r="D8" i="3"/>
  <c r="C8" i="3"/>
  <c r="D17" i="61"/>
  <c r="C17" i="61"/>
  <c r="C24" i="73"/>
  <c r="E13" i="1"/>
  <c r="D13" i="1"/>
  <c r="C71" i="1"/>
  <c r="C6" i="1"/>
  <c r="C61" i="1" s="1"/>
  <c r="D19" i="73"/>
  <c r="D71" i="1"/>
  <c r="D74" i="1"/>
  <c r="E28" i="1"/>
  <c r="D28" i="1"/>
  <c r="D27" i="1"/>
  <c r="C28" i="1"/>
  <c r="C27" i="1" s="1"/>
  <c r="M32" i="126"/>
  <c r="L32" i="126"/>
  <c r="K32" i="126"/>
  <c r="A27" i="126"/>
  <c r="K24" i="126"/>
  <c r="J24" i="126"/>
  <c r="I24" i="126"/>
  <c r="H24" i="126"/>
  <c r="G24" i="126"/>
  <c r="F24" i="126"/>
  <c r="E24" i="126"/>
  <c r="D24" i="126"/>
  <c r="C24" i="126"/>
  <c r="B24" i="126"/>
  <c r="M23" i="126"/>
  <c r="L23" i="126"/>
  <c r="M22" i="126"/>
  <c r="L22" i="126"/>
  <c r="M21" i="126"/>
  <c r="L21" i="126"/>
  <c r="M20" i="126"/>
  <c r="L20" i="126"/>
  <c r="L19" i="126"/>
  <c r="L24" i="126"/>
  <c r="M18" i="126"/>
  <c r="L18" i="126"/>
  <c r="K15" i="126"/>
  <c r="J15" i="126"/>
  <c r="I15" i="126"/>
  <c r="H15" i="126"/>
  <c r="G15" i="126"/>
  <c r="F15" i="126"/>
  <c r="E15" i="126"/>
  <c r="D15" i="126"/>
  <c r="C15" i="126"/>
  <c r="B15" i="126"/>
  <c r="M14" i="126"/>
  <c r="L14" i="126"/>
  <c r="M13" i="126"/>
  <c r="L13" i="126"/>
  <c r="M12" i="126"/>
  <c r="L12" i="126"/>
  <c r="M11" i="126"/>
  <c r="L11" i="126"/>
  <c r="L10" i="126"/>
  <c r="M10" i="126"/>
  <c r="M9" i="126"/>
  <c r="L9" i="126"/>
  <c r="M8" i="126"/>
  <c r="L8" i="126"/>
  <c r="L15" i="126" s="1"/>
  <c r="M6" i="126"/>
  <c r="H6" i="126"/>
  <c r="F6" i="126"/>
  <c r="K6" i="126" s="1"/>
  <c r="D6" i="126"/>
  <c r="J6" i="126"/>
  <c r="M32" i="125"/>
  <c r="L32" i="125"/>
  <c r="K32" i="125"/>
  <c r="A27" i="125"/>
  <c r="K24" i="125"/>
  <c r="J24" i="125"/>
  <c r="I24" i="125"/>
  <c r="H24" i="125"/>
  <c r="G24" i="125"/>
  <c r="F24" i="125"/>
  <c r="E24" i="125"/>
  <c r="D24" i="125"/>
  <c r="C24" i="125"/>
  <c r="B24" i="125"/>
  <c r="M23" i="125"/>
  <c r="L23" i="125"/>
  <c r="M22" i="125"/>
  <c r="L22" i="125"/>
  <c r="M21" i="125"/>
  <c r="L21" i="125"/>
  <c r="M20" i="125"/>
  <c r="L20" i="125"/>
  <c r="L19" i="125"/>
  <c r="L24" i="125"/>
  <c r="M18" i="125"/>
  <c r="L18" i="125"/>
  <c r="K15" i="125"/>
  <c r="J15" i="125"/>
  <c r="I15" i="125"/>
  <c r="H15" i="125"/>
  <c r="G15" i="125"/>
  <c r="F15" i="125"/>
  <c r="E15" i="125"/>
  <c r="D15" i="125"/>
  <c r="C15" i="125"/>
  <c r="B15" i="125"/>
  <c r="M14" i="125"/>
  <c r="L14" i="125"/>
  <c r="M13" i="125"/>
  <c r="L13" i="125"/>
  <c r="M12" i="125"/>
  <c r="L12" i="125"/>
  <c r="M11" i="125"/>
  <c r="L11" i="125"/>
  <c r="M10" i="125"/>
  <c r="M9" i="125"/>
  <c r="L9" i="125"/>
  <c r="M8" i="125"/>
  <c r="L8" i="125"/>
  <c r="L15" i="125" s="1"/>
  <c r="M15" i="125" s="1"/>
  <c r="M6" i="125"/>
  <c r="H6" i="125"/>
  <c r="F6" i="125"/>
  <c r="K6" i="125" s="1"/>
  <c r="D6" i="125"/>
  <c r="J6" i="125"/>
  <c r="E27" i="1"/>
  <c r="B24" i="64"/>
  <c r="E141" i="113"/>
  <c r="D141" i="113"/>
  <c r="C141" i="113"/>
  <c r="E135" i="113"/>
  <c r="D135" i="113"/>
  <c r="C135" i="113"/>
  <c r="E130" i="113"/>
  <c r="E146" i="113" s="1"/>
  <c r="D130" i="113"/>
  <c r="C130" i="113"/>
  <c r="E126" i="113"/>
  <c r="D126" i="113"/>
  <c r="D146" i="113"/>
  <c r="C126" i="113"/>
  <c r="C146" i="113" s="1"/>
  <c r="E122" i="113"/>
  <c r="D122" i="113"/>
  <c r="C122" i="113"/>
  <c r="E108" i="113"/>
  <c r="D108" i="113"/>
  <c r="C108" i="113"/>
  <c r="E97" i="113"/>
  <c r="E92" i="113"/>
  <c r="E125" i="113" s="1"/>
  <c r="D97" i="113"/>
  <c r="D92" i="113"/>
  <c r="C97" i="113"/>
  <c r="C92" i="113" s="1"/>
  <c r="C125" i="113" s="1"/>
  <c r="E81" i="113"/>
  <c r="D81" i="113"/>
  <c r="E77" i="113"/>
  <c r="D77" i="113"/>
  <c r="E74" i="113"/>
  <c r="D74" i="113"/>
  <c r="E69" i="113"/>
  <c r="E87" i="113" s="1"/>
  <c r="D69" i="113"/>
  <c r="E65" i="113"/>
  <c r="D65" i="113"/>
  <c r="D87" i="113" s="1"/>
  <c r="E59" i="113"/>
  <c r="D59" i="113"/>
  <c r="E54" i="113"/>
  <c r="D54" i="113"/>
  <c r="E48" i="113"/>
  <c r="D48" i="113"/>
  <c r="E37" i="113"/>
  <c r="D37" i="113"/>
  <c r="E31" i="113"/>
  <c r="D31" i="113"/>
  <c r="D30" i="113" s="1"/>
  <c r="D64" i="113" s="1"/>
  <c r="E30" i="113"/>
  <c r="E23" i="113"/>
  <c r="D23" i="113"/>
  <c r="E16" i="113"/>
  <c r="E64" i="113" s="1"/>
  <c r="D16" i="113"/>
  <c r="C81" i="113"/>
  <c r="C77" i="113"/>
  <c r="C74" i="113"/>
  <c r="C69" i="113"/>
  <c r="C65" i="113"/>
  <c r="C87" i="113" s="1"/>
  <c r="C59" i="113"/>
  <c r="C54" i="113"/>
  <c r="C48" i="113"/>
  <c r="C37" i="113"/>
  <c r="C31" i="113"/>
  <c r="C30" i="113"/>
  <c r="C23" i="113"/>
  <c r="C16" i="113"/>
  <c r="C64" i="113" s="1"/>
  <c r="C88" i="113" s="1"/>
  <c r="E31" i="3"/>
  <c r="E30" i="3"/>
  <c r="D31" i="3"/>
  <c r="D30" i="3"/>
  <c r="D64" i="3" s="1"/>
  <c r="D88" i="3" s="1"/>
  <c r="C31" i="3"/>
  <c r="C30" i="3"/>
  <c r="E50" i="84"/>
  <c r="D50" i="84"/>
  <c r="C50" i="84"/>
  <c r="E44" i="84"/>
  <c r="E55" i="84"/>
  <c r="D44" i="84"/>
  <c r="D55" i="84" s="1"/>
  <c r="C44" i="84"/>
  <c r="C55" i="84"/>
  <c r="E36" i="84"/>
  <c r="D36" i="84"/>
  <c r="C36" i="84"/>
  <c r="E29" i="84"/>
  <c r="D29" i="84"/>
  <c r="C29" i="84"/>
  <c r="E25" i="84"/>
  <c r="E35" i="84" s="1"/>
  <c r="E40" i="84" s="1"/>
  <c r="D25" i="84"/>
  <c r="C25" i="84"/>
  <c r="E19" i="84"/>
  <c r="D19" i="84"/>
  <c r="C19" i="84"/>
  <c r="C35" i="84" s="1"/>
  <c r="C40" i="84" s="1"/>
  <c r="E8" i="84"/>
  <c r="D8" i="84"/>
  <c r="D35" i="84" s="1"/>
  <c r="D40" i="84" s="1"/>
  <c r="C8" i="84"/>
  <c r="E50" i="123"/>
  <c r="D50" i="123"/>
  <c r="C50" i="123"/>
  <c r="E44" i="123"/>
  <c r="E55" i="123" s="1"/>
  <c r="D44" i="123"/>
  <c r="D55" i="123"/>
  <c r="C44" i="123"/>
  <c r="C55" i="123"/>
  <c r="E36" i="123"/>
  <c r="E29" i="123"/>
  <c r="E25" i="123"/>
  <c r="E19" i="123"/>
  <c r="E35" i="123" s="1"/>
  <c r="E40" i="123" s="1"/>
  <c r="E8" i="123"/>
  <c r="D36" i="123"/>
  <c r="C36" i="123"/>
  <c r="D29" i="123"/>
  <c r="C29" i="123"/>
  <c r="D25" i="123"/>
  <c r="C25" i="123"/>
  <c r="D19" i="123"/>
  <c r="D35" i="123" s="1"/>
  <c r="D40" i="123" s="1"/>
  <c r="C19" i="123"/>
  <c r="D8" i="123"/>
  <c r="C8" i="123"/>
  <c r="C35" i="123"/>
  <c r="C40" i="123" s="1"/>
  <c r="E19" i="73"/>
  <c r="C19" i="73"/>
  <c r="C27" i="73"/>
  <c r="D92" i="1"/>
  <c r="E97" i="3"/>
  <c r="E92" i="3"/>
  <c r="D97" i="3"/>
  <c r="D92" i="3"/>
  <c r="D125" i="3" s="1"/>
  <c r="C97" i="3"/>
  <c r="C92" i="3"/>
  <c r="H27" i="63"/>
  <c r="G16" i="63"/>
  <c r="E37" i="3"/>
  <c r="M45" i="84"/>
  <c r="M46" i="84" s="1"/>
  <c r="E135" i="3"/>
  <c r="E146" i="3" s="1"/>
  <c r="D135" i="3"/>
  <c r="C135" i="3"/>
  <c r="C146" i="3" s="1"/>
  <c r="D3" i="63"/>
  <c r="E50" i="122"/>
  <c r="D50" i="122"/>
  <c r="C50" i="122"/>
  <c r="E44" i="122"/>
  <c r="E55" i="122"/>
  <c r="D44" i="122"/>
  <c r="C44" i="122"/>
  <c r="C55" i="122"/>
  <c r="E36" i="122"/>
  <c r="D36" i="122"/>
  <c r="C36" i="122"/>
  <c r="C40" i="122"/>
  <c r="E29" i="122"/>
  <c r="D29" i="122"/>
  <c r="C29" i="122"/>
  <c r="E25" i="122"/>
  <c r="E35" i="122" s="1"/>
  <c r="E40" i="122" s="1"/>
  <c r="D25" i="122"/>
  <c r="C25" i="122"/>
  <c r="E19" i="122"/>
  <c r="D19" i="122"/>
  <c r="C19" i="122"/>
  <c r="E8" i="122"/>
  <c r="D8" i="122"/>
  <c r="D35" i="122" s="1"/>
  <c r="D40" i="122" s="1"/>
  <c r="C8" i="122"/>
  <c r="C35" i="122"/>
  <c r="E50" i="119"/>
  <c r="D50" i="119"/>
  <c r="C50" i="119"/>
  <c r="E44" i="119"/>
  <c r="E55" i="119"/>
  <c r="D44" i="119"/>
  <c r="D55" i="119"/>
  <c r="C44" i="119"/>
  <c r="C55" i="119"/>
  <c r="E36" i="119"/>
  <c r="D36" i="119"/>
  <c r="C36" i="119"/>
  <c r="E29" i="119"/>
  <c r="D29" i="119"/>
  <c r="C29" i="119"/>
  <c r="E25" i="119"/>
  <c r="E35" i="119" s="1"/>
  <c r="E40" i="119" s="1"/>
  <c r="D25" i="119"/>
  <c r="C25" i="119"/>
  <c r="E19" i="119"/>
  <c r="D19" i="119"/>
  <c r="D35" i="119" s="1"/>
  <c r="D40" i="119" s="1"/>
  <c r="C19" i="119"/>
  <c r="E8" i="119"/>
  <c r="D8" i="119"/>
  <c r="C8" i="119"/>
  <c r="C35" i="119"/>
  <c r="C40" i="119" s="1"/>
  <c r="D108" i="3"/>
  <c r="E108" i="3"/>
  <c r="E122" i="3"/>
  <c r="D126" i="3"/>
  <c r="D146" i="3" s="1"/>
  <c r="E126" i="3"/>
  <c r="D130" i="3"/>
  <c r="E130" i="3"/>
  <c r="D141" i="3"/>
  <c r="E141" i="3"/>
  <c r="C141" i="3"/>
  <c r="C130" i="3"/>
  <c r="C126" i="3"/>
  <c r="C122" i="3"/>
  <c r="C108" i="3"/>
  <c r="C125" i="3" s="1"/>
  <c r="C147" i="3" s="1"/>
  <c r="D16" i="3"/>
  <c r="E16" i="3"/>
  <c r="D23" i="3"/>
  <c r="E23" i="3"/>
  <c r="E64" i="3" s="1"/>
  <c r="E88" i="3" s="1"/>
  <c r="D37" i="3"/>
  <c r="D48" i="3"/>
  <c r="E48" i="3"/>
  <c r="D54" i="3"/>
  <c r="E54" i="3"/>
  <c r="D59" i="3"/>
  <c r="E59" i="3"/>
  <c r="D65" i="3"/>
  <c r="D87" i="3" s="1"/>
  <c r="E65" i="3"/>
  <c r="D69" i="3"/>
  <c r="E69" i="3"/>
  <c r="D74" i="3"/>
  <c r="E74" i="3"/>
  <c r="D77" i="3"/>
  <c r="E77" i="3"/>
  <c r="D81" i="3"/>
  <c r="E81" i="3"/>
  <c r="C81" i="3"/>
  <c r="C77" i="3"/>
  <c r="C74" i="3"/>
  <c r="C69" i="3"/>
  <c r="C65" i="3"/>
  <c r="C87" i="3" s="1"/>
  <c r="C59" i="3"/>
  <c r="C54" i="3"/>
  <c r="C48" i="3"/>
  <c r="C37" i="3"/>
  <c r="C23" i="3"/>
  <c r="C64" i="3" s="1"/>
  <c r="C16" i="3"/>
  <c r="A27" i="71"/>
  <c r="M6" i="71"/>
  <c r="H6" i="71"/>
  <c r="F6" i="71"/>
  <c r="K6" i="71" s="1"/>
  <c r="D6" i="71"/>
  <c r="J6" i="71"/>
  <c r="G3" i="63"/>
  <c r="F3" i="63"/>
  <c r="E3" i="63"/>
  <c r="A34" i="75"/>
  <c r="A34" i="76" s="1"/>
  <c r="A28" i="75"/>
  <c r="A28" i="76"/>
  <c r="A22" i="75"/>
  <c r="A22" i="76" s="1"/>
  <c r="A16" i="75"/>
  <c r="A16" i="76"/>
  <c r="A10" i="75"/>
  <c r="A10" i="76" s="1"/>
  <c r="A4" i="76"/>
  <c r="H17" i="61"/>
  <c r="D32" i="61" s="1"/>
  <c r="H31" i="61"/>
  <c r="I17" i="61"/>
  <c r="H30" i="61"/>
  <c r="I30" i="61"/>
  <c r="H33" i="61"/>
  <c r="I33" i="61"/>
  <c r="G33" i="61"/>
  <c r="G30" i="61"/>
  <c r="G17" i="61"/>
  <c r="C32" i="61" s="1"/>
  <c r="E17" i="61"/>
  <c r="I32" i="61"/>
  <c r="D18" i="61"/>
  <c r="D30" i="61" s="1"/>
  <c r="D31" i="61" s="1"/>
  <c r="E18" i="61"/>
  <c r="D24" i="61"/>
  <c r="E24" i="61"/>
  <c r="E30" i="61" s="1"/>
  <c r="E31" i="61" s="1"/>
  <c r="D33" i="61"/>
  <c r="E33" i="61"/>
  <c r="C33" i="61"/>
  <c r="C24" i="61"/>
  <c r="C18" i="61"/>
  <c r="C30" i="61" s="1"/>
  <c r="H18" i="73"/>
  <c r="I18" i="73"/>
  <c r="D36" i="76"/>
  <c r="H27" i="73"/>
  <c r="D31" i="76" s="1"/>
  <c r="I27" i="73"/>
  <c r="I28" i="73" s="1"/>
  <c r="D38" i="76" s="1"/>
  <c r="D37" i="76"/>
  <c r="G27" i="73"/>
  <c r="D25" i="76" s="1"/>
  <c r="G18" i="73"/>
  <c r="G28" i="73" s="1"/>
  <c r="D18" i="73"/>
  <c r="D12" i="76"/>
  <c r="E18" i="73"/>
  <c r="D24" i="73"/>
  <c r="E24" i="73"/>
  <c r="E27" i="73" s="1"/>
  <c r="C18" i="73"/>
  <c r="G29" i="73" s="1"/>
  <c r="E92" i="1"/>
  <c r="D108" i="1"/>
  <c r="E108" i="1"/>
  <c r="D122" i="1"/>
  <c r="E122" i="1"/>
  <c r="D126" i="1"/>
  <c r="E126" i="1"/>
  <c r="E145" i="1" s="1"/>
  <c r="D130" i="1"/>
  <c r="E130" i="1"/>
  <c r="D135" i="1"/>
  <c r="E135" i="1"/>
  <c r="D140" i="1"/>
  <c r="E140" i="1"/>
  <c r="C140" i="1"/>
  <c r="C135" i="1"/>
  <c r="C145" i="1" s="1"/>
  <c r="C130" i="1"/>
  <c r="C126" i="1"/>
  <c r="C122" i="1"/>
  <c r="C108" i="1"/>
  <c r="C92" i="1"/>
  <c r="C125" i="1" s="1"/>
  <c r="D6" i="1"/>
  <c r="E6" i="1"/>
  <c r="D20" i="1"/>
  <c r="E20" i="1"/>
  <c r="E61" i="1" s="1"/>
  <c r="D34" i="1"/>
  <c r="E34" i="1"/>
  <c r="D45" i="1"/>
  <c r="E45" i="1"/>
  <c r="D51" i="1"/>
  <c r="E51" i="1"/>
  <c r="D56" i="1"/>
  <c r="D61" i="1" s="1"/>
  <c r="E56" i="1"/>
  <c r="D62" i="1"/>
  <c r="D84" i="1" s="1"/>
  <c r="E62" i="1"/>
  <c r="D66" i="1"/>
  <c r="E66" i="1"/>
  <c r="E84" i="1" s="1"/>
  <c r="E71" i="1"/>
  <c r="E74" i="1"/>
  <c r="D78" i="1"/>
  <c r="E78" i="1"/>
  <c r="C66" i="1"/>
  <c r="C62" i="1"/>
  <c r="C56" i="1"/>
  <c r="C51" i="1"/>
  <c r="C45" i="1"/>
  <c r="C34" i="1"/>
  <c r="C20" i="1"/>
  <c r="G36" i="107"/>
  <c r="F36" i="107"/>
  <c r="D36" i="107"/>
  <c r="C36" i="107"/>
  <c r="E35" i="107"/>
  <c r="E34" i="107"/>
  <c r="E33" i="107"/>
  <c r="E32" i="107"/>
  <c r="E31" i="107"/>
  <c r="E29" i="107"/>
  <c r="E28" i="107"/>
  <c r="E27" i="107"/>
  <c r="E26" i="107"/>
  <c r="E25" i="107"/>
  <c r="E24" i="107"/>
  <c r="E23" i="107"/>
  <c r="E22" i="107"/>
  <c r="E21" i="107"/>
  <c r="E20" i="107"/>
  <c r="E19" i="107"/>
  <c r="E18" i="107"/>
  <c r="E17" i="107"/>
  <c r="E16" i="107"/>
  <c r="E15" i="107"/>
  <c r="E14" i="107"/>
  <c r="E13" i="107"/>
  <c r="E12" i="107"/>
  <c r="E11" i="107"/>
  <c r="E10" i="107"/>
  <c r="E36" i="107" s="1"/>
  <c r="E9" i="107"/>
  <c r="E8" i="107"/>
  <c r="L32" i="71"/>
  <c r="M32" i="71"/>
  <c r="K32" i="71"/>
  <c r="C24" i="71"/>
  <c r="M23" i="71"/>
  <c r="M22" i="71"/>
  <c r="M21" i="71"/>
  <c r="M20" i="71"/>
  <c r="M18" i="71"/>
  <c r="L20" i="71"/>
  <c r="L21" i="71"/>
  <c r="L22" i="71"/>
  <c r="L23" i="71"/>
  <c r="L24" i="71" s="1"/>
  <c r="L19" i="71"/>
  <c r="L18" i="71"/>
  <c r="D24" i="71"/>
  <c r="E24" i="71"/>
  <c r="F24" i="71"/>
  <c r="G24" i="71"/>
  <c r="H24" i="71"/>
  <c r="I24" i="71"/>
  <c r="J24" i="71"/>
  <c r="K24" i="71"/>
  <c r="B24" i="71"/>
  <c r="M9" i="71"/>
  <c r="M11" i="71"/>
  <c r="M12" i="71"/>
  <c r="M13" i="71"/>
  <c r="M14" i="71"/>
  <c r="M10" i="71"/>
  <c r="L11" i="71"/>
  <c r="L12" i="71"/>
  <c r="L13" i="71"/>
  <c r="L14" i="71"/>
  <c r="L9" i="71"/>
  <c r="L8" i="71"/>
  <c r="L15" i="71" s="1"/>
  <c r="M15" i="71" s="1"/>
  <c r="C15" i="71"/>
  <c r="B15" i="71"/>
  <c r="D15" i="71"/>
  <c r="E15" i="71"/>
  <c r="F15" i="71"/>
  <c r="G15" i="71"/>
  <c r="H15" i="71"/>
  <c r="I15" i="71"/>
  <c r="J15" i="71"/>
  <c r="K15" i="71"/>
  <c r="G7" i="64"/>
  <c r="G24" i="64" s="1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F24" i="64"/>
  <c r="E24" i="64"/>
  <c r="D24" i="64"/>
  <c r="G17" i="63"/>
  <c r="G21" i="63"/>
  <c r="G22" i="63"/>
  <c r="G23" i="63"/>
  <c r="G24" i="63"/>
  <c r="G25" i="63"/>
  <c r="D26" i="63"/>
  <c r="M8" i="71"/>
  <c r="H4" i="61"/>
  <c r="I4" i="73"/>
  <c r="C4" i="61"/>
  <c r="I31" i="61"/>
  <c r="I4" i="61"/>
  <c r="H4" i="73"/>
  <c r="G4" i="61"/>
  <c r="G4" i="73"/>
  <c r="D4" i="61"/>
  <c r="E4" i="61"/>
  <c r="D145" i="1"/>
  <c r="B31" i="76" s="1"/>
  <c r="M15" i="126"/>
  <c r="D18" i="76"/>
  <c r="E125" i="1"/>
  <c r="B36" i="76"/>
  <c r="E36" i="76" s="1"/>
  <c r="D125" i="113"/>
  <c r="D147" i="113"/>
  <c r="E87" i="3"/>
  <c r="E125" i="3"/>
  <c r="D29" i="73"/>
  <c r="I29" i="73"/>
  <c r="E29" i="73"/>
  <c r="D55" i="122"/>
  <c r="B7" i="76"/>
  <c r="D30" i="76"/>
  <c r="G32" i="61"/>
  <c r="D125" i="1"/>
  <c r="D146" i="1" s="1"/>
  <c r="B32" i="76" s="1"/>
  <c r="D27" i="73"/>
  <c r="D28" i="73"/>
  <c r="E32" i="61"/>
  <c r="H29" i="73"/>
  <c r="C31" i="61" l="1"/>
  <c r="D7" i="76"/>
  <c r="E7" i="76" s="1"/>
  <c r="D147" i="3"/>
  <c r="D30" i="73"/>
  <c r="B13" i="76"/>
  <c r="D151" i="1"/>
  <c r="C150" i="1"/>
  <c r="B6" i="76"/>
  <c r="C85" i="1"/>
  <c r="B8" i="76" s="1"/>
  <c r="D13" i="76"/>
  <c r="B19" i="76"/>
  <c r="E85" i="1"/>
  <c r="B20" i="76" s="1"/>
  <c r="E151" i="1"/>
  <c r="B18" i="76"/>
  <c r="E18" i="76" s="1"/>
  <c r="E150" i="1"/>
  <c r="B24" i="76"/>
  <c r="E24" i="76" s="1"/>
  <c r="C146" i="1"/>
  <c r="B26" i="76" s="1"/>
  <c r="E147" i="113"/>
  <c r="E32" i="76"/>
  <c r="E147" i="3"/>
  <c r="E31" i="76"/>
  <c r="D85" i="1"/>
  <c r="B14" i="76" s="1"/>
  <c r="B12" i="76"/>
  <c r="E12" i="76" s="1"/>
  <c r="D150" i="1"/>
  <c r="C151" i="1"/>
  <c r="B25" i="76"/>
  <c r="E25" i="76" s="1"/>
  <c r="B37" i="76"/>
  <c r="E37" i="76" s="1"/>
  <c r="E146" i="1"/>
  <c r="B38" i="76" s="1"/>
  <c r="E38" i="76" s="1"/>
  <c r="D19" i="76"/>
  <c r="E28" i="73"/>
  <c r="C88" i="3"/>
  <c r="E88" i="113"/>
  <c r="D88" i="113"/>
  <c r="C147" i="113"/>
  <c r="C28" i="73"/>
  <c r="B30" i="76"/>
  <c r="E30" i="76" s="1"/>
  <c r="H32" i="61"/>
  <c r="H28" i="73"/>
  <c r="D32" i="76" s="1"/>
  <c r="D14" i="76"/>
  <c r="H30" i="73"/>
  <c r="C29" i="73"/>
  <c r="D24" i="76"/>
  <c r="D6" i="76"/>
  <c r="G31" i="61"/>
  <c r="D26" i="76" s="1"/>
  <c r="E26" i="76" l="1"/>
  <c r="E8" i="76"/>
  <c r="E13" i="76"/>
  <c r="D8" i="76"/>
  <c r="G30" i="73"/>
  <c r="C30" i="73"/>
  <c r="E19" i="76"/>
  <c r="E6" i="76"/>
  <c r="I30" i="73"/>
  <c r="E30" i="73"/>
  <c r="D20" i="76"/>
  <c r="E20" i="76" s="1"/>
  <c r="E14" i="76"/>
  <c r="C76" i="1"/>
  <c r="C74" i="1"/>
</calcChain>
</file>

<file path=xl/sharedStrings.xml><?xml version="1.0" encoding="utf-8"?>
<sst xmlns="http://schemas.openxmlformats.org/spreadsheetml/2006/main" count="1860" uniqueCount="540">
  <si>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</si>
  <si>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</si>
  <si>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</si>
  <si>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</si>
  <si>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</si>
  <si>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</si>
  <si>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</si>
  <si>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</si>
  <si>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</si>
  <si>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</si>
  <si>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</si>
  <si>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</si>
  <si>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</si>
  <si>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</si>
  <si>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</si>
  <si>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</si>
  <si>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</si>
  <si>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</si>
  <si>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</si>
  <si>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</si>
  <si>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</si>
  <si>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</si>
  <si>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</si>
  <si>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</si>
  <si>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</si>
  <si>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</si>
  <si>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</si>
  <si>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</si>
  <si>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</si>
  <si>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</si>
  <si>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</si>
  <si>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</si>
  <si>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</si>
  <si>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</si>
  <si>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</si>
  <si>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</si>
  <si>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</si>
  <si>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</si>
  <si>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</si>
  <si>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</si>
  <si>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</si>
  <si>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</si>
  <si>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</si>
  <si>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</si>
  <si>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</si>
  <si>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</si>
  <si>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</si>
  <si>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</si>
  <si>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</si>
  <si>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</si>
  <si>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</si>
  <si>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</si>
  <si>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</si>
  <si>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</si>
  <si>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</si>
  <si>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</si>
  <si>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</si>
  <si>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</si>
  <si>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</si>
  <si>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</si>
  <si>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</si>
  <si>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</si>
  <si>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</si>
  <si>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</si>
  <si>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</si>
  <si>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</si>
  <si>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</si>
  <si>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</si>
  <si>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</si>
  <si>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</si>
  <si>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</si>
  <si>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</si>
  <si>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</si>
  <si>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</si>
  <si>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</si>
  <si>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</si>
  <si>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</si>
  <si>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</si>
  <si>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</si>
  <si>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</si>
  <si>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</si>
  <si>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</si>
  <si>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</si>
  <si>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</si>
  <si>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</si>
  <si>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</si>
  <si>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</si>
  <si>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</si>
  <si>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</si>
  <si>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</si>
  <si>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</si>
  <si>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</si>
  <si>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</si>
  <si>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</si>
  <si>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</si>
  <si>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</si>
  <si>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</si>
  <si>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</si>
  <si>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</si>
  <si>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</si>
  <si>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</si>
  <si>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</si>
  <si>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</si>
  <si>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</si>
  <si>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</si>
  <si>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</si>
  <si>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</si>
  <si>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</si>
  <si>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</si>
  <si>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</si>
  <si>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</si>
  <si>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</si>
  <si>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</si>
  <si>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</si>
  <si>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</si>
  <si>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</si>
  <si>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</si>
  <si>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</si>
  <si>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</si>
  <si>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</si>
  <si>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</si>
  <si>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</si>
  <si>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</si>
  <si>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</si>
  <si>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</si>
  <si>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</si>
  <si>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</si>
  <si>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</si>
  <si>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</si>
  <si>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</si>
  <si>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</si>
  <si>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</si>
  <si>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</si>
  <si>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</si>
  <si>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</si>
  <si>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</si>
  <si>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</si>
  <si>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</si>
  <si>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</si>
  <si>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</si>
  <si>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</si>
  <si>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</si>
  <si>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</si>
  <si>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</si>
  <si>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</si>
  <si>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</si>
  <si>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</si>
  <si>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</si>
  <si>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</si>
  <si>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</si>
  <si>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</si>
  <si>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</si>
  <si>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</si>
  <si>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</si>
  <si>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</si>
  <si>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</si>
  <si>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</si>
  <si>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</si>
  <si>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</si>
  <si>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</si>
  <si>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</si>
  <si>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</si>
  <si>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</si>
  <si>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</si>
  <si>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</si>
  <si>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</si>
  <si>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</si>
  <si>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</si>
  <si>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</si>
  <si>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</si>
  <si>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</si>
  <si>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</si>
  <si>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</si>
  <si>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</si>
  <si>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</si>
  <si>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</si>
  <si>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</si>
  <si>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</si>
  <si>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</si>
  <si>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</si>
  <si>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</si>
  <si>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</si>
  <si>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</si>
  <si>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</si>
  <si>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</si>
  <si>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</si>
  <si>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Működési célú központosított előirányzatok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</si>
  <si>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</si>
  <si>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</si>
  <si>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</si>
  <si>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</si>
  <si>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</si>
  <si>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</si>
  <si>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</si>
  <si>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</si>
  <si>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</si>
  <si>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</si>
  <si>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</si>
  <si>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</si>
  <si>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</si>
  <si>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</si>
  <si>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</si>
  <si>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</si>
  <si>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</si>
  <si>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</si>
  <si>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</si>
  <si>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</si>
  <si>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</si>
  <si>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</si>
  <si>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</si>
  <si>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</si>
  <si>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</si>
  <si>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</si>
  <si>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</si>
  <si>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</si>
  <si>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</si>
  <si>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</si>
  <si>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</si>
  <si>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</si>
  <si>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</si>
  <si>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</si>
  <si>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</si>
  <si>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</si>
  <si>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</si>
  <si>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</si>
  <si>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</si>
  <si>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</si>
  <si>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</si>
  <si>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</si>
  <si>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</si>
  <si>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</si>
  <si>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</si>
  <si>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</si>
  <si>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</si>
  <si>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</si>
  <si>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</si>
  <si>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</si>
  <si>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</si>
  <si>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</si>
  <si>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</si>
  <si>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</si>
  <si>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</si>
  <si>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</si>
  <si>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</si>
  <si>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</si>
  <si>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</si>
  <si>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</si>
  <si>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</si>
  <si>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</si>
  <si>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</si>
  <si>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</si>
  <si>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</si>
  <si>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</si>
  <si>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</si>
  <si>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</si>
  <si>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</si>
  <si>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</si>
  <si>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</si>
  <si>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</si>
  <si>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</si>
  <si>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</si>
  <si>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</si>
  <si>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</si>
  <si>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</si>
  <si>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</si>
  <si>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</si>
  <si>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</si>
  <si>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</si>
  <si>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</si>
  <si>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</si>
  <si>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</si>
  <si>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</si>
  <si>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</si>
  <si>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</si>
  <si>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</si>
  <si>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</si>
  <si>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</si>
  <si>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</si>
  <si>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</si>
  <si>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</si>
  <si>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</si>
  <si>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</si>
  <si>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</si>
  <si>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</si>
  <si>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</si>
  <si>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</si>
  <si>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</si>
  <si>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</si>
  <si>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</si>
  <si>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</si>
  <si>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</si>
  <si>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</si>
  <si>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</si>
  <si>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</si>
  <si>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</si>
  <si>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</si>
  <si>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</si>
  <si>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</si>
  <si>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</si>
  <si>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</si>
  <si>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</si>
  <si>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</si>
  <si>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</si>
  <si>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</si>
  <si>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</si>
  <si>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</si>
  <si>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</si>
  <si>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</si>
  <si>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</si>
  <si>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</si>
  <si>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</si>
  <si>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</si>
  <si>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</si>
  <si>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</si>
  <si>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</si>
  <si>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</si>
  <si>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</si>
  <si>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</si>
  <si>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</si>
  <si>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</si>
  <si>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</si>
  <si>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</si>
  <si>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</si>
  <si>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</si>
  <si>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</si>
  <si>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</si>
  <si>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</si>
  <si>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</si>
  <si>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</si>
  <si>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</si>
  <si>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</si>
  <si>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</si>
  <si>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</si>
  <si>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</si>
  <si>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</si>
  <si>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</si>
  <si>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</si>
  <si>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</si>
  <si>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</si>
  <si>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</si>
  <si>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</si>
  <si>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</si>
  <si>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</si>
  <si>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</si>
  <si>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</si>
  <si>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</si>
  <si>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</si>
  <si>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</si>
  <si>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</si>
  <si>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</si>
  <si>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</si>
  <si>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</si>
  <si>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</si>
  <si>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</si>
  <si>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</si>
  <si>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</si>
  <si>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</si>
  <si>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</si>
  <si>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</si>
  <si>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</si>
  <si>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</si>
  <si>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</si>
  <si>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</si>
  <si>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</si>
  <si>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</si>
  <si>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</si>
  <si>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</si>
  <si>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</si>
  <si>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</si>
  <si>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</si>
  <si>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</si>
  <si>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</si>
  <si>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</si>
  <si>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</si>
  <si>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</si>
  <si>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</si>
  <si>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</si>
  <si>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</si>
  <si>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</si>
  <si>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</si>
  <si>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</si>
  <si>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</si>
  <si>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</si>
  <si>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</si>
  <si>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</si>
  <si>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</si>
  <si>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</si>
  <si>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</si>
  <si>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</si>
  <si>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</si>
  <si>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</si>
  <si>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</si>
  <si>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</si>
  <si>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</si>
  <si>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</si>
  <si>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</si>
  <si>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</si>
  <si>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</si>
  <si>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</si>
  <si>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</si>
  <si>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</si>
  <si>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</si>
  <si>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</si>
  <si>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</si>
  <si>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</si>
  <si>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</si>
  <si>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</si>
  <si>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</si>
  <si>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</si>
  <si>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</si>
  <si>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</si>
  <si>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</si>
  <si>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</si>
  <si>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</si>
  <si>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</si>
  <si>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</si>
  <si>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</si>
  <si>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</si>
  <si>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</si>
  <si>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</si>
  <si>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</si>
  <si>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</si>
  <si>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</si>
  <si>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</si>
  <si>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</si>
  <si>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</si>
  <si>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</si>
  <si>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</si>
  <si>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</si>
  <si>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</si>
  <si>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</si>
  <si>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</si>
  <si>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</si>
  <si>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</si>
  <si>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</si>
  <si>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</si>
  <si>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</si>
  <si>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</si>
  <si>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</si>
  <si>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</si>
  <si>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</si>
  <si>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</si>
  <si>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</si>
  <si>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</si>
  <si>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</si>
  <si>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</si>
  <si>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</si>
  <si>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</si>
  <si>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</si>
  <si>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</si>
  <si>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</si>
  <si>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</si>
  <si>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</si>
  <si>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</si>
  <si>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</si>
  <si>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</si>
  <si>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</si>
  <si>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</si>
  <si>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</si>
  <si>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</si>
  <si>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Kötelező feladatok </t>
  </si>
  <si>
    <t>Éves engedélyezett létszám előirányzat  (fő)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</si>
  <si>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</si>
  <si>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</si>
  <si>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</si>
  <si>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</si>
  <si>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</si>
  <si>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</si>
  <si>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</si>
  <si>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</si>
  <si>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Kötelező feladatok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</si>
  <si>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</si>
  <si>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</si>
  <si>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Államháztartáson belüli megelőlegezések folyósítása int.finansz.</t>
  </si>
  <si>
    <t>Várgesztes Község Önkormányzata</t>
  </si>
  <si>
    <t>Várgesztes Faluház</t>
  </si>
  <si>
    <t>Várgesztesi Német Nemzetiségi Óvoda</t>
  </si>
  <si>
    <t>PÉNZESZKÖZÖK VÁLTOZÁSÁNAK LEVEZETÉSE</t>
  </si>
  <si>
    <t> Bankszámlák egyenlege</t>
  </si>
  <si>
    <t> Pénztárak és betétkönyvek egyenlege</t>
  </si>
  <si>
    <t>Bevételek   ( + )</t>
  </si>
  <si>
    <t>Kiadások    ( - )</t>
  </si>
  <si>
    <t>36. forgalom (361,362363,365,366,367) módosító tételek (+)</t>
  </si>
  <si>
    <t>Pénzkészlet változása összesen</t>
  </si>
  <si>
    <t>Helyi önkormányzatok kiegészítő támogatásai,elszámolásból származó bevételek</t>
  </si>
  <si>
    <t>Működési célú visszatérítendő támogatások, kölcs. visszatér. ÁH-n kívülről</t>
  </si>
  <si>
    <t>Államháztartáson belüli megelőlegezések folyósítása int.finanszírozás</t>
  </si>
  <si>
    <t>EU-s projekt neve, azonosítója:</t>
  </si>
  <si>
    <t xml:space="preserve">Államháztartáson belüli megelőlegezések </t>
  </si>
  <si>
    <t>Települési önkormányzatok egyes köznevelési feladatainak támogatása</t>
  </si>
  <si>
    <t>Települési önkormányzatok szociális és gyermekjóléti feladatainak támogatása</t>
  </si>
  <si>
    <t>Települési önkormányzatok kulturális feladatainak támogatása</t>
  </si>
  <si>
    <t>Működési célú költségvetési támogatások és kiegészítő támogatások</t>
  </si>
  <si>
    <t>Elszámolásból származó bevételek</t>
  </si>
  <si>
    <t>Keltike ház tervezés</t>
  </si>
  <si>
    <t>Beruházások táblázatban nettó értéken ÁFA nélkül szerepelnek, beruházások összértéke ÁFÁVAL 16171218 Ft önkormányzat;Faluház 449752 Ft Óvoda:115540Ft</t>
  </si>
  <si>
    <t>2019. évi</t>
  </si>
  <si>
    <t>TOP-1.2.1-16-KO1-2017-00005 Keltike-ház építése</t>
  </si>
  <si>
    <t>Önkormányzatok gyermekétkeztetési feladatainak ellátása</t>
  </si>
  <si>
    <t>Pénzkészlet 2020. január 1-jén
ebből:</t>
  </si>
  <si>
    <t>Záró pénzkészlet 2020. december 31-én
ebből:</t>
  </si>
  <si>
    <t>Központi irányítószervi támogatás folyósítása</t>
  </si>
  <si>
    <t>1.7</t>
  </si>
  <si>
    <t>Települési önkormányzatok gyermekétkeztetési feladatainak támogatása</t>
  </si>
  <si>
    <t>Forintban</t>
  </si>
  <si>
    <t>2020.évi eredeti előirányzat</t>
  </si>
  <si>
    <t>2020. évi eredeti előirányzat BEVÉTELEK</t>
  </si>
  <si>
    <t>2020.évi módosított előirányzat</t>
  </si>
  <si>
    <t>2020.évi teljesítés</t>
  </si>
  <si>
    <t xml:space="preserve">Forintban </t>
  </si>
  <si>
    <t>Összeg  ( Ft )</t>
  </si>
  <si>
    <t>Működési bevételek</t>
  </si>
  <si>
    <t xml:space="preserve">   Értékpapírok bevételei (bef.célú értékpapírok beváltása értékesítése)</t>
  </si>
  <si>
    <t>Falubusz vásárlás</t>
  </si>
  <si>
    <t>Játszótéri eszköz beszerzés</t>
  </si>
  <si>
    <t>Széna utca</t>
  </si>
  <si>
    <t>Széna utca alsó szakasz</t>
  </si>
  <si>
    <t>TOP 2 csapadékvíz elvezetés</t>
  </si>
  <si>
    <t>Somhegy Vadászdomb felújítása</t>
  </si>
  <si>
    <t>Várgesztes Összekötő és Hegyalja utca útfelújítása</t>
  </si>
  <si>
    <t>Top-2.1.3-15.KO1-2016-00006 Csapadékvíz elvezetés</t>
  </si>
  <si>
    <t>9. számú melléklet a ./2021.(.)  önkormányzati rendelethez</t>
  </si>
  <si>
    <t>Felhasználás 2019. XII.31-ig</t>
  </si>
  <si>
    <t>2020. évi módosított előirányzat</t>
  </si>
  <si>
    <t>2020. évi teljesítés</t>
  </si>
  <si>
    <t>Összes teljesítés 2020. XII.31-ig</t>
  </si>
  <si>
    <t>2020. évi</t>
  </si>
  <si>
    <t>7.2.1. számú melléklet a  4/2021. (V.31) önkormányzati rendelethez</t>
  </si>
  <si>
    <t>7.2. számú melléklet a 4/2021. (V.31) önkormányzati rendelethez</t>
  </si>
  <si>
    <t>7.1.1. számú melléklet a 4/2021. (V.31) önkormányzati rendelethez</t>
  </si>
  <si>
    <t>7.1. számú melléklet a 4/2021. (V.31) önkormányzati rendelethez</t>
  </si>
  <si>
    <t>6.2. számú melléklet a 4/2021. (V.31) önkormányzati rendelethez</t>
  </si>
  <si>
    <t>6.1. számú melléklet a 4/2021. (V.31) önkormányzati rendelethez</t>
  </si>
  <si>
    <t>5.2. melléklet 4/2021. (V.31) önkormányzati rendelethez</t>
  </si>
  <si>
    <t>5.1. melléklet a 4/2021. (V.31) önkormányzati rendelethez</t>
  </si>
  <si>
    <t>5. melléklet a 4/2021. (V.31) önkormányzati rendelethez</t>
  </si>
  <si>
    <t>4. melléklet a 4/2021. (V.31) önkormányzati rendelethez</t>
  </si>
  <si>
    <t>3. melléklet a 4/2021. (V.31) önkormányzati rendelethez</t>
  </si>
  <si>
    <t>2.2. melléklet a 4/2021 (V.31) önkormányzati rendelethez</t>
  </si>
  <si>
    <t>2.1. melléklet a 4/2021 (V.31)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</si>
</sst>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F_t_-;\-* #,##0.00\ _F_t_-;_-* &quot;-&quot;??\ _F_t_-;_-@_-"/>
    <numFmt numFmtId="166" formatCode="#,###"/>
    <numFmt numFmtId="173" formatCode="#,##0.0"/>
  </numFmts>
  <fonts count="41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b/>
      <sz val="8"/>
      <name val="Arial"/>
      <family val="2"/>
      <charset val="238"/>
    </font>
    <font>
      <i/>
      <sz val="9"/>
      <name val="Times New Roman"/>
      <family val="1"/>
      <charset val="238"/>
    </font>
    <font>
      <b/>
      <i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486">
    <xf numFmtId="0" fontId="0" fillId="0" borderId="0" xfId="0"/>
    <xf numFmtId="166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2" xfId="0" applyNumberFormat="1" applyFont="1" applyFill="1" applyBorder="1" applyAlignment="1" applyProtection="1">
      <alignment vertical="center" wrapText="1"/>
      <protection locked="0"/>
    </xf>
    <xf numFmtId="166" fontId="0" fillId="0" borderId="0" xfId="0" applyNumberFormat="1" applyFill="1" applyAlignment="1">
      <alignment vertical="center" wrapText="1"/>
    </xf>
    <xf numFmtId="166" fontId="0" fillId="0" borderId="0" xfId="0" applyNumberForma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17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6" fontId="0" fillId="0" borderId="0" xfId="0" applyNumberFormat="1" applyFill="1" applyAlignment="1" applyProtection="1">
      <alignment vertical="center" wrapText="1"/>
    </xf>
    <xf numFmtId="1" fontId="17" fillId="0" borderId="1" xfId="0" applyNumberFormat="1" applyFont="1" applyFill="1" applyBorder="1" applyAlignment="1" applyProtection="1">
      <alignment vertical="center" wrapText="1"/>
      <protection locked="0"/>
    </xf>
    <xf numFmtId="166" fontId="1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2" xfId="0" applyNumberFormat="1" applyFont="1" applyFill="1" applyBorder="1" applyAlignment="1" applyProtection="1">
      <alignment vertical="center" wrapText="1"/>
      <protection locked="0"/>
    </xf>
    <xf numFmtId="166" fontId="16" fillId="0" borderId="5" xfId="0" applyNumberFormat="1" applyFont="1" applyFill="1" applyBorder="1" applyAlignment="1" applyProtection="1">
      <alignment vertical="center" wrapText="1"/>
    </xf>
    <xf numFmtId="166" fontId="16" fillId="0" borderId="6" xfId="0" applyNumberFormat="1" applyFont="1" applyFill="1" applyBorder="1" applyAlignment="1" applyProtection="1">
      <alignment vertical="center" wrapText="1"/>
    </xf>
    <xf numFmtId="166" fontId="3" fillId="0" borderId="0" xfId="0" applyNumberFormat="1" applyFont="1" applyFill="1" applyAlignment="1">
      <alignment vertical="center" wrapText="1"/>
    </xf>
    <xf numFmtId="166" fontId="15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6" fontId="1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6" fontId="8" fillId="0" borderId="0" xfId="0" applyNumberFormat="1" applyFont="1" applyFill="1" applyAlignment="1">
      <alignment vertical="center" wrapText="1"/>
    </xf>
    <xf numFmtId="166" fontId="16" fillId="2" borderId="5" xfId="0" applyNumberFormat="1" applyFont="1" applyFill="1" applyBorder="1" applyAlignment="1" applyProtection="1">
      <alignment vertical="center" wrapText="1"/>
    </xf>
    <xf numFmtId="166" fontId="0" fillId="0" borderId="0" xfId="0" applyNumberFormat="1" applyFill="1" applyAlignment="1" applyProtection="1">
      <alignment horizontal="center" vertical="center" wrapText="1"/>
    </xf>
    <xf numFmtId="166" fontId="6" fillId="0" borderId="7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166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6" fontId="4" fillId="0" borderId="0" xfId="0" applyNumberFormat="1" applyFont="1" applyFill="1" applyAlignment="1" applyProtection="1">
      <alignment horizontal="right" vertical="center"/>
    </xf>
    <xf numFmtId="166" fontId="2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166" fontId="29" fillId="0" borderId="8" xfId="5" applyNumberFormat="1" applyFont="1" applyFill="1" applyBorder="1" applyAlignment="1" applyProtection="1">
      <alignment vertical="center"/>
    </xf>
    <xf numFmtId="166" fontId="29" fillId="0" borderId="8" xfId="5" applyNumberFormat="1" applyFont="1" applyFill="1" applyBorder="1" applyAlignment="1" applyProtection="1"/>
    <xf numFmtId="0" fontId="6" fillId="0" borderId="9" xfId="5" applyFont="1" applyFill="1" applyBorder="1" applyAlignment="1" applyProtection="1">
      <alignment horizontal="center" vertical="center" wrapText="1"/>
    </xf>
    <xf numFmtId="0" fontId="6" fillId="0" borderId="10" xfId="5" applyFont="1" applyFill="1" applyBorder="1" applyAlignment="1" applyProtection="1">
      <alignment horizontal="center" vertical="center" wrapText="1"/>
    </xf>
    <xf numFmtId="166" fontId="16" fillId="0" borderId="11" xfId="0" applyNumberFormat="1" applyFont="1" applyFill="1" applyBorder="1" applyAlignment="1" applyProtection="1">
      <alignment horizontal="center" vertical="center" wrapText="1"/>
    </xf>
    <xf numFmtId="166" fontId="17" fillId="0" borderId="12" xfId="0" applyNumberFormat="1" applyFont="1" applyFill="1" applyBorder="1" applyAlignment="1" applyProtection="1">
      <alignment vertical="center" wrapText="1"/>
      <protection locked="0"/>
    </xf>
    <xf numFmtId="166" fontId="23" fillId="0" borderId="13" xfId="0" applyNumberFormat="1" applyFont="1" applyFill="1" applyBorder="1" applyAlignment="1" applyProtection="1">
      <alignment vertical="center" wrapText="1"/>
    </xf>
    <xf numFmtId="166" fontId="17" fillId="0" borderId="14" xfId="0" applyNumberFormat="1" applyFont="1" applyFill="1" applyBorder="1" applyAlignment="1" applyProtection="1">
      <alignment vertical="center" wrapText="1"/>
      <protection locked="0"/>
    </xf>
    <xf numFmtId="166" fontId="16" fillId="0" borderId="15" xfId="0" applyNumberFormat="1" applyFont="1" applyFill="1" applyBorder="1" applyAlignment="1">
      <alignment horizontal="center" vertical="center"/>
    </xf>
    <xf numFmtId="166" fontId="16" fillId="0" borderId="15" xfId="0" applyNumberFormat="1" applyFont="1" applyFill="1" applyBorder="1" applyAlignment="1">
      <alignment horizontal="center" vertical="center" wrapText="1"/>
    </xf>
    <xf numFmtId="166" fontId="16" fillId="0" borderId="16" xfId="0" applyNumberFormat="1" applyFont="1" applyFill="1" applyBorder="1" applyAlignment="1">
      <alignment horizontal="center" vertical="center"/>
    </xf>
    <xf numFmtId="166" fontId="16" fillId="0" borderId="17" xfId="0" applyNumberFormat="1" applyFont="1" applyFill="1" applyBorder="1" applyAlignment="1">
      <alignment horizontal="center" vertical="center"/>
    </xf>
    <xf numFmtId="166" fontId="16" fillId="0" borderId="17" xfId="0" applyNumberFormat="1" applyFont="1" applyFill="1" applyBorder="1" applyAlignment="1">
      <alignment horizontal="center" vertical="center" wrapText="1"/>
    </xf>
    <xf numFmtId="49" fontId="24" fillId="0" borderId="18" xfId="0" applyNumberFormat="1" applyFont="1" applyFill="1" applyBorder="1" applyAlignment="1">
      <alignment horizontal="left" vertical="center"/>
    </xf>
    <xf numFmtId="3" fontId="24" fillId="0" borderId="19" xfId="0" applyNumberFormat="1" applyFont="1" applyFill="1" applyBorder="1" applyAlignment="1" applyProtection="1">
      <alignment horizontal="right" vertical="center"/>
      <protection locked="0"/>
    </xf>
    <xf numFmtId="166" fontId="23" fillId="0" borderId="20" xfId="0" applyNumberFormat="1" applyFont="1" applyFill="1" applyBorder="1" applyAlignment="1">
      <alignment horizontal="right" vertical="center" wrapText="1"/>
    </xf>
    <xf numFmtId="49" fontId="27" fillId="0" borderId="21" xfId="0" quotePrefix="1" applyNumberFormat="1" applyFont="1" applyFill="1" applyBorder="1" applyAlignment="1">
      <alignment horizontal="left" vertical="center" indent="1"/>
    </xf>
    <xf numFmtId="3" fontId="27" fillId="0" borderId="22" xfId="0" applyNumberFormat="1" applyFont="1" applyFill="1" applyBorder="1" applyAlignment="1" applyProtection="1">
      <alignment horizontal="right" vertical="center"/>
      <protection locked="0"/>
    </xf>
    <xf numFmtId="3" fontId="27" fillId="0" borderId="22" xfId="0" applyNumberFormat="1" applyFont="1" applyFill="1" applyBorder="1" applyAlignment="1" applyProtection="1">
      <alignment horizontal="right" vertical="center" wrapText="1"/>
      <protection locked="0"/>
    </xf>
    <xf numFmtId="166" fontId="23" fillId="0" borderId="22" xfId="0" applyNumberFormat="1" applyFont="1" applyFill="1" applyBorder="1" applyAlignment="1">
      <alignment horizontal="right" vertical="center" wrapText="1"/>
    </xf>
    <xf numFmtId="49" fontId="24" fillId="0" borderId="21" xfId="0" applyNumberFormat="1" applyFont="1" applyFill="1" applyBorder="1" applyAlignment="1">
      <alignment horizontal="left" vertical="center"/>
    </xf>
    <xf numFmtId="3" fontId="24" fillId="0" borderId="22" xfId="0" applyNumberFormat="1" applyFont="1" applyFill="1" applyBorder="1" applyAlignment="1" applyProtection="1">
      <alignment horizontal="right" vertical="center"/>
      <protection locked="0"/>
    </xf>
    <xf numFmtId="49" fontId="24" fillId="0" borderId="23" xfId="0" applyNumberFormat="1" applyFont="1" applyFill="1" applyBorder="1" applyAlignment="1" applyProtection="1">
      <alignment horizontal="left" vertical="center"/>
      <protection locked="0"/>
    </xf>
    <xf numFmtId="3" fontId="24" fillId="0" borderId="24" xfId="0" applyNumberFormat="1" applyFont="1" applyFill="1" applyBorder="1" applyAlignment="1" applyProtection="1">
      <alignment horizontal="right" vertical="center"/>
      <protection locked="0"/>
    </xf>
    <xf numFmtId="49" fontId="23" fillId="0" borderId="25" xfId="0" applyNumberFormat="1" applyFont="1" applyFill="1" applyBorder="1" applyAlignment="1" applyProtection="1">
      <alignment horizontal="left" vertical="center" indent="1"/>
      <protection locked="0"/>
    </xf>
    <xf numFmtId="166" fontId="23" fillId="0" borderId="15" xfId="0" applyNumberFormat="1" applyFont="1" applyFill="1" applyBorder="1" applyAlignment="1">
      <alignment vertical="center"/>
    </xf>
    <xf numFmtId="4" fontId="17" fillId="0" borderId="15" xfId="0" applyNumberFormat="1" applyFont="1" applyFill="1" applyBorder="1" applyAlignment="1" applyProtection="1">
      <alignment vertical="center" wrapText="1"/>
      <protection locked="0"/>
    </xf>
    <xf numFmtId="49" fontId="23" fillId="0" borderId="26" xfId="0" applyNumberFormat="1" applyFont="1" applyFill="1" applyBorder="1" applyAlignment="1" applyProtection="1">
      <alignment vertical="center"/>
      <protection locked="0"/>
    </xf>
    <xf numFmtId="49" fontId="23" fillId="0" borderId="26" xfId="0" applyNumberFormat="1" applyFont="1" applyFill="1" applyBorder="1" applyAlignment="1" applyProtection="1">
      <alignment horizontal="right" vertical="center"/>
      <protection locked="0"/>
    </xf>
    <xf numFmtId="3" fontId="17" fillId="0" borderId="26" xfId="0" applyNumberFormat="1" applyFont="1" applyFill="1" applyBorder="1" applyAlignment="1" applyProtection="1">
      <alignment horizontal="right" vertical="center" wrapText="1"/>
      <protection locked="0"/>
    </xf>
    <xf numFmtId="49" fontId="23" fillId="0" borderId="8" xfId="0" applyNumberFormat="1" applyFont="1" applyFill="1" applyBorder="1" applyAlignment="1" applyProtection="1">
      <alignment vertical="center"/>
      <protection locked="0"/>
    </xf>
    <xf numFmtId="49" fontId="23" fillId="0" borderId="8" xfId="0" applyNumberFormat="1" applyFont="1" applyFill="1" applyBorder="1" applyAlignment="1" applyProtection="1">
      <alignment horizontal="right" vertical="center"/>
      <protection locked="0"/>
    </xf>
    <xf numFmtId="3" fontId="17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7" xfId="0" applyNumberFormat="1" applyFont="1" applyFill="1" applyBorder="1" applyAlignment="1">
      <alignment horizontal="left" vertical="center"/>
    </xf>
    <xf numFmtId="3" fontId="24" fillId="0" borderId="19" xfId="0" applyNumberFormat="1" applyFont="1" applyFill="1" applyBorder="1" applyAlignment="1" applyProtection="1">
      <alignment horizontal="right" vertical="center" wrapText="1"/>
      <protection locked="0"/>
    </xf>
    <xf numFmtId="166" fontId="16" fillId="0" borderId="19" xfId="0" applyNumberFormat="1" applyFont="1" applyFill="1" applyBorder="1" applyAlignment="1" applyProtection="1">
      <alignment horizontal="right" vertical="center" wrapText="1"/>
    </xf>
    <xf numFmtId="49" fontId="24" fillId="0" borderId="3" xfId="0" applyNumberFormat="1" applyFont="1" applyFill="1" applyBorder="1" applyAlignment="1">
      <alignment horizontal="left" vertical="center"/>
    </xf>
    <xf numFmtId="3" fontId="24" fillId="0" borderId="22" xfId="0" applyNumberFormat="1" applyFont="1" applyFill="1" applyBorder="1" applyAlignment="1" applyProtection="1">
      <alignment horizontal="right" vertical="center" wrapText="1"/>
      <protection locked="0"/>
    </xf>
    <xf numFmtId="166" fontId="23" fillId="0" borderId="22" xfId="0" applyNumberFormat="1" applyFont="1" applyFill="1" applyBorder="1" applyAlignment="1" applyProtection="1">
      <alignment horizontal="right" vertical="center" wrapText="1"/>
    </xf>
    <xf numFmtId="49" fontId="24" fillId="0" borderId="3" xfId="0" applyNumberFormat="1" applyFont="1" applyFill="1" applyBorder="1" applyAlignment="1" applyProtection="1">
      <alignment horizontal="left" vertical="center"/>
      <protection locked="0"/>
    </xf>
    <xf numFmtId="49" fontId="24" fillId="0" borderId="4" xfId="0" applyNumberFormat="1" applyFont="1" applyFill="1" applyBorder="1" applyAlignment="1" applyProtection="1">
      <alignment horizontal="left" vertical="center"/>
      <protection locked="0"/>
    </xf>
    <xf numFmtId="3" fontId="24" fillId="0" borderId="24" xfId="0" applyNumberFormat="1" applyFont="1" applyFill="1" applyBorder="1" applyAlignment="1" applyProtection="1">
      <alignment horizontal="right" vertical="center" wrapText="1"/>
      <protection locked="0"/>
    </xf>
    <xf numFmtId="173" fontId="16" fillId="0" borderId="15" xfId="0" applyNumberFormat="1" applyFont="1" applyFill="1" applyBorder="1" applyAlignment="1">
      <alignment horizontal="left" vertical="center" wrapText="1" indent="1"/>
    </xf>
    <xf numFmtId="173" fontId="36" fillId="0" borderId="0" xfId="0" applyNumberFormat="1" applyFont="1" applyFill="1" applyBorder="1" applyAlignment="1">
      <alignment horizontal="left" vertical="center" wrapText="1"/>
    </xf>
    <xf numFmtId="166" fontId="23" fillId="0" borderId="15" xfId="0" applyNumberFormat="1" applyFont="1" applyFill="1" applyBorder="1" applyAlignment="1">
      <alignment horizontal="center" vertical="center" wrapText="1"/>
    </xf>
    <xf numFmtId="3" fontId="24" fillId="0" borderId="20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28" xfId="0" applyNumberFormat="1" applyFont="1" applyFill="1" applyBorder="1" applyAlignment="1" applyProtection="1">
      <alignment horizontal="right" vertical="center" wrapText="1"/>
      <protection locked="0"/>
    </xf>
    <xf numFmtId="3" fontId="24" fillId="0" borderId="29" xfId="0" applyNumberFormat="1" applyFont="1" applyFill="1" applyBorder="1" applyAlignment="1" applyProtection="1">
      <alignment horizontal="right" vertical="center" wrapText="1"/>
      <protection locked="0"/>
    </xf>
    <xf numFmtId="166" fontId="23" fillId="0" borderId="15" xfId="0" applyNumberFormat="1" applyFont="1" applyFill="1" applyBorder="1" applyAlignment="1">
      <alignment horizontal="right" vertical="center" wrapText="1"/>
    </xf>
    <xf numFmtId="4" fontId="16" fillId="0" borderId="20" xfId="0" applyNumberFormat="1" applyFont="1" applyFill="1" applyBorder="1" applyAlignment="1">
      <alignment horizontal="right" vertical="center" wrapText="1"/>
    </xf>
    <xf numFmtId="4" fontId="16" fillId="0" borderId="22" xfId="0" applyNumberFormat="1" applyFont="1" applyFill="1" applyBorder="1" applyAlignment="1">
      <alignment horizontal="right" vertical="center" wrapText="1"/>
    </xf>
    <xf numFmtId="4" fontId="16" fillId="0" borderId="29" xfId="0" applyNumberFormat="1" applyFont="1" applyFill="1" applyBorder="1" applyAlignment="1">
      <alignment horizontal="right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6" fontId="17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9" xfId="5" applyNumberFormat="1" applyFont="1" applyFill="1" applyBorder="1" applyAlignment="1" applyProtection="1">
      <alignment horizontal="right" vertical="center" wrapText="1" indent="1"/>
      <protection locked="0"/>
    </xf>
    <xf numFmtId="166" fontId="26" fillId="0" borderId="5" xfId="0" applyNumberFormat="1" applyFont="1" applyFill="1" applyBorder="1" applyAlignment="1" applyProtection="1">
      <alignment horizontal="right" vertical="center" wrapText="1" indent="1"/>
    </xf>
    <xf numFmtId="166" fontId="26" fillId="0" borderId="6" xfId="0" applyNumberFormat="1" applyFont="1" applyFill="1" applyBorder="1" applyAlignment="1" applyProtection="1">
      <alignment horizontal="right" vertical="center" wrapText="1" indent="1"/>
    </xf>
    <xf numFmtId="166" fontId="24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33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6" fontId="17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5" xfId="0" applyNumberFormat="1" applyFont="1" applyFill="1" applyBorder="1" applyAlignment="1" applyProtection="1">
      <alignment horizontal="right" vertical="center" wrapText="1" indent="1"/>
    </xf>
    <xf numFmtId="0" fontId="16" fillId="0" borderId="33" xfId="0" applyFont="1" applyFill="1" applyBorder="1" applyAlignment="1" applyProtection="1">
      <alignment horizontal="center" vertical="center" wrapText="1"/>
    </xf>
    <xf numFmtId="3" fontId="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5" xfId="0" applyFont="1" applyFill="1" applyBorder="1" applyAlignment="1" applyProtection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3" xfId="0" applyNumberFormat="1" applyFont="1" applyFill="1" applyBorder="1" applyAlignment="1" applyProtection="1">
      <alignment vertical="center" wrapText="1"/>
      <protection locked="0"/>
    </xf>
    <xf numFmtId="0" fontId="0" fillId="0" borderId="0" xfId="0" applyProtection="1"/>
    <xf numFmtId="1" fontId="17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27" xfId="0" applyFont="1" applyFill="1" applyBorder="1" applyAlignment="1" applyProtection="1">
      <alignment horizontal="right" vertical="center" wrapText="1" indent="1"/>
    </xf>
    <xf numFmtId="166" fontId="17" fillId="0" borderId="32" xfId="0" applyNumberFormat="1" applyFont="1" applyFill="1" applyBorder="1" applyAlignment="1" applyProtection="1">
      <alignment vertical="center" wrapText="1"/>
      <protection locked="0"/>
    </xf>
    <xf numFmtId="166" fontId="17" fillId="0" borderId="32" xfId="0" applyNumberFormat="1" applyFont="1" applyFill="1" applyBorder="1" applyAlignment="1" applyProtection="1">
      <alignment vertical="center" wrapText="1"/>
    </xf>
    <xf numFmtId="166" fontId="17" fillId="0" borderId="38" xfId="0" applyNumberFormat="1" applyFont="1" applyFill="1" applyBorder="1" applyAlignment="1" applyProtection="1">
      <alignment vertical="center" wrapText="1"/>
      <protection locked="0"/>
    </xf>
    <xf numFmtId="0" fontId="17" fillId="0" borderId="3" xfId="0" applyFont="1" applyFill="1" applyBorder="1" applyAlignment="1" applyProtection="1">
      <alignment horizontal="right" vertical="center" wrapText="1" indent="1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17" fillId="0" borderId="2" xfId="0" applyFont="1" applyFill="1" applyBorder="1" applyAlignment="1" applyProtection="1">
      <alignment horizontal="left" vertical="center" wrapText="1"/>
      <protection locked="0"/>
    </xf>
    <xf numFmtId="166" fontId="17" fillId="0" borderId="39" xfId="0" applyNumberFormat="1" applyFont="1" applyFill="1" applyBorder="1" applyAlignment="1" applyProtection="1">
      <alignment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 indent="1"/>
    </xf>
    <xf numFmtId="166" fontId="25" fillId="0" borderId="0" xfId="5" applyNumberFormat="1" applyFont="1" applyFill="1" applyBorder="1" applyAlignment="1" applyProtection="1">
      <alignment horizontal="right" vertical="center" wrapText="1" indent="1"/>
    </xf>
    <xf numFmtId="0" fontId="22" fillId="0" borderId="5" xfId="0" applyFont="1" applyBorder="1" applyAlignment="1" applyProtection="1">
      <alignment vertical="center" wrapText="1"/>
    </xf>
    <xf numFmtId="166" fontId="17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2" xfId="0" applyFont="1" applyBorder="1" applyAlignment="1" applyProtection="1">
      <alignment vertical="center" wrapText="1"/>
    </xf>
    <xf numFmtId="0" fontId="22" fillId="0" borderId="42" xfId="0" applyFont="1" applyBorder="1" applyAlignment="1" applyProtection="1">
      <alignment vertical="center" wrapText="1"/>
    </xf>
    <xf numFmtId="166" fontId="17" fillId="0" borderId="43" xfId="5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44" xfId="5" applyNumberFormat="1" applyFont="1" applyFill="1" applyBorder="1" applyAlignment="1" applyProtection="1">
      <alignment horizontal="right" vertical="center" wrapText="1" indent="1"/>
    </xf>
    <xf numFmtId="0" fontId="17" fillId="0" borderId="34" xfId="5" applyFont="1" applyFill="1" applyBorder="1" applyAlignment="1" applyProtection="1">
      <alignment horizontal="left" vertical="center" wrapText="1" indent="1"/>
    </xf>
    <xf numFmtId="0" fontId="17" fillId="0" borderId="1" xfId="5" applyFont="1" applyFill="1" applyBorder="1" applyAlignment="1" applyProtection="1">
      <alignment horizontal="left" vertical="center" wrapText="1" indent="1"/>
    </xf>
    <xf numFmtId="0" fontId="17" fillId="0" borderId="32" xfId="5" applyFont="1" applyFill="1" applyBorder="1" applyAlignment="1" applyProtection="1">
      <alignment horizontal="left" vertical="center" wrapText="1" indent="1"/>
    </xf>
    <xf numFmtId="0" fontId="17" fillId="0" borderId="31" xfId="5" applyFont="1" applyFill="1" applyBorder="1" applyAlignment="1" applyProtection="1">
      <alignment horizontal="left" vertical="center" wrapText="1" indent="1"/>
    </xf>
    <xf numFmtId="0" fontId="17" fillId="0" borderId="45" xfId="5" applyFont="1" applyFill="1" applyBorder="1" applyAlignment="1" applyProtection="1">
      <alignment horizontal="left" vertical="center" wrapText="1" indent="1"/>
    </xf>
    <xf numFmtId="0" fontId="17" fillId="0" borderId="2" xfId="5" applyFont="1" applyFill="1" applyBorder="1" applyAlignment="1" applyProtection="1">
      <alignment horizontal="left" vertical="center" wrapText="1" indent="1"/>
    </xf>
    <xf numFmtId="49" fontId="17" fillId="0" borderId="46" xfId="5" applyNumberFormat="1" applyFont="1" applyFill="1" applyBorder="1" applyAlignment="1" applyProtection="1">
      <alignment horizontal="left" vertical="center" wrapText="1" indent="1"/>
    </xf>
    <xf numFmtId="49" fontId="17" fillId="0" borderId="3" xfId="5" applyNumberFormat="1" applyFont="1" applyFill="1" applyBorder="1" applyAlignment="1" applyProtection="1">
      <alignment horizontal="left" vertical="center" wrapText="1" indent="1"/>
    </xf>
    <xf numFmtId="49" fontId="17" fillId="0" borderId="27" xfId="5" applyNumberFormat="1" applyFont="1" applyFill="1" applyBorder="1" applyAlignment="1" applyProtection="1">
      <alignment horizontal="left" vertical="center" wrapText="1" indent="1"/>
    </xf>
    <xf numFmtId="49" fontId="17" fillId="0" borderId="4" xfId="5" applyNumberFormat="1" applyFont="1" applyFill="1" applyBorder="1" applyAlignment="1" applyProtection="1">
      <alignment horizontal="left" vertical="center" wrapText="1" indent="1"/>
    </xf>
    <xf numFmtId="49" fontId="17" fillId="0" borderId="47" xfId="5" applyNumberFormat="1" applyFont="1" applyFill="1" applyBorder="1" applyAlignment="1" applyProtection="1">
      <alignment horizontal="left" vertical="center" wrapText="1" indent="1"/>
    </xf>
    <xf numFmtId="49" fontId="17" fillId="0" borderId="48" xfId="5" applyNumberFormat="1" applyFont="1" applyFill="1" applyBorder="1" applyAlignment="1" applyProtection="1">
      <alignment horizontal="left" vertical="center" wrapText="1" indent="1"/>
    </xf>
    <xf numFmtId="0" fontId="17" fillId="0" borderId="0" xfId="5" applyFont="1" applyFill="1" applyBorder="1" applyAlignment="1" applyProtection="1">
      <alignment horizontal="left" vertical="center" wrapText="1" indent="1"/>
    </xf>
    <xf numFmtId="0" fontId="16" fillId="0" borderId="7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horizontal="left" vertical="center" wrapText="1" indent="1"/>
    </xf>
    <xf numFmtId="0" fontId="16" fillId="0" borderId="49" xfId="5" applyFont="1" applyFill="1" applyBorder="1" applyAlignment="1" applyProtection="1">
      <alignment horizontal="left" vertical="center" wrapText="1" indent="1"/>
    </xf>
    <xf numFmtId="0" fontId="16" fillId="0" borderId="5" xfId="5" applyFont="1" applyFill="1" applyBorder="1" applyAlignment="1" applyProtection="1">
      <alignment vertical="center" wrapText="1"/>
    </xf>
    <xf numFmtId="0" fontId="16" fillId="0" borderId="40" xfId="5" applyFont="1" applyFill="1" applyBorder="1" applyAlignment="1" applyProtection="1">
      <alignment vertical="center" wrapText="1"/>
    </xf>
    <xf numFmtId="0" fontId="16" fillId="0" borderId="7" xfId="5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 applyProtection="1">
      <alignment horizontal="center" vertical="center" wrapText="1"/>
    </xf>
    <xf numFmtId="0" fontId="16" fillId="0" borderId="6" xfId="5" applyFont="1" applyFill="1" applyBorder="1" applyAlignment="1" applyProtection="1">
      <alignment horizontal="center" vertical="center" wrapText="1"/>
    </xf>
    <xf numFmtId="0" fontId="23" fillId="0" borderId="5" xfId="5" applyFont="1" applyFill="1" applyBorder="1" applyAlignment="1" applyProtection="1">
      <alignment horizontal="left" vertical="center" wrapText="1" indent="1"/>
    </xf>
    <xf numFmtId="0" fontId="4" fillId="0" borderId="8" xfId="0" applyFont="1" applyFill="1" applyBorder="1" applyAlignment="1" applyProtection="1">
      <alignment horizontal="right"/>
    </xf>
    <xf numFmtId="166" fontId="29" fillId="0" borderId="8" xfId="5" applyNumberFormat="1" applyFont="1" applyFill="1" applyBorder="1" applyAlignment="1" applyProtection="1">
      <alignment horizontal="left" vertical="center"/>
    </xf>
    <xf numFmtId="0" fontId="17" fillId="0" borderId="1" xfId="5" applyFont="1" applyFill="1" applyBorder="1" applyAlignment="1" applyProtection="1">
      <alignment horizontal="left" indent="6"/>
    </xf>
    <xf numFmtId="0" fontId="17" fillId="0" borderId="1" xfId="5" applyFont="1" applyFill="1" applyBorder="1" applyAlignment="1" applyProtection="1">
      <alignment horizontal="left" vertical="center" wrapText="1" indent="6"/>
    </xf>
    <xf numFmtId="0" fontId="17" fillId="0" borderId="2" xfId="5" applyFont="1" applyFill="1" applyBorder="1" applyAlignment="1" applyProtection="1">
      <alignment horizontal="left" vertical="center" wrapText="1" indent="6"/>
    </xf>
    <xf numFmtId="0" fontId="17" fillId="0" borderId="9" xfId="5" applyFont="1" applyFill="1" applyBorder="1" applyAlignment="1" applyProtection="1">
      <alignment horizontal="left" vertical="center" wrapText="1" indent="6"/>
    </xf>
    <xf numFmtId="166" fontId="16" fillId="0" borderId="33" xfId="5" applyNumberFormat="1" applyFont="1" applyFill="1" applyBorder="1" applyAlignment="1" applyProtection="1">
      <alignment horizontal="right" vertical="center" wrapText="1" indent="1"/>
    </xf>
    <xf numFmtId="166" fontId="17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6" xfId="5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Border="1" applyAlignment="1" applyProtection="1">
      <alignment horizontal="left" vertical="center" wrapText="1" indent="1"/>
    </xf>
    <xf numFmtId="0" fontId="21" fillId="0" borderId="1" xfId="0" applyFont="1" applyBorder="1" applyAlignment="1" applyProtection="1">
      <alignment horizontal="left" vertical="center" wrapText="1" indent="1"/>
    </xf>
    <xf numFmtId="0" fontId="21" fillId="0" borderId="2" xfId="0" applyFont="1" applyBorder="1" applyAlignment="1" applyProtection="1">
      <alignment horizontal="left" vertical="center" wrapText="1" indent="1"/>
    </xf>
    <xf numFmtId="166" fontId="16" fillId="0" borderId="6" xfId="5" applyNumberFormat="1" applyFont="1" applyFill="1" applyBorder="1" applyAlignment="1" applyProtection="1">
      <alignment horizontal="right" vertical="center" wrapText="1" indent="1"/>
    </xf>
    <xf numFmtId="0" fontId="4" fillId="0" borderId="8" xfId="0" applyFont="1" applyFill="1" applyBorder="1" applyAlignment="1" applyProtection="1">
      <alignment horizontal="right" vertical="center"/>
    </xf>
    <xf numFmtId="0" fontId="20" fillId="0" borderId="42" xfId="0" applyFont="1" applyBorder="1" applyAlignment="1" applyProtection="1">
      <alignment horizontal="left" vertical="center" wrapText="1" indent="1"/>
    </xf>
    <xf numFmtId="0" fontId="9" fillId="0" borderId="0" xfId="5" applyFont="1" applyFill="1" applyProtection="1"/>
    <xf numFmtId="0" fontId="9" fillId="0" borderId="0" xfId="5" applyFont="1" applyFill="1" applyAlignment="1" applyProtection="1">
      <alignment horizontal="right" vertical="center" indent="1"/>
    </xf>
    <xf numFmtId="166" fontId="16" fillId="0" borderId="40" xfId="5" applyNumberFormat="1" applyFont="1" applyFill="1" applyBorder="1" applyAlignment="1" applyProtection="1">
      <alignment horizontal="right" vertical="center" wrapText="1" indent="1"/>
    </xf>
    <xf numFmtId="166" fontId="16" fillId="0" borderId="5" xfId="5" applyNumberFormat="1" applyFont="1" applyFill="1" applyBorder="1" applyAlignment="1" applyProtection="1">
      <alignment horizontal="right" vertical="center" wrapText="1" indent="1"/>
    </xf>
    <xf numFmtId="166" fontId="17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5" xfId="5" applyNumberFormat="1" applyFont="1" applyFill="1" applyBorder="1" applyAlignment="1" applyProtection="1">
      <alignment horizontal="right" vertical="center" wrapText="1" indent="1"/>
    </xf>
    <xf numFmtId="0" fontId="17" fillId="0" borderId="32" xfId="5" applyFont="1" applyFill="1" applyBorder="1" applyAlignment="1" applyProtection="1">
      <alignment horizontal="left" vertical="center" wrapText="1" indent="6"/>
    </xf>
    <xf numFmtId="0" fontId="9" fillId="0" borderId="0" xfId="5" applyFill="1" applyProtection="1"/>
    <xf numFmtId="0" fontId="17" fillId="0" borderId="0" xfId="5" applyFont="1" applyFill="1" applyProtection="1"/>
    <xf numFmtId="0" fontId="12" fillId="0" borderId="0" xfId="5" applyFont="1" applyFill="1" applyProtection="1"/>
    <xf numFmtId="0" fontId="21" fillId="0" borderId="32" xfId="0" applyFont="1" applyBorder="1" applyAlignment="1" applyProtection="1">
      <alignment horizontal="left" wrapText="1" indent="1"/>
    </xf>
    <xf numFmtId="0" fontId="21" fillId="0" borderId="1" xfId="0" applyFont="1" applyBorder="1" applyAlignment="1" applyProtection="1">
      <alignment horizontal="left" wrapText="1" indent="1"/>
    </xf>
    <xf numFmtId="0" fontId="21" fillId="0" borderId="2" xfId="0" applyFont="1" applyBorder="1" applyAlignment="1" applyProtection="1">
      <alignment horizontal="left" wrapText="1" indent="1"/>
    </xf>
    <xf numFmtId="0" fontId="21" fillId="0" borderId="27" xfId="0" applyFont="1" applyBorder="1" applyAlignment="1" applyProtection="1">
      <alignment wrapText="1"/>
    </xf>
    <xf numFmtId="0" fontId="21" fillId="0" borderId="3" xfId="0" applyFont="1" applyBorder="1" applyAlignment="1" applyProtection="1">
      <alignment wrapText="1"/>
    </xf>
    <xf numFmtId="0" fontId="9" fillId="0" borderId="0" xfId="5" applyFill="1" applyAlignment="1" applyProtection="1"/>
    <xf numFmtId="0" fontId="19" fillId="0" borderId="0" xfId="5" applyFont="1" applyFill="1" applyProtection="1"/>
    <xf numFmtId="0" fontId="18" fillId="0" borderId="0" xfId="5" applyFont="1" applyFill="1" applyProtection="1"/>
    <xf numFmtId="166" fontId="23" fillId="0" borderId="33" xfId="5" applyNumberFormat="1" applyFont="1" applyFill="1" applyBorder="1" applyAlignment="1" applyProtection="1">
      <alignment horizontal="right" vertical="center" wrapText="1" indent="1"/>
    </xf>
    <xf numFmtId="166" fontId="17" fillId="0" borderId="32" xfId="5" applyNumberFormat="1" applyFont="1" applyFill="1" applyBorder="1" applyAlignment="1" applyProtection="1">
      <alignment horizontal="right" vertical="center" wrapText="1" indent="1"/>
    </xf>
    <xf numFmtId="0" fontId="16" fillId="0" borderId="33" xfId="5" applyFont="1" applyFill="1" applyBorder="1" applyAlignment="1" applyProtection="1">
      <alignment horizontal="center" vertical="center" wrapText="1"/>
    </xf>
    <xf numFmtId="166" fontId="24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7" xfId="0" applyFont="1" applyBorder="1" applyAlignment="1" applyProtection="1">
      <alignment vertical="center" wrapText="1"/>
    </xf>
    <xf numFmtId="0" fontId="21" fillId="0" borderId="4" xfId="0" applyFont="1" applyBorder="1" applyAlignment="1" applyProtection="1">
      <alignment vertical="center" wrapText="1"/>
    </xf>
    <xf numFmtId="0" fontId="22" fillId="0" borderId="52" xfId="0" applyFont="1" applyBorder="1" applyAlignment="1" applyProtection="1">
      <alignment vertical="center" wrapText="1"/>
    </xf>
    <xf numFmtId="166" fontId="16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5" applyFill="1" applyAlignment="1" applyProtection="1">
      <alignment horizontal="left" vertical="center" indent="1"/>
    </xf>
    <xf numFmtId="166" fontId="6" fillId="0" borderId="35" xfId="0" applyNumberFormat="1" applyFont="1" applyFill="1" applyBorder="1" applyAlignment="1" applyProtection="1">
      <alignment horizontal="center" vertical="center" wrapText="1"/>
    </xf>
    <xf numFmtId="166" fontId="24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7" xfId="0" applyNumberFormat="1" applyFont="1" applyFill="1" applyBorder="1" applyAlignment="1" applyProtection="1">
      <alignment horizontal="left" vertical="center" wrapText="1" indent="1"/>
    </xf>
    <xf numFmtId="166" fontId="17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5" xfId="0" applyNumberFormat="1" applyFont="1" applyFill="1" applyBorder="1" applyAlignment="1" applyProtection="1">
      <alignment horizontal="right" vertical="center" wrapText="1" indent="1"/>
    </xf>
    <xf numFmtId="166" fontId="24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0" borderId="0" xfId="0" applyNumberFormat="1" applyFont="1" applyFill="1" applyAlignment="1" applyProtection="1">
      <alignment horizontal="centerContinuous" vertical="center" wrapText="1"/>
    </xf>
    <xf numFmtId="166" fontId="0" fillId="0" borderId="0" xfId="0" applyNumberFormat="1" applyFill="1" applyAlignment="1" applyProtection="1">
      <alignment horizontal="centerContinuous" vertical="center"/>
    </xf>
    <xf numFmtId="166" fontId="3" fillId="0" borderId="0" xfId="0" applyNumberFormat="1" applyFont="1" applyFill="1" applyAlignment="1" applyProtection="1">
      <alignment horizontal="center" vertical="center" wrapText="1"/>
    </xf>
    <xf numFmtId="166" fontId="23" fillId="0" borderId="0" xfId="0" applyNumberFormat="1" applyFont="1" applyFill="1" applyAlignment="1" applyProtection="1">
      <alignment horizontal="center" vertical="center" wrapText="1"/>
    </xf>
    <xf numFmtId="166" fontId="0" fillId="0" borderId="28" xfId="0" applyNumberFormat="1" applyFill="1" applyBorder="1" applyAlignment="1" applyProtection="1">
      <alignment horizontal="left" vertical="center" wrapText="1" indent="1"/>
    </xf>
    <xf numFmtId="166" fontId="17" fillId="0" borderId="27" xfId="0" applyNumberFormat="1" applyFont="1" applyFill="1" applyBorder="1" applyAlignment="1" applyProtection="1">
      <alignment horizontal="left" vertical="center" wrapText="1" indent="1"/>
    </xf>
    <xf numFmtId="166" fontId="0" fillId="0" borderId="22" xfId="0" applyNumberFormat="1" applyFill="1" applyBorder="1" applyAlignment="1" applyProtection="1">
      <alignment horizontal="left" vertical="center" wrapText="1" indent="1"/>
    </xf>
    <xf numFmtId="166" fontId="17" fillId="0" borderId="3" xfId="0" applyNumberFormat="1" applyFont="1" applyFill="1" applyBorder="1" applyAlignment="1" applyProtection="1">
      <alignment horizontal="left" vertical="center" wrapText="1" indent="1"/>
    </xf>
    <xf numFmtId="166" fontId="17" fillId="0" borderId="53" xfId="0" applyNumberFormat="1" applyFont="1" applyFill="1" applyBorder="1" applyAlignment="1" applyProtection="1">
      <alignment horizontal="left" vertical="center" wrapText="1" indent="1"/>
    </xf>
    <xf numFmtId="166" fontId="26" fillId="0" borderId="15" xfId="0" applyNumberFormat="1" applyFont="1" applyFill="1" applyBorder="1" applyAlignment="1" applyProtection="1">
      <alignment horizontal="left" vertical="center" wrapText="1" indent="1"/>
    </xf>
    <xf numFmtId="166" fontId="13" fillId="0" borderId="54" xfId="0" applyNumberFormat="1" applyFont="1" applyFill="1" applyBorder="1" applyAlignment="1" applyProtection="1">
      <alignment horizontal="left" vertical="center" wrapText="1" indent="1"/>
    </xf>
    <xf numFmtId="166" fontId="24" fillId="0" borderId="46" xfId="0" applyNumberFormat="1" applyFont="1" applyFill="1" applyBorder="1" applyAlignment="1" applyProtection="1">
      <alignment horizontal="left" vertical="center" wrapText="1" indent="1"/>
    </xf>
    <xf numFmtId="166" fontId="24" fillId="0" borderId="3" xfId="0" applyNumberFormat="1" applyFont="1" applyFill="1" applyBorder="1" applyAlignment="1" applyProtection="1">
      <alignment horizontal="left" vertical="center" wrapText="1" indent="1"/>
    </xf>
    <xf numFmtId="166" fontId="13" fillId="0" borderId="22" xfId="0" applyNumberFormat="1" applyFont="1" applyFill="1" applyBorder="1" applyAlignment="1" applyProtection="1">
      <alignment horizontal="left" vertical="center" wrapText="1" indent="1"/>
    </xf>
    <xf numFmtId="166" fontId="27" fillId="0" borderId="1" xfId="0" applyNumberFormat="1" applyFont="1" applyFill="1" applyBorder="1" applyAlignment="1" applyProtection="1">
      <alignment horizontal="right" vertical="center" wrapText="1" indent="1"/>
    </xf>
    <xf numFmtId="166" fontId="26" fillId="0" borderId="7" xfId="0" applyNumberFormat="1" applyFont="1" applyFill="1" applyBorder="1" applyAlignment="1" applyProtection="1">
      <alignment horizontal="left" vertical="center" wrapText="1" indent="1"/>
    </xf>
    <xf numFmtId="166" fontId="26" fillId="0" borderId="33" xfId="0" applyNumberFormat="1" applyFont="1" applyFill="1" applyBorder="1" applyAlignment="1" applyProtection="1">
      <alignment horizontal="right" vertical="center" wrapText="1" indent="1"/>
    </xf>
    <xf numFmtId="166" fontId="24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6" fontId="6" fillId="0" borderId="6" xfId="0" applyNumberFormat="1" applyFont="1" applyFill="1" applyBorder="1" applyAlignment="1" applyProtection="1">
      <alignment horizontal="center" vertical="center" wrapText="1"/>
    </xf>
    <xf numFmtId="166" fontId="16" fillId="0" borderId="52" xfId="0" applyNumberFormat="1" applyFont="1" applyFill="1" applyBorder="1" applyAlignment="1" applyProtection="1">
      <alignment horizontal="center" vertical="center" wrapText="1"/>
    </xf>
    <xf numFmtId="166" fontId="16" fillId="0" borderId="42" xfId="0" applyNumberFormat="1" applyFont="1" applyFill="1" applyBorder="1" applyAlignment="1" applyProtection="1">
      <alignment horizontal="center" vertical="center" wrapText="1"/>
    </xf>
    <xf numFmtId="166" fontId="16" fillId="0" borderId="55" xfId="0" applyNumberFormat="1" applyFont="1" applyFill="1" applyBorder="1" applyAlignment="1" applyProtection="1">
      <alignment horizontal="center" vertical="center" wrapText="1"/>
    </xf>
    <xf numFmtId="166" fontId="24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8" fillId="0" borderId="0" xfId="0" applyFont="1" applyFill="1" applyProtection="1"/>
    <xf numFmtId="166" fontId="23" fillId="0" borderId="6" xfId="0" applyNumberFormat="1" applyFont="1" applyFill="1" applyBorder="1" applyAlignment="1" applyProtection="1">
      <alignment horizontal="right" vertical="center" wrapText="1" indent="1"/>
    </xf>
    <xf numFmtId="166" fontId="6" fillId="0" borderId="7" xfId="0" applyNumberFormat="1" applyFont="1" applyFill="1" applyBorder="1" applyAlignment="1" applyProtection="1">
      <alignment horizontal="centerContinuous" vertical="center" wrapText="1"/>
    </xf>
    <xf numFmtId="166" fontId="6" fillId="0" borderId="5" xfId="0" applyNumberFormat="1" applyFont="1" applyFill="1" applyBorder="1" applyAlignment="1" applyProtection="1">
      <alignment horizontal="centerContinuous" vertical="center" wrapText="1"/>
    </xf>
    <xf numFmtId="166" fontId="6" fillId="0" borderId="6" xfId="0" applyNumberFormat="1" applyFont="1" applyFill="1" applyBorder="1" applyAlignment="1" applyProtection="1">
      <alignment horizontal="centerContinuous" vertical="center" wrapText="1"/>
    </xf>
    <xf numFmtId="166" fontId="23" fillId="0" borderId="15" xfId="0" applyNumberFormat="1" applyFont="1" applyFill="1" applyBorder="1" applyAlignment="1" applyProtection="1">
      <alignment horizontal="center" vertical="center" wrapText="1"/>
    </xf>
    <xf numFmtId="166" fontId="23" fillId="0" borderId="7" xfId="0" applyNumberFormat="1" applyFont="1" applyFill="1" applyBorder="1" applyAlignment="1" applyProtection="1">
      <alignment horizontal="center" vertical="center" wrapText="1"/>
    </xf>
    <xf numFmtId="166" fontId="23" fillId="0" borderId="5" xfId="0" applyNumberFormat="1" applyFont="1" applyFill="1" applyBorder="1" applyAlignment="1" applyProtection="1">
      <alignment horizontal="center" vertical="center" wrapText="1"/>
    </xf>
    <xf numFmtId="166" fontId="23" fillId="0" borderId="6" xfId="0" applyNumberFormat="1" applyFont="1" applyFill="1" applyBorder="1" applyAlignment="1" applyProtection="1">
      <alignment horizontal="center" vertical="center" wrapText="1"/>
    </xf>
    <xf numFmtId="166" fontId="24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6" fontId="27" fillId="0" borderId="46" xfId="0" applyNumberFormat="1" applyFont="1" applyFill="1" applyBorder="1" applyAlignment="1" applyProtection="1">
      <alignment horizontal="left" vertical="center" wrapText="1" indent="1"/>
    </xf>
    <xf numFmtId="166" fontId="24" fillId="0" borderId="3" xfId="0" applyNumberFormat="1" applyFont="1" applyFill="1" applyBorder="1" applyAlignment="1" applyProtection="1">
      <alignment horizontal="left" vertical="center" wrapText="1" indent="2"/>
    </xf>
    <xf numFmtId="166" fontId="24" fillId="0" borderId="1" xfId="0" applyNumberFormat="1" applyFont="1" applyFill="1" applyBorder="1" applyAlignment="1" applyProtection="1">
      <alignment horizontal="left" vertical="center" wrapText="1" indent="2"/>
    </xf>
    <xf numFmtId="166" fontId="27" fillId="0" borderId="1" xfId="0" applyNumberFormat="1" applyFont="1" applyFill="1" applyBorder="1" applyAlignment="1" applyProtection="1">
      <alignment horizontal="left" vertical="center" wrapText="1" indent="1"/>
    </xf>
    <xf numFmtId="166" fontId="24" fillId="0" borderId="27" xfId="0" applyNumberFormat="1" applyFont="1" applyFill="1" applyBorder="1" applyAlignment="1" applyProtection="1">
      <alignment horizontal="left" vertical="center" wrapText="1" indent="1"/>
    </xf>
    <xf numFmtId="166" fontId="17" fillId="0" borderId="27" xfId="0" applyNumberFormat="1" applyFont="1" applyFill="1" applyBorder="1" applyAlignment="1" applyProtection="1">
      <alignment horizontal="left" vertical="center" wrapText="1" indent="2"/>
    </xf>
    <xf numFmtId="166" fontId="17" fillId="0" borderId="4" xfId="0" applyNumberFormat="1" applyFont="1" applyFill="1" applyBorder="1" applyAlignment="1" applyProtection="1">
      <alignment horizontal="left" vertical="center" wrapText="1" indent="2"/>
    </xf>
    <xf numFmtId="166" fontId="27" fillId="0" borderId="32" xfId="0" applyNumberFormat="1" applyFont="1" applyFill="1" applyBorder="1" applyAlignment="1" applyProtection="1">
      <alignment horizontal="right" vertical="center" wrapText="1" indent="1"/>
    </xf>
    <xf numFmtId="166" fontId="0" fillId="0" borderId="54" xfId="0" applyNumberFormat="1" applyFill="1" applyBorder="1" applyAlignment="1" applyProtection="1">
      <alignment horizontal="left" vertical="center" wrapText="1" indent="1"/>
    </xf>
    <xf numFmtId="166" fontId="17" fillId="0" borderId="46" xfId="0" applyNumberFormat="1" applyFont="1" applyFill="1" applyBorder="1" applyAlignment="1" applyProtection="1">
      <alignment horizontal="left" vertical="center" wrapText="1" indent="1"/>
    </xf>
    <xf numFmtId="166" fontId="17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17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66" fontId="17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4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0" fillId="0" borderId="0" xfId="0" applyFont="1" applyProtection="1"/>
    <xf numFmtId="0" fontId="31" fillId="0" borderId="0" xfId="0" applyFont="1" applyFill="1" applyProtection="1"/>
    <xf numFmtId="0" fontId="34" fillId="0" borderId="0" xfId="0" applyFont="1" applyFill="1" applyProtection="1"/>
    <xf numFmtId="0" fontId="35" fillId="0" borderId="0" xfId="0" applyFont="1" applyProtection="1"/>
    <xf numFmtId="0" fontId="28" fillId="0" borderId="0" xfId="0" applyFont="1" applyProtection="1"/>
    <xf numFmtId="0" fontId="18" fillId="0" borderId="0" xfId="0" applyFont="1" applyProtection="1"/>
    <xf numFmtId="0" fontId="19" fillId="0" borderId="0" xfId="0" applyFont="1" applyAlignment="1" applyProtection="1">
      <alignment horizontal="center"/>
    </xf>
    <xf numFmtId="3" fontId="31" fillId="0" borderId="0" xfId="0" applyNumberFormat="1" applyFont="1" applyFill="1" applyAlignment="1" applyProtection="1">
      <alignment horizontal="right" indent="1"/>
    </xf>
    <xf numFmtId="0" fontId="31" fillId="0" borderId="0" xfId="0" applyFont="1" applyFill="1" applyAlignment="1" applyProtection="1">
      <alignment horizontal="right" indent="1"/>
    </xf>
    <xf numFmtId="3" fontId="25" fillId="0" borderId="0" xfId="0" applyNumberFormat="1" applyFont="1" applyFill="1" applyAlignment="1" applyProtection="1">
      <alignment horizontal="right" indent="1"/>
    </xf>
    <xf numFmtId="0" fontId="28" fillId="0" borderId="0" xfId="0" applyFont="1" applyFill="1" applyProtection="1"/>
    <xf numFmtId="49" fontId="6" fillId="0" borderId="57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5" xfId="0" applyFont="1" applyFill="1" applyBorder="1" applyAlignment="1" applyProtection="1">
      <alignment horizontal="center" vertical="center" wrapText="1"/>
    </xf>
    <xf numFmtId="166" fontId="2" fillId="0" borderId="0" xfId="0" applyNumberFormat="1" applyFont="1" applyFill="1" applyAlignment="1" applyProtection="1">
      <alignment horizontal="left" vertical="center" wrapText="1"/>
    </xf>
    <xf numFmtId="166" fontId="2" fillId="0" borderId="0" xfId="0" applyNumberFormat="1" applyFont="1" applyFill="1" applyAlignment="1" applyProtection="1">
      <alignment vertical="center" wrapText="1"/>
    </xf>
    <xf numFmtId="166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58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 wrapText="1"/>
    </xf>
    <xf numFmtId="166" fontId="16" fillId="0" borderId="58" xfId="5" applyNumberFormat="1" applyFont="1" applyFill="1" applyBorder="1" applyAlignment="1" applyProtection="1">
      <alignment horizontal="right" vertical="center" wrapText="1" indent="1"/>
    </xf>
    <xf numFmtId="166" fontId="17" fillId="0" borderId="59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13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6" xfId="5" applyNumberFormat="1" applyFont="1" applyFill="1" applyBorder="1" applyAlignment="1" applyProtection="1">
      <alignment horizontal="right" vertical="center" wrapText="1" indent="1"/>
    </xf>
    <xf numFmtId="166" fontId="17" fillId="0" borderId="10" xfId="5" applyNumberFormat="1" applyFont="1" applyFill="1" applyBorder="1" applyAlignment="1" applyProtection="1">
      <alignment horizontal="right" vertical="center" wrapText="1" indent="1"/>
      <protection locked="0"/>
    </xf>
    <xf numFmtId="166" fontId="22" fillId="0" borderId="6" xfId="0" applyNumberFormat="1" applyFont="1" applyBorder="1" applyAlignment="1" applyProtection="1">
      <alignment horizontal="right" vertical="center" wrapText="1" indent="1"/>
    </xf>
    <xf numFmtId="0" fontId="6" fillId="0" borderId="59" xfId="0" quotePrefix="1" applyFont="1" applyFill="1" applyBorder="1" applyAlignment="1" applyProtection="1">
      <alignment horizontal="right" vertical="center" indent="1"/>
    </xf>
    <xf numFmtId="166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18" xfId="0" applyFont="1" applyFill="1" applyBorder="1" applyAlignment="1" applyProtection="1">
      <alignment horizontal="center" vertical="center" wrapText="1"/>
    </xf>
    <xf numFmtId="0" fontId="16" fillId="0" borderId="49" xfId="5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wrapText="1"/>
    </xf>
    <xf numFmtId="0" fontId="22" fillId="0" borderId="5" xfId="0" applyFont="1" applyBorder="1" applyAlignment="1" applyProtection="1">
      <alignment wrapText="1"/>
    </xf>
    <xf numFmtId="0" fontId="22" fillId="0" borderId="42" xfId="0" applyFont="1" applyBorder="1" applyAlignment="1" applyProtection="1">
      <alignment wrapText="1"/>
    </xf>
    <xf numFmtId="166" fontId="20" fillId="0" borderId="6" xfId="0" quotePrefix="1" applyNumberFormat="1" applyFont="1" applyBorder="1" applyAlignment="1" applyProtection="1">
      <alignment horizontal="right" vertical="center" wrapText="1" indent="1"/>
    </xf>
    <xf numFmtId="49" fontId="17" fillId="0" borderId="27" xfId="5" applyNumberFormat="1" applyFont="1" applyFill="1" applyBorder="1" applyAlignment="1" applyProtection="1">
      <alignment horizontal="center" vertical="center" wrapText="1"/>
    </xf>
    <xf numFmtId="49" fontId="17" fillId="0" borderId="3" xfId="5" applyNumberFormat="1" applyFont="1" applyFill="1" applyBorder="1" applyAlignment="1" applyProtection="1">
      <alignment horizontal="center" vertical="center" wrapText="1"/>
    </xf>
    <xf numFmtId="49" fontId="17" fillId="0" borderId="4" xfId="5" applyNumberFormat="1" applyFont="1" applyFill="1" applyBorder="1" applyAlignment="1" applyProtection="1">
      <alignment horizontal="center" vertical="center" wrapText="1"/>
    </xf>
    <xf numFmtId="0" fontId="22" fillId="0" borderId="7" xfId="0" applyFont="1" applyBorder="1" applyAlignment="1" applyProtection="1">
      <alignment horizontal="center" wrapText="1"/>
    </xf>
    <xf numFmtId="0" fontId="21" fillId="0" borderId="27" xfId="0" applyFont="1" applyBorder="1" applyAlignment="1" applyProtection="1">
      <alignment horizontal="center" wrapText="1"/>
    </xf>
    <xf numFmtId="0" fontId="21" fillId="0" borderId="3" xfId="0" applyFont="1" applyBorder="1" applyAlignment="1" applyProtection="1">
      <alignment horizontal="center" wrapText="1"/>
    </xf>
    <xf numFmtId="0" fontId="21" fillId="0" borderId="4" xfId="0" applyFont="1" applyBorder="1" applyAlignment="1" applyProtection="1">
      <alignment horizontal="center" wrapText="1"/>
    </xf>
    <xf numFmtId="0" fontId="22" fillId="0" borderId="52" xfId="0" applyFont="1" applyBorder="1" applyAlignment="1" applyProtection="1">
      <alignment horizontal="center" wrapText="1"/>
    </xf>
    <xf numFmtId="49" fontId="17" fillId="0" borderId="47" xfId="5" applyNumberFormat="1" applyFont="1" applyFill="1" applyBorder="1" applyAlignment="1" applyProtection="1">
      <alignment horizontal="center" vertical="center" wrapText="1"/>
    </xf>
    <xf numFmtId="49" fontId="17" fillId="0" borderId="46" xfId="5" applyNumberFormat="1" applyFont="1" applyFill="1" applyBorder="1" applyAlignment="1" applyProtection="1">
      <alignment horizontal="center" vertical="center" wrapText="1"/>
    </xf>
    <xf numFmtId="49" fontId="17" fillId="0" borderId="48" xfId="5" applyNumberFormat="1" applyFont="1" applyFill="1" applyBorder="1" applyAlignment="1" applyProtection="1">
      <alignment horizontal="center" vertical="center" wrapText="1"/>
    </xf>
    <xf numFmtId="0" fontId="22" fillId="0" borderId="52" xfId="0" applyFont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6" fontId="1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2" xfId="5" applyFont="1" applyFill="1" applyBorder="1" applyAlignment="1" applyProtection="1">
      <alignment horizontal="left" vertical="center" wrapText="1" indent="1"/>
    </xf>
    <xf numFmtId="0" fontId="23" fillId="0" borderId="7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left" vertical="center" wrapText="1" indent="1"/>
    </xf>
    <xf numFmtId="0" fontId="22" fillId="0" borderId="7" xfId="0" applyFont="1" applyBorder="1" applyAlignment="1" applyProtection="1">
      <alignment horizontal="center" vertical="center" wrapText="1"/>
    </xf>
    <xf numFmtId="0" fontId="32" fillId="0" borderId="35" xfId="0" applyFont="1" applyBorder="1" applyAlignment="1" applyProtection="1">
      <alignment horizontal="left" wrapText="1" indent="1"/>
    </xf>
    <xf numFmtId="0" fontId="6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6" fontId="2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3" xfId="0" applyNumberFormat="1" applyFont="1" applyFill="1" applyBorder="1" applyAlignment="1" applyProtection="1">
      <alignment horizontal="right" vertical="center" wrapText="1" indent="1"/>
    </xf>
    <xf numFmtId="166" fontId="16" fillId="0" borderId="33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59" xfId="0" applyNumberFormat="1" applyFont="1" applyFill="1" applyBorder="1" applyAlignment="1" applyProtection="1">
      <alignment horizontal="right" vertical="center"/>
    </xf>
    <xf numFmtId="49" fontId="6" fillId="0" borderId="57" xfId="0" applyNumberFormat="1" applyFont="1" applyFill="1" applyBorder="1" applyAlignment="1" applyProtection="1">
      <alignment horizontal="right" vertical="center"/>
    </xf>
    <xf numFmtId="49" fontId="24" fillId="0" borderId="47" xfId="0" applyNumberFormat="1" applyFont="1" applyFill="1" applyBorder="1" applyAlignment="1" applyProtection="1">
      <alignment horizontal="center" vertical="center" wrapText="1"/>
    </xf>
    <xf numFmtId="49" fontId="24" fillId="0" borderId="3" xfId="0" applyNumberFormat="1" applyFont="1" applyFill="1" applyBorder="1" applyAlignment="1" applyProtection="1">
      <alignment horizontal="center" vertical="center" wrapText="1"/>
    </xf>
    <xf numFmtId="49" fontId="24" fillId="0" borderId="27" xfId="0" applyNumberFormat="1" applyFont="1" applyFill="1" applyBorder="1" applyAlignment="1" applyProtection="1">
      <alignment horizontal="center" vertical="center" wrapText="1"/>
    </xf>
    <xf numFmtId="0" fontId="24" fillId="0" borderId="32" xfId="5" applyFont="1" applyFill="1" applyBorder="1" applyAlignment="1" applyProtection="1">
      <alignment horizontal="left" vertical="center" wrapText="1" indent="1"/>
    </xf>
    <xf numFmtId="0" fontId="24" fillId="0" borderId="1" xfId="5" applyFont="1" applyFill="1" applyBorder="1" applyAlignment="1" applyProtection="1">
      <alignment horizontal="left" vertical="center" wrapText="1" indent="1"/>
    </xf>
    <xf numFmtId="0" fontId="24" fillId="0" borderId="42" xfId="5" quotePrefix="1" applyFont="1" applyFill="1" applyBorder="1" applyAlignment="1" applyProtection="1">
      <alignment horizontal="left" vertical="center" wrapText="1" indent="1"/>
    </xf>
    <xf numFmtId="166" fontId="24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0" applyFont="1" applyFill="1" applyBorder="1" applyAlignment="1" applyProtection="1">
      <alignment horizontal="center" vertical="center" wrapText="1"/>
    </xf>
    <xf numFmtId="166" fontId="23" fillId="0" borderId="35" xfId="0" applyNumberFormat="1" applyFont="1" applyFill="1" applyBorder="1" applyAlignment="1" applyProtection="1">
      <alignment horizontal="right" vertical="center" wrapText="1" indent="1"/>
    </xf>
    <xf numFmtId="166" fontId="1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6" fontId="17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6" fontId="2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35" xfId="0" applyNumberFormat="1" applyFont="1" applyFill="1" applyBorder="1" applyAlignment="1" applyProtection="1">
      <alignment horizontal="right" vertical="center" wrapText="1" indent="1"/>
    </xf>
    <xf numFmtId="0" fontId="14" fillId="0" borderId="0" xfId="0" applyNumberFormat="1" applyFont="1" applyFill="1" applyAlignment="1" applyProtection="1">
      <alignment textRotation="180" wrapText="1"/>
      <protection locked="0"/>
    </xf>
    <xf numFmtId="0" fontId="39" fillId="0" borderId="0" xfId="0" applyFont="1" applyAlignment="1" applyProtection="1">
      <alignment horizontal="right" vertical="top"/>
      <protection locked="0"/>
    </xf>
    <xf numFmtId="0" fontId="6" fillId="0" borderId="6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3" fontId="0" fillId="0" borderId="1" xfId="0" applyNumberFormat="1" applyBorder="1"/>
    <xf numFmtId="1" fontId="17" fillId="0" borderId="1" xfId="0" applyNumberFormat="1" applyFont="1" applyFill="1" applyBorder="1" applyAlignment="1" applyProtection="1">
      <alignment horizontal="left" vertical="center" wrapText="1"/>
      <protection locked="0"/>
    </xf>
    <xf numFmtId="3" fontId="0" fillId="0" borderId="1" xfId="0" applyNumberFormat="1" applyFill="1" applyBorder="1"/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quotePrefix="1" applyFont="1" applyFill="1" applyBorder="1" applyAlignment="1" applyProtection="1">
      <alignment horizontal="right" vertical="center" indent="1"/>
    </xf>
    <xf numFmtId="49" fontId="6" fillId="0" borderId="1" xfId="0" applyNumberFormat="1" applyFont="1" applyFill="1" applyBorder="1" applyAlignment="1" applyProtection="1">
      <alignment horizontal="right" vertical="center" indent="1"/>
    </xf>
    <xf numFmtId="166" fontId="22" fillId="0" borderId="5" xfId="0" applyNumberFormat="1" applyFont="1" applyFill="1" applyBorder="1" applyAlignment="1" applyProtection="1">
      <alignment horizontal="right" vertical="center" wrapText="1" indent="1"/>
    </xf>
    <xf numFmtId="166" fontId="22" fillId="0" borderId="33" xfId="0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/>
    <xf numFmtId="166" fontId="16" fillId="0" borderId="46" xfId="0" applyNumberFormat="1" applyFont="1" applyFill="1" applyBorder="1" applyAlignment="1" applyProtection="1">
      <alignment horizontal="center" vertical="center" wrapText="1"/>
    </xf>
    <xf numFmtId="166" fontId="6" fillId="0" borderId="52" xfId="0" applyNumberFormat="1" applyFont="1" applyFill="1" applyBorder="1" applyAlignment="1" applyProtection="1">
      <alignment horizontal="left" vertical="center" wrapText="1"/>
    </xf>
    <xf numFmtId="166" fontId="24" fillId="0" borderId="1" xfId="0" applyNumberFormat="1" applyFont="1" applyFill="1" applyBorder="1" applyAlignment="1" applyProtection="1">
      <alignment vertical="center" wrapText="1"/>
      <protection locked="0"/>
    </xf>
    <xf numFmtId="166" fontId="24" fillId="0" borderId="1" xfId="0" applyNumberFormat="1" applyFont="1" applyFill="1" applyBorder="1" applyAlignment="1" applyProtection="1">
      <alignment horizontal="right" vertical="center" wrapText="1" indent="1"/>
    </xf>
    <xf numFmtId="166" fontId="24" fillId="0" borderId="34" xfId="0" applyNumberFormat="1" applyFont="1" applyFill="1" applyBorder="1" applyAlignment="1" applyProtection="1">
      <alignment horizontal="right" vertical="center" wrapText="1" indent="1"/>
    </xf>
    <xf numFmtId="2" fontId="23" fillId="0" borderId="22" xfId="0" applyNumberFormat="1" applyFont="1" applyFill="1" applyBorder="1" applyAlignment="1" applyProtection="1">
      <alignment horizontal="right" vertical="center" wrapText="1"/>
    </xf>
    <xf numFmtId="4" fontId="23" fillId="0" borderId="15" xfId="0" applyNumberFormat="1" applyFont="1" applyFill="1" applyBorder="1" applyAlignment="1" applyProtection="1">
      <alignment vertical="center" wrapText="1"/>
      <protection locked="0"/>
    </xf>
    <xf numFmtId="4" fontId="24" fillId="0" borderId="22" xfId="0" applyNumberFormat="1" applyFont="1" applyFill="1" applyBorder="1" applyAlignment="1">
      <alignment horizontal="right" vertical="center" wrapText="1"/>
    </xf>
    <xf numFmtId="2" fontId="24" fillId="0" borderId="22" xfId="0" applyNumberFormat="1" applyFont="1" applyFill="1" applyBorder="1" applyAlignment="1" applyProtection="1">
      <alignment horizontal="right" vertical="center" wrapText="1"/>
    </xf>
    <xf numFmtId="166" fontId="24" fillId="0" borderId="1" xfId="5" applyNumberFormat="1" applyFont="1" applyFill="1" applyBorder="1" applyAlignment="1" applyProtection="1">
      <alignment horizontal="right" vertical="center" indent="1"/>
      <protection locked="0"/>
    </xf>
    <xf numFmtId="166" fontId="16" fillId="0" borderId="5" xfId="5" applyNumberFormat="1" applyFont="1" applyFill="1" applyBorder="1" applyAlignment="1" applyProtection="1">
      <alignment horizontal="right" vertical="center" indent="1"/>
    </xf>
    <xf numFmtId="0" fontId="16" fillId="0" borderId="52" xfId="5" applyFont="1" applyFill="1" applyBorder="1" applyAlignment="1" applyProtection="1">
      <alignment horizontal="center" vertical="center" wrapText="1"/>
    </xf>
    <xf numFmtId="0" fontId="22" fillId="0" borderId="42" xfId="0" applyFont="1" applyBorder="1" applyAlignment="1" applyProtection="1">
      <alignment horizontal="left" vertical="center" wrapText="1" indent="1"/>
    </xf>
    <xf numFmtId="166" fontId="16" fillId="0" borderId="42" xfId="5" applyNumberFormat="1" applyFont="1" applyFill="1" applyBorder="1" applyAlignment="1" applyProtection="1">
      <alignment horizontal="right" vertical="center" wrapText="1" indent="1"/>
    </xf>
    <xf numFmtId="166" fontId="16" fillId="0" borderId="57" xfId="5" applyNumberFormat="1" applyFont="1" applyFill="1" applyBorder="1" applyAlignment="1" applyProtection="1">
      <alignment horizontal="right" vertical="center" wrapText="1" indent="1"/>
    </xf>
    <xf numFmtId="49" fontId="17" fillId="0" borderId="1" xfId="5" applyNumberFormat="1" applyFont="1" applyFill="1" applyBorder="1" applyAlignment="1" applyProtection="1">
      <alignment horizontal="center" vertical="center" wrapText="1"/>
    </xf>
    <xf numFmtId="166" fontId="24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6" fontId="20" fillId="0" borderId="5" xfId="0" quotePrefix="1" applyNumberFormat="1" applyFont="1" applyFill="1" applyBorder="1" applyAlignment="1" applyProtection="1">
      <alignment horizontal="right" vertical="center" wrapText="1" indent="1"/>
    </xf>
    <xf numFmtId="166" fontId="20" fillId="0" borderId="33" xfId="0" quotePrefix="1" applyNumberFormat="1" applyFont="1" applyFill="1" applyBorder="1" applyAlignment="1" applyProtection="1">
      <alignment horizontal="right" vertical="center" wrapText="1" indent="1"/>
    </xf>
    <xf numFmtId="0" fontId="22" fillId="0" borderId="52" xfId="0" applyFont="1" applyFill="1" applyBorder="1" applyAlignment="1" applyProtection="1">
      <alignment horizontal="left" vertical="center" wrapText="1" indent="1"/>
    </xf>
    <xf numFmtId="0" fontId="20" fillId="0" borderId="42" xfId="0" applyFont="1" applyFill="1" applyBorder="1" applyAlignment="1" applyProtection="1">
      <alignment horizontal="left" vertical="center" wrapText="1" indent="1"/>
    </xf>
    <xf numFmtId="166" fontId="0" fillId="0" borderId="0" xfId="0" applyNumberFormat="1" applyFill="1" applyAlignment="1" applyProtection="1">
      <alignment horizontal="right" vertical="center" wrapText="1"/>
    </xf>
    <xf numFmtId="166" fontId="17" fillId="0" borderId="1" xfId="0" applyNumberFormat="1" applyFont="1" applyFill="1" applyBorder="1" applyAlignment="1" applyProtection="1">
      <alignment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166" fontId="17" fillId="0" borderId="12" xfId="0" applyNumberFormat="1" applyFont="1" applyFill="1" applyBorder="1" applyAlignment="1" applyProtection="1">
      <alignment vertical="center"/>
      <protection locked="0"/>
    </xf>
    <xf numFmtId="166" fontId="23" fillId="0" borderId="13" xfId="0" applyNumberFormat="1" applyFont="1" applyFill="1" applyBorder="1" applyAlignment="1" applyProtection="1">
      <alignment vertical="center"/>
    </xf>
    <xf numFmtId="0" fontId="0" fillId="0" borderId="1" xfId="0" applyFill="1" applyBorder="1"/>
    <xf numFmtId="0" fontId="17" fillId="0" borderId="32" xfId="0" applyFont="1" applyFill="1" applyBorder="1" applyAlignment="1" applyProtection="1">
      <alignment horizontal="left" vertical="center" wrapText="1"/>
      <protection locked="0"/>
    </xf>
    <xf numFmtId="166" fontId="24" fillId="0" borderId="1" xfId="0" applyNumberFormat="1" applyFont="1" applyFill="1" applyBorder="1" applyAlignment="1" applyProtection="1">
      <alignment vertical="center"/>
      <protection locked="0"/>
    </xf>
    <xf numFmtId="0" fontId="18" fillId="0" borderId="0" xfId="5" applyFont="1" applyFill="1" applyAlignment="1" applyProtection="1">
      <alignment horizontal="center"/>
    </xf>
    <xf numFmtId="166" fontId="5" fillId="0" borderId="0" xfId="5" applyNumberFormat="1" applyFont="1" applyFill="1" applyBorder="1" applyAlignment="1" applyProtection="1">
      <alignment horizontal="center" vertical="center"/>
    </xf>
    <xf numFmtId="0" fontId="6" fillId="0" borderId="47" xfId="5" applyFont="1" applyFill="1" applyBorder="1" applyAlignment="1" applyProtection="1">
      <alignment horizontal="center" vertical="center" wrapText="1"/>
    </xf>
    <xf numFmtId="0" fontId="6" fillId="0" borderId="48" xfId="5" applyFont="1" applyFill="1" applyBorder="1" applyAlignment="1" applyProtection="1">
      <alignment horizontal="center" vertical="center" wrapText="1"/>
    </xf>
    <xf numFmtId="0" fontId="6" fillId="0" borderId="31" xfId="5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 applyProtection="1">
      <alignment horizontal="center" vertical="center" wrapText="1"/>
    </xf>
    <xf numFmtId="166" fontId="25" fillId="0" borderId="31" xfId="5" applyNumberFormat="1" applyFont="1" applyFill="1" applyBorder="1" applyAlignment="1" applyProtection="1">
      <alignment horizontal="center" vertical="center"/>
    </xf>
    <xf numFmtId="166" fontId="25" fillId="0" borderId="59" xfId="5" applyNumberFormat="1" applyFont="1" applyFill="1" applyBorder="1" applyAlignment="1" applyProtection="1">
      <alignment horizontal="center" vertical="center"/>
    </xf>
    <xf numFmtId="166" fontId="25" fillId="0" borderId="19" xfId="0" applyNumberFormat="1" applyFont="1" applyFill="1" applyBorder="1" applyAlignment="1" applyProtection="1">
      <alignment horizontal="center" vertical="center" wrapText="1"/>
    </xf>
    <xf numFmtId="166" fontId="25" fillId="0" borderId="17" xfId="0" applyNumberFormat="1" applyFont="1" applyFill="1" applyBorder="1" applyAlignment="1" applyProtection="1">
      <alignment horizontal="center" vertical="center" wrapText="1"/>
    </xf>
    <xf numFmtId="166" fontId="14" fillId="0" borderId="0" xfId="0" applyNumberFormat="1" applyFont="1" applyFill="1" applyAlignment="1" applyProtection="1">
      <alignment horizontal="center" textRotation="180" wrapText="1"/>
    </xf>
    <xf numFmtId="166" fontId="25" fillId="0" borderId="20" xfId="0" applyNumberFormat="1" applyFont="1" applyFill="1" applyBorder="1" applyAlignment="1" applyProtection="1">
      <alignment horizontal="center" vertical="center" wrapText="1"/>
    </xf>
    <xf numFmtId="166" fontId="25" fillId="0" borderId="29" xfId="0" applyNumberFormat="1" applyFont="1" applyFill="1" applyBorder="1" applyAlignment="1" applyProtection="1">
      <alignment horizontal="center" vertical="center" wrapText="1"/>
    </xf>
    <xf numFmtId="166" fontId="14" fillId="0" borderId="0" xfId="0" applyNumberFormat="1" applyFont="1" applyFill="1" applyAlignment="1" applyProtection="1">
      <alignment horizontal="center" textRotation="180" wrapText="1"/>
      <protection locked="0"/>
    </xf>
    <xf numFmtId="166" fontId="4" fillId="0" borderId="8" xfId="0" applyNumberFormat="1" applyFont="1" applyFill="1" applyBorder="1" applyAlignment="1" applyProtection="1">
      <alignment horizontal="right" wrapText="1"/>
    </xf>
    <xf numFmtId="166" fontId="18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6" fontId="0" fillId="0" borderId="0" xfId="0" applyNumberFormat="1" applyFill="1" applyAlignment="1">
      <alignment horizontal="left" vertical="top" wrapText="1"/>
    </xf>
    <xf numFmtId="166" fontId="14" fillId="0" borderId="0" xfId="0" applyNumberFormat="1" applyFont="1" applyFill="1" applyAlignment="1">
      <alignment horizontal="center" textRotation="180" wrapText="1"/>
    </xf>
    <xf numFmtId="0" fontId="14" fillId="0" borderId="0" xfId="0" applyFont="1" applyFill="1" applyAlignment="1">
      <alignment horizontal="left" textRotation="180"/>
    </xf>
    <xf numFmtId="166" fontId="4" fillId="0" borderId="8" xfId="0" applyNumberFormat="1" applyFont="1" applyFill="1" applyBorder="1" applyAlignment="1">
      <alignment horizontal="right" vertical="center"/>
    </xf>
    <xf numFmtId="166" fontId="6" fillId="0" borderId="69" xfId="0" applyNumberFormat="1" applyFont="1" applyFill="1" applyBorder="1" applyAlignment="1">
      <alignment horizontal="center" vertical="center"/>
    </xf>
    <xf numFmtId="166" fontId="6" fillId="0" borderId="53" xfId="0" applyNumberFormat="1" applyFont="1" applyFill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25" fillId="0" borderId="15" xfId="0" applyNumberFormat="1" applyFont="1" applyFill="1" applyBorder="1" applyAlignment="1">
      <alignment horizontal="center" vertical="center" wrapText="1"/>
    </xf>
    <xf numFmtId="166" fontId="6" fillId="0" borderId="19" xfId="0" applyNumberFormat="1" applyFont="1" applyFill="1" applyBorder="1" applyAlignment="1">
      <alignment horizontal="center" vertical="center" wrapText="1"/>
    </xf>
    <xf numFmtId="166" fontId="6" fillId="0" borderId="54" xfId="0" applyNumberFormat="1" applyFont="1" applyFill="1" applyBorder="1" applyAlignment="1">
      <alignment horizontal="center" vertical="center" wrapText="1"/>
    </xf>
    <xf numFmtId="166" fontId="16" fillId="0" borderId="15" xfId="0" applyNumberFormat="1" applyFont="1" applyFill="1" applyBorder="1" applyAlignment="1">
      <alignment horizontal="center" vertical="center" wrapText="1"/>
    </xf>
    <xf numFmtId="166" fontId="26" fillId="0" borderId="25" xfId="0" applyNumberFormat="1" applyFont="1" applyFill="1" applyBorder="1" applyAlignment="1">
      <alignment horizontal="left" vertical="center" wrapText="1" indent="2"/>
    </xf>
    <xf numFmtId="166" fontId="26" fillId="0" borderId="66" xfId="0" applyNumberFormat="1" applyFont="1" applyFill="1" applyBorder="1" applyAlignment="1">
      <alignment horizontal="left" vertical="center" wrapText="1" indent="2"/>
    </xf>
    <xf numFmtId="166" fontId="6" fillId="0" borderId="15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66" fontId="18" fillId="0" borderId="0" xfId="0" applyNumberFormat="1" applyFont="1" applyFill="1" applyAlignment="1">
      <alignment horizontal="left" vertical="center" wrapText="1"/>
    </xf>
    <xf numFmtId="166" fontId="16" fillId="0" borderId="15" xfId="0" applyNumberFormat="1" applyFont="1" applyFill="1" applyBorder="1" applyAlignment="1">
      <alignment horizontal="center" vertical="center"/>
    </xf>
    <xf numFmtId="166" fontId="0" fillId="0" borderId="60" xfId="0" applyNumberFormat="1" applyFill="1" applyBorder="1" applyAlignment="1" applyProtection="1">
      <alignment horizontal="left" vertical="center" wrapText="1"/>
      <protection locked="0"/>
    </xf>
    <xf numFmtId="166" fontId="0" fillId="0" borderId="68" xfId="0" applyNumberFormat="1" applyFill="1" applyBorder="1" applyAlignment="1" applyProtection="1">
      <alignment horizontal="left" vertical="center" wrapText="1"/>
      <protection locked="0"/>
    </xf>
    <xf numFmtId="166" fontId="18" fillId="0" borderId="0" xfId="0" applyNumberFormat="1" applyFont="1" applyFill="1" applyAlignment="1" applyProtection="1">
      <alignment horizontal="left" vertical="center" wrapText="1"/>
      <protection locked="0"/>
    </xf>
    <xf numFmtId="166" fontId="9" fillId="0" borderId="0" xfId="0" applyNumberFormat="1" applyFont="1" applyFill="1" applyAlignment="1" applyProtection="1">
      <alignment horizontal="left" vertical="center" wrapText="1"/>
      <protection locked="0"/>
    </xf>
    <xf numFmtId="166" fontId="26" fillId="0" borderId="25" xfId="0" applyNumberFormat="1" applyFont="1" applyFill="1" applyBorder="1" applyAlignment="1">
      <alignment horizontal="center" vertical="center" wrapText="1"/>
    </xf>
    <xf numFmtId="166" fontId="26" fillId="0" borderId="66" xfId="0" applyNumberFormat="1" applyFont="1" applyFill="1" applyBorder="1" applyAlignment="1">
      <alignment horizontal="center" vertical="center" wrapText="1"/>
    </xf>
    <xf numFmtId="166" fontId="0" fillId="0" borderId="18" xfId="0" applyNumberFormat="1" applyFill="1" applyBorder="1" applyAlignment="1" applyProtection="1">
      <alignment horizontal="left" vertical="center" wrapText="1"/>
      <protection locked="0"/>
    </xf>
    <xf numFmtId="166" fontId="0" fillId="0" borderId="67" xfId="0" applyNumberFormat="1" applyFill="1" applyBorder="1" applyAlignment="1" applyProtection="1">
      <alignment horizontal="left" vertical="center" wrapText="1"/>
      <protection locked="0"/>
    </xf>
    <xf numFmtId="173" fontId="36" fillId="0" borderId="26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Fill="1" applyAlignment="1" applyProtection="1">
      <alignment horizontal="left" textRotation="180"/>
      <protection locked="0"/>
    </xf>
    <xf numFmtId="0" fontId="6" fillId="0" borderId="25" xfId="0" applyFont="1" applyFill="1" applyBorder="1" applyAlignment="1" applyProtection="1">
      <alignment horizontal="center" vertical="center" wrapText="1"/>
    </xf>
    <xf numFmtId="0" fontId="6" fillId="0" borderId="66" xfId="0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70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right" vertical="top"/>
    </xf>
    <xf numFmtId="0" fontId="6" fillId="0" borderId="71" xfId="0" applyFont="1" applyFill="1" applyBorder="1" applyAlignment="1" applyProtection="1">
      <alignment horizontal="center" vertical="center"/>
      <protection locked="0"/>
    </xf>
    <xf numFmtId="0" fontId="6" fillId="0" borderId="67" xfId="0" applyFont="1" applyFill="1" applyBorder="1" applyAlignment="1" applyProtection="1">
      <alignment horizontal="center" vertical="center"/>
      <protection locked="0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72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center" vertical="center"/>
    </xf>
    <xf numFmtId="16" fontId="33" fillId="0" borderId="8" xfId="0" applyNumberFormat="1" applyFont="1" applyBorder="1" applyAlignment="1" applyProtection="1">
      <alignment horizontal="right" vertical="top"/>
    </xf>
    <xf numFmtId="0" fontId="33" fillId="0" borderId="8" xfId="0" applyFont="1" applyBorder="1" applyAlignment="1" applyProtection="1">
      <alignment horizontal="right" vertical="top"/>
    </xf>
    <xf numFmtId="0" fontId="6" fillId="0" borderId="68" xfId="0" quotePrefix="1" applyFont="1" applyFill="1" applyBorder="1" applyAlignment="1" applyProtection="1">
      <alignment horizontal="center" vertical="center"/>
    </xf>
    <xf numFmtId="0" fontId="6" fillId="0" borderId="41" xfId="0" quotePrefix="1" applyFont="1" applyFill="1" applyBorder="1" applyAlignment="1" applyProtection="1">
      <alignment horizontal="center" vertical="center"/>
    </xf>
    <xf numFmtId="0" fontId="6" fillId="0" borderId="49" xfId="0" applyFont="1" applyFill="1" applyBorder="1" applyAlignment="1" applyProtection="1">
      <alignment horizontal="center" vertical="center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6" fillId="0" borderId="42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left" vertical="center" wrapText="1" indent="1"/>
    </xf>
    <xf numFmtId="0" fontId="6" fillId="0" borderId="35" xfId="0" applyFont="1" applyFill="1" applyBorder="1" applyAlignment="1" applyProtection="1">
      <alignment horizontal="left" vertical="center" wrapText="1" indent="1"/>
    </xf>
    <xf numFmtId="0" fontId="40" fillId="0" borderId="0" xfId="0" applyFont="1" applyAlignment="1">
      <alignment horizontal="center"/>
    </xf>
    <xf numFmtId="0" fontId="26" fillId="0" borderId="0" xfId="0" applyFont="1" applyAlignment="1">
      <alignment horizont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110490</xdr:colOff>
      <xdr:row>14</xdr:row>
      <xdr:rowOff>125731</xdr:rowOff>
    </xdr:from>
    <xdr:to>
      <xdr:col>7</xdr:col>
      <xdr:colOff>163829</xdr:colOff>
      <xdr:row>14</xdr:row>
      <xdr:rowOff>164919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81658EFC-F47C-4391-B6B2-E72869ACBA3E}"/>
            </a:ext>
          </a:extLst>
        </xdr:cNvPr>
        <xdr:cNvSpPr txBox="1"/>
      </xdr:nvSpPr>
      <xdr:spPr>
        <a:xfrm>
          <a:off x="9296400" y="3545206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hu-HU" sz="1100"/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38"/>
  <sheetViews>
    <sheetView zoomScaleNormal="100" workbookViewId="0">
      <selection activeCell="D26" sqref="D26"/>
    </sheetView>
  </sheetViews>
  <sheetFormatPr defaultColWidth="9.33203125" defaultRowHeight="13.2" x14ac:dyDescent="0.25"/>
  <cols>
    <col min="1" max="1" width="46.33203125" style="103" customWidth="1"/>
    <col min="2" max="2" width="66.109375" style="103" customWidth="1"/>
    <col min="3" max="16384" width="9.33203125" style="103"/>
  </cols>
  <sheetData>
    <row r="1" spans="1:2" ht="17.399999999999999" x14ac:dyDescent="0.3">
      <c r="A1" s="263" t="s">
        <v>108</v>
      </c>
    </row>
    <row r="3" spans="1:2" x14ac:dyDescent="0.25">
      <c r="A3" s="264"/>
      <c r="B3" s="264"/>
    </row>
    <row r="4" spans="1:2" ht="15.6" x14ac:dyDescent="0.3">
      <c r="A4" s="238" t="s">
        <v>506</v>
      </c>
      <c r="B4" s="265"/>
    </row>
    <row r="5" spans="1:2" s="266" customFormat="1" x14ac:dyDescent="0.25">
      <c r="A5" s="264"/>
      <c r="B5" s="264"/>
    </row>
    <row r="6" spans="1:2" x14ac:dyDescent="0.25">
      <c r="A6" s="264" t="s">
        <v>388</v>
      </c>
      <c r="B6" s="264" t="s">
        <v>389</v>
      </c>
    </row>
    <row r="7" spans="1:2" x14ac:dyDescent="0.25">
      <c r="A7" s="264" t="s">
        <v>390</v>
      </c>
      <c r="B7" s="264" t="s">
        <v>391</v>
      </c>
    </row>
    <row r="8" spans="1:2" x14ac:dyDescent="0.25">
      <c r="A8" s="264" t="s">
        <v>392</v>
      </c>
      <c r="B8" s="264" t="s">
        <v>393</v>
      </c>
    </row>
    <row r="9" spans="1:2" x14ac:dyDescent="0.25">
      <c r="A9" s="264"/>
      <c r="B9" s="264"/>
    </row>
    <row r="10" spans="1:2" ht="15.6" x14ac:dyDescent="0.3">
      <c r="A10" s="238" t="str">
        <f>+CONCATENATE(LEFT(A4,4),". évi módosított előirányzat BEVÉTELEK")</f>
        <v>2020. évi módosított előirányzat BEVÉTELEK</v>
      </c>
      <c r="B10" s="265"/>
    </row>
    <row r="11" spans="1:2" x14ac:dyDescent="0.25">
      <c r="A11" s="264"/>
      <c r="B11" s="264"/>
    </row>
    <row r="12" spans="1:2" s="266" customFormat="1" x14ac:dyDescent="0.25">
      <c r="A12" s="264" t="s">
        <v>394</v>
      </c>
      <c r="B12" s="264" t="s">
        <v>400</v>
      </c>
    </row>
    <row r="13" spans="1:2" x14ac:dyDescent="0.25">
      <c r="A13" s="264" t="s">
        <v>395</v>
      </c>
      <c r="B13" s="264" t="s">
        <v>401</v>
      </c>
    </row>
    <row r="14" spans="1:2" x14ac:dyDescent="0.25">
      <c r="A14" s="264" t="s">
        <v>396</v>
      </c>
      <c r="B14" s="264" t="s">
        <v>402</v>
      </c>
    </row>
    <row r="15" spans="1:2" x14ac:dyDescent="0.25">
      <c r="A15" s="264"/>
      <c r="B15" s="264"/>
    </row>
    <row r="16" spans="1:2" ht="13.8" x14ac:dyDescent="0.25">
      <c r="A16" s="267" t="str">
        <f>+CONCATENATE(LEFT(A4,4),". évi teljesítés BEVÉTELEK")</f>
        <v>2020. évi teljesítés BEVÉTELEK</v>
      </c>
      <c r="B16" s="265"/>
    </row>
    <row r="17" spans="1:2" x14ac:dyDescent="0.25">
      <c r="A17" s="264"/>
      <c r="B17" s="264"/>
    </row>
    <row r="18" spans="1:2" x14ac:dyDescent="0.25">
      <c r="A18" s="264" t="s">
        <v>397</v>
      </c>
      <c r="B18" s="264" t="s">
        <v>403</v>
      </c>
    </row>
    <row r="19" spans="1:2" x14ac:dyDescent="0.25">
      <c r="A19" s="264" t="s">
        <v>398</v>
      </c>
      <c r="B19" s="264" t="s">
        <v>404</v>
      </c>
    </row>
    <row r="20" spans="1:2" x14ac:dyDescent="0.25">
      <c r="A20" s="264" t="s">
        <v>399</v>
      </c>
      <c r="B20" s="264" t="s">
        <v>405</v>
      </c>
    </row>
    <row r="21" spans="1:2" x14ac:dyDescent="0.25">
      <c r="A21" s="264"/>
      <c r="B21" s="264"/>
    </row>
    <row r="22" spans="1:2" ht="15.6" x14ac:dyDescent="0.3">
      <c r="A22" s="238" t="str">
        <f>+CONCATENATE(LEFT(A4,4),". évi eredeti előirányzat KIADÁSOK")</f>
        <v>2020. évi eredeti előirányzat KIADÁSOK</v>
      </c>
      <c r="B22" s="265"/>
    </row>
    <row r="23" spans="1:2" x14ac:dyDescent="0.25">
      <c r="A23" s="264"/>
      <c r="B23" s="264"/>
    </row>
    <row r="24" spans="1:2" x14ac:dyDescent="0.25">
      <c r="A24" s="264" t="s">
        <v>406</v>
      </c>
      <c r="B24" s="264" t="s">
        <v>412</v>
      </c>
    </row>
    <row r="25" spans="1:2" x14ac:dyDescent="0.25">
      <c r="A25" s="264" t="s">
        <v>385</v>
      </c>
      <c r="B25" s="264" t="s">
        <v>413</v>
      </c>
    </row>
    <row r="26" spans="1:2" x14ac:dyDescent="0.25">
      <c r="A26" s="264" t="s">
        <v>407</v>
      </c>
      <c r="B26" s="264" t="s">
        <v>414</v>
      </c>
    </row>
    <row r="27" spans="1:2" x14ac:dyDescent="0.25">
      <c r="A27" s="264"/>
      <c r="B27" s="264"/>
    </row>
    <row r="28" spans="1:2" ht="15.6" x14ac:dyDescent="0.3">
      <c r="A28" s="238" t="str">
        <f>+CONCATENATE(LEFT(A4,4),". évi módosított előirányzat KIADÁSOK")</f>
        <v>2020. évi módosított előirányzat KIADÁSOK</v>
      </c>
      <c r="B28" s="265"/>
    </row>
    <row r="29" spans="1:2" x14ac:dyDescent="0.25">
      <c r="A29" s="264"/>
      <c r="B29" s="264"/>
    </row>
    <row r="30" spans="1:2" x14ac:dyDescent="0.25">
      <c r="A30" s="264" t="s">
        <v>408</v>
      </c>
      <c r="B30" s="264" t="s">
        <v>419</v>
      </c>
    </row>
    <row r="31" spans="1:2" x14ac:dyDescent="0.25">
      <c r="A31" s="264" t="s">
        <v>386</v>
      </c>
      <c r="B31" s="264" t="s">
        <v>416</v>
      </c>
    </row>
    <row r="32" spans="1:2" x14ac:dyDescent="0.25">
      <c r="A32" s="264" t="s">
        <v>409</v>
      </c>
      <c r="B32" s="264" t="s">
        <v>415</v>
      </c>
    </row>
    <row r="33" spans="1:2" x14ac:dyDescent="0.25">
      <c r="A33" s="264"/>
      <c r="B33" s="264"/>
    </row>
    <row r="34" spans="1:2" ht="15.6" x14ac:dyDescent="0.3">
      <c r="A34" s="268" t="str">
        <f>+CONCATENATE(LEFT(A4,4),". évi teljesítés KIADÁSOK")</f>
        <v>2020. évi teljesítés KIADÁSOK</v>
      </c>
      <c r="B34" s="265"/>
    </row>
    <row r="35" spans="1:2" x14ac:dyDescent="0.25">
      <c r="A35" s="264"/>
      <c r="B35" s="264"/>
    </row>
    <row r="36" spans="1:2" x14ac:dyDescent="0.25">
      <c r="A36" s="264" t="s">
        <v>410</v>
      </c>
      <c r="B36" s="264" t="s">
        <v>420</v>
      </c>
    </row>
    <row r="37" spans="1:2" x14ac:dyDescent="0.25">
      <c r="A37" s="264" t="s">
        <v>387</v>
      </c>
      <c r="B37" s="264" t="s">
        <v>418</v>
      </c>
    </row>
    <row r="38" spans="1:2" x14ac:dyDescent="0.25">
      <c r="A38" s="264" t="s">
        <v>411</v>
      </c>
      <c r="B38" s="264" t="s">
        <v>417</v>
      </c>
    </row>
  </sheetData>
  <phoneticPr fontId="24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view="pageLayout" zoomScaleNormal="130" zoomScaleSheetLayoutView="100" workbookViewId="0">
      <selection activeCell="H21" sqref="H21"/>
    </sheetView>
  </sheetViews>
  <sheetFormatPr defaultColWidth="9.33203125" defaultRowHeight="13.2" x14ac:dyDescent="0.25"/>
  <cols>
    <col min="1" max="1" width="28.44140625" style="7" customWidth="1"/>
    <col min="2" max="13" width="10" style="7" customWidth="1"/>
    <col min="14" max="14" width="4" style="7" customWidth="1"/>
    <col min="15" max="16384" width="9.33203125" style="7"/>
  </cols>
  <sheetData>
    <row r="1" spans="1:14" ht="15.75" customHeight="1" x14ac:dyDescent="0.25">
      <c r="A1" s="444" t="s">
        <v>487</v>
      </c>
      <c r="B1" s="444"/>
      <c r="C1" s="444"/>
      <c r="D1" s="448" t="s">
        <v>497</v>
      </c>
      <c r="E1" s="449"/>
      <c r="F1" s="449"/>
      <c r="G1" s="449"/>
      <c r="H1" s="449"/>
      <c r="I1" s="449"/>
      <c r="J1" s="449"/>
      <c r="K1" s="449"/>
      <c r="L1" s="449"/>
      <c r="M1" s="449"/>
      <c r="N1" s="455" t="s">
        <v>533</v>
      </c>
    </row>
    <row r="2" spans="1:14" ht="14.4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432" t="s">
        <v>504</v>
      </c>
      <c r="M2" s="432"/>
      <c r="N2" s="455"/>
    </row>
    <row r="3" spans="1:14" ht="13.8" thickBot="1" x14ac:dyDescent="0.3">
      <c r="A3" s="433" t="s">
        <v>90</v>
      </c>
      <c r="B3" s="436" t="s">
        <v>175</v>
      </c>
      <c r="C3" s="436"/>
      <c r="D3" s="436"/>
      <c r="E3" s="436"/>
      <c r="F3" s="436"/>
      <c r="G3" s="436"/>
      <c r="H3" s="436"/>
      <c r="I3" s="436"/>
      <c r="J3" s="437" t="s">
        <v>177</v>
      </c>
      <c r="K3" s="437"/>
      <c r="L3" s="437"/>
      <c r="M3" s="437"/>
      <c r="N3" s="455"/>
    </row>
    <row r="4" spans="1:14" ht="15" customHeight="1" thickBot="1" x14ac:dyDescent="0.3">
      <c r="A4" s="434"/>
      <c r="B4" s="445" t="s">
        <v>178</v>
      </c>
      <c r="C4" s="439" t="s">
        <v>179</v>
      </c>
      <c r="D4" s="442" t="s">
        <v>173</v>
      </c>
      <c r="E4" s="442"/>
      <c r="F4" s="442"/>
      <c r="G4" s="442"/>
      <c r="H4" s="442"/>
      <c r="I4" s="442"/>
      <c r="J4" s="438"/>
      <c r="K4" s="438"/>
      <c r="L4" s="438"/>
      <c r="M4" s="438"/>
      <c r="N4" s="455"/>
    </row>
    <row r="5" spans="1:14" ht="13.8" thickBot="1" x14ac:dyDescent="0.3">
      <c r="A5" s="434"/>
      <c r="B5" s="445"/>
      <c r="C5" s="439"/>
      <c r="D5" s="40" t="s">
        <v>178</v>
      </c>
      <c r="E5" s="40" t="s">
        <v>179</v>
      </c>
      <c r="F5" s="40" t="s">
        <v>178</v>
      </c>
      <c r="G5" s="40" t="s">
        <v>179</v>
      </c>
      <c r="H5" s="40" t="s">
        <v>178</v>
      </c>
      <c r="I5" s="40" t="s">
        <v>179</v>
      </c>
      <c r="J5" s="438"/>
      <c r="K5" s="438"/>
      <c r="L5" s="438"/>
      <c r="M5" s="438"/>
      <c r="N5" s="455"/>
    </row>
    <row r="6" spans="1:14" ht="31.2" thickBot="1" x14ac:dyDescent="0.3">
      <c r="A6" s="435"/>
      <c r="B6" s="439" t="s">
        <v>174</v>
      </c>
      <c r="C6" s="439"/>
      <c r="D6" s="439" t="str">
        <f>+CONCATENATE(LEFT(ÖSSZEFÜGGÉSEK!A4,4),". előtt")</f>
        <v>2020. előtt</v>
      </c>
      <c r="E6" s="439"/>
      <c r="F6" s="439" t="str">
        <f>+CONCATENATE(LEFT(ÖSSZEFÜGGÉSEK!A4,4),". évi")</f>
        <v>2020. évi</v>
      </c>
      <c r="G6" s="439"/>
      <c r="H6" s="445" t="str">
        <f>+CONCATENATE(LEFT(ÖSSZEFÜGGÉSEK!A4,4),". után")</f>
        <v>2020. után</v>
      </c>
      <c r="I6" s="445"/>
      <c r="J6" s="39" t="str">
        <f>+D6</f>
        <v>2020. előtt</v>
      </c>
      <c r="K6" s="40" t="str">
        <f>+F6</f>
        <v>2020. évi</v>
      </c>
      <c r="L6" s="39" t="s">
        <v>38</v>
      </c>
      <c r="M6" s="40" t="str">
        <f>+CONCATENATE("Teljesítés %-a ",LEFT(ÖSSZEFÜGGÉSEK!A4,4),". XII. 31-ig")</f>
        <v>Teljesítés %-a 2020. XII. 31-ig</v>
      </c>
      <c r="N6" s="455"/>
    </row>
    <row r="7" spans="1:14" ht="13.8" thickBot="1" x14ac:dyDescent="0.3">
      <c r="A7" s="41" t="s">
        <v>296</v>
      </c>
      <c r="B7" s="39" t="s">
        <v>297</v>
      </c>
      <c r="C7" s="39" t="s">
        <v>298</v>
      </c>
      <c r="D7" s="42" t="s">
        <v>299</v>
      </c>
      <c r="E7" s="40" t="s">
        <v>300</v>
      </c>
      <c r="F7" s="40" t="s">
        <v>375</v>
      </c>
      <c r="G7" s="40" t="s">
        <v>376</v>
      </c>
      <c r="H7" s="39" t="s">
        <v>377</v>
      </c>
      <c r="I7" s="42" t="s">
        <v>378</v>
      </c>
      <c r="J7" s="42" t="s">
        <v>422</v>
      </c>
      <c r="K7" s="42" t="s">
        <v>423</v>
      </c>
      <c r="L7" s="42" t="s">
        <v>424</v>
      </c>
      <c r="M7" s="43" t="s">
        <v>425</v>
      </c>
      <c r="N7" s="455"/>
    </row>
    <row r="8" spans="1:14" x14ac:dyDescent="0.25">
      <c r="A8" s="44" t="s">
        <v>91</v>
      </c>
      <c r="B8" s="45"/>
      <c r="C8" s="65"/>
      <c r="D8" s="65"/>
      <c r="E8" s="76"/>
      <c r="F8" s="65"/>
      <c r="G8" s="65"/>
      <c r="H8" s="65"/>
      <c r="I8" s="65"/>
      <c r="J8" s="65"/>
      <c r="K8" s="65"/>
      <c r="L8" s="46">
        <f t="shared" ref="L8:L14" si="0">+J8+K8</f>
        <v>0</v>
      </c>
      <c r="M8" s="80" t="str">
        <f>IF((C8&lt;&gt;0),ROUND((L8/C8)*100,1),"")</f>
        <v/>
      </c>
      <c r="N8" s="455"/>
    </row>
    <row r="9" spans="1:14" x14ac:dyDescent="0.25">
      <c r="A9" s="47" t="s">
        <v>103</v>
      </c>
      <c r="B9" s="48"/>
      <c r="C9" s="49"/>
      <c r="D9" s="49"/>
      <c r="E9" s="49"/>
      <c r="F9" s="49"/>
      <c r="G9" s="49"/>
      <c r="H9" s="49"/>
      <c r="I9" s="49"/>
      <c r="J9" s="49"/>
      <c r="K9" s="49"/>
      <c r="L9" s="50">
        <f t="shared" si="0"/>
        <v>0</v>
      </c>
      <c r="M9" s="81" t="str">
        <f t="shared" ref="M9:M14" si="1">IF((C9&lt;&gt;0),ROUND((L9/C9)*100,1),"")</f>
        <v/>
      </c>
      <c r="N9" s="455"/>
    </row>
    <row r="10" spans="1:14" x14ac:dyDescent="0.25">
      <c r="A10" s="51" t="s">
        <v>92</v>
      </c>
      <c r="B10" s="52">
        <v>49350000</v>
      </c>
      <c r="C10" s="68">
        <v>49350000</v>
      </c>
      <c r="D10" s="68">
        <v>49350000</v>
      </c>
      <c r="E10" s="68">
        <v>49350000</v>
      </c>
      <c r="F10" s="68"/>
      <c r="G10" s="68"/>
      <c r="H10" s="68"/>
      <c r="I10" s="68"/>
      <c r="J10" s="68">
        <v>49350000</v>
      </c>
      <c r="K10" s="68"/>
      <c r="L10" s="68">
        <v>49350000</v>
      </c>
      <c r="M10" s="390">
        <f t="shared" si="1"/>
        <v>100</v>
      </c>
      <c r="N10" s="455"/>
    </row>
    <row r="11" spans="1:14" x14ac:dyDescent="0.25">
      <c r="A11" s="51" t="s">
        <v>104</v>
      </c>
      <c r="B11" s="52"/>
      <c r="C11" s="68"/>
      <c r="D11" s="68"/>
      <c r="E11" s="68"/>
      <c r="F11" s="68"/>
      <c r="G11" s="68"/>
      <c r="H11" s="68"/>
      <c r="I11" s="68"/>
      <c r="J11" s="68"/>
      <c r="K11" s="68"/>
      <c r="L11" s="50">
        <f t="shared" si="0"/>
        <v>0</v>
      </c>
      <c r="M11" s="81" t="str">
        <f t="shared" si="1"/>
        <v/>
      </c>
      <c r="N11" s="455"/>
    </row>
    <row r="12" spans="1:14" x14ac:dyDescent="0.25">
      <c r="A12" s="51" t="s">
        <v>93</v>
      </c>
      <c r="B12" s="52"/>
      <c r="C12" s="68"/>
      <c r="D12" s="68"/>
      <c r="E12" s="68"/>
      <c r="F12" s="68"/>
      <c r="G12" s="68"/>
      <c r="H12" s="68"/>
      <c r="I12" s="68"/>
      <c r="J12" s="68"/>
      <c r="K12" s="68"/>
      <c r="L12" s="50">
        <f t="shared" si="0"/>
        <v>0</v>
      </c>
      <c r="M12" s="81" t="str">
        <f t="shared" si="1"/>
        <v/>
      </c>
      <c r="N12" s="455"/>
    </row>
    <row r="13" spans="1:14" x14ac:dyDescent="0.25">
      <c r="A13" s="51" t="s">
        <v>94</v>
      </c>
      <c r="B13" s="52"/>
      <c r="C13" s="68"/>
      <c r="D13" s="68"/>
      <c r="E13" s="68"/>
      <c r="F13" s="68"/>
      <c r="G13" s="68"/>
      <c r="H13" s="68"/>
      <c r="I13" s="68"/>
      <c r="J13" s="68"/>
      <c r="K13" s="68"/>
      <c r="L13" s="50">
        <f t="shared" si="0"/>
        <v>0</v>
      </c>
      <c r="M13" s="81" t="str">
        <f t="shared" si="1"/>
        <v/>
      </c>
      <c r="N13" s="455"/>
    </row>
    <row r="14" spans="1:14" ht="15" customHeight="1" thickBot="1" x14ac:dyDescent="0.3">
      <c r="A14" s="53"/>
      <c r="B14" s="54"/>
      <c r="C14" s="72"/>
      <c r="D14" s="72"/>
      <c r="E14" s="72"/>
      <c r="F14" s="72"/>
      <c r="G14" s="72"/>
      <c r="H14" s="72"/>
      <c r="I14" s="72"/>
      <c r="J14" s="72"/>
      <c r="K14" s="72"/>
      <c r="L14" s="50">
        <f t="shared" si="0"/>
        <v>0</v>
      </c>
      <c r="M14" s="82" t="str">
        <f t="shared" si="1"/>
        <v/>
      </c>
      <c r="N14" s="455"/>
    </row>
    <row r="15" spans="1:14" ht="13.8" thickBot="1" x14ac:dyDescent="0.3">
      <c r="A15" s="55" t="s">
        <v>96</v>
      </c>
      <c r="B15" s="56">
        <f>B8+SUM(B10:B14)</f>
        <v>49350000</v>
      </c>
      <c r="C15" s="56">
        <f t="shared" ref="C15:L15" si="2">C8+SUM(C10:C14)</f>
        <v>49350000</v>
      </c>
      <c r="D15" s="56">
        <f t="shared" si="2"/>
        <v>49350000</v>
      </c>
      <c r="E15" s="56">
        <f t="shared" si="2"/>
        <v>49350000</v>
      </c>
      <c r="F15" s="56">
        <f t="shared" si="2"/>
        <v>0</v>
      </c>
      <c r="G15" s="56">
        <f t="shared" si="2"/>
        <v>0</v>
      </c>
      <c r="H15" s="56">
        <f t="shared" si="2"/>
        <v>0</v>
      </c>
      <c r="I15" s="56">
        <f t="shared" si="2"/>
        <v>0</v>
      </c>
      <c r="J15" s="56">
        <f t="shared" si="2"/>
        <v>49350000</v>
      </c>
      <c r="K15" s="56">
        <f t="shared" si="2"/>
        <v>0</v>
      </c>
      <c r="L15" s="56">
        <f t="shared" si="2"/>
        <v>49350000</v>
      </c>
      <c r="M15" s="389">
        <f>IF((C15&lt;&gt;0),ROUND((L15/C15)*100,1),"")</f>
        <v>100</v>
      </c>
      <c r="N15" s="455"/>
    </row>
    <row r="16" spans="1:14" x14ac:dyDescent="0.25">
      <c r="A16" s="58"/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455"/>
    </row>
    <row r="17" spans="1:14" ht="13.8" thickBot="1" x14ac:dyDescent="0.3">
      <c r="A17" s="61" t="s">
        <v>95</v>
      </c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455"/>
    </row>
    <row r="18" spans="1:14" x14ac:dyDescent="0.25">
      <c r="A18" s="64" t="s">
        <v>99</v>
      </c>
      <c r="B18" s="45"/>
      <c r="C18" s="65"/>
      <c r="D18" s="65"/>
      <c r="E18" s="76"/>
      <c r="F18" s="65"/>
      <c r="G18" s="65"/>
      <c r="H18" s="65"/>
      <c r="I18" s="65"/>
      <c r="J18" s="65"/>
      <c r="K18" s="65"/>
      <c r="L18" s="66">
        <f t="shared" ref="L18:L23" si="3">+J18+K18</f>
        <v>0</v>
      </c>
      <c r="M18" s="80" t="str">
        <f t="shared" ref="M18:M23" si="4">IF((C18&lt;&gt;0),ROUND((L18/C18)*100,1),"")</f>
        <v/>
      </c>
      <c r="N18" s="455"/>
    </row>
    <row r="19" spans="1:14" x14ac:dyDescent="0.25">
      <c r="A19" s="67" t="s">
        <v>100</v>
      </c>
      <c r="B19" s="52">
        <v>49350000</v>
      </c>
      <c r="C19" s="52">
        <v>49350000</v>
      </c>
      <c r="D19" s="68"/>
      <c r="E19" s="68"/>
      <c r="F19" s="68">
        <v>500000</v>
      </c>
      <c r="G19" s="68">
        <v>500000</v>
      </c>
      <c r="H19" s="68">
        <v>46750000</v>
      </c>
      <c r="I19" s="68">
        <v>46750000</v>
      </c>
      <c r="J19" s="68"/>
      <c r="K19" s="68">
        <v>500000</v>
      </c>
      <c r="L19" s="69">
        <f t="shared" si="3"/>
        <v>500000</v>
      </c>
      <c r="M19" s="391">
        <v>5.26</v>
      </c>
      <c r="N19" s="455"/>
    </row>
    <row r="20" spans="1:14" x14ac:dyDescent="0.25">
      <c r="A20" s="67" t="s">
        <v>101</v>
      </c>
      <c r="B20" s="52"/>
      <c r="C20" s="68"/>
      <c r="D20" s="68"/>
      <c r="E20" s="68"/>
      <c r="F20" s="68"/>
      <c r="G20" s="68"/>
      <c r="H20" s="68"/>
      <c r="I20" s="68"/>
      <c r="J20" s="68"/>
      <c r="K20" s="68"/>
      <c r="L20" s="69">
        <f t="shared" si="3"/>
        <v>0</v>
      </c>
      <c r="M20" s="81" t="str">
        <f t="shared" si="4"/>
        <v/>
      </c>
      <c r="N20" s="455"/>
    </row>
    <row r="21" spans="1:14" x14ac:dyDescent="0.25">
      <c r="A21" s="67" t="s">
        <v>102</v>
      </c>
      <c r="B21" s="52"/>
      <c r="C21" s="68"/>
      <c r="D21" s="68"/>
      <c r="E21" s="68"/>
      <c r="F21" s="68"/>
      <c r="G21" s="68"/>
      <c r="H21" s="68"/>
      <c r="I21" s="68"/>
      <c r="J21" s="68"/>
      <c r="K21" s="68"/>
      <c r="L21" s="69">
        <f t="shared" si="3"/>
        <v>0</v>
      </c>
      <c r="M21" s="81" t="str">
        <f t="shared" si="4"/>
        <v/>
      </c>
      <c r="N21" s="455"/>
    </row>
    <row r="22" spans="1:14" x14ac:dyDescent="0.25">
      <c r="A22" s="70"/>
      <c r="B22" s="52"/>
      <c r="C22" s="68"/>
      <c r="D22" s="68"/>
      <c r="E22" s="68"/>
      <c r="F22" s="68"/>
      <c r="G22" s="68"/>
      <c r="H22" s="68"/>
      <c r="I22" s="68"/>
      <c r="J22" s="68"/>
      <c r="K22" s="68"/>
      <c r="L22" s="69">
        <f t="shared" si="3"/>
        <v>0</v>
      </c>
      <c r="M22" s="81" t="str">
        <f t="shared" si="4"/>
        <v/>
      </c>
      <c r="N22" s="455"/>
    </row>
    <row r="23" spans="1:14" ht="13.8" thickBot="1" x14ac:dyDescent="0.3">
      <c r="A23" s="71"/>
      <c r="B23" s="54"/>
      <c r="C23" s="72"/>
      <c r="D23" s="72"/>
      <c r="E23" s="72"/>
      <c r="F23" s="72"/>
      <c r="G23" s="72"/>
      <c r="H23" s="72"/>
      <c r="I23" s="72"/>
      <c r="J23" s="72"/>
      <c r="K23" s="72"/>
      <c r="L23" s="69">
        <f t="shared" si="3"/>
        <v>0</v>
      </c>
      <c r="M23" s="82" t="str">
        <f t="shared" si="4"/>
        <v/>
      </c>
      <c r="N23" s="455"/>
    </row>
    <row r="24" spans="1:14" ht="13.8" thickBot="1" x14ac:dyDescent="0.3">
      <c r="A24" s="73" t="s">
        <v>80</v>
      </c>
      <c r="B24" s="56">
        <f t="shared" ref="B24:L24" si="5">SUM(B18:B23)</f>
        <v>49350000</v>
      </c>
      <c r="C24" s="56">
        <f t="shared" si="5"/>
        <v>49350000</v>
      </c>
      <c r="D24" s="56">
        <f t="shared" si="5"/>
        <v>0</v>
      </c>
      <c r="E24" s="56">
        <f t="shared" si="5"/>
        <v>0</v>
      </c>
      <c r="F24" s="56">
        <f t="shared" si="5"/>
        <v>500000</v>
      </c>
      <c r="G24" s="56">
        <f t="shared" si="5"/>
        <v>500000</v>
      </c>
      <c r="H24" s="56">
        <f t="shared" si="5"/>
        <v>46750000</v>
      </c>
      <c r="I24" s="56">
        <f t="shared" si="5"/>
        <v>46750000</v>
      </c>
      <c r="J24" s="56">
        <f t="shared" si="5"/>
        <v>0</v>
      </c>
      <c r="K24" s="56">
        <f t="shared" si="5"/>
        <v>500000</v>
      </c>
      <c r="L24" s="56">
        <f t="shared" si="5"/>
        <v>500000</v>
      </c>
      <c r="M24" s="389">
        <v>5.26</v>
      </c>
      <c r="N24" s="455"/>
    </row>
    <row r="25" spans="1:14" x14ac:dyDescent="0.25">
      <c r="A25" s="454" t="s">
        <v>172</v>
      </c>
      <c r="B25" s="454"/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55"/>
    </row>
    <row r="26" spans="1:14" ht="5.2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455"/>
    </row>
    <row r="27" spans="1:14" ht="15.6" x14ac:dyDescent="0.25">
      <c r="A27" s="443" t="str">
        <f>+CONCATENATE("Önkormányzaton kívüli EU-s projekthez történő hozzájárulás ",LEFT(ÖSSZEFÜGGÉSEK!A4,4),". évi előirányzata és teljesítése")</f>
        <v>Önkormányzaton kívüli EU-s projekthez történő hozzájárulás 2020. évi előirányzata és teljesítése</v>
      </c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55"/>
    </row>
    <row r="28" spans="1:14" ht="12" customHeight="1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32" t="s">
        <v>504</v>
      </c>
      <c r="M28" s="432"/>
      <c r="N28" s="455"/>
    </row>
    <row r="29" spans="1:14" ht="13.8" thickBot="1" x14ac:dyDescent="0.3">
      <c r="A29" s="450" t="s">
        <v>97</v>
      </c>
      <c r="B29" s="451"/>
      <c r="C29" s="451"/>
      <c r="D29" s="451"/>
      <c r="E29" s="451"/>
      <c r="F29" s="451"/>
      <c r="G29" s="451"/>
      <c r="H29" s="451"/>
      <c r="I29" s="451"/>
      <c r="J29" s="451"/>
      <c r="K29" s="75" t="s">
        <v>455</v>
      </c>
      <c r="L29" s="75" t="s">
        <v>454</v>
      </c>
      <c r="M29" s="75" t="s">
        <v>177</v>
      </c>
      <c r="N29" s="455"/>
    </row>
    <row r="30" spans="1:14" x14ac:dyDescent="0.25">
      <c r="A30" s="452"/>
      <c r="B30" s="453"/>
      <c r="C30" s="453"/>
      <c r="D30" s="453"/>
      <c r="E30" s="453"/>
      <c r="F30" s="453"/>
      <c r="G30" s="453"/>
      <c r="H30" s="453"/>
      <c r="I30" s="453"/>
      <c r="J30" s="453"/>
      <c r="K30" s="76"/>
      <c r="L30" s="77"/>
      <c r="M30" s="77"/>
      <c r="N30" s="455"/>
    </row>
    <row r="31" spans="1:14" ht="13.8" thickBot="1" x14ac:dyDescent="0.3">
      <c r="A31" s="446"/>
      <c r="B31" s="447"/>
      <c r="C31" s="447"/>
      <c r="D31" s="447"/>
      <c r="E31" s="447"/>
      <c r="F31" s="447"/>
      <c r="G31" s="447"/>
      <c r="H31" s="447"/>
      <c r="I31" s="447"/>
      <c r="J31" s="447"/>
      <c r="K31" s="78"/>
      <c r="L31" s="72"/>
      <c r="M31" s="72"/>
      <c r="N31" s="455"/>
    </row>
    <row r="32" spans="1:14" ht="13.8" thickBot="1" x14ac:dyDescent="0.3">
      <c r="A32" s="440" t="s">
        <v>39</v>
      </c>
      <c r="B32" s="441"/>
      <c r="C32" s="441"/>
      <c r="D32" s="441"/>
      <c r="E32" s="441"/>
      <c r="F32" s="441"/>
      <c r="G32" s="441"/>
      <c r="H32" s="441"/>
      <c r="I32" s="441"/>
      <c r="J32" s="441"/>
      <c r="K32" s="79">
        <f>SUM(K30:K31)</f>
        <v>0</v>
      </c>
      <c r="L32" s="79">
        <f>SUM(L30:L31)</f>
        <v>0</v>
      </c>
      <c r="M32" s="79">
        <f>SUM(M30:M31)</f>
        <v>0</v>
      </c>
      <c r="N32" s="455"/>
    </row>
    <row r="33" spans="1:14" x14ac:dyDescent="0.25">
      <c r="N33" s="455"/>
    </row>
    <row r="48" spans="1:14" x14ac:dyDescent="0.25">
      <c r="A48" s="8"/>
    </row>
  </sheetData>
  <mergeCells count="21">
    <mergeCell ref="L2:M2"/>
    <mergeCell ref="B4:B5"/>
    <mergeCell ref="A1:C1"/>
    <mergeCell ref="A32:J32"/>
    <mergeCell ref="H6:I6"/>
    <mergeCell ref="B6:C6"/>
    <mergeCell ref="D6:E6"/>
    <mergeCell ref="C4:C5"/>
    <mergeCell ref="A3:A6"/>
    <mergeCell ref="D4:I4"/>
    <mergeCell ref="F6:G6"/>
    <mergeCell ref="N1:N33"/>
    <mergeCell ref="A30:J30"/>
    <mergeCell ref="A31:J31"/>
    <mergeCell ref="J3:M5"/>
    <mergeCell ref="A29:J29"/>
    <mergeCell ref="L28:M28"/>
    <mergeCell ref="D1:M1"/>
    <mergeCell ref="A27:M27"/>
    <mergeCell ref="A25:M25"/>
    <mergeCell ref="B3:I3"/>
  </mergeCells>
  <phoneticPr fontId="24" type="noConversion"/>
  <printOptions horizontalCentered="1"/>
  <pageMargins left="0.78740157480314965" right="0.78740157480314965" top="1.3779527559055118" bottom="0.65" header="0.44" footer="0.46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K150"/>
  <sheetViews>
    <sheetView view="pageLayout" zoomScaleNormal="100" zoomScaleSheetLayoutView="100" workbookViewId="0">
      <selection activeCell="B10" sqref="B10"/>
    </sheetView>
  </sheetViews>
  <sheetFormatPr defaultColWidth="9.33203125" defaultRowHeight="13.2" x14ac:dyDescent="0.25"/>
  <cols>
    <col min="1" max="1" width="14.77734375" style="302" customWidth="1"/>
    <col min="2" max="2" width="65.33203125" style="303" customWidth="1"/>
    <col min="3" max="5" width="17" style="304" customWidth="1"/>
    <col min="6" max="16384" width="9.33203125" style="25"/>
  </cols>
  <sheetData>
    <row r="1" spans="1:5" s="279" customFormat="1" ht="16.5" customHeight="1" x14ac:dyDescent="0.25">
      <c r="A1" s="465" t="s">
        <v>532</v>
      </c>
      <c r="B1" s="465"/>
      <c r="C1" s="465"/>
      <c r="D1" s="465"/>
      <c r="E1" s="465"/>
    </row>
    <row r="2" spans="1:5" s="325" customFormat="1" ht="15.75" customHeight="1" x14ac:dyDescent="0.25">
      <c r="A2" s="377" t="s">
        <v>50</v>
      </c>
      <c r="B2" s="459" t="s">
        <v>474</v>
      </c>
      <c r="C2" s="460"/>
      <c r="D2" s="461"/>
      <c r="E2" s="378" t="s">
        <v>40</v>
      </c>
    </row>
    <row r="3" spans="1:5" s="325" customFormat="1" ht="22.8" x14ac:dyDescent="0.25">
      <c r="A3" s="377" t="s">
        <v>427</v>
      </c>
      <c r="B3" s="462" t="s">
        <v>426</v>
      </c>
      <c r="C3" s="463"/>
      <c r="D3" s="464"/>
      <c r="E3" s="379" t="s">
        <v>40</v>
      </c>
    </row>
    <row r="4" spans="1:5" s="326" customFormat="1" ht="15.9" customHeight="1" thickBot="1" x14ac:dyDescent="0.35">
      <c r="A4" s="281"/>
      <c r="B4" s="281"/>
      <c r="C4" s="282"/>
      <c r="D4" s="282"/>
      <c r="E4" s="282" t="s">
        <v>504</v>
      </c>
    </row>
    <row r="5" spans="1:5" ht="23.4" thickBot="1" x14ac:dyDescent="0.3">
      <c r="A5" s="117" t="s">
        <v>146</v>
      </c>
      <c r="B5" s="118" t="s">
        <v>41</v>
      </c>
      <c r="C5" s="83" t="s">
        <v>171</v>
      </c>
      <c r="D5" s="83" t="s">
        <v>176</v>
      </c>
      <c r="E5" s="283" t="s">
        <v>177</v>
      </c>
    </row>
    <row r="6" spans="1:5" s="327" customFormat="1" ht="12.9" customHeight="1" thickBot="1" x14ac:dyDescent="0.3">
      <c r="A6" s="276" t="s">
        <v>296</v>
      </c>
      <c r="B6" s="277" t="s">
        <v>297</v>
      </c>
      <c r="C6" s="277" t="s">
        <v>298</v>
      </c>
      <c r="D6" s="97" t="s">
        <v>299</v>
      </c>
      <c r="E6" s="95" t="s">
        <v>300</v>
      </c>
    </row>
    <row r="7" spans="1:5" s="327" customFormat="1" ht="15.9" customHeight="1" thickBot="1" x14ac:dyDescent="0.3">
      <c r="A7" s="456" t="s">
        <v>42</v>
      </c>
      <c r="B7" s="457"/>
      <c r="C7" s="457"/>
      <c r="D7" s="457"/>
      <c r="E7" s="458"/>
    </row>
    <row r="8" spans="1:5" s="327" customFormat="1" ht="12" customHeight="1" thickBot="1" x14ac:dyDescent="0.3">
      <c r="A8" s="145" t="s">
        <v>6</v>
      </c>
      <c r="B8" s="141" t="s">
        <v>182</v>
      </c>
      <c r="C8" s="171">
        <f>SUM(C9:C15)</f>
        <v>54051314</v>
      </c>
      <c r="D8" s="171">
        <f>SUM(D9:D15)</f>
        <v>53499169</v>
      </c>
      <c r="E8" s="155">
        <f>SUM(E9:E15)</f>
        <v>53499169</v>
      </c>
    </row>
    <row r="9" spans="1:5" s="301" customFormat="1" ht="12" customHeight="1" x14ac:dyDescent="0.2">
      <c r="A9" s="311" t="s">
        <v>69</v>
      </c>
      <c r="B9" s="182" t="s">
        <v>183</v>
      </c>
      <c r="C9" s="173">
        <v>21671788</v>
      </c>
      <c r="D9" s="173">
        <v>13770098</v>
      </c>
      <c r="E9" s="173">
        <v>13770098</v>
      </c>
    </row>
    <row r="10" spans="1:5" s="328" customFormat="1" ht="12" customHeight="1" x14ac:dyDescent="0.2">
      <c r="A10" s="312" t="s">
        <v>70</v>
      </c>
      <c r="B10" s="183" t="s">
        <v>489</v>
      </c>
      <c r="C10" s="172">
        <v>16845430</v>
      </c>
      <c r="D10" s="172">
        <v>17878680</v>
      </c>
      <c r="E10" s="172">
        <v>17878680</v>
      </c>
    </row>
    <row r="11" spans="1:5" s="328" customFormat="1" ht="12" customHeight="1" x14ac:dyDescent="0.2">
      <c r="A11" s="312" t="s">
        <v>71</v>
      </c>
      <c r="B11" s="183" t="s">
        <v>490</v>
      </c>
      <c r="C11" s="172">
        <v>7740000</v>
      </c>
      <c r="D11" s="172">
        <v>8227597</v>
      </c>
      <c r="E11" s="172">
        <v>8227597</v>
      </c>
    </row>
    <row r="12" spans="1:5" s="328" customFormat="1" ht="12" customHeight="1" x14ac:dyDescent="0.2">
      <c r="A12" s="312" t="s">
        <v>72</v>
      </c>
      <c r="B12" s="183" t="s">
        <v>491</v>
      </c>
      <c r="C12" s="172">
        <v>1800000</v>
      </c>
      <c r="D12" s="172">
        <v>2438132</v>
      </c>
      <c r="E12" s="172">
        <v>2438132</v>
      </c>
    </row>
    <row r="13" spans="1:5" s="328" customFormat="1" ht="12" customHeight="1" x14ac:dyDescent="0.2">
      <c r="A13" s="312" t="s">
        <v>105</v>
      </c>
      <c r="B13" s="183" t="s">
        <v>492</v>
      </c>
      <c r="C13" s="172">
        <v>0</v>
      </c>
      <c r="D13" s="172">
        <v>4761910</v>
      </c>
      <c r="E13" s="172">
        <v>4761910</v>
      </c>
    </row>
    <row r="14" spans="1:5" s="301" customFormat="1" ht="12" customHeight="1" x14ac:dyDescent="0.25">
      <c r="A14" s="313" t="s">
        <v>73</v>
      </c>
      <c r="B14" s="164" t="s">
        <v>493</v>
      </c>
      <c r="C14" s="174"/>
      <c r="D14" s="174">
        <v>76000</v>
      </c>
      <c r="E14" s="174">
        <v>76000</v>
      </c>
    </row>
    <row r="15" spans="1:5" s="301" customFormat="1" ht="12" customHeight="1" x14ac:dyDescent="0.25">
      <c r="A15" s="398" t="s">
        <v>502</v>
      </c>
      <c r="B15" s="163" t="s">
        <v>503</v>
      </c>
      <c r="C15" s="172">
        <v>5994096</v>
      </c>
      <c r="D15" s="172">
        <v>6346752</v>
      </c>
      <c r="E15" s="172">
        <v>6346752</v>
      </c>
    </row>
    <row r="16" spans="1:5" s="301" customFormat="1" ht="12" customHeight="1" thickBot="1" x14ac:dyDescent="0.3">
      <c r="A16" s="394" t="s">
        <v>7</v>
      </c>
      <c r="B16" s="395" t="s">
        <v>187</v>
      </c>
      <c r="C16" s="396">
        <f>SUM(C17:C21)</f>
        <v>0</v>
      </c>
      <c r="D16" s="396">
        <f>SUM(D17:D21)</f>
        <v>1029326</v>
      </c>
      <c r="E16" s="397">
        <f>SUM(E17:E21)</f>
        <v>1029326</v>
      </c>
    </row>
    <row r="17" spans="1:5" s="301" customFormat="1" ht="12" customHeight="1" x14ac:dyDescent="0.2">
      <c r="A17" s="311" t="s">
        <v>75</v>
      </c>
      <c r="B17" s="182" t="s">
        <v>188</v>
      </c>
      <c r="C17" s="173"/>
      <c r="D17" s="173"/>
      <c r="E17" s="157"/>
    </row>
    <row r="18" spans="1:5" s="301" customFormat="1" ht="12" customHeight="1" x14ac:dyDescent="0.2">
      <c r="A18" s="312" t="s">
        <v>76</v>
      </c>
      <c r="B18" s="183" t="s">
        <v>189</v>
      </c>
      <c r="C18" s="172"/>
      <c r="D18" s="172"/>
      <c r="E18" s="156"/>
    </row>
    <row r="19" spans="1:5" s="301" customFormat="1" ht="12" customHeight="1" x14ac:dyDescent="0.2">
      <c r="A19" s="312" t="s">
        <v>77</v>
      </c>
      <c r="B19" s="183" t="s">
        <v>190</v>
      </c>
      <c r="C19" s="172"/>
      <c r="D19" s="172"/>
      <c r="E19" s="156"/>
    </row>
    <row r="20" spans="1:5" s="301" customFormat="1" ht="12" customHeight="1" x14ac:dyDescent="0.2">
      <c r="A20" s="312" t="s">
        <v>78</v>
      </c>
      <c r="B20" s="183" t="s">
        <v>191</v>
      </c>
      <c r="C20" s="172"/>
      <c r="D20" s="172"/>
      <c r="E20" s="156"/>
    </row>
    <row r="21" spans="1:5" s="328" customFormat="1" ht="12" customHeight="1" x14ac:dyDescent="0.2">
      <c r="A21" s="312" t="s">
        <v>79</v>
      </c>
      <c r="B21" s="183" t="s">
        <v>192</v>
      </c>
      <c r="C21" s="172"/>
      <c r="D21" s="172">
        <v>1029326</v>
      </c>
      <c r="E21" s="156">
        <v>1029326</v>
      </c>
    </row>
    <row r="22" spans="1:5" s="328" customFormat="1" ht="12" customHeight="1" thickBot="1" x14ac:dyDescent="0.3">
      <c r="A22" s="313" t="s">
        <v>86</v>
      </c>
      <c r="B22" s="164" t="s">
        <v>193</v>
      </c>
      <c r="C22" s="174"/>
      <c r="D22" s="174"/>
      <c r="E22" s="158"/>
    </row>
    <row r="23" spans="1:5" s="328" customFormat="1" ht="12" customHeight="1" thickBot="1" x14ac:dyDescent="0.3">
      <c r="A23" s="145" t="s">
        <v>8</v>
      </c>
      <c r="B23" s="141" t="s">
        <v>194</v>
      </c>
      <c r="C23" s="171">
        <f>SUM(C24:C28)</f>
        <v>0</v>
      </c>
      <c r="D23" s="171">
        <f>SUM(D24:D28)</f>
        <v>111209639</v>
      </c>
      <c r="E23" s="155">
        <f>SUM(E24:E28)</f>
        <v>111209639</v>
      </c>
    </row>
    <row r="24" spans="1:5" s="301" customFormat="1" ht="12" customHeight="1" x14ac:dyDescent="0.2">
      <c r="A24" s="311" t="s">
        <v>58</v>
      </c>
      <c r="B24" s="182" t="s">
        <v>195</v>
      </c>
      <c r="C24" s="173"/>
      <c r="D24" s="173"/>
      <c r="E24" s="157"/>
    </row>
    <row r="25" spans="1:5" s="328" customFormat="1" ht="12" customHeight="1" x14ac:dyDescent="0.2">
      <c r="A25" s="312" t="s">
        <v>59</v>
      </c>
      <c r="B25" s="183" t="s">
        <v>196</v>
      </c>
      <c r="C25" s="172"/>
      <c r="D25" s="172"/>
      <c r="E25" s="156"/>
    </row>
    <row r="26" spans="1:5" s="328" customFormat="1" ht="12" customHeight="1" x14ac:dyDescent="0.2">
      <c r="A26" s="312" t="s">
        <v>60</v>
      </c>
      <c r="B26" s="183" t="s">
        <v>197</v>
      </c>
      <c r="C26" s="172"/>
      <c r="D26" s="172"/>
      <c r="E26" s="156"/>
    </row>
    <row r="27" spans="1:5" s="328" customFormat="1" ht="12" customHeight="1" x14ac:dyDescent="0.2">
      <c r="A27" s="312" t="s">
        <v>61</v>
      </c>
      <c r="B27" s="183" t="s">
        <v>198</v>
      </c>
      <c r="C27" s="172"/>
      <c r="D27" s="172"/>
      <c r="E27" s="156"/>
    </row>
    <row r="28" spans="1:5" s="328" customFormat="1" ht="12" customHeight="1" x14ac:dyDescent="0.2">
      <c r="A28" s="312" t="s">
        <v>119</v>
      </c>
      <c r="B28" s="183" t="s">
        <v>199</v>
      </c>
      <c r="C28" s="172">
        <v>0</v>
      </c>
      <c r="D28" s="172">
        <v>111209639</v>
      </c>
      <c r="E28" s="156">
        <v>111209639</v>
      </c>
    </row>
    <row r="29" spans="1:5" s="328" customFormat="1" ht="12" customHeight="1" thickBot="1" x14ac:dyDescent="0.25">
      <c r="A29" s="313" t="s">
        <v>120</v>
      </c>
      <c r="B29" s="184" t="s">
        <v>200</v>
      </c>
      <c r="C29" s="174"/>
      <c r="D29" s="172"/>
      <c r="E29" s="156"/>
    </row>
    <row r="30" spans="1:5" s="328" customFormat="1" ht="12" customHeight="1" thickBot="1" x14ac:dyDescent="0.3">
      <c r="A30" s="145" t="s">
        <v>121</v>
      </c>
      <c r="B30" s="141" t="s">
        <v>201</v>
      </c>
      <c r="C30" s="177">
        <f>SUM(C31,C34,C35,C36)</f>
        <v>34050000</v>
      </c>
      <c r="D30" s="177">
        <f>SUM(D31,D34,D35,D36)</f>
        <v>34050000</v>
      </c>
      <c r="E30" s="177">
        <f>SUM(E31,E34,E35,E36)</f>
        <v>12781852</v>
      </c>
    </row>
    <row r="31" spans="1:5" s="328" customFormat="1" ht="12" customHeight="1" x14ac:dyDescent="0.2">
      <c r="A31" s="311" t="s">
        <v>202</v>
      </c>
      <c r="B31" s="182" t="s">
        <v>203</v>
      </c>
      <c r="C31" s="191">
        <f>SUM(C32:C33)</f>
        <v>18150000</v>
      </c>
      <c r="D31" s="191">
        <f>SUM(D32:D33)</f>
        <v>18150000</v>
      </c>
      <c r="E31" s="191">
        <f>SUM(E32:E33)</f>
        <v>10266122</v>
      </c>
    </row>
    <row r="32" spans="1:5" s="328" customFormat="1" ht="12" customHeight="1" x14ac:dyDescent="0.2">
      <c r="A32" s="312" t="s">
        <v>204</v>
      </c>
      <c r="B32" s="183" t="s">
        <v>205</v>
      </c>
      <c r="C32" s="172">
        <v>1150000</v>
      </c>
      <c r="D32" s="172">
        <v>1150000</v>
      </c>
      <c r="E32" s="172">
        <v>1327657</v>
      </c>
    </row>
    <row r="33" spans="1:5" s="328" customFormat="1" ht="12" customHeight="1" x14ac:dyDescent="0.2">
      <c r="A33" s="312" t="s">
        <v>206</v>
      </c>
      <c r="B33" s="183" t="s">
        <v>207</v>
      </c>
      <c r="C33" s="172">
        <v>17000000</v>
      </c>
      <c r="D33" s="172">
        <v>17000000</v>
      </c>
      <c r="E33" s="172">
        <v>8938465</v>
      </c>
    </row>
    <row r="34" spans="1:5" s="328" customFormat="1" ht="12" customHeight="1" x14ac:dyDescent="0.2">
      <c r="A34" s="312" t="s">
        <v>208</v>
      </c>
      <c r="B34" s="183" t="s">
        <v>209</v>
      </c>
      <c r="C34" s="172">
        <v>2500000</v>
      </c>
      <c r="D34" s="172">
        <v>2500000</v>
      </c>
      <c r="E34" s="172">
        <v>1</v>
      </c>
    </row>
    <row r="35" spans="1:5" s="328" customFormat="1" ht="12" customHeight="1" x14ac:dyDescent="0.2">
      <c r="A35" s="312" t="s">
        <v>210</v>
      </c>
      <c r="B35" s="183" t="s">
        <v>211</v>
      </c>
      <c r="C35" s="172">
        <v>13000000</v>
      </c>
      <c r="D35" s="172">
        <v>13000000</v>
      </c>
      <c r="E35" s="172">
        <v>2422868</v>
      </c>
    </row>
    <row r="36" spans="1:5" s="328" customFormat="1" ht="12" customHeight="1" thickBot="1" x14ac:dyDescent="0.25">
      <c r="A36" s="313" t="s">
        <v>212</v>
      </c>
      <c r="B36" s="184" t="s">
        <v>213</v>
      </c>
      <c r="C36" s="174">
        <v>400000</v>
      </c>
      <c r="D36" s="174">
        <v>400000</v>
      </c>
      <c r="E36" s="174">
        <v>92861</v>
      </c>
    </row>
    <row r="37" spans="1:5" s="328" customFormat="1" ht="12" customHeight="1" thickBot="1" x14ac:dyDescent="0.3">
      <c r="A37" s="145" t="s">
        <v>10</v>
      </c>
      <c r="B37" s="141" t="s">
        <v>214</v>
      </c>
      <c r="C37" s="171">
        <f>SUM(C38:C47)</f>
        <v>7821819</v>
      </c>
      <c r="D37" s="171">
        <f>SUM(D38:D47)</f>
        <v>19607248</v>
      </c>
      <c r="E37" s="155">
        <f>SUM(E38:E47)</f>
        <v>20455510</v>
      </c>
    </row>
    <row r="38" spans="1:5" s="328" customFormat="1" ht="12" customHeight="1" x14ac:dyDescent="0.2">
      <c r="A38" s="311" t="s">
        <v>62</v>
      </c>
      <c r="B38" s="182" t="s">
        <v>215</v>
      </c>
      <c r="C38" s="173"/>
      <c r="D38" s="173"/>
      <c r="E38" s="157"/>
    </row>
    <row r="39" spans="1:5" s="328" customFormat="1" ht="12" customHeight="1" x14ac:dyDescent="0.2">
      <c r="A39" s="312" t="s">
        <v>63</v>
      </c>
      <c r="B39" s="183" t="s">
        <v>216</v>
      </c>
      <c r="C39" s="172"/>
      <c r="D39" s="172"/>
      <c r="E39" s="156">
        <v>958800</v>
      </c>
    </row>
    <row r="40" spans="1:5" s="328" customFormat="1" ht="12" customHeight="1" x14ac:dyDescent="0.2">
      <c r="A40" s="312" t="s">
        <v>64</v>
      </c>
      <c r="B40" s="183" t="s">
        <v>217</v>
      </c>
      <c r="C40" s="172"/>
      <c r="D40" s="172"/>
      <c r="E40" s="156"/>
    </row>
    <row r="41" spans="1:5" s="328" customFormat="1" ht="12" customHeight="1" x14ac:dyDescent="0.2">
      <c r="A41" s="312" t="s">
        <v>123</v>
      </c>
      <c r="B41" s="183" t="s">
        <v>218</v>
      </c>
      <c r="C41" s="172">
        <v>245000</v>
      </c>
      <c r="D41" s="172">
        <v>245000</v>
      </c>
      <c r="E41" s="156">
        <v>175009</v>
      </c>
    </row>
    <row r="42" spans="1:5" s="328" customFormat="1" ht="12" customHeight="1" x14ac:dyDescent="0.2">
      <c r="A42" s="312" t="s">
        <v>124</v>
      </c>
      <c r="B42" s="183" t="s">
        <v>219</v>
      </c>
      <c r="C42" s="172">
        <v>890819</v>
      </c>
      <c r="D42" s="172">
        <v>4650105</v>
      </c>
      <c r="E42" s="156">
        <v>4650105</v>
      </c>
    </row>
    <row r="43" spans="1:5" s="328" customFormat="1" ht="12" customHeight="1" x14ac:dyDescent="0.2">
      <c r="A43" s="312" t="s">
        <v>125</v>
      </c>
      <c r="B43" s="183" t="s">
        <v>220</v>
      </c>
      <c r="C43" s="172"/>
      <c r="D43" s="172"/>
      <c r="E43" s="156"/>
    </row>
    <row r="44" spans="1:5" s="328" customFormat="1" ht="12" customHeight="1" x14ac:dyDescent="0.2">
      <c r="A44" s="312" t="s">
        <v>126</v>
      </c>
      <c r="B44" s="183" t="s">
        <v>221</v>
      </c>
      <c r="C44" s="172"/>
      <c r="D44" s="172"/>
      <c r="E44" s="156"/>
    </row>
    <row r="45" spans="1:5" s="328" customFormat="1" ht="12" customHeight="1" x14ac:dyDescent="0.2">
      <c r="A45" s="312" t="s">
        <v>127</v>
      </c>
      <c r="B45" s="183" t="s">
        <v>222</v>
      </c>
      <c r="C45" s="172"/>
      <c r="D45" s="172">
        <v>11785429</v>
      </c>
      <c r="E45" s="156">
        <v>12288331</v>
      </c>
    </row>
    <row r="46" spans="1:5" s="301" customFormat="1" ht="12" customHeight="1" x14ac:dyDescent="0.2">
      <c r="A46" s="312" t="s">
        <v>223</v>
      </c>
      <c r="B46" s="183" t="s">
        <v>224</v>
      </c>
      <c r="C46" s="175"/>
      <c r="D46" s="175"/>
      <c r="E46" s="159">
        <v>188000</v>
      </c>
    </row>
    <row r="47" spans="1:5" s="328" customFormat="1" ht="12" customHeight="1" thickBot="1" x14ac:dyDescent="0.25">
      <c r="A47" s="313" t="s">
        <v>225</v>
      </c>
      <c r="B47" s="184" t="s">
        <v>226</v>
      </c>
      <c r="C47" s="176">
        <v>6686000</v>
      </c>
      <c r="D47" s="176">
        <v>2926714</v>
      </c>
      <c r="E47" s="160">
        <v>2195265</v>
      </c>
    </row>
    <row r="48" spans="1:5" s="328" customFormat="1" ht="12" customHeight="1" thickBot="1" x14ac:dyDescent="0.3">
      <c r="A48" s="145" t="s">
        <v>11</v>
      </c>
      <c r="B48" s="141" t="s">
        <v>227</v>
      </c>
      <c r="C48" s="171">
        <f>SUM(C49:C53)</f>
        <v>19000000</v>
      </c>
      <c r="D48" s="171">
        <f>SUM(D49:D53)</f>
        <v>38711697</v>
      </c>
      <c r="E48" s="155">
        <f>SUM(E49:E53)</f>
        <v>21711697</v>
      </c>
    </row>
    <row r="49" spans="1:5" s="328" customFormat="1" ht="12" customHeight="1" x14ac:dyDescent="0.2">
      <c r="A49" s="311" t="s">
        <v>65</v>
      </c>
      <c r="B49" s="182" t="s">
        <v>228</v>
      </c>
      <c r="C49" s="193"/>
      <c r="D49" s="193"/>
      <c r="E49" s="161"/>
    </row>
    <row r="50" spans="1:5" s="328" customFormat="1" ht="12" customHeight="1" x14ac:dyDescent="0.2">
      <c r="A50" s="312" t="s">
        <v>66</v>
      </c>
      <c r="B50" s="183" t="s">
        <v>229</v>
      </c>
      <c r="C50" s="175">
        <v>19000000</v>
      </c>
      <c r="D50" s="175">
        <v>19000000</v>
      </c>
      <c r="E50" s="159"/>
    </row>
    <row r="51" spans="1:5" s="328" customFormat="1" ht="12" customHeight="1" x14ac:dyDescent="0.2">
      <c r="A51" s="312" t="s">
        <v>230</v>
      </c>
      <c r="B51" s="183" t="s">
        <v>231</v>
      </c>
      <c r="C51" s="175"/>
      <c r="D51" s="175"/>
      <c r="E51" s="159">
        <v>2000000</v>
      </c>
    </row>
    <row r="52" spans="1:5" s="328" customFormat="1" ht="12" customHeight="1" x14ac:dyDescent="0.2">
      <c r="A52" s="312" t="s">
        <v>232</v>
      </c>
      <c r="B52" s="183" t="s">
        <v>233</v>
      </c>
      <c r="C52" s="175"/>
      <c r="D52" s="175"/>
      <c r="E52" s="159"/>
    </row>
    <row r="53" spans="1:5" s="328" customFormat="1" ht="12" customHeight="1" thickBot="1" x14ac:dyDescent="0.25">
      <c r="A53" s="313" t="s">
        <v>234</v>
      </c>
      <c r="B53" s="184" t="s">
        <v>235</v>
      </c>
      <c r="C53" s="176"/>
      <c r="D53" s="176">
        <v>19711697</v>
      </c>
      <c r="E53" s="160">
        <v>19711697</v>
      </c>
    </row>
    <row r="54" spans="1:5" s="301" customFormat="1" ht="12" customHeight="1" thickBot="1" x14ac:dyDescent="0.3">
      <c r="A54" s="145" t="s">
        <v>128</v>
      </c>
      <c r="B54" s="141" t="s">
        <v>236</v>
      </c>
      <c r="C54" s="171">
        <f>SUM(C55:C57)</f>
        <v>605000</v>
      </c>
      <c r="D54" s="171">
        <f>SUM(D55:D57)</f>
        <v>0</v>
      </c>
      <c r="E54" s="155">
        <f>SUM(E55:E57)</f>
        <v>0</v>
      </c>
    </row>
    <row r="55" spans="1:5" s="301" customFormat="1" ht="12" customHeight="1" x14ac:dyDescent="0.2">
      <c r="A55" s="311" t="s">
        <v>67</v>
      </c>
      <c r="B55" s="182" t="s">
        <v>237</v>
      </c>
      <c r="C55" s="173"/>
      <c r="D55" s="173"/>
      <c r="E55" s="157"/>
    </row>
    <row r="56" spans="1:5" s="301" customFormat="1" ht="12" customHeight="1" x14ac:dyDescent="0.2">
      <c r="A56" s="312" t="s">
        <v>68</v>
      </c>
      <c r="B56" s="183" t="s">
        <v>238</v>
      </c>
      <c r="C56" s="172"/>
      <c r="D56" s="172"/>
      <c r="E56" s="156"/>
    </row>
    <row r="57" spans="1:5" s="301" customFormat="1" ht="12" customHeight="1" x14ac:dyDescent="0.2">
      <c r="A57" s="312" t="s">
        <v>239</v>
      </c>
      <c r="B57" s="183" t="s">
        <v>240</v>
      </c>
      <c r="C57" s="172">
        <v>605000</v>
      </c>
      <c r="D57" s="172">
        <v>0</v>
      </c>
      <c r="E57" s="156">
        <v>0</v>
      </c>
    </row>
    <row r="58" spans="1:5" s="328" customFormat="1" ht="12" customHeight="1" thickBot="1" x14ac:dyDescent="0.25">
      <c r="A58" s="313" t="s">
        <v>241</v>
      </c>
      <c r="B58" s="184" t="s">
        <v>242</v>
      </c>
      <c r="C58" s="174"/>
      <c r="D58" s="174"/>
      <c r="E58" s="158"/>
    </row>
    <row r="59" spans="1:5" s="328" customFormat="1" ht="12" customHeight="1" thickBot="1" x14ac:dyDescent="0.3">
      <c r="A59" s="145" t="s">
        <v>13</v>
      </c>
      <c r="B59" s="162" t="s">
        <v>243</v>
      </c>
      <c r="C59" s="171">
        <f>SUM(C60:C62)</f>
        <v>123548608</v>
      </c>
      <c r="D59" s="171">
        <f>SUM(D60:D62)</f>
        <v>12338969</v>
      </c>
      <c r="E59" s="155">
        <f>SUM(E60:E62)</f>
        <v>0</v>
      </c>
    </row>
    <row r="60" spans="1:5" s="328" customFormat="1" ht="12" customHeight="1" x14ac:dyDescent="0.2">
      <c r="A60" s="311" t="s">
        <v>129</v>
      </c>
      <c r="B60" s="182" t="s">
        <v>244</v>
      </c>
      <c r="C60" s="175"/>
      <c r="D60" s="175"/>
      <c r="E60" s="159"/>
    </row>
    <row r="61" spans="1:5" s="328" customFormat="1" ht="12" customHeight="1" x14ac:dyDescent="0.2">
      <c r="A61" s="312" t="s">
        <v>130</v>
      </c>
      <c r="B61" s="183" t="s">
        <v>430</v>
      </c>
      <c r="C61" s="175"/>
      <c r="D61" s="175"/>
      <c r="E61" s="159"/>
    </row>
    <row r="62" spans="1:5" s="328" customFormat="1" ht="12" customHeight="1" x14ac:dyDescent="0.2">
      <c r="A62" s="312" t="s">
        <v>151</v>
      </c>
      <c r="B62" s="183" t="s">
        <v>246</v>
      </c>
      <c r="C62" s="175">
        <v>123548608</v>
      </c>
      <c r="D62" s="175">
        <v>12338969</v>
      </c>
      <c r="E62" s="159"/>
    </row>
    <row r="63" spans="1:5" s="328" customFormat="1" ht="12" customHeight="1" thickBot="1" x14ac:dyDescent="0.25">
      <c r="A63" s="313" t="s">
        <v>247</v>
      </c>
      <c r="B63" s="184" t="s">
        <v>248</v>
      </c>
      <c r="C63" s="175"/>
      <c r="D63" s="175"/>
      <c r="E63" s="159"/>
    </row>
    <row r="64" spans="1:5" s="328" customFormat="1" ht="12" customHeight="1" thickBot="1" x14ac:dyDescent="0.3">
      <c r="A64" s="145" t="s">
        <v>14</v>
      </c>
      <c r="B64" s="141" t="s">
        <v>249</v>
      </c>
      <c r="C64" s="177">
        <f>+C8+C16+C23+C30+C37+C48+C54+C59</f>
        <v>239076741</v>
      </c>
      <c r="D64" s="177">
        <f>+D8+D16+D23+D30+D37+D48+D54+D59</f>
        <v>270446048</v>
      </c>
      <c r="E64" s="190">
        <f>+E8+E16+E23+E30+E37+E48+E54+E59</f>
        <v>220687193</v>
      </c>
    </row>
    <row r="65" spans="1:5" s="328" customFormat="1" ht="12" customHeight="1" thickBot="1" x14ac:dyDescent="0.25">
      <c r="A65" s="314" t="s">
        <v>428</v>
      </c>
      <c r="B65" s="162" t="s">
        <v>251</v>
      </c>
      <c r="C65" s="171">
        <f>SUM(C66:C68)</f>
        <v>0</v>
      </c>
      <c r="D65" s="171">
        <f>SUM(D66:D68)</f>
        <v>0</v>
      </c>
      <c r="E65" s="155">
        <f>SUM(E66:E68)</f>
        <v>0</v>
      </c>
    </row>
    <row r="66" spans="1:5" s="328" customFormat="1" ht="12" customHeight="1" x14ac:dyDescent="0.2">
      <c r="A66" s="311" t="s">
        <v>252</v>
      </c>
      <c r="B66" s="182" t="s">
        <v>253</v>
      </c>
      <c r="C66" s="175"/>
      <c r="D66" s="175"/>
      <c r="E66" s="159"/>
    </row>
    <row r="67" spans="1:5" s="328" customFormat="1" ht="12" customHeight="1" x14ac:dyDescent="0.2">
      <c r="A67" s="312" t="s">
        <v>254</v>
      </c>
      <c r="B67" s="183" t="s">
        <v>255</v>
      </c>
      <c r="C67" s="175"/>
      <c r="D67" s="175"/>
      <c r="E67" s="159"/>
    </row>
    <row r="68" spans="1:5" s="328" customFormat="1" ht="12" customHeight="1" thickBot="1" x14ac:dyDescent="0.25">
      <c r="A68" s="313" t="s">
        <v>256</v>
      </c>
      <c r="B68" s="307" t="s">
        <v>257</v>
      </c>
      <c r="C68" s="175"/>
      <c r="D68" s="175"/>
      <c r="E68" s="159"/>
    </row>
    <row r="69" spans="1:5" s="328" customFormat="1" ht="12" customHeight="1" thickBot="1" x14ac:dyDescent="0.25">
      <c r="A69" s="314" t="s">
        <v>258</v>
      </c>
      <c r="B69" s="162" t="s">
        <v>259</v>
      </c>
      <c r="C69" s="171">
        <f>SUM(C70:C73)</f>
        <v>31497126</v>
      </c>
      <c r="D69" s="171">
        <f>SUM(D70:D73)</f>
        <v>0</v>
      </c>
      <c r="E69" s="155">
        <f>SUM(E70:E73)</f>
        <v>0</v>
      </c>
    </row>
    <row r="70" spans="1:5" s="328" customFormat="1" ht="12" customHeight="1" x14ac:dyDescent="0.2">
      <c r="A70" s="311" t="s">
        <v>106</v>
      </c>
      <c r="B70" s="182" t="s">
        <v>260</v>
      </c>
      <c r="C70" s="175">
        <v>31497126</v>
      </c>
      <c r="D70" s="175"/>
      <c r="E70" s="159"/>
    </row>
    <row r="71" spans="1:5" s="328" customFormat="1" ht="12" customHeight="1" x14ac:dyDescent="0.2">
      <c r="A71" s="312" t="s">
        <v>107</v>
      </c>
      <c r="B71" s="183" t="s">
        <v>261</v>
      </c>
      <c r="C71" s="175"/>
      <c r="D71" s="175"/>
      <c r="E71" s="159"/>
    </row>
    <row r="72" spans="1:5" s="328" customFormat="1" ht="12" customHeight="1" x14ac:dyDescent="0.2">
      <c r="A72" s="312" t="s">
        <v>262</v>
      </c>
      <c r="B72" s="183" t="s">
        <v>263</v>
      </c>
      <c r="C72" s="175"/>
      <c r="D72" s="175"/>
      <c r="E72" s="159"/>
    </row>
    <row r="73" spans="1:5" s="328" customFormat="1" ht="12" customHeight="1" thickBot="1" x14ac:dyDescent="0.25">
      <c r="A73" s="313" t="s">
        <v>264</v>
      </c>
      <c r="B73" s="184" t="s">
        <v>265</v>
      </c>
      <c r="C73" s="175"/>
      <c r="D73" s="175"/>
      <c r="E73" s="159"/>
    </row>
    <row r="74" spans="1:5" s="328" customFormat="1" ht="12" customHeight="1" thickBot="1" x14ac:dyDescent="0.25">
      <c r="A74" s="314" t="s">
        <v>266</v>
      </c>
      <c r="B74" s="162" t="s">
        <v>267</v>
      </c>
      <c r="C74" s="171">
        <f>SUM(C75:C76)</f>
        <v>118551776</v>
      </c>
      <c r="D74" s="171">
        <f>SUM(D75:D76)</f>
        <v>121136777</v>
      </c>
      <c r="E74" s="155">
        <f>SUM(E75:E76)</f>
        <v>121136777</v>
      </c>
    </row>
    <row r="75" spans="1:5" s="328" customFormat="1" ht="12" customHeight="1" x14ac:dyDescent="0.2">
      <c r="A75" s="311" t="s">
        <v>268</v>
      </c>
      <c r="B75" s="182" t="s">
        <v>269</v>
      </c>
      <c r="C75" s="175">
        <v>118551776</v>
      </c>
      <c r="D75" s="175">
        <v>121136777</v>
      </c>
      <c r="E75" s="159">
        <v>121136777</v>
      </c>
    </row>
    <row r="76" spans="1:5" s="328" customFormat="1" ht="12" customHeight="1" thickBot="1" x14ac:dyDescent="0.25">
      <c r="A76" s="313" t="s">
        <v>270</v>
      </c>
      <c r="B76" s="184" t="s">
        <v>271</v>
      </c>
      <c r="C76" s="175"/>
      <c r="D76" s="175"/>
      <c r="E76" s="159"/>
    </row>
    <row r="77" spans="1:5" s="328" customFormat="1" ht="12" customHeight="1" thickBot="1" x14ac:dyDescent="0.25">
      <c r="A77" s="314" t="s">
        <v>272</v>
      </c>
      <c r="B77" s="162" t="s">
        <v>273</v>
      </c>
      <c r="C77" s="171">
        <f>SUM(C78:C80)</f>
        <v>2162053</v>
      </c>
      <c r="D77" s="171">
        <f>SUM(D78:D80)</f>
        <v>2162053</v>
      </c>
      <c r="E77" s="155">
        <f>SUM(E78:E80)</f>
        <v>1859215</v>
      </c>
    </row>
    <row r="78" spans="1:5" s="328" customFormat="1" ht="12" customHeight="1" x14ac:dyDescent="0.2">
      <c r="A78" s="311" t="s">
        <v>274</v>
      </c>
      <c r="B78" s="182" t="s">
        <v>275</v>
      </c>
      <c r="C78" s="175">
        <v>2162053</v>
      </c>
      <c r="D78" s="175">
        <v>2162053</v>
      </c>
      <c r="E78" s="159">
        <v>1859215</v>
      </c>
    </row>
    <row r="79" spans="1:5" s="328" customFormat="1" ht="12" customHeight="1" x14ac:dyDescent="0.2">
      <c r="A79" s="312" t="s">
        <v>276</v>
      </c>
      <c r="B79" s="183" t="s">
        <v>277</v>
      </c>
      <c r="C79" s="175"/>
      <c r="D79" s="175"/>
      <c r="E79" s="159"/>
    </row>
    <row r="80" spans="1:5" s="328" customFormat="1" ht="12" customHeight="1" thickBot="1" x14ac:dyDescent="0.25">
      <c r="A80" s="313" t="s">
        <v>278</v>
      </c>
      <c r="B80" s="184" t="s">
        <v>279</v>
      </c>
      <c r="C80" s="175"/>
      <c r="D80" s="175"/>
      <c r="E80" s="159"/>
    </row>
    <row r="81" spans="1:5" s="328" customFormat="1" ht="12" customHeight="1" thickBot="1" x14ac:dyDescent="0.25">
      <c r="A81" s="314" t="s">
        <v>280</v>
      </c>
      <c r="B81" s="162" t="s">
        <v>281</v>
      </c>
      <c r="C81" s="171">
        <f>SUM(C82:C85)</f>
        <v>0</v>
      </c>
      <c r="D81" s="171">
        <f>SUM(D82:D85)</f>
        <v>0</v>
      </c>
      <c r="E81" s="155">
        <f>SUM(E82:E85)</f>
        <v>0</v>
      </c>
    </row>
    <row r="82" spans="1:5" s="328" customFormat="1" ht="12" customHeight="1" x14ac:dyDescent="0.2">
      <c r="A82" s="315" t="s">
        <v>282</v>
      </c>
      <c r="B82" s="182" t="s">
        <v>283</v>
      </c>
      <c r="C82" s="175"/>
      <c r="D82" s="175"/>
      <c r="E82" s="159"/>
    </row>
    <row r="83" spans="1:5" s="328" customFormat="1" ht="12" customHeight="1" x14ac:dyDescent="0.2">
      <c r="A83" s="316" t="s">
        <v>284</v>
      </c>
      <c r="B83" s="183" t="s">
        <v>285</v>
      </c>
      <c r="C83" s="175"/>
      <c r="D83" s="175"/>
      <c r="E83" s="159"/>
    </row>
    <row r="84" spans="1:5" s="328" customFormat="1" ht="12" customHeight="1" x14ac:dyDescent="0.2">
      <c r="A84" s="316" t="s">
        <v>286</v>
      </c>
      <c r="B84" s="183" t="s">
        <v>287</v>
      </c>
      <c r="C84" s="175"/>
      <c r="D84" s="175"/>
      <c r="E84" s="159"/>
    </row>
    <row r="85" spans="1:5" s="328" customFormat="1" ht="12" customHeight="1" thickBot="1" x14ac:dyDescent="0.25">
      <c r="A85" s="317" t="s">
        <v>288</v>
      </c>
      <c r="B85" s="184" t="s">
        <v>289</v>
      </c>
      <c r="C85" s="175"/>
      <c r="D85" s="175"/>
      <c r="E85" s="159"/>
    </row>
    <row r="86" spans="1:5" s="328" customFormat="1" ht="12" customHeight="1" thickBot="1" x14ac:dyDescent="0.25">
      <c r="A86" s="314" t="s">
        <v>290</v>
      </c>
      <c r="B86" s="162" t="s">
        <v>291</v>
      </c>
      <c r="C86" s="197"/>
      <c r="D86" s="197"/>
      <c r="E86" s="198"/>
    </row>
    <row r="87" spans="1:5" s="328" customFormat="1" ht="12" customHeight="1" thickBot="1" x14ac:dyDescent="0.25">
      <c r="A87" s="314" t="s">
        <v>292</v>
      </c>
      <c r="B87" s="308" t="s">
        <v>293</v>
      </c>
      <c r="C87" s="177">
        <f>+C65+C69+C74+C77+C81+C86</f>
        <v>152210955</v>
      </c>
      <c r="D87" s="177">
        <f>+D65+D69+D74+D77+D81+D86</f>
        <v>123298830</v>
      </c>
      <c r="E87" s="190">
        <f>+E65+E69+E74+E77+E81+E86</f>
        <v>122995992</v>
      </c>
    </row>
    <row r="88" spans="1:5" s="328" customFormat="1" ht="15" customHeight="1" thickBot="1" x14ac:dyDescent="0.25">
      <c r="A88" s="318" t="s">
        <v>294</v>
      </c>
      <c r="B88" s="309" t="s">
        <v>429</v>
      </c>
      <c r="C88" s="177">
        <f>+C64+C87</f>
        <v>391287696</v>
      </c>
      <c r="D88" s="177">
        <f>+D64+D87</f>
        <v>393744878</v>
      </c>
      <c r="E88" s="190">
        <f>+E64+E87</f>
        <v>343683185</v>
      </c>
    </row>
    <row r="89" spans="1:5" x14ac:dyDescent="0.25">
      <c r="A89" s="284"/>
      <c r="B89" s="285"/>
      <c r="C89" s="299"/>
      <c r="D89" s="299"/>
      <c r="E89" s="299"/>
    </row>
    <row r="90" spans="1:5" s="327" customFormat="1" ht="16.5" customHeight="1" thickBot="1" x14ac:dyDescent="0.3">
      <c r="A90" s="286"/>
      <c r="B90" s="287"/>
      <c r="C90" s="300"/>
      <c r="D90" s="300"/>
      <c r="E90" s="300"/>
    </row>
    <row r="91" spans="1:5" s="108" customFormat="1" ht="12" customHeight="1" thickBot="1" x14ac:dyDescent="0.3">
      <c r="A91" s="456" t="s">
        <v>43</v>
      </c>
      <c r="B91" s="457"/>
      <c r="C91" s="457"/>
      <c r="D91" s="457"/>
      <c r="E91" s="458"/>
    </row>
    <row r="92" spans="1:5" ht="12" customHeight="1" thickBot="1" x14ac:dyDescent="0.3">
      <c r="A92" s="306" t="s">
        <v>6</v>
      </c>
      <c r="B92" s="144" t="s">
        <v>302</v>
      </c>
      <c r="C92" s="290">
        <f>SUM(C93:C97)</f>
        <v>67562000</v>
      </c>
      <c r="D92" s="290">
        <f>SUM(D93:D97)</f>
        <v>85126429</v>
      </c>
      <c r="E92" s="290">
        <f>SUM(E93:E97)</f>
        <v>60770496</v>
      </c>
    </row>
    <row r="93" spans="1:5" ht="12" customHeight="1" x14ac:dyDescent="0.25">
      <c r="A93" s="319" t="s">
        <v>69</v>
      </c>
      <c r="B93" s="130" t="s">
        <v>36</v>
      </c>
      <c r="C93" s="291">
        <v>16058000</v>
      </c>
      <c r="D93" s="291">
        <v>17993000</v>
      </c>
      <c r="E93" s="291">
        <v>17625662</v>
      </c>
    </row>
    <row r="94" spans="1:5" ht="12" customHeight="1" x14ac:dyDescent="0.25">
      <c r="A94" s="312" t="s">
        <v>70</v>
      </c>
      <c r="B94" s="128" t="s">
        <v>131</v>
      </c>
      <c r="C94" s="292">
        <v>3270000</v>
      </c>
      <c r="D94" s="292">
        <v>3270000</v>
      </c>
      <c r="E94" s="292">
        <v>2574001</v>
      </c>
    </row>
    <row r="95" spans="1:5" ht="12" customHeight="1" x14ac:dyDescent="0.25">
      <c r="A95" s="312" t="s">
        <v>71</v>
      </c>
      <c r="B95" s="128" t="s">
        <v>98</v>
      </c>
      <c r="C95" s="294">
        <v>38294000</v>
      </c>
      <c r="D95" s="294">
        <v>38704000</v>
      </c>
      <c r="E95" s="294">
        <v>26820344</v>
      </c>
    </row>
    <row r="96" spans="1:5" ht="12" customHeight="1" x14ac:dyDescent="0.25">
      <c r="A96" s="312" t="s">
        <v>72</v>
      </c>
      <c r="B96" s="131" t="s">
        <v>132</v>
      </c>
      <c r="C96" s="294">
        <v>3490000</v>
      </c>
      <c r="D96" s="294">
        <v>3490000</v>
      </c>
      <c r="E96" s="294">
        <v>2910275</v>
      </c>
    </row>
    <row r="97" spans="1:5" ht="12" customHeight="1" x14ac:dyDescent="0.25">
      <c r="A97" s="312" t="s">
        <v>81</v>
      </c>
      <c r="B97" s="139" t="s">
        <v>133</v>
      </c>
      <c r="C97" s="294">
        <f>SUM(C98:C107)</f>
        <v>6450000</v>
      </c>
      <c r="D97" s="294">
        <f>SUM(D98:D107)</f>
        <v>21669429</v>
      </c>
      <c r="E97" s="294">
        <f>SUM(E98:E107)</f>
        <v>10840214</v>
      </c>
    </row>
    <row r="98" spans="1:5" ht="12" customHeight="1" x14ac:dyDescent="0.25">
      <c r="A98" s="312" t="s">
        <v>73</v>
      </c>
      <c r="B98" s="128" t="s">
        <v>303</v>
      </c>
      <c r="C98" s="294"/>
      <c r="D98" s="294"/>
      <c r="E98" s="294"/>
    </row>
    <row r="99" spans="1:5" ht="12" customHeight="1" x14ac:dyDescent="0.2">
      <c r="A99" s="312" t="s">
        <v>74</v>
      </c>
      <c r="B99" s="151" t="s">
        <v>304</v>
      </c>
      <c r="C99" s="294"/>
      <c r="D99" s="294"/>
      <c r="E99" s="294"/>
    </row>
    <row r="100" spans="1:5" ht="12" customHeight="1" x14ac:dyDescent="0.25">
      <c r="A100" s="312" t="s">
        <v>82</v>
      </c>
      <c r="B100" s="152" t="s">
        <v>305</v>
      </c>
      <c r="C100" s="294"/>
      <c r="D100" s="294"/>
      <c r="E100" s="294"/>
    </row>
    <row r="101" spans="1:5" ht="12" customHeight="1" x14ac:dyDescent="0.25">
      <c r="A101" s="312" t="s">
        <v>83</v>
      </c>
      <c r="B101" s="152" t="s">
        <v>306</v>
      </c>
      <c r="C101" s="294"/>
      <c r="D101" s="294">
        <v>15219429</v>
      </c>
      <c r="E101" s="294">
        <v>6497429</v>
      </c>
    </row>
    <row r="102" spans="1:5" ht="12" customHeight="1" x14ac:dyDescent="0.2">
      <c r="A102" s="312" t="s">
        <v>84</v>
      </c>
      <c r="B102" s="151" t="s">
        <v>307</v>
      </c>
      <c r="C102" s="294">
        <v>2250000</v>
      </c>
      <c r="D102" s="294">
        <v>2250000</v>
      </c>
      <c r="E102" s="294">
        <v>505650</v>
      </c>
    </row>
    <row r="103" spans="1:5" ht="12" customHeight="1" x14ac:dyDescent="0.2">
      <c r="A103" s="312" t="s">
        <v>85</v>
      </c>
      <c r="B103" s="151" t="s">
        <v>308</v>
      </c>
      <c r="C103" s="294"/>
      <c r="D103" s="294"/>
      <c r="E103" s="294"/>
    </row>
    <row r="104" spans="1:5" ht="12" customHeight="1" x14ac:dyDescent="0.25">
      <c r="A104" s="312" t="s">
        <v>87</v>
      </c>
      <c r="B104" s="152" t="s">
        <v>309</v>
      </c>
      <c r="C104" s="294"/>
      <c r="D104" s="294"/>
      <c r="E104" s="294"/>
    </row>
    <row r="105" spans="1:5" ht="12" customHeight="1" x14ac:dyDescent="0.25">
      <c r="A105" s="320" t="s">
        <v>134</v>
      </c>
      <c r="B105" s="153" t="s">
        <v>310</v>
      </c>
      <c r="C105" s="294"/>
      <c r="D105" s="294"/>
      <c r="E105" s="294"/>
    </row>
    <row r="106" spans="1:5" s="108" customFormat="1" ht="12" customHeight="1" x14ac:dyDescent="0.25">
      <c r="A106" s="312" t="s">
        <v>311</v>
      </c>
      <c r="B106" s="153" t="s">
        <v>312</v>
      </c>
      <c r="C106" s="294"/>
      <c r="D106" s="294"/>
      <c r="E106" s="294"/>
    </row>
    <row r="107" spans="1:5" ht="12" customHeight="1" thickBot="1" x14ac:dyDescent="0.3">
      <c r="A107" s="321" t="s">
        <v>313</v>
      </c>
      <c r="B107" s="154" t="s">
        <v>314</v>
      </c>
      <c r="C107" s="296">
        <v>4200000</v>
      </c>
      <c r="D107" s="296">
        <v>4200000</v>
      </c>
      <c r="E107" s="296">
        <v>3837135</v>
      </c>
    </row>
    <row r="108" spans="1:5" ht="12" customHeight="1" thickBot="1" x14ac:dyDescent="0.3">
      <c r="A108" s="145" t="s">
        <v>7</v>
      </c>
      <c r="B108" s="143" t="s">
        <v>315</v>
      </c>
      <c r="C108" s="165">
        <f>+C109+C111+C113</f>
        <v>269197495</v>
      </c>
      <c r="D108" s="165">
        <f>+D109+D111+D113</f>
        <v>246126094</v>
      </c>
      <c r="E108" s="165">
        <f>+E109+E111+E113</f>
        <v>100425092</v>
      </c>
    </row>
    <row r="109" spans="1:5" ht="12" customHeight="1" x14ac:dyDescent="0.25">
      <c r="A109" s="311" t="s">
        <v>75</v>
      </c>
      <c r="B109" s="128" t="s">
        <v>150</v>
      </c>
      <c r="C109" s="293">
        <v>233950777</v>
      </c>
      <c r="D109" s="293">
        <v>208284081</v>
      </c>
      <c r="E109" s="293">
        <v>76691086</v>
      </c>
    </row>
    <row r="110" spans="1:5" ht="12" customHeight="1" x14ac:dyDescent="0.25">
      <c r="A110" s="311" t="s">
        <v>76</v>
      </c>
      <c r="B110" s="132" t="s">
        <v>316</v>
      </c>
      <c r="C110" s="293"/>
      <c r="D110" s="293"/>
      <c r="E110" s="293"/>
    </row>
    <row r="111" spans="1:5" ht="12" customHeight="1" x14ac:dyDescent="0.25">
      <c r="A111" s="311" t="s">
        <v>77</v>
      </c>
      <c r="B111" s="132" t="s">
        <v>135</v>
      </c>
      <c r="C111" s="292">
        <v>35246718</v>
      </c>
      <c r="D111" s="292">
        <v>37842013</v>
      </c>
      <c r="E111" s="292">
        <v>23734006</v>
      </c>
    </row>
    <row r="112" spans="1:5" ht="12" customHeight="1" x14ac:dyDescent="0.25">
      <c r="A112" s="311" t="s">
        <v>78</v>
      </c>
      <c r="B112" s="132" t="s">
        <v>317</v>
      </c>
      <c r="C112" s="156"/>
      <c r="D112" s="156"/>
      <c r="E112" s="156"/>
    </row>
    <row r="113" spans="1:5" ht="12" customHeight="1" x14ac:dyDescent="0.25">
      <c r="A113" s="311" t="s">
        <v>79</v>
      </c>
      <c r="B113" s="164" t="s">
        <v>152</v>
      </c>
      <c r="C113" s="156"/>
      <c r="D113" s="156"/>
      <c r="E113" s="156"/>
    </row>
    <row r="114" spans="1:5" ht="12" customHeight="1" x14ac:dyDescent="0.25">
      <c r="A114" s="311" t="s">
        <v>86</v>
      </c>
      <c r="B114" s="163" t="s">
        <v>318</v>
      </c>
      <c r="C114" s="156"/>
      <c r="D114" s="156"/>
      <c r="E114" s="156"/>
    </row>
    <row r="115" spans="1:5" ht="12" customHeight="1" x14ac:dyDescent="0.25">
      <c r="A115" s="311" t="s">
        <v>88</v>
      </c>
      <c r="B115" s="178" t="s">
        <v>319</v>
      </c>
      <c r="C115" s="156"/>
      <c r="D115" s="156"/>
      <c r="E115" s="156"/>
    </row>
    <row r="116" spans="1:5" ht="12" customHeight="1" x14ac:dyDescent="0.25">
      <c r="A116" s="311" t="s">
        <v>136</v>
      </c>
      <c r="B116" s="152" t="s">
        <v>306</v>
      </c>
      <c r="C116" s="156"/>
      <c r="D116" s="156"/>
      <c r="E116" s="156"/>
    </row>
    <row r="117" spans="1:5" ht="12" customHeight="1" x14ac:dyDescent="0.25">
      <c r="A117" s="311" t="s">
        <v>137</v>
      </c>
      <c r="B117" s="152" t="s">
        <v>320</v>
      </c>
      <c r="C117" s="156"/>
      <c r="D117" s="156"/>
      <c r="E117" s="156"/>
    </row>
    <row r="118" spans="1:5" ht="12" customHeight="1" x14ac:dyDescent="0.25">
      <c r="A118" s="311" t="s">
        <v>138</v>
      </c>
      <c r="B118" s="152" t="s">
        <v>321</v>
      </c>
      <c r="C118" s="156"/>
      <c r="D118" s="156"/>
      <c r="E118" s="156"/>
    </row>
    <row r="119" spans="1:5" ht="12" customHeight="1" x14ac:dyDescent="0.25">
      <c r="A119" s="311" t="s">
        <v>322</v>
      </c>
      <c r="B119" s="152" t="s">
        <v>309</v>
      </c>
      <c r="C119" s="156"/>
      <c r="D119" s="156"/>
      <c r="E119" s="156"/>
    </row>
    <row r="120" spans="1:5" ht="12" customHeight="1" x14ac:dyDescent="0.25">
      <c r="A120" s="311" t="s">
        <v>323</v>
      </c>
      <c r="B120" s="152" t="s">
        <v>324</v>
      </c>
      <c r="C120" s="156"/>
      <c r="D120" s="156"/>
      <c r="E120" s="156"/>
    </row>
    <row r="121" spans="1:5" ht="12" customHeight="1" thickBot="1" x14ac:dyDescent="0.3">
      <c r="A121" s="320" t="s">
        <v>325</v>
      </c>
      <c r="B121" s="152" t="s">
        <v>326</v>
      </c>
      <c r="C121" s="158"/>
      <c r="D121" s="158"/>
      <c r="E121" s="158"/>
    </row>
    <row r="122" spans="1:5" ht="12" customHeight="1" thickBot="1" x14ac:dyDescent="0.3">
      <c r="A122" s="145" t="s">
        <v>8</v>
      </c>
      <c r="B122" s="148" t="s">
        <v>327</v>
      </c>
      <c r="C122" s="165">
        <f>+C123+C124</f>
        <v>2058368</v>
      </c>
      <c r="D122" s="165">
        <f>SUM(D123)</f>
        <v>10022522</v>
      </c>
      <c r="E122" s="165">
        <f>+E123+E124</f>
        <v>0</v>
      </c>
    </row>
    <row r="123" spans="1:5" ht="12" customHeight="1" x14ac:dyDescent="0.25">
      <c r="A123" s="311" t="s">
        <v>58</v>
      </c>
      <c r="B123" s="129" t="s">
        <v>45</v>
      </c>
      <c r="C123" s="293">
        <v>2058368</v>
      </c>
      <c r="D123" s="293">
        <v>10022522</v>
      </c>
      <c r="E123" s="293"/>
    </row>
    <row r="124" spans="1:5" ht="12" customHeight="1" thickBot="1" x14ac:dyDescent="0.3">
      <c r="A124" s="313" t="s">
        <v>59</v>
      </c>
      <c r="B124" s="132" t="s">
        <v>46</v>
      </c>
      <c r="C124" s="294"/>
      <c r="D124" s="294"/>
      <c r="E124" s="294"/>
    </row>
    <row r="125" spans="1:5" ht="12" customHeight="1" thickBot="1" x14ac:dyDescent="0.3">
      <c r="A125" s="145" t="s">
        <v>9</v>
      </c>
      <c r="B125" s="148" t="s">
        <v>328</v>
      </c>
      <c r="C125" s="165">
        <f>+C92+C108+C122</f>
        <v>338817863</v>
      </c>
      <c r="D125" s="165">
        <f>+D92+D108+D122</f>
        <v>341275045</v>
      </c>
      <c r="E125" s="165">
        <f>+E92+E108+E122</f>
        <v>161195588</v>
      </c>
    </row>
    <row r="126" spans="1:5" ht="12" customHeight="1" thickBot="1" x14ac:dyDescent="0.3">
      <c r="A126" s="145" t="s">
        <v>10</v>
      </c>
      <c r="B126" s="148" t="s">
        <v>431</v>
      </c>
      <c r="C126" s="165">
        <f>+C127+C128+C129</f>
        <v>0</v>
      </c>
      <c r="D126" s="165">
        <f>+D127+D128+D129</f>
        <v>0</v>
      </c>
      <c r="E126" s="165">
        <f>+E127+E128+E129</f>
        <v>0</v>
      </c>
    </row>
    <row r="127" spans="1:5" ht="12" customHeight="1" x14ac:dyDescent="0.25">
      <c r="A127" s="311" t="s">
        <v>62</v>
      </c>
      <c r="B127" s="129" t="s">
        <v>330</v>
      </c>
      <c r="C127" s="156"/>
      <c r="D127" s="156"/>
      <c r="E127" s="156"/>
    </row>
    <row r="128" spans="1:5" ht="12" customHeight="1" x14ac:dyDescent="0.25">
      <c r="A128" s="311" t="s">
        <v>63</v>
      </c>
      <c r="B128" s="129" t="s">
        <v>331</v>
      </c>
      <c r="C128" s="156"/>
      <c r="D128" s="156"/>
      <c r="E128" s="156"/>
    </row>
    <row r="129" spans="1:11" ht="12" customHeight="1" thickBot="1" x14ac:dyDescent="0.3">
      <c r="A129" s="320" t="s">
        <v>64</v>
      </c>
      <c r="B129" s="127" t="s">
        <v>332</v>
      </c>
      <c r="C129" s="156"/>
      <c r="D129" s="156"/>
      <c r="E129" s="156"/>
    </row>
    <row r="130" spans="1:11" ht="12" customHeight="1" thickBot="1" x14ac:dyDescent="0.3">
      <c r="A130" s="145" t="s">
        <v>11</v>
      </c>
      <c r="B130" s="148" t="s">
        <v>333</v>
      </c>
      <c r="C130" s="165">
        <f>+C131+C132+C133+C134</f>
        <v>31497126</v>
      </c>
      <c r="D130" s="165">
        <f>+D131+D132+D133+D134</f>
        <v>0</v>
      </c>
      <c r="E130" s="165">
        <f>+E131+E132+E133+E134</f>
        <v>0</v>
      </c>
    </row>
    <row r="131" spans="1:11" ht="12" customHeight="1" x14ac:dyDescent="0.25">
      <c r="A131" s="311" t="s">
        <v>65</v>
      </c>
      <c r="B131" s="129" t="s">
        <v>334</v>
      </c>
      <c r="C131" s="156"/>
      <c r="D131" s="156"/>
      <c r="E131" s="156"/>
    </row>
    <row r="132" spans="1:11" ht="12" customHeight="1" x14ac:dyDescent="0.25">
      <c r="A132" s="311" t="s">
        <v>66</v>
      </c>
      <c r="B132" s="129" t="s">
        <v>335</v>
      </c>
      <c r="C132" s="156">
        <v>31497126</v>
      </c>
      <c r="D132" s="156"/>
      <c r="E132" s="156"/>
    </row>
    <row r="133" spans="1:11" s="108" customFormat="1" ht="12" customHeight="1" x14ac:dyDescent="0.25">
      <c r="A133" s="311" t="s">
        <v>230</v>
      </c>
      <c r="B133" s="129" t="s">
        <v>336</v>
      </c>
      <c r="C133" s="156"/>
      <c r="D133" s="156"/>
      <c r="E133" s="156"/>
    </row>
    <row r="134" spans="1:11" ht="13.8" thickBot="1" x14ac:dyDescent="0.3">
      <c r="A134" s="320" t="s">
        <v>232</v>
      </c>
      <c r="B134" s="127" t="s">
        <v>337</v>
      </c>
      <c r="C134" s="156"/>
      <c r="D134" s="156"/>
      <c r="E134" s="156"/>
      <c r="K134" s="275"/>
    </row>
    <row r="135" spans="1:11" ht="13.8" thickBot="1" x14ac:dyDescent="0.3">
      <c r="A135" s="145" t="s">
        <v>12</v>
      </c>
      <c r="B135" s="148" t="s">
        <v>458</v>
      </c>
      <c r="C135" s="295">
        <f>+C136+C137+C138+C140+C139</f>
        <v>52469833</v>
      </c>
      <c r="D135" s="295">
        <f>+D136+D137+D138+D140+D139</f>
        <v>52469833</v>
      </c>
      <c r="E135" s="295">
        <f>+E136+E137+E138+E140+E139</f>
        <v>38575937</v>
      </c>
    </row>
    <row r="136" spans="1:11" ht="12" customHeight="1" x14ac:dyDescent="0.25">
      <c r="A136" s="311" t="s">
        <v>67</v>
      </c>
      <c r="B136" s="129" t="s">
        <v>339</v>
      </c>
      <c r="C136" s="156"/>
      <c r="D136" s="156"/>
      <c r="E136" s="156"/>
    </row>
    <row r="137" spans="1:11" s="108" customFormat="1" ht="12" customHeight="1" x14ac:dyDescent="0.25">
      <c r="A137" s="311" t="s">
        <v>68</v>
      </c>
      <c r="B137" s="129" t="s">
        <v>340</v>
      </c>
      <c r="C137" s="156">
        <v>2162053</v>
      </c>
      <c r="D137" s="156">
        <v>2162053</v>
      </c>
      <c r="E137" s="156">
        <v>2162053</v>
      </c>
    </row>
    <row r="138" spans="1:11" s="108" customFormat="1" ht="12" customHeight="1" x14ac:dyDescent="0.25">
      <c r="A138" s="311" t="s">
        <v>239</v>
      </c>
      <c r="B138" s="129" t="s">
        <v>457</v>
      </c>
      <c r="C138" s="156">
        <v>50307780</v>
      </c>
      <c r="D138" s="156">
        <v>50307780</v>
      </c>
      <c r="E138" s="156">
        <v>36413884</v>
      </c>
    </row>
    <row r="139" spans="1:11" s="108" customFormat="1" ht="12" customHeight="1" x14ac:dyDescent="0.25">
      <c r="A139" s="311" t="s">
        <v>241</v>
      </c>
      <c r="B139" s="129" t="s">
        <v>341</v>
      </c>
      <c r="C139" s="156"/>
      <c r="D139" s="156"/>
      <c r="E139" s="156"/>
    </row>
    <row r="140" spans="1:11" s="108" customFormat="1" ht="12" customHeight="1" thickBot="1" x14ac:dyDescent="0.3">
      <c r="A140" s="320" t="s">
        <v>456</v>
      </c>
      <c r="B140" s="127" t="s">
        <v>342</v>
      </c>
      <c r="C140" s="156"/>
      <c r="D140" s="156"/>
      <c r="E140" s="156"/>
    </row>
    <row r="141" spans="1:11" s="108" customFormat="1" ht="12" customHeight="1" thickBot="1" x14ac:dyDescent="0.3">
      <c r="A141" s="145" t="s">
        <v>13</v>
      </c>
      <c r="B141" s="148" t="s">
        <v>432</v>
      </c>
      <c r="C141" s="297">
        <f>+C142+C143+C144+C145</f>
        <v>0</v>
      </c>
      <c r="D141" s="297">
        <f>+D142+D143+D144+D145</f>
        <v>0</v>
      </c>
      <c r="E141" s="297">
        <f>+E142+E143+E144+E145</f>
        <v>0</v>
      </c>
    </row>
    <row r="142" spans="1:11" s="108" customFormat="1" ht="12" customHeight="1" x14ac:dyDescent="0.25">
      <c r="A142" s="311" t="s">
        <v>129</v>
      </c>
      <c r="B142" s="129" t="s">
        <v>344</v>
      </c>
      <c r="C142" s="156"/>
      <c r="D142" s="156"/>
      <c r="E142" s="156"/>
    </row>
    <row r="143" spans="1:11" s="108" customFormat="1" ht="12" customHeight="1" x14ac:dyDescent="0.25">
      <c r="A143" s="311" t="s">
        <v>130</v>
      </c>
      <c r="B143" s="129" t="s">
        <v>345</v>
      </c>
      <c r="C143" s="156"/>
      <c r="D143" s="156"/>
      <c r="E143" s="156"/>
    </row>
    <row r="144" spans="1:11" ht="12.75" customHeight="1" x14ac:dyDescent="0.25">
      <c r="A144" s="311" t="s">
        <v>151</v>
      </c>
      <c r="B144" s="129" t="s">
        <v>346</v>
      </c>
      <c r="C144" s="156"/>
      <c r="D144" s="156"/>
      <c r="E144" s="156"/>
    </row>
    <row r="145" spans="1:5" ht="12" customHeight="1" thickBot="1" x14ac:dyDescent="0.3">
      <c r="A145" s="311" t="s">
        <v>247</v>
      </c>
      <c r="B145" s="129" t="s">
        <v>347</v>
      </c>
      <c r="C145" s="156"/>
      <c r="D145" s="156"/>
      <c r="E145" s="156"/>
    </row>
    <row r="146" spans="1:5" ht="15" customHeight="1" thickBot="1" x14ac:dyDescent="0.3">
      <c r="A146" s="145" t="s">
        <v>14</v>
      </c>
      <c r="B146" s="148" t="s">
        <v>348</v>
      </c>
      <c r="C146" s="310">
        <f>SUM(C135)</f>
        <v>52469833</v>
      </c>
      <c r="D146" s="310">
        <f>+D126+D130+D135+D141</f>
        <v>52469833</v>
      </c>
      <c r="E146" s="310">
        <f>+E126+E130+E135+E141</f>
        <v>38575937</v>
      </c>
    </row>
    <row r="147" spans="1:5" ht="13.8" thickBot="1" x14ac:dyDescent="0.3">
      <c r="A147" s="322" t="s">
        <v>15</v>
      </c>
      <c r="B147" s="167" t="s">
        <v>349</v>
      </c>
      <c r="C147" s="310">
        <f>+C125+C146</f>
        <v>391287696</v>
      </c>
      <c r="D147" s="310">
        <f>+D125+D146</f>
        <v>393744878</v>
      </c>
      <c r="E147" s="310">
        <f>+E125+E146</f>
        <v>199771525</v>
      </c>
    </row>
    <row r="148" spans="1:5" ht="15" customHeight="1" thickBot="1" x14ac:dyDescent="0.3">
      <c r="A148" s="28"/>
      <c r="B148" s="29"/>
      <c r="C148" s="30"/>
      <c r="D148" s="30"/>
      <c r="E148" s="30"/>
    </row>
    <row r="149" spans="1:5" ht="14.25" customHeight="1" thickBot="1" x14ac:dyDescent="0.3">
      <c r="A149" s="288" t="s">
        <v>459</v>
      </c>
      <c r="B149" s="289"/>
      <c r="C149" s="98"/>
      <c r="D149" s="99"/>
      <c r="E149" s="96">
        <v>3</v>
      </c>
    </row>
    <row r="150" spans="1:5" ht="13.8" thickBot="1" x14ac:dyDescent="0.3">
      <c r="A150" s="288" t="s">
        <v>147</v>
      </c>
      <c r="B150" s="289"/>
      <c r="C150" s="98"/>
      <c r="D150" s="99"/>
      <c r="E150" s="96">
        <v>0</v>
      </c>
    </row>
  </sheetData>
  <sheetProtection formatCells="0"/>
  <mergeCells count="5">
    <mergeCell ref="A7:E7"/>
    <mergeCell ref="A91:E91"/>
    <mergeCell ref="B2:D2"/>
    <mergeCell ref="B3:D3"/>
    <mergeCell ref="A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0"/>
  <sheetViews>
    <sheetView view="pageLayout" topLeftCell="A79" zoomScaleNormal="100" zoomScaleSheetLayoutView="100" workbookViewId="0">
      <selection activeCell="B13" sqref="B13"/>
    </sheetView>
  </sheetViews>
  <sheetFormatPr defaultColWidth="9.33203125" defaultRowHeight="13.2" x14ac:dyDescent="0.25"/>
  <cols>
    <col min="1" max="1" width="14.77734375" style="302" customWidth="1"/>
    <col min="2" max="2" width="64.6640625" style="303" customWidth="1"/>
    <col min="3" max="5" width="17" style="304" customWidth="1"/>
    <col min="6" max="16384" width="9.33203125" style="25"/>
  </cols>
  <sheetData>
    <row r="1" spans="1:5" s="279" customFormat="1" ht="16.5" customHeight="1" thickBot="1" x14ac:dyDescent="0.3">
      <c r="A1" s="278"/>
      <c r="B1" s="280"/>
      <c r="C1" s="472" t="s">
        <v>531</v>
      </c>
      <c r="D1" s="473"/>
      <c r="E1" s="473"/>
    </row>
    <row r="2" spans="1:5" s="325" customFormat="1" ht="15.75" customHeight="1" x14ac:dyDescent="0.25">
      <c r="A2" s="305" t="s">
        <v>50</v>
      </c>
      <c r="B2" s="466" t="s">
        <v>474</v>
      </c>
      <c r="C2" s="467"/>
      <c r="D2" s="468"/>
      <c r="E2" s="298" t="s">
        <v>40</v>
      </c>
    </row>
    <row r="3" spans="1:5" s="325" customFormat="1" ht="23.4" thickBot="1" x14ac:dyDescent="0.3">
      <c r="A3" s="323" t="s">
        <v>427</v>
      </c>
      <c r="B3" s="469" t="s">
        <v>460</v>
      </c>
      <c r="C3" s="470"/>
      <c r="D3" s="471"/>
      <c r="E3" s="274" t="s">
        <v>47</v>
      </c>
    </row>
    <row r="4" spans="1:5" s="326" customFormat="1" ht="15.9" customHeight="1" thickBot="1" x14ac:dyDescent="0.35">
      <c r="A4" s="281"/>
      <c r="B4" s="281"/>
      <c r="C4" s="282"/>
      <c r="D4" s="282"/>
      <c r="E4" s="282" t="s">
        <v>504</v>
      </c>
    </row>
    <row r="5" spans="1:5" ht="23.4" thickBot="1" x14ac:dyDescent="0.3">
      <c r="A5" s="117" t="s">
        <v>146</v>
      </c>
      <c r="B5" s="118" t="s">
        <v>41</v>
      </c>
      <c r="C5" s="83" t="s">
        <v>171</v>
      </c>
      <c r="D5" s="83" t="s">
        <v>176</v>
      </c>
      <c r="E5" s="283" t="s">
        <v>177</v>
      </c>
    </row>
    <row r="6" spans="1:5" s="327" customFormat="1" ht="12.9" customHeight="1" thickBot="1" x14ac:dyDescent="0.3">
      <c r="A6" s="276" t="s">
        <v>296</v>
      </c>
      <c r="B6" s="277" t="s">
        <v>297</v>
      </c>
      <c r="C6" s="277" t="s">
        <v>298</v>
      </c>
      <c r="D6" s="97" t="s">
        <v>299</v>
      </c>
      <c r="E6" s="95" t="s">
        <v>300</v>
      </c>
    </row>
    <row r="7" spans="1:5" s="327" customFormat="1" ht="15.9" customHeight="1" thickBot="1" x14ac:dyDescent="0.3">
      <c r="A7" s="456" t="s">
        <v>42</v>
      </c>
      <c r="B7" s="457"/>
      <c r="C7" s="457"/>
      <c r="D7" s="457"/>
      <c r="E7" s="458"/>
    </row>
    <row r="8" spans="1:5" s="327" customFormat="1" ht="12" customHeight="1" thickBot="1" x14ac:dyDescent="0.3">
      <c r="A8" s="145" t="s">
        <v>6</v>
      </c>
      <c r="B8" s="141" t="s">
        <v>182</v>
      </c>
      <c r="C8" s="171">
        <f>SUM(C9:C15)</f>
        <v>54051314</v>
      </c>
      <c r="D8" s="171">
        <f>SUM(D9:D15)</f>
        <v>53499169</v>
      </c>
      <c r="E8" s="155">
        <f>SUM(E9:E15)</f>
        <v>53499169</v>
      </c>
    </row>
    <row r="9" spans="1:5" s="301" customFormat="1" ht="12" customHeight="1" x14ac:dyDescent="0.2">
      <c r="A9" s="311" t="s">
        <v>69</v>
      </c>
      <c r="B9" s="182" t="s">
        <v>183</v>
      </c>
      <c r="C9" s="173">
        <v>21671788</v>
      </c>
      <c r="D9" s="173">
        <v>13770098</v>
      </c>
      <c r="E9" s="173">
        <v>13770098</v>
      </c>
    </row>
    <row r="10" spans="1:5" s="328" customFormat="1" ht="12" customHeight="1" x14ac:dyDescent="0.2">
      <c r="A10" s="312" t="s">
        <v>70</v>
      </c>
      <c r="B10" s="183" t="s">
        <v>489</v>
      </c>
      <c r="C10" s="172">
        <v>16845430</v>
      </c>
      <c r="D10" s="172">
        <v>17878680</v>
      </c>
      <c r="E10" s="172">
        <v>17878680</v>
      </c>
    </row>
    <row r="11" spans="1:5" s="328" customFormat="1" ht="12" customHeight="1" x14ac:dyDescent="0.2">
      <c r="A11" s="312" t="s">
        <v>71</v>
      </c>
      <c r="B11" s="183" t="s">
        <v>490</v>
      </c>
      <c r="C11" s="172">
        <v>7740000</v>
      </c>
      <c r="D11" s="172">
        <v>8227597</v>
      </c>
      <c r="E11" s="172">
        <v>8227597</v>
      </c>
    </row>
    <row r="12" spans="1:5" s="328" customFormat="1" ht="12" customHeight="1" x14ac:dyDescent="0.2">
      <c r="A12" s="312" t="s">
        <v>72</v>
      </c>
      <c r="B12" s="183" t="s">
        <v>491</v>
      </c>
      <c r="C12" s="172">
        <v>1800000</v>
      </c>
      <c r="D12" s="172">
        <v>2438132</v>
      </c>
      <c r="E12" s="172">
        <v>2438132</v>
      </c>
    </row>
    <row r="13" spans="1:5" s="328" customFormat="1" ht="12" customHeight="1" x14ac:dyDescent="0.2">
      <c r="A13" s="312" t="s">
        <v>105</v>
      </c>
      <c r="B13" s="183" t="s">
        <v>492</v>
      </c>
      <c r="C13" s="172">
        <v>0</v>
      </c>
      <c r="D13" s="172">
        <v>4761910</v>
      </c>
      <c r="E13" s="172">
        <v>4761910</v>
      </c>
    </row>
    <row r="14" spans="1:5" s="301" customFormat="1" ht="12" customHeight="1" x14ac:dyDescent="0.25">
      <c r="A14" s="313" t="s">
        <v>73</v>
      </c>
      <c r="B14" s="164" t="s">
        <v>493</v>
      </c>
      <c r="C14" s="174"/>
      <c r="D14" s="174">
        <v>76000</v>
      </c>
      <c r="E14" s="174">
        <v>76000</v>
      </c>
    </row>
    <row r="15" spans="1:5" s="301" customFormat="1" ht="12" customHeight="1" x14ac:dyDescent="0.25">
      <c r="A15" s="398" t="s">
        <v>502</v>
      </c>
      <c r="B15" s="163" t="s">
        <v>503</v>
      </c>
      <c r="C15" s="172">
        <v>5994096</v>
      </c>
      <c r="D15" s="172">
        <v>6346752</v>
      </c>
      <c r="E15" s="172">
        <v>6346752</v>
      </c>
    </row>
    <row r="16" spans="1:5" s="301" customFormat="1" ht="12" customHeight="1" thickBot="1" x14ac:dyDescent="0.3">
      <c r="A16" s="394" t="s">
        <v>7</v>
      </c>
      <c r="B16" s="395" t="s">
        <v>187</v>
      </c>
      <c r="C16" s="396">
        <f>SUM(C17:C21)</f>
        <v>0</v>
      </c>
      <c r="D16" s="396">
        <f>SUM(D17:D21)</f>
        <v>1029326</v>
      </c>
      <c r="E16" s="397">
        <f>SUM(E17:E21)</f>
        <v>1029326</v>
      </c>
    </row>
    <row r="17" spans="1:5" s="301" customFormat="1" ht="12" customHeight="1" x14ac:dyDescent="0.2">
      <c r="A17" s="311" t="s">
        <v>75</v>
      </c>
      <c r="B17" s="182" t="s">
        <v>188</v>
      </c>
      <c r="C17" s="173"/>
      <c r="D17" s="173"/>
      <c r="E17" s="157"/>
    </row>
    <row r="18" spans="1:5" s="301" customFormat="1" ht="12" customHeight="1" x14ac:dyDescent="0.2">
      <c r="A18" s="312" t="s">
        <v>76</v>
      </c>
      <c r="B18" s="183" t="s">
        <v>189</v>
      </c>
      <c r="C18" s="172"/>
      <c r="D18" s="172"/>
      <c r="E18" s="156"/>
    </row>
    <row r="19" spans="1:5" s="301" customFormat="1" ht="12" customHeight="1" x14ac:dyDescent="0.2">
      <c r="A19" s="312" t="s">
        <v>77</v>
      </c>
      <c r="B19" s="183" t="s">
        <v>190</v>
      </c>
      <c r="C19" s="172"/>
      <c r="D19" s="172"/>
      <c r="E19" s="156"/>
    </row>
    <row r="20" spans="1:5" s="301" customFormat="1" ht="12" customHeight="1" x14ac:dyDescent="0.2">
      <c r="A20" s="312" t="s">
        <v>78</v>
      </c>
      <c r="B20" s="183" t="s">
        <v>191</v>
      </c>
      <c r="C20" s="172"/>
      <c r="D20" s="172"/>
      <c r="E20" s="156"/>
    </row>
    <row r="21" spans="1:5" s="328" customFormat="1" ht="12" customHeight="1" x14ac:dyDescent="0.2">
      <c r="A21" s="312" t="s">
        <v>79</v>
      </c>
      <c r="B21" s="183" t="s">
        <v>192</v>
      </c>
      <c r="C21" s="172"/>
      <c r="D21" s="172">
        <v>1029326</v>
      </c>
      <c r="E21" s="156">
        <v>1029326</v>
      </c>
    </row>
    <row r="22" spans="1:5" s="328" customFormat="1" ht="12" customHeight="1" thickBot="1" x14ac:dyDescent="0.25">
      <c r="A22" s="313" t="s">
        <v>86</v>
      </c>
      <c r="B22" s="184" t="s">
        <v>193</v>
      </c>
      <c r="C22" s="174"/>
      <c r="D22" s="174"/>
      <c r="E22" s="158"/>
    </row>
    <row r="23" spans="1:5" s="328" customFormat="1" ht="12" customHeight="1" thickBot="1" x14ac:dyDescent="0.3">
      <c r="A23" s="145" t="s">
        <v>8</v>
      </c>
      <c r="B23" s="141" t="s">
        <v>194</v>
      </c>
      <c r="C23" s="171">
        <f>SUM(C24:C28)</f>
        <v>0</v>
      </c>
      <c r="D23" s="171">
        <f>SUM(D24:D28)</f>
        <v>111209639</v>
      </c>
      <c r="E23" s="155">
        <f>SUM(E24:E28)</f>
        <v>111209639</v>
      </c>
    </row>
    <row r="24" spans="1:5" s="301" customFormat="1" ht="12" customHeight="1" x14ac:dyDescent="0.2">
      <c r="A24" s="311" t="s">
        <v>58</v>
      </c>
      <c r="B24" s="182" t="s">
        <v>195</v>
      </c>
      <c r="C24" s="173"/>
      <c r="D24" s="173"/>
      <c r="E24" s="157"/>
    </row>
    <row r="25" spans="1:5" s="328" customFormat="1" ht="12" customHeight="1" x14ac:dyDescent="0.2">
      <c r="A25" s="312" t="s">
        <v>59</v>
      </c>
      <c r="B25" s="183" t="s">
        <v>196</v>
      </c>
      <c r="C25" s="172"/>
      <c r="D25" s="172"/>
      <c r="E25" s="156"/>
    </row>
    <row r="26" spans="1:5" s="328" customFormat="1" ht="12" customHeight="1" x14ac:dyDescent="0.2">
      <c r="A26" s="312" t="s">
        <v>60</v>
      </c>
      <c r="B26" s="183" t="s">
        <v>197</v>
      </c>
      <c r="C26" s="172"/>
      <c r="D26" s="172"/>
      <c r="E26" s="156"/>
    </row>
    <row r="27" spans="1:5" s="328" customFormat="1" ht="12" customHeight="1" x14ac:dyDescent="0.2">
      <c r="A27" s="312" t="s">
        <v>61</v>
      </c>
      <c r="B27" s="183" t="s">
        <v>198</v>
      </c>
      <c r="C27" s="172"/>
      <c r="D27" s="172"/>
      <c r="E27" s="156"/>
    </row>
    <row r="28" spans="1:5" s="328" customFormat="1" ht="12" customHeight="1" x14ac:dyDescent="0.2">
      <c r="A28" s="312" t="s">
        <v>119</v>
      </c>
      <c r="B28" s="183" t="s">
        <v>199</v>
      </c>
      <c r="C28" s="172">
        <v>0</v>
      </c>
      <c r="D28" s="172">
        <v>111209639</v>
      </c>
      <c r="E28" s="156">
        <v>111209639</v>
      </c>
    </row>
    <row r="29" spans="1:5" s="328" customFormat="1" ht="12" customHeight="1" thickBot="1" x14ac:dyDescent="0.25">
      <c r="A29" s="313" t="s">
        <v>120</v>
      </c>
      <c r="B29" s="184" t="s">
        <v>200</v>
      </c>
      <c r="C29" s="174"/>
      <c r="D29" s="172"/>
      <c r="E29" s="156"/>
    </row>
    <row r="30" spans="1:5" s="328" customFormat="1" ht="12" customHeight="1" thickBot="1" x14ac:dyDescent="0.3">
      <c r="A30" s="145" t="s">
        <v>121</v>
      </c>
      <c r="B30" s="141" t="s">
        <v>201</v>
      </c>
      <c r="C30" s="177">
        <f>SUM(C31,C34,C35,C36)</f>
        <v>34050000</v>
      </c>
      <c r="D30" s="177">
        <f>SUM(D31,D34,D35,D36)</f>
        <v>34050000</v>
      </c>
      <c r="E30" s="177">
        <f>SUM(E31,E34,E35,E36)</f>
        <v>12781852</v>
      </c>
    </row>
    <row r="31" spans="1:5" s="328" customFormat="1" ht="12" customHeight="1" x14ac:dyDescent="0.2">
      <c r="A31" s="311" t="s">
        <v>202</v>
      </c>
      <c r="B31" s="182" t="s">
        <v>203</v>
      </c>
      <c r="C31" s="191">
        <f>SUM(C32:C33)</f>
        <v>18150000</v>
      </c>
      <c r="D31" s="191">
        <f>SUM(D32:D33)</f>
        <v>18150000</v>
      </c>
      <c r="E31" s="191">
        <f>SUM(E32:E33)</f>
        <v>10266122</v>
      </c>
    </row>
    <row r="32" spans="1:5" s="328" customFormat="1" ht="12" customHeight="1" x14ac:dyDescent="0.2">
      <c r="A32" s="312" t="s">
        <v>204</v>
      </c>
      <c r="B32" s="183" t="s">
        <v>205</v>
      </c>
      <c r="C32" s="172">
        <v>1150000</v>
      </c>
      <c r="D32" s="172">
        <v>1150000</v>
      </c>
      <c r="E32" s="172">
        <v>1327657</v>
      </c>
    </row>
    <row r="33" spans="1:5" s="328" customFormat="1" ht="12" customHeight="1" x14ac:dyDescent="0.2">
      <c r="A33" s="312" t="s">
        <v>206</v>
      </c>
      <c r="B33" s="183" t="s">
        <v>207</v>
      </c>
      <c r="C33" s="172">
        <v>17000000</v>
      </c>
      <c r="D33" s="172">
        <v>17000000</v>
      </c>
      <c r="E33" s="172">
        <v>8938465</v>
      </c>
    </row>
    <row r="34" spans="1:5" s="328" customFormat="1" ht="12" customHeight="1" x14ac:dyDescent="0.2">
      <c r="A34" s="312" t="s">
        <v>208</v>
      </c>
      <c r="B34" s="183" t="s">
        <v>209</v>
      </c>
      <c r="C34" s="172">
        <v>2500000</v>
      </c>
      <c r="D34" s="172">
        <v>2500000</v>
      </c>
      <c r="E34" s="172">
        <v>1</v>
      </c>
    </row>
    <row r="35" spans="1:5" s="328" customFormat="1" ht="12" customHeight="1" x14ac:dyDescent="0.2">
      <c r="A35" s="312" t="s">
        <v>210</v>
      </c>
      <c r="B35" s="183" t="s">
        <v>211</v>
      </c>
      <c r="C35" s="172">
        <v>13000000</v>
      </c>
      <c r="D35" s="172">
        <v>13000000</v>
      </c>
      <c r="E35" s="172">
        <v>2422868</v>
      </c>
    </row>
    <row r="36" spans="1:5" s="328" customFormat="1" ht="12" customHeight="1" thickBot="1" x14ac:dyDescent="0.25">
      <c r="A36" s="313" t="s">
        <v>212</v>
      </c>
      <c r="B36" s="184" t="s">
        <v>213</v>
      </c>
      <c r="C36" s="174">
        <v>400000</v>
      </c>
      <c r="D36" s="174">
        <v>400000</v>
      </c>
      <c r="E36" s="174">
        <v>92861</v>
      </c>
    </row>
    <row r="37" spans="1:5" s="328" customFormat="1" ht="12" customHeight="1" thickBot="1" x14ac:dyDescent="0.3">
      <c r="A37" s="145" t="s">
        <v>10</v>
      </c>
      <c r="B37" s="141" t="s">
        <v>214</v>
      </c>
      <c r="C37" s="171">
        <f>SUM(C38:C47)</f>
        <v>7821819</v>
      </c>
      <c r="D37" s="171">
        <f>SUM(D38:D47)</f>
        <v>19607248</v>
      </c>
      <c r="E37" s="155">
        <f>SUM(E38:E47)</f>
        <v>20455510</v>
      </c>
    </row>
    <row r="38" spans="1:5" s="328" customFormat="1" ht="12" customHeight="1" x14ac:dyDescent="0.2">
      <c r="A38" s="311" t="s">
        <v>62</v>
      </c>
      <c r="B38" s="182" t="s">
        <v>215</v>
      </c>
      <c r="C38" s="173"/>
      <c r="D38" s="173"/>
      <c r="E38" s="157"/>
    </row>
    <row r="39" spans="1:5" s="328" customFormat="1" ht="12" customHeight="1" x14ac:dyDescent="0.2">
      <c r="A39" s="312" t="s">
        <v>63</v>
      </c>
      <c r="B39" s="183" t="s">
        <v>216</v>
      </c>
      <c r="C39" s="172"/>
      <c r="D39" s="172"/>
      <c r="E39" s="156">
        <v>958800</v>
      </c>
    </row>
    <row r="40" spans="1:5" s="328" customFormat="1" ht="12" customHeight="1" x14ac:dyDescent="0.2">
      <c r="A40" s="312" t="s">
        <v>64</v>
      </c>
      <c r="B40" s="183" t="s">
        <v>217</v>
      </c>
      <c r="C40" s="172"/>
      <c r="D40" s="172"/>
      <c r="E40" s="156"/>
    </row>
    <row r="41" spans="1:5" s="328" customFormat="1" ht="12" customHeight="1" x14ac:dyDescent="0.2">
      <c r="A41" s="312" t="s">
        <v>123</v>
      </c>
      <c r="B41" s="183" t="s">
        <v>218</v>
      </c>
      <c r="C41" s="172">
        <v>245000</v>
      </c>
      <c r="D41" s="172">
        <v>245000</v>
      </c>
      <c r="E41" s="156">
        <v>175009</v>
      </c>
    </row>
    <row r="42" spans="1:5" s="328" customFormat="1" ht="12" customHeight="1" x14ac:dyDescent="0.2">
      <c r="A42" s="312" t="s">
        <v>124</v>
      </c>
      <c r="B42" s="183" t="s">
        <v>219</v>
      </c>
      <c r="C42" s="172">
        <v>890819</v>
      </c>
      <c r="D42" s="172">
        <v>4650105</v>
      </c>
      <c r="E42" s="156">
        <v>4650105</v>
      </c>
    </row>
    <row r="43" spans="1:5" s="328" customFormat="1" ht="12" customHeight="1" x14ac:dyDescent="0.2">
      <c r="A43" s="312" t="s">
        <v>125</v>
      </c>
      <c r="B43" s="183" t="s">
        <v>220</v>
      </c>
      <c r="C43" s="172"/>
      <c r="D43" s="172"/>
      <c r="E43" s="156"/>
    </row>
    <row r="44" spans="1:5" s="328" customFormat="1" ht="12" customHeight="1" x14ac:dyDescent="0.2">
      <c r="A44" s="312" t="s">
        <v>126</v>
      </c>
      <c r="B44" s="183" t="s">
        <v>221</v>
      </c>
      <c r="C44" s="172"/>
      <c r="D44" s="172"/>
      <c r="E44" s="156"/>
    </row>
    <row r="45" spans="1:5" s="328" customFormat="1" ht="12" customHeight="1" x14ac:dyDescent="0.2">
      <c r="A45" s="312" t="s">
        <v>127</v>
      </c>
      <c r="B45" s="183" t="s">
        <v>222</v>
      </c>
      <c r="C45" s="172"/>
      <c r="D45" s="172">
        <v>11785429</v>
      </c>
      <c r="E45" s="156">
        <v>12288331</v>
      </c>
    </row>
    <row r="46" spans="1:5" s="301" customFormat="1" ht="12" customHeight="1" x14ac:dyDescent="0.2">
      <c r="A46" s="312" t="s">
        <v>223</v>
      </c>
      <c r="B46" s="183" t="s">
        <v>224</v>
      </c>
      <c r="C46" s="175"/>
      <c r="D46" s="175"/>
      <c r="E46" s="159">
        <v>188000</v>
      </c>
    </row>
    <row r="47" spans="1:5" s="328" customFormat="1" ht="12" customHeight="1" thickBot="1" x14ac:dyDescent="0.25">
      <c r="A47" s="313" t="s">
        <v>225</v>
      </c>
      <c r="B47" s="184" t="s">
        <v>226</v>
      </c>
      <c r="C47" s="176">
        <v>6686000</v>
      </c>
      <c r="D47" s="176">
        <v>2926714</v>
      </c>
      <c r="E47" s="160">
        <v>2195265</v>
      </c>
    </row>
    <row r="48" spans="1:5" s="328" customFormat="1" ht="12" customHeight="1" thickBot="1" x14ac:dyDescent="0.3">
      <c r="A48" s="145" t="s">
        <v>11</v>
      </c>
      <c r="B48" s="141" t="s">
        <v>227</v>
      </c>
      <c r="C48" s="171">
        <f>SUM(C49:C53)</f>
        <v>19000000</v>
      </c>
      <c r="D48" s="171">
        <f>SUM(D49:D53)</f>
        <v>38711697</v>
      </c>
      <c r="E48" s="155">
        <f>SUM(E49:E53)</f>
        <v>21711697</v>
      </c>
    </row>
    <row r="49" spans="1:5" s="328" customFormat="1" ht="12" customHeight="1" x14ac:dyDescent="0.2">
      <c r="A49" s="311" t="s">
        <v>65</v>
      </c>
      <c r="B49" s="182" t="s">
        <v>228</v>
      </c>
      <c r="C49" s="193"/>
      <c r="D49" s="193"/>
      <c r="E49" s="161"/>
    </row>
    <row r="50" spans="1:5" s="328" customFormat="1" ht="12" customHeight="1" x14ac:dyDescent="0.2">
      <c r="A50" s="312" t="s">
        <v>66</v>
      </c>
      <c r="B50" s="183" t="s">
        <v>229</v>
      </c>
      <c r="C50" s="175">
        <v>19000000</v>
      </c>
      <c r="D50" s="175">
        <v>19000000</v>
      </c>
      <c r="E50" s="159"/>
    </row>
    <row r="51" spans="1:5" s="328" customFormat="1" ht="12" customHeight="1" x14ac:dyDescent="0.2">
      <c r="A51" s="312" t="s">
        <v>230</v>
      </c>
      <c r="B51" s="183" t="s">
        <v>231</v>
      </c>
      <c r="C51" s="175"/>
      <c r="D51" s="175"/>
      <c r="E51" s="159">
        <v>2000000</v>
      </c>
    </row>
    <row r="52" spans="1:5" s="328" customFormat="1" ht="12" customHeight="1" x14ac:dyDescent="0.2">
      <c r="A52" s="312" t="s">
        <v>232</v>
      </c>
      <c r="B52" s="183" t="s">
        <v>233</v>
      </c>
      <c r="C52" s="175"/>
      <c r="D52" s="175"/>
      <c r="E52" s="159"/>
    </row>
    <row r="53" spans="1:5" s="328" customFormat="1" ht="12" customHeight="1" thickBot="1" x14ac:dyDescent="0.25">
      <c r="A53" s="313" t="s">
        <v>234</v>
      </c>
      <c r="B53" s="184" t="s">
        <v>235</v>
      </c>
      <c r="C53" s="176"/>
      <c r="D53" s="176">
        <v>19711697</v>
      </c>
      <c r="E53" s="160">
        <v>19711697</v>
      </c>
    </row>
    <row r="54" spans="1:5" s="301" customFormat="1" ht="12" customHeight="1" thickBot="1" x14ac:dyDescent="0.3">
      <c r="A54" s="145" t="s">
        <v>128</v>
      </c>
      <c r="B54" s="141" t="s">
        <v>236</v>
      </c>
      <c r="C54" s="171">
        <f>SUM(C55:C57)</f>
        <v>605000</v>
      </c>
      <c r="D54" s="171">
        <f>SUM(D55:D57)</f>
        <v>0</v>
      </c>
      <c r="E54" s="155">
        <f>SUM(E55:E57)</f>
        <v>0</v>
      </c>
    </row>
    <row r="55" spans="1:5" s="301" customFormat="1" ht="12" customHeight="1" x14ac:dyDescent="0.2">
      <c r="A55" s="311" t="s">
        <v>67</v>
      </c>
      <c r="B55" s="182" t="s">
        <v>237</v>
      </c>
      <c r="C55" s="173"/>
      <c r="D55" s="173"/>
      <c r="E55" s="157"/>
    </row>
    <row r="56" spans="1:5" s="301" customFormat="1" ht="12" customHeight="1" x14ac:dyDescent="0.2">
      <c r="A56" s="312" t="s">
        <v>68</v>
      </c>
      <c r="B56" s="183" t="s">
        <v>238</v>
      </c>
      <c r="C56" s="172"/>
      <c r="D56" s="172"/>
      <c r="E56" s="156"/>
    </row>
    <row r="57" spans="1:5" s="301" customFormat="1" ht="12" customHeight="1" x14ac:dyDescent="0.2">
      <c r="A57" s="312" t="s">
        <v>239</v>
      </c>
      <c r="B57" s="183" t="s">
        <v>240</v>
      </c>
      <c r="C57" s="172">
        <v>605000</v>
      </c>
      <c r="D57" s="172">
        <v>0</v>
      </c>
      <c r="E57" s="156">
        <v>0</v>
      </c>
    </row>
    <row r="58" spans="1:5" s="328" customFormat="1" ht="12" customHeight="1" thickBot="1" x14ac:dyDescent="0.25">
      <c r="A58" s="313" t="s">
        <v>241</v>
      </c>
      <c r="B58" s="184" t="s">
        <v>242</v>
      </c>
      <c r="C58" s="174"/>
      <c r="D58" s="174"/>
      <c r="E58" s="158"/>
    </row>
    <row r="59" spans="1:5" s="328" customFormat="1" ht="12" customHeight="1" thickBot="1" x14ac:dyDescent="0.3">
      <c r="A59" s="145" t="s">
        <v>13</v>
      </c>
      <c r="B59" s="162" t="s">
        <v>243</v>
      </c>
      <c r="C59" s="171">
        <f>SUM(C60:C62)</f>
        <v>123548608</v>
      </c>
      <c r="D59" s="171">
        <f>SUM(D60:D62)</f>
        <v>12338969</v>
      </c>
      <c r="E59" s="155">
        <f>SUM(E60:E62)</f>
        <v>0</v>
      </c>
    </row>
    <row r="60" spans="1:5" s="328" customFormat="1" ht="12" customHeight="1" x14ac:dyDescent="0.2">
      <c r="A60" s="311" t="s">
        <v>129</v>
      </c>
      <c r="B60" s="182" t="s">
        <v>244</v>
      </c>
      <c r="C60" s="175"/>
      <c r="D60" s="175"/>
      <c r="E60" s="159"/>
    </row>
    <row r="61" spans="1:5" s="328" customFormat="1" ht="12" customHeight="1" x14ac:dyDescent="0.2">
      <c r="A61" s="312" t="s">
        <v>130</v>
      </c>
      <c r="B61" s="183" t="s">
        <v>430</v>
      </c>
      <c r="C61" s="175"/>
      <c r="D61" s="175"/>
      <c r="E61" s="159"/>
    </row>
    <row r="62" spans="1:5" s="328" customFormat="1" ht="12" customHeight="1" x14ac:dyDescent="0.2">
      <c r="A62" s="312" t="s">
        <v>151</v>
      </c>
      <c r="B62" s="183" t="s">
        <v>246</v>
      </c>
      <c r="C62" s="175">
        <v>123548608</v>
      </c>
      <c r="D62" s="175">
        <v>12338969</v>
      </c>
      <c r="E62" s="159"/>
    </row>
    <row r="63" spans="1:5" s="328" customFormat="1" ht="12" customHeight="1" thickBot="1" x14ac:dyDescent="0.25">
      <c r="A63" s="313" t="s">
        <v>247</v>
      </c>
      <c r="B63" s="184" t="s">
        <v>248</v>
      </c>
      <c r="C63" s="175"/>
      <c r="D63" s="175"/>
      <c r="E63" s="159"/>
    </row>
    <row r="64" spans="1:5" s="328" customFormat="1" ht="12" customHeight="1" thickBot="1" x14ac:dyDescent="0.3">
      <c r="A64" s="145" t="s">
        <v>14</v>
      </c>
      <c r="B64" s="141" t="s">
        <v>249</v>
      </c>
      <c r="C64" s="177">
        <f>+C8+C16+C23+C30+C37+C48+C54+C59</f>
        <v>239076741</v>
      </c>
      <c r="D64" s="177">
        <f>+D8+D16+D23+D30+D37+D48+D54+D59</f>
        <v>270446048</v>
      </c>
      <c r="E64" s="190">
        <f>+E8+E16+E23+E30+E37+E48+E54+E59</f>
        <v>220687193</v>
      </c>
    </row>
    <row r="65" spans="1:5" s="328" customFormat="1" ht="12" customHeight="1" thickBot="1" x14ac:dyDescent="0.25">
      <c r="A65" s="314" t="s">
        <v>428</v>
      </c>
      <c r="B65" s="162" t="s">
        <v>251</v>
      </c>
      <c r="C65" s="171">
        <f>SUM(C66:C68)</f>
        <v>0</v>
      </c>
      <c r="D65" s="171">
        <f>SUM(D66:D68)</f>
        <v>0</v>
      </c>
      <c r="E65" s="155">
        <f>SUM(E66:E68)</f>
        <v>0</v>
      </c>
    </row>
    <row r="66" spans="1:5" s="328" customFormat="1" ht="12" customHeight="1" x14ac:dyDescent="0.2">
      <c r="A66" s="311" t="s">
        <v>252</v>
      </c>
      <c r="B66" s="182" t="s">
        <v>253</v>
      </c>
      <c r="C66" s="175"/>
      <c r="D66" s="175"/>
      <c r="E66" s="159"/>
    </row>
    <row r="67" spans="1:5" s="328" customFormat="1" ht="12" customHeight="1" x14ac:dyDescent="0.2">
      <c r="A67" s="312" t="s">
        <v>254</v>
      </c>
      <c r="B67" s="183" t="s">
        <v>255</v>
      </c>
      <c r="C67" s="175"/>
      <c r="D67" s="175"/>
      <c r="E67" s="159"/>
    </row>
    <row r="68" spans="1:5" s="328" customFormat="1" ht="12" customHeight="1" thickBot="1" x14ac:dyDescent="0.25">
      <c r="A68" s="313" t="s">
        <v>256</v>
      </c>
      <c r="B68" s="307" t="s">
        <v>257</v>
      </c>
      <c r="C68" s="175"/>
      <c r="D68" s="175"/>
      <c r="E68" s="159"/>
    </row>
    <row r="69" spans="1:5" s="328" customFormat="1" ht="12" customHeight="1" thickBot="1" x14ac:dyDescent="0.25">
      <c r="A69" s="314" t="s">
        <v>258</v>
      </c>
      <c r="B69" s="162" t="s">
        <v>259</v>
      </c>
      <c r="C69" s="171">
        <f>SUM(C70:C73)</f>
        <v>31497126</v>
      </c>
      <c r="D69" s="171">
        <f>SUM(D70:D73)</f>
        <v>0</v>
      </c>
      <c r="E69" s="155">
        <f>SUM(E70:E73)</f>
        <v>0</v>
      </c>
    </row>
    <row r="70" spans="1:5" s="328" customFormat="1" ht="12" customHeight="1" x14ac:dyDescent="0.2">
      <c r="A70" s="311" t="s">
        <v>106</v>
      </c>
      <c r="B70" s="182" t="s">
        <v>260</v>
      </c>
      <c r="C70" s="175">
        <v>31497126</v>
      </c>
      <c r="D70" s="175"/>
      <c r="E70" s="159"/>
    </row>
    <row r="71" spans="1:5" s="328" customFormat="1" ht="12" customHeight="1" x14ac:dyDescent="0.2">
      <c r="A71" s="312" t="s">
        <v>107</v>
      </c>
      <c r="B71" s="183" t="s">
        <v>261</v>
      </c>
      <c r="C71" s="175"/>
      <c r="D71" s="175"/>
      <c r="E71" s="159"/>
    </row>
    <row r="72" spans="1:5" s="328" customFormat="1" ht="12" customHeight="1" x14ac:dyDescent="0.2">
      <c r="A72" s="312" t="s">
        <v>262</v>
      </c>
      <c r="B72" s="183" t="s">
        <v>263</v>
      </c>
      <c r="C72" s="175"/>
      <c r="D72" s="175"/>
      <c r="E72" s="159"/>
    </row>
    <row r="73" spans="1:5" s="328" customFormat="1" ht="12" customHeight="1" thickBot="1" x14ac:dyDescent="0.25">
      <c r="A73" s="313" t="s">
        <v>264</v>
      </c>
      <c r="B73" s="184" t="s">
        <v>265</v>
      </c>
      <c r="C73" s="175"/>
      <c r="D73" s="175"/>
      <c r="E73" s="159"/>
    </row>
    <row r="74" spans="1:5" s="328" customFormat="1" ht="12" customHeight="1" thickBot="1" x14ac:dyDescent="0.25">
      <c r="A74" s="314" t="s">
        <v>266</v>
      </c>
      <c r="B74" s="162" t="s">
        <v>267</v>
      </c>
      <c r="C74" s="171">
        <f>SUM(C75:C76)</f>
        <v>118551776</v>
      </c>
      <c r="D74" s="171">
        <f>SUM(D75:D76)</f>
        <v>121136777</v>
      </c>
      <c r="E74" s="155">
        <f>SUM(E75:E76)</f>
        <v>121136777</v>
      </c>
    </row>
    <row r="75" spans="1:5" s="328" customFormat="1" ht="12" customHeight="1" x14ac:dyDescent="0.2">
      <c r="A75" s="311" t="s">
        <v>268</v>
      </c>
      <c r="B75" s="182" t="s">
        <v>269</v>
      </c>
      <c r="C75" s="175">
        <v>118551776</v>
      </c>
      <c r="D75" s="175">
        <v>121136777</v>
      </c>
      <c r="E75" s="159">
        <v>121136777</v>
      </c>
    </row>
    <row r="76" spans="1:5" s="328" customFormat="1" ht="12" customHeight="1" thickBot="1" x14ac:dyDescent="0.25">
      <c r="A76" s="313" t="s">
        <v>270</v>
      </c>
      <c r="B76" s="184" t="s">
        <v>271</v>
      </c>
      <c r="C76" s="175"/>
      <c r="D76" s="175"/>
      <c r="E76" s="159"/>
    </row>
    <row r="77" spans="1:5" s="328" customFormat="1" ht="12" customHeight="1" thickBot="1" x14ac:dyDescent="0.25">
      <c r="A77" s="314" t="s">
        <v>272</v>
      </c>
      <c r="B77" s="162" t="s">
        <v>273</v>
      </c>
      <c r="C77" s="171">
        <f>SUM(C78:C80)</f>
        <v>2162053</v>
      </c>
      <c r="D77" s="171">
        <f>SUM(D78:D80)</f>
        <v>2162053</v>
      </c>
      <c r="E77" s="155">
        <f>SUM(E78:E80)</f>
        <v>1859215</v>
      </c>
    </row>
    <row r="78" spans="1:5" s="328" customFormat="1" ht="12" customHeight="1" x14ac:dyDescent="0.2">
      <c r="A78" s="311" t="s">
        <v>274</v>
      </c>
      <c r="B78" s="182" t="s">
        <v>275</v>
      </c>
      <c r="C78" s="175">
        <v>2162053</v>
      </c>
      <c r="D78" s="175">
        <v>2162053</v>
      </c>
      <c r="E78" s="159">
        <v>1859215</v>
      </c>
    </row>
    <row r="79" spans="1:5" s="328" customFormat="1" ht="12" customHeight="1" x14ac:dyDescent="0.2">
      <c r="A79" s="312" t="s">
        <v>276</v>
      </c>
      <c r="B79" s="183" t="s">
        <v>277</v>
      </c>
      <c r="C79" s="175"/>
      <c r="D79" s="175"/>
      <c r="E79" s="159"/>
    </row>
    <row r="80" spans="1:5" s="328" customFormat="1" ht="12" customHeight="1" thickBot="1" x14ac:dyDescent="0.25">
      <c r="A80" s="313" t="s">
        <v>278</v>
      </c>
      <c r="B80" s="184" t="s">
        <v>279</v>
      </c>
      <c r="C80" s="175"/>
      <c r="D80" s="175"/>
      <c r="E80" s="159"/>
    </row>
    <row r="81" spans="1:5" s="328" customFormat="1" ht="12" customHeight="1" thickBot="1" x14ac:dyDescent="0.25">
      <c r="A81" s="314" t="s">
        <v>280</v>
      </c>
      <c r="B81" s="162" t="s">
        <v>281</v>
      </c>
      <c r="C81" s="171">
        <f>SUM(C82:C85)</f>
        <v>0</v>
      </c>
      <c r="D81" s="171">
        <f>SUM(D82:D85)</f>
        <v>0</v>
      </c>
      <c r="E81" s="155">
        <f>SUM(E82:E85)</f>
        <v>0</v>
      </c>
    </row>
    <row r="82" spans="1:5" s="328" customFormat="1" ht="12" customHeight="1" x14ac:dyDescent="0.2">
      <c r="A82" s="315" t="s">
        <v>282</v>
      </c>
      <c r="B82" s="182" t="s">
        <v>283</v>
      </c>
      <c r="C82" s="175"/>
      <c r="D82" s="175"/>
      <c r="E82" s="159"/>
    </row>
    <row r="83" spans="1:5" s="328" customFormat="1" ht="12" customHeight="1" x14ac:dyDescent="0.2">
      <c r="A83" s="316" t="s">
        <v>284</v>
      </c>
      <c r="B83" s="183" t="s">
        <v>285</v>
      </c>
      <c r="C83" s="175"/>
      <c r="D83" s="175"/>
      <c r="E83" s="159"/>
    </row>
    <row r="84" spans="1:5" s="328" customFormat="1" ht="12" customHeight="1" x14ac:dyDescent="0.2">
      <c r="A84" s="316" t="s">
        <v>286</v>
      </c>
      <c r="B84" s="183" t="s">
        <v>287</v>
      </c>
      <c r="C84" s="175"/>
      <c r="D84" s="175"/>
      <c r="E84" s="159"/>
    </row>
    <row r="85" spans="1:5" s="328" customFormat="1" ht="12" customHeight="1" thickBot="1" x14ac:dyDescent="0.25">
      <c r="A85" s="317" t="s">
        <v>288</v>
      </c>
      <c r="B85" s="184" t="s">
        <v>289</v>
      </c>
      <c r="C85" s="175"/>
      <c r="D85" s="175"/>
      <c r="E85" s="159"/>
    </row>
    <row r="86" spans="1:5" s="328" customFormat="1" ht="12" customHeight="1" thickBot="1" x14ac:dyDescent="0.25">
      <c r="A86" s="314" t="s">
        <v>290</v>
      </c>
      <c r="B86" s="162" t="s">
        <v>291</v>
      </c>
      <c r="C86" s="197"/>
      <c r="D86" s="197"/>
      <c r="E86" s="198"/>
    </row>
    <row r="87" spans="1:5" s="328" customFormat="1" ht="12" customHeight="1" thickBot="1" x14ac:dyDescent="0.25">
      <c r="A87" s="314" t="s">
        <v>292</v>
      </c>
      <c r="B87" s="308" t="s">
        <v>293</v>
      </c>
      <c r="C87" s="177">
        <f>+C65+C69+C74+C77+C81+C86</f>
        <v>152210955</v>
      </c>
      <c r="D87" s="177">
        <f>+D65+D69+D74+D77+D81+D86</f>
        <v>123298830</v>
      </c>
      <c r="E87" s="190">
        <f>+E65+E69+E74+E77+E81+E86</f>
        <v>122995992</v>
      </c>
    </row>
    <row r="88" spans="1:5" s="328" customFormat="1" ht="15" customHeight="1" thickBot="1" x14ac:dyDescent="0.25">
      <c r="A88" s="318" t="s">
        <v>294</v>
      </c>
      <c r="B88" s="309" t="s">
        <v>429</v>
      </c>
      <c r="C88" s="177">
        <f>+C64+C87</f>
        <v>391287696</v>
      </c>
      <c r="D88" s="177">
        <f>+D64+D87</f>
        <v>393744878</v>
      </c>
      <c r="E88" s="190">
        <f>+E64+E87</f>
        <v>343683185</v>
      </c>
    </row>
    <row r="89" spans="1:5" x14ac:dyDescent="0.25">
      <c r="A89" s="284"/>
      <c r="B89" s="285"/>
      <c r="C89" s="299"/>
      <c r="D89" s="299"/>
      <c r="E89" s="299"/>
    </row>
    <row r="90" spans="1:5" s="327" customFormat="1" ht="16.5" customHeight="1" thickBot="1" x14ac:dyDescent="0.3">
      <c r="A90" s="286"/>
      <c r="B90" s="287"/>
      <c r="C90" s="300"/>
      <c r="D90" s="300"/>
      <c r="E90" s="300"/>
    </row>
    <row r="91" spans="1:5" s="108" customFormat="1" ht="12" customHeight="1" thickBot="1" x14ac:dyDescent="0.3">
      <c r="A91" s="456" t="s">
        <v>43</v>
      </c>
      <c r="B91" s="457"/>
      <c r="C91" s="457"/>
      <c r="D91" s="457"/>
      <c r="E91" s="458"/>
    </row>
    <row r="92" spans="1:5" ht="12" customHeight="1" thickBot="1" x14ac:dyDescent="0.3">
      <c r="A92" s="306" t="s">
        <v>6</v>
      </c>
      <c r="B92" s="144" t="s">
        <v>302</v>
      </c>
      <c r="C92" s="290">
        <f>SUM(C93:C97)</f>
        <v>67562000</v>
      </c>
      <c r="D92" s="290">
        <f>SUM(D93:D97)</f>
        <v>68926429</v>
      </c>
      <c r="E92" s="290">
        <f>SUM(E93:E97)</f>
        <v>60770496</v>
      </c>
    </row>
    <row r="93" spans="1:5" ht="12" customHeight="1" x14ac:dyDescent="0.25">
      <c r="A93" s="319" t="s">
        <v>69</v>
      </c>
      <c r="B93" s="130" t="s">
        <v>36</v>
      </c>
      <c r="C93" s="291">
        <v>16058000</v>
      </c>
      <c r="D93" s="291">
        <v>1793000</v>
      </c>
      <c r="E93" s="291">
        <v>17625662</v>
      </c>
    </row>
    <row r="94" spans="1:5" ht="12" customHeight="1" x14ac:dyDescent="0.25">
      <c r="A94" s="312" t="s">
        <v>70</v>
      </c>
      <c r="B94" s="128" t="s">
        <v>131</v>
      </c>
      <c r="C94" s="292">
        <v>3270000</v>
      </c>
      <c r="D94" s="292">
        <v>3270000</v>
      </c>
      <c r="E94" s="292">
        <v>2574001</v>
      </c>
    </row>
    <row r="95" spans="1:5" ht="12" customHeight="1" x14ac:dyDescent="0.25">
      <c r="A95" s="312" t="s">
        <v>71</v>
      </c>
      <c r="B95" s="128" t="s">
        <v>98</v>
      </c>
      <c r="C95" s="294">
        <v>38294000</v>
      </c>
      <c r="D95" s="294">
        <v>38704000</v>
      </c>
      <c r="E95" s="294">
        <v>26820344</v>
      </c>
    </row>
    <row r="96" spans="1:5" ht="12" customHeight="1" x14ac:dyDescent="0.25">
      <c r="A96" s="312" t="s">
        <v>72</v>
      </c>
      <c r="B96" s="131" t="s">
        <v>132</v>
      </c>
      <c r="C96" s="294">
        <v>3490000</v>
      </c>
      <c r="D96" s="294">
        <v>3490000</v>
      </c>
      <c r="E96" s="294">
        <v>2910275</v>
      </c>
    </row>
    <row r="97" spans="1:5" ht="12" customHeight="1" x14ac:dyDescent="0.25">
      <c r="A97" s="312" t="s">
        <v>81</v>
      </c>
      <c r="B97" s="139" t="s">
        <v>133</v>
      </c>
      <c r="C97" s="294">
        <f>SUM(C98:C107)</f>
        <v>6450000</v>
      </c>
      <c r="D97" s="294">
        <f>SUM(D98:D107)</f>
        <v>21669429</v>
      </c>
      <c r="E97" s="294">
        <f>SUM(E98:E107)</f>
        <v>10840214</v>
      </c>
    </row>
    <row r="98" spans="1:5" ht="12" customHeight="1" x14ac:dyDescent="0.25">
      <c r="A98" s="312" t="s">
        <v>73</v>
      </c>
      <c r="B98" s="128" t="s">
        <v>303</v>
      </c>
      <c r="C98" s="294"/>
      <c r="D98" s="294"/>
      <c r="E98" s="294"/>
    </row>
    <row r="99" spans="1:5" ht="12" customHeight="1" x14ac:dyDescent="0.2">
      <c r="A99" s="312" t="s">
        <v>74</v>
      </c>
      <c r="B99" s="151" t="s">
        <v>304</v>
      </c>
      <c r="C99" s="294"/>
      <c r="D99" s="294"/>
      <c r="E99" s="294"/>
    </row>
    <row r="100" spans="1:5" ht="12" customHeight="1" x14ac:dyDescent="0.25">
      <c r="A100" s="312" t="s">
        <v>82</v>
      </c>
      <c r="B100" s="152" t="s">
        <v>305</v>
      </c>
      <c r="C100" s="294"/>
      <c r="D100" s="294"/>
      <c r="E100" s="294"/>
    </row>
    <row r="101" spans="1:5" ht="12" customHeight="1" x14ac:dyDescent="0.25">
      <c r="A101" s="312" t="s">
        <v>83</v>
      </c>
      <c r="B101" s="152" t="s">
        <v>306</v>
      </c>
      <c r="C101" s="294"/>
      <c r="D101" s="294">
        <v>15219429</v>
      </c>
      <c r="E101" s="294">
        <v>6497429</v>
      </c>
    </row>
    <row r="102" spans="1:5" ht="12" customHeight="1" x14ac:dyDescent="0.2">
      <c r="A102" s="312" t="s">
        <v>84</v>
      </c>
      <c r="B102" s="151" t="s">
        <v>307</v>
      </c>
      <c r="C102" s="294">
        <v>2250000</v>
      </c>
      <c r="D102" s="294">
        <v>2250000</v>
      </c>
      <c r="E102" s="294">
        <v>505650</v>
      </c>
    </row>
    <row r="103" spans="1:5" ht="12" customHeight="1" x14ac:dyDescent="0.2">
      <c r="A103" s="312" t="s">
        <v>85</v>
      </c>
      <c r="B103" s="151" t="s">
        <v>308</v>
      </c>
      <c r="C103" s="294"/>
      <c r="D103" s="294"/>
      <c r="E103" s="294"/>
    </row>
    <row r="104" spans="1:5" ht="12" customHeight="1" x14ac:dyDescent="0.25">
      <c r="A104" s="312" t="s">
        <v>87</v>
      </c>
      <c r="B104" s="152" t="s">
        <v>309</v>
      </c>
      <c r="C104" s="294"/>
      <c r="D104" s="294"/>
      <c r="E104" s="294"/>
    </row>
    <row r="105" spans="1:5" ht="12" customHeight="1" x14ac:dyDescent="0.25">
      <c r="A105" s="320" t="s">
        <v>134</v>
      </c>
      <c r="B105" s="153" t="s">
        <v>310</v>
      </c>
      <c r="C105" s="294"/>
      <c r="D105" s="294"/>
      <c r="E105" s="294"/>
    </row>
    <row r="106" spans="1:5" s="108" customFormat="1" ht="12" customHeight="1" x14ac:dyDescent="0.25">
      <c r="A106" s="312" t="s">
        <v>311</v>
      </c>
      <c r="B106" s="153" t="s">
        <v>312</v>
      </c>
      <c r="C106" s="294"/>
      <c r="D106" s="294"/>
      <c r="E106" s="294"/>
    </row>
    <row r="107" spans="1:5" ht="12" customHeight="1" thickBot="1" x14ac:dyDescent="0.3">
      <c r="A107" s="321" t="s">
        <v>313</v>
      </c>
      <c r="B107" s="154" t="s">
        <v>314</v>
      </c>
      <c r="C107" s="296">
        <v>4200000</v>
      </c>
      <c r="D107" s="296">
        <v>4200000</v>
      </c>
      <c r="E107" s="296">
        <v>3837135</v>
      </c>
    </row>
    <row r="108" spans="1:5" ht="12" customHeight="1" thickBot="1" x14ac:dyDescent="0.3">
      <c r="A108" s="145" t="s">
        <v>7</v>
      </c>
      <c r="B108" s="143" t="s">
        <v>315</v>
      </c>
      <c r="C108" s="165">
        <f>+C109+C111+C113</f>
        <v>269197495</v>
      </c>
      <c r="D108" s="165">
        <f>+D109+D111+D113</f>
        <v>246126094</v>
      </c>
      <c r="E108" s="165">
        <f>+E109+E111+E113</f>
        <v>100425092</v>
      </c>
    </row>
    <row r="109" spans="1:5" ht="12" customHeight="1" x14ac:dyDescent="0.25">
      <c r="A109" s="311" t="s">
        <v>75</v>
      </c>
      <c r="B109" s="128" t="s">
        <v>150</v>
      </c>
      <c r="C109" s="293">
        <v>233950777</v>
      </c>
      <c r="D109" s="293">
        <v>208284081</v>
      </c>
      <c r="E109" s="293">
        <v>76691086</v>
      </c>
    </row>
    <row r="110" spans="1:5" ht="12" customHeight="1" x14ac:dyDescent="0.25">
      <c r="A110" s="311" t="s">
        <v>76</v>
      </c>
      <c r="B110" s="132" t="s">
        <v>316</v>
      </c>
      <c r="C110" s="293"/>
      <c r="D110" s="293"/>
      <c r="E110" s="293"/>
    </row>
    <row r="111" spans="1:5" ht="12" customHeight="1" x14ac:dyDescent="0.25">
      <c r="A111" s="311" t="s">
        <v>77</v>
      </c>
      <c r="B111" s="132" t="s">
        <v>135</v>
      </c>
      <c r="C111" s="292">
        <v>35246718</v>
      </c>
      <c r="D111" s="292">
        <v>37842013</v>
      </c>
      <c r="E111" s="292">
        <v>23734006</v>
      </c>
    </row>
    <row r="112" spans="1:5" ht="12" customHeight="1" x14ac:dyDescent="0.25">
      <c r="A112" s="311" t="s">
        <v>78</v>
      </c>
      <c r="B112" s="132" t="s">
        <v>317</v>
      </c>
      <c r="C112" s="156"/>
      <c r="D112" s="156"/>
      <c r="E112" s="156"/>
    </row>
    <row r="113" spans="1:5" ht="12" customHeight="1" x14ac:dyDescent="0.25">
      <c r="A113" s="311" t="s">
        <v>79</v>
      </c>
      <c r="B113" s="164" t="s">
        <v>152</v>
      </c>
      <c r="C113" s="156"/>
      <c r="D113" s="156"/>
      <c r="E113" s="156"/>
    </row>
    <row r="114" spans="1:5" ht="12" customHeight="1" x14ac:dyDescent="0.25">
      <c r="A114" s="311" t="s">
        <v>86</v>
      </c>
      <c r="B114" s="163" t="s">
        <v>318</v>
      </c>
      <c r="C114" s="156"/>
      <c r="D114" s="156"/>
      <c r="E114" s="156"/>
    </row>
    <row r="115" spans="1:5" ht="12" customHeight="1" x14ac:dyDescent="0.25">
      <c r="A115" s="311" t="s">
        <v>88</v>
      </c>
      <c r="B115" s="178" t="s">
        <v>319</v>
      </c>
      <c r="C115" s="156"/>
      <c r="D115" s="156"/>
      <c r="E115" s="156"/>
    </row>
    <row r="116" spans="1:5" ht="12" customHeight="1" x14ac:dyDescent="0.25">
      <c r="A116" s="311" t="s">
        <v>136</v>
      </c>
      <c r="B116" s="152" t="s">
        <v>306</v>
      </c>
      <c r="C116" s="156"/>
      <c r="D116" s="156"/>
      <c r="E116" s="156"/>
    </row>
    <row r="117" spans="1:5" ht="12" customHeight="1" x14ac:dyDescent="0.25">
      <c r="A117" s="311" t="s">
        <v>137</v>
      </c>
      <c r="B117" s="152" t="s">
        <v>320</v>
      </c>
      <c r="C117" s="156"/>
      <c r="D117" s="156"/>
      <c r="E117" s="156"/>
    </row>
    <row r="118" spans="1:5" ht="12" customHeight="1" x14ac:dyDescent="0.25">
      <c r="A118" s="311" t="s">
        <v>138</v>
      </c>
      <c r="B118" s="152" t="s">
        <v>321</v>
      </c>
      <c r="C118" s="156"/>
      <c r="D118" s="156"/>
      <c r="E118" s="156"/>
    </row>
    <row r="119" spans="1:5" ht="12" customHeight="1" x14ac:dyDescent="0.25">
      <c r="A119" s="311" t="s">
        <v>322</v>
      </c>
      <c r="B119" s="152" t="s">
        <v>309</v>
      </c>
      <c r="C119" s="156"/>
      <c r="D119" s="156"/>
      <c r="E119" s="156"/>
    </row>
    <row r="120" spans="1:5" ht="12" customHeight="1" x14ac:dyDescent="0.25">
      <c r="A120" s="311" t="s">
        <v>323</v>
      </c>
      <c r="B120" s="152" t="s">
        <v>324</v>
      </c>
      <c r="C120" s="156"/>
      <c r="D120" s="156"/>
      <c r="E120" s="156"/>
    </row>
    <row r="121" spans="1:5" ht="12" customHeight="1" thickBot="1" x14ac:dyDescent="0.3">
      <c r="A121" s="320" t="s">
        <v>325</v>
      </c>
      <c r="B121" s="152" t="s">
        <v>326</v>
      </c>
      <c r="C121" s="158"/>
      <c r="D121" s="158"/>
      <c r="E121" s="158"/>
    </row>
    <row r="122" spans="1:5" ht="12" customHeight="1" thickBot="1" x14ac:dyDescent="0.3">
      <c r="A122" s="145" t="s">
        <v>8</v>
      </c>
      <c r="B122" s="148" t="s">
        <v>327</v>
      </c>
      <c r="C122" s="165">
        <f>+C123+C124</f>
        <v>2648328</v>
      </c>
      <c r="D122" s="165">
        <f>+D123+D124</f>
        <v>32252976</v>
      </c>
      <c r="E122" s="165">
        <f>+E123+E124</f>
        <v>0</v>
      </c>
    </row>
    <row r="123" spans="1:5" ht="12" customHeight="1" x14ac:dyDescent="0.25">
      <c r="A123" s="311" t="s">
        <v>58</v>
      </c>
      <c r="B123" s="129" t="s">
        <v>45</v>
      </c>
      <c r="C123" s="293">
        <v>2648328</v>
      </c>
      <c r="D123" s="293">
        <v>32252976</v>
      </c>
      <c r="E123" s="293"/>
    </row>
    <row r="124" spans="1:5" ht="12" customHeight="1" thickBot="1" x14ac:dyDescent="0.3">
      <c r="A124" s="313" t="s">
        <v>59</v>
      </c>
      <c r="B124" s="132" t="s">
        <v>46</v>
      </c>
      <c r="C124" s="294"/>
      <c r="D124" s="294"/>
      <c r="E124" s="294"/>
    </row>
    <row r="125" spans="1:5" ht="12" customHeight="1" thickBot="1" x14ac:dyDescent="0.3">
      <c r="A125" s="145" t="s">
        <v>9</v>
      </c>
      <c r="B125" s="148" t="s">
        <v>328</v>
      </c>
      <c r="C125" s="165">
        <f>+C92+C108+C122</f>
        <v>339407823</v>
      </c>
      <c r="D125" s="165">
        <f>+D92+D108+D122</f>
        <v>347305499</v>
      </c>
      <c r="E125" s="165">
        <f>+E92+E108+E122</f>
        <v>161195588</v>
      </c>
    </row>
    <row r="126" spans="1:5" ht="12" customHeight="1" thickBot="1" x14ac:dyDescent="0.3">
      <c r="A126" s="145" t="s">
        <v>10</v>
      </c>
      <c r="B126" s="148" t="s">
        <v>431</v>
      </c>
      <c r="C126" s="165">
        <f>+C127+C128+C129</f>
        <v>0</v>
      </c>
      <c r="D126" s="165">
        <f>+D127+D128+D129</f>
        <v>0</v>
      </c>
      <c r="E126" s="165">
        <f>+E127+E128+E129</f>
        <v>0</v>
      </c>
    </row>
    <row r="127" spans="1:5" ht="12" customHeight="1" x14ac:dyDescent="0.25">
      <c r="A127" s="311" t="s">
        <v>62</v>
      </c>
      <c r="B127" s="129" t="s">
        <v>330</v>
      </c>
      <c r="C127" s="156"/>
      <c r="D127" s="156"/>
      <c r="E127" s="156"/>
    </row>
    <row r="128" spans="1:5" ht="12" customHeight="1" x14ac:dyDescent="0.25">
      <c r="A128" s="311" t="s">
        <v>63</v>
      </c>
      <c r="B128" s="129" t="s">
        <v>331</v>
      </c>
      <c r="C128" s="156"/>
      <c r="D128" s="156"/>
      <c r="E128" s="156"/>
    </row>
    <row r="129" spans="1:11" ht="12" customHeight="1" thickBot="1" x14ac:dyDescent="0.3">
      <c r="A129" s="320" t="s">
        <v>64</v>
      </c>
      <c r="B129" s="127" t="s">
        <v>332</v>
      </c>
      <c r="C129" s="156"/>
      <c r="D129" s="156"/>
      <c r="E129" s="156"/>
    </row>
    <row r="130" spans="1:11" ht="12" customHeight="1" thickBot="1" x14ac:dyDescent="0.3">
      <c r="A130" s="145" t="s">
        <v>11</v>
      </c>
      <c r="B130" s="148" t="s">
        <v>333</v>
      </c>
      <c r="C130" s="165">
        <f>+C131+C132+C133+C134</f>
        <v>0</v>
      </c>
      <c r="D130" s="165">
        <f>+D131+D132+D133+D134</f>
        <v>0</v>
      </c>
      <c r="E130" s="165">
        <f>+E131+E132+E133+E134</f>
        <v>0</v>
      </c>
    </row>
    <row r="131" spans="1:11" ht="12" customHeight="1" x14ac:dyDescent="0.25">
      <c r="A131" s="311" t="s">
        <v>65</v>
      </c>
      <c r="B131" s="129" t="s">
        <v>334</v>
      </c>
      <c r="C131" s="156"/>
      <c r="D131" s="156"/>
      <c r="E131" s="156"/>
    </row>
    <row r="132" spans="1:11" ht="12" customHeight="1" x14ac:dyDescent="0.25">
      <c r="A132" s="311" t="s">
        <v>66</v>
      </c>
      <c r="B132" s="129" t="s">
        <v>335</v>
      </c>
      <c r="C132" s="156"/>
      <c r="D132" s="156"/>
      <c r="E132" s="156"/>
    </row>
    <row r="133" spans="1:11" s="108" customFormat="1" ht="12" customHeight="1" x14ac:dyDescent="0.25">
      <c r="A133" s="311" t="s">
        <v>230</v>
      </c>
      <c r="B133" s="129" t="s">
        <v>336</v>
      </c>
      <c r="C133" s="156"/>
      <c r="D133" s="156"/>
      <c r="E133" s="156"/>
    </row>
    <row r="134" spans="1:11" ht="13.8" thickBot="1" x14ac:dyDescent="0.3">
      <c r="A134" s="320" t="s">
        <v>232</v>
      </c>
      <c r="B134" s="127" t="s">
        <v>337</v>
      </c>
      <c r="C134" s="156"/>
      <c r="D134" s="156"/>
      <c r="E134" s="156"/>
      <c r="K134" s="275"/>
    </row>
    <row r="135" spans="1:11" ht="13.8" thickBot="1" x14ac:dyDescent="0.3">
      <c r="A135" s="145" t="s">
        <v>12</v>
      </c>
      <c r="B135" s="148" t="s">
        <v>458</v>
      </c>
      <c r="C135" s="295">
        <f>+C136+C137+C138+C140+C139</f>
        <v>52469833</v>
      </c>
      <c r="D135" s="295">
        <f>+D136+D137+D138+D140+D139</f>
        <v>52469833</v>
      </c>
      <c r="E135" s="295">
        <f>+E136+E137+E138+E140+E139</f>
        <v>38575937</v>
      </c>
    </row>
    <row r="136" spans="1:11" ht="12" customHeight="1" x14ac:dyDescent="0.25">
      <c r="A136" s="311" t="s">
        <v>67</v>
      </c>
      <c r="B136" s="129" t="s">
        <v>473</v>
      </c>
      <c r="C136" s="156"/>
      <c r="D136" s="156"/>
      <c r="E136" s="156"/>
    </row>
    <row r="137" spans="1:11" ht="12" customHeight="1" x14ac:dyDescent="0.25">
      <c r="A137" s="311" t="s">
        <v>68</v>
      </c>
      <c r="B137" s="129" t="s">
        <v>340</v>
      </c>
      <c r="C137" s="156">
        <v>2162053</v>
      </c>
      <c r="D137" s="156">
        <v>2162053</v>
      </c>
      <c r="E137" s="156">
        <v>2162053</v>
      </c>
    </row>
    <row r="138" spans="1:11" s="108" customFormat="1" ht="12" customHeight="1" x14ac:dyDescent="0.25">
      <c r="A138" s="311" t="s">
        <v>239</v>
      </c>
      <c r="B138" s="129" t="s">
        <v>457</v>
      </c>
      <c r="C138" s="156">
        <v>50307780</v>
      </c>
      <c r="D138" s="156">
        <v>50307780</v>
      </c>
      <c r="E138" s="156">
        <v>36413884</v>
      </c>
    </row>
    <row r="139" spans="1:11" s="108" customFormat="1" ht="12" customHeight="1" x14ac:dyDescent="0.25">
      <c r="A139" s="311" t="s">
        <v>241</v>
      </c>
      <c r="B139" s="129" t="s">
        <v>341</v>
      </c>
      <c r="C139" s="156"/>
      <c r="D139" s="156"/>
      <c r="E139" s="156"/>
    </row>
    <row r="140" spans="1:11" s="108" customFormat="1" ht="12" customHeight="1" thickBot="1" x14ac:dyDescent="0.3">
      <c r="A140" s="320" t="s">
        <v>456</v>
      </c>
      <c r="B140" s="127" t="s">
        <v>342</v>
      </c>
      <c r="C140" s="156"/>
      <c r="D140" s="156"/>
      <c r="E140" s="156"/>
    </row>
    <row r="141" spans="1:11" s="108" customFormat="1" ht="12" customHeight="1" thickBot="1" x14ac:dyDescent="0.3">
      <c r="A141" s="145" t="s">
        <v>13</v>
      </c>
      <c r="B141" s="148" t="s">
        <v>432</v>
      </c>
      <c r="C141" s="297">
        <f>+C142+C143+C144+C145</f>
        <v>0</v>
      </c>
      <c r="D141" s="297">
        <f>+D142+D143+D144+D145</f>
        <v>0</v>
      </c>
      <c r="E141" s="297">
        <f>+E142+E143+E144+E145</f>
        <v>0</v>
      </c>
    </row>
    <row r="142" spans="1:11" s="108" customFormat="1" ht="12" customHeight="1" x14ac:dyDescent="0.25">
      <c r="A142" s="311" t="s">
        <v>129</v>
      </c>
      <c r="B142" s="129" t="s">
        <v>344</v>
      </c>
      <c r="C142" s="156"/>
      <c r="D142" s="156"/>
      <c r="E142" s="156"/>
    </row>
    <row r="143" spans="1:11" s="108" customFormat="1" ht="12" customHeight="1" x14ac:dyDescent="0.25">
      <c r="A143" s="311" t="s">
        <v>130</v>
      </c>
      <c r="B143" s="129" t="s">
        <v>345</v>
      </c>
      <c r="C143" s="156"/>
      <c r="D143" s="156"/>
      <c r="E143" s="156"/>
    </row>
    <row r="144" spans="1:11" ht="12.75" customHeight="1" x14ac:dyDescent="0.25">
      <c r="A144" s="311" t="s">
        <v>151</v>
      </c>
      <c r="B144" s="129" t="s">
        <v>346</v>
      </c>
      <c r="C144" s="156"/>
      <c r="D144" s="156"/>
      <c r="E144" s="156"/>
    </row>
    <row r="145" spans="1:5" ht="12" customHeight="1" thickBot="1" x14ac:dyDescent="0.3">
      <c r="A145" s="311" t="s">
        <v>247</v>
      </c>
      <c r="B145" s="129" t="s">
        <v>347</v>
      </c>
      <c r="C145" s="156"/>
      <c r="D145" s="156"/>
      <c r="E145" s="156"/>
    </row>
    <row r="146" spans="1:5" ht="15" customHeight="1" thickBot="1" x14ac:dyDescent="0.3">
      <c r="A146" s="145" t="s">
        <v>14</v>
      </c>
      <c r="B146" s="148" t="s">
        <v>348</v>
      </c>
      <c r="C146" s="310">
        <f>+C126+C130+C135+C141</f>
        <v>52469833</v>
      </c>
      <c r="D146" s="310">
        <f>+D126+D130+D135+D141</f>
        <v>52469833</v>
      </c>
      <c r="E146" s="310">
        <f>+E126+E130+E135+E141</f>
        <v>38575937</v>
      </c>
    </row>
    <row r="147" spans="1:5" ht="13.8" thickBot="1" x14ac:dyDescent="0.3">
      <c r="A147" s="322" t="s">
        <v>15</v>
      </c>
      <c r="B147" s="167" t="s">
        <v>349</v>
      </c>
      <c r="C147" s="310">
        <f>+C125+C146</f>
        <v>391877656</v>
      </c>
      <c r="D147" s="310">
        <f>+D125+D146</f>
        <v>399775332</v>
      </c>
      <c r="E147" s="310">
        <f>+E125+E146</f>
        <v>199771525</v>
      </c>
    </row>
    <row r="148" spans="1:5" ht="15" customHeight="1" thickBot="1" x14ac:dyDescent="0.3">
      <c r="A148" s="28"/>
      <c r="B148" s="29"/>
      <c r="C148" s="30"/>
      <c r="D148" s="30"/>
      <c r="E148" s="30"/>
    </row>
    <row r="149" spans="1:5" ht="14.25" customHeight="1" thickBot="1" x14ac:dyDescent="0.3">
      <c r="A149" s="288" t="s">
        <v>461</v>
      </c>
      <c r="B149" s="289"/>
      <c r="C149" s="98"/>
      <c r="D149" s="99"/>
      <c r="E149" s="96">
        <v>3</v>
      </c>
    </row>
    <row r="150" spans="1:5" ht="13.8" thickBot="1" x14ac:dyDescent="0.3">
      <c r="A150" s="288" t="s">
        <v>147</v>
      </c>
      <c r="B150" s="289"/>
      <c r="C150" s="98"/>
      <c r="D150" s="99"/>
      <c r="E150" s="96">
        <v>0</v>
      </c>
    </row>
  </sheetData>
  <sheetProtection formatCells="0"/>
  <mergeCells count="5">
    <mergeCell ref="B2:D2"/>
    <mergeCell ref="B3:D3"/>
    <mergeCell ref="A7:E7"/>
    <mergeCell ref="A91:E91"/>
    <mergeCell ref="C1:E1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58"/>
  <sheetViews>
    <sheetView zoomScaleNormal="100" zoomScaleSheetLayoutView="145" workbookViewId="0">
      <selection activeCell="C10" sqref="C10"/>
    </sheetView>
  </sheetViews>
  <sheetFormatPr defaultColWidth="9.33203125" defaultRowHeight="13.2" x14ac:dyDescent="0.25"/>
  <cols>
    <col min="1" max="1" width="18.6640625" style="343" customWidth="1"/>
    <col min="2" max="2" width="62" style="25" customWidth="1"/>
    <col min="3" max="5" width="15.77734375" style="25" customWidth="1"/>
    <col min="6" max="16384" width="9.33203125" style="25"/>
  </cols>
  <sheetData>
    <row r="1" spans="1:5" s="279" customFormat="1" ht="21" customHeight="1" thickBot="1" x14ac:dyDescent="0.3">
      <c r="A1" s="278"/>
      <c r="B1" s="280"/>
      <c r="C1" s="324"/>
      <c r="D1" s="324"/>
      <c r="E1" s="368" t="s">
        <v>530</v>
      </c>
    </row>
    <row r="2" spans="1:5" s="325" customFormat="1" ht="25.5" customHeight="1" x14ac:dyDescent="0.25">
      <c r="A2" s="305" t="s">
        <v>145</v>
      </c>
      <c r="B2" s="466" t="s">
        <v>475</v>
      </c>
      <c r="C2" s="467"/>
      <c r="D2" s="468"/>
      <c r="E2" s="348" t="s">
        <v>48</v>
      </c>
    </row>
    <row r="3" spans="1:5" s="325" customFormat="1" ht="16.2" thickBot="1" x14ac:dyDescent="0.3">
      <c r="A3" s="323" t="s">
        <v>144</v>
      </c>
      <c r="B3" s="469" t="s">
        <v>426</v>
      </c>
      <c r="C3" s="474"/>
      <c r="D3" s="475"/>
      <c r="E3" s="349" t="s">
        <v>40</v>
      </c>
    </row>
    <row r="4" spans="1:5" s="326" customFormat="1" ht="15.9" customHeight="1" thickBot="1" x14ac:dyDescent="0.35">
      <c r="A4" s="281"/>
      <c r="B4" s="281"/>
      <c r="C4" s="282"/>
      <c r="D4" s="282"/>
      <c r="E4" s="282" t="s">
        <v>504</v>
      </c>
    </row>
    <row r="5" spans="1:5" ht="23.4" thickBot="1" x14ac:dyDescent="0.3">
      <c r="A5" s="117" t="s">
        <v>146</v>
      </c>
      <c r="B5" s="118" t="s">
        <v>41</v>
      </c>
      <c r="C5" s="83" t="s">
        <v>171</v>
      </c>
      <c r="D5" s="83" t="s">
        <v>176</v>
      </c>
      <c r="E5" s="283" t="s">
        <v>177</v>
      </c>
    </row>
    <row r="6" spans="1:5" s="327" customFormat="1" ht="12.9" customHeight="1" thickBot="1" x14ac:dyDescent="0.3">
      <c r="A6" s="276" t="s">
        <v>296</v>
      </c>
      <c r="B6" s="277" t="s">
        <v>297</v>
      </c>
      <c r="C6" s="277" t="s">
        <v>298</v>
      </c>
      <c r="D6" s="97" t="s">
        <v>299</v>
      </c>
      <c r="E6" s="95" t="s">
        <v>300</v>
      </c>
    </row>
    <row r="7" spans="1:5" s="327" customFormat="1" ht="15.9" customHeight="1" thickBot="1" x14ac:dyDescent="0.3">
      <c r="A7" s="456" t="s">
        <v>42</v>
      </c>
      <c r="B7" s="457"/>
      <c r="C7" s="457"/>
      <c r="D7" s="457"/>
      <c r="E7" s="458"/>
    </row>
    <row r="8" spans="1:5" s="301" customFormat="1" ht="12" customHeight="1" thickBot="1" x14ac:dyDescent="0.3">
      <c r="A8" s="276" t="s">
        <v>6</v>
      </c>
      <c r="B8" s="339" t="s">
        <v>433</v>
      </c>
      <c r="C8" s="207">
        <f>SUM(C9:C18)</f>
        <v>0</v>
      </c>
      <c r="D8" s="359">
        <f>SUM(D9:D18)</f>
        <v>0</v>
      </c>
      <c r="E8" s="345">
        <f>SUM(E9:E18)</f>
        <v>579355</v>
      </c>
    </row>
    <row r="9" spans="1:5" s="301" customFormat="1" ht="12" customHeight="1" x14ac:dyDescent="0.25">
      <c r="A9" s="350" t="s">
        <v>69</v>
      </c>
      <c r="B9" s="130" t="s">
        <v>215</v>
      </c>
      <c r="C9" s="91"/>
      <c r="D9" s="360"/>
      <c r="E9" s="334"/>
    </row>
    <row r="10" spans="1:5" s="301" customFormat="1" ht="12" customHeight="1" x14ac:dyDescent="0.25">
      <c r="A10" s="351" t="s">
        <v>70</v>
      </c>
      <c r="B10" s="128" t="s">
        <v>216</v>
      </c>
      <c r="C10" s="204"/>
      <c r="D10" s="361"/>
      <c r="E10" s="100"/>
    </row>
    <row r="11" spans="1:5" s="301" customFormat="1" ht="12" customHeight="1" x14ac:dyDescent="0.25">
      <c r="A11" s="351" t="s">
        <v>71</v>
      </c>
      <c r="B11" s="128" t="s">
        <v>217</v>
      </c>
      <c r="C11" s="204"/>
      <c r="D11" s="361">
        <v>0</v>
      </c>
      <c r="E11" s="361"/>
    </row>
    <row r="12" spans="1:5" s="301" customFormat="1" ht="12" customHeight="1" x14ac:dyDescent="0.25">
      <c r="A12" s="351" t="s">
        <v>72</v>
      </c>
      <c r="B12" s="128" t="s">
        <v>218</v>
      </c>
      <c r="C12" s="204"/>
      <c r="D12" s="361"/>
      <c r="E12" s="100"/>
    </row>
    <row r="13" spans="1:5" s="301" customFormat="1" ht="12" customHeight="1" x14ac:dyDescent="0.25">
      <c r="A13" s="351" t="s">
        <v>105</v>
      </c>
      <c r="B13" s="128" t="s">
        <v>219</v>
      </c>
      <c r="C13" s="204"/>
      <c r="D13" s="361"/>
      <c r="E13" s="100"/>
    </row>
    <row r="14" spans="1:5" s="301" customFormat="1" ht="12" customHeight="1" x14ac:dyDescent="0.25">
      <c r="A14" s="351" t="s">
        <v>73</v>
      </c>
      <c r="B14" s="128" t="s">
        <v>434</v>
      </c>
      <c r="C14" s="204"/>
      <c r="D14" s="361"/>
      <c r="E14" s="100"/>
    </row>
    <row r="15" spans="1:5" s="328" customFormat="1" ht="12" customHeight="1" x14ac:dyDescent="0.25">
      <c r="A15" s="351" t="s">
        <v>74</v>
      </c>
      <c r="B15" s="127" t="s">
        <v>435</v>
      </c>
      <c r="C15" s="204"/>
      <c r="D15" s="361"/>
      <c r="E15" s="100"/>
    </row>
    <row r="16" spans="1:5" s="328" customFormat="1" ht="12" customHeight="1" x14ac:dyDescent="0.25">
      <c r="A16" s="351" t="s">
        <v>82</v>
      </c>
      <c r="B16" s="128" t="s">
        <v>222</v>
      </c>
      <c r="C16" s="92"/>
      <c r="D16" s="362"/>
      <c r="E16" s="333"/>
    </row>
    <row r="17" spans="1:5" s="301" customFormat="1" ht="12" customHeight="1" x14ac:dyDescent="0.25">
      <c r="A17" s="351" t="s">
        <v>83</v>
      </c>
      <c r="B17" s="128" t="s">
        <v>224</v>
      </c>
      <c r="C17" s="204"/>
      <c r="D17" s="361"/>
      <c r="E17" s="100"/>
    </row>
    <row r="18" spans="1:5" s="328" customFormat="1" ht="12" customHeight="1" thickBot="1" x14ac:dyDescent="0.3">
      <c r="A18" s="351" t="s">
        <v>84</v>
      </c>
      <c r="B18" s="127" t="s">
        <v>226</v>
      </c>
      <c r="C18" s="206"/>
      <c r="D18" s="101"/>
      <c r="E18" s="329">
        <v>579355</v>
      </c>
    </row>
    <row r="19" spans="1:5" s="328" customFormat="1" ht="12" customHeight="1" thickBot="1" x14ac:dyDescent="0.3">
      <c r="A19" s="276" t="s">
        <v>7</v>
      </c>
      <c r="B19" s="339" t="s">
        <v>436</v>
      </c>
      <c r="C19" s="207">
        <f>SUM(C20:C22)</f>
        <v>0</v>
      </c>
      <c r="D19" s="359">
        <f>SUM(D20:D22)</f>
        <v>0</v>
      </c>
      <c r="E19" s="345">
        <f>SUM(E20:E22)</f>
        <v>0</v>
      </c>
    </row>
    <row r="20" spans="1:5" s="328" customFormat="1" ht="12" customHeight="1" x14ac:dyDescent="0.25">
      <c r="A20" s="351" t="s">
        <v>75</v>
      </c>
      <c r="B20" s="129" t="s">
        <v>188</v>
      </c>
      <c r="C20" s="204"/>
      <c r="D20" s="361"/>
      <c r="E20" s="100"/>
    </row>
    <row r="21" spans="1:5" s="328" customFormat="1" ht="12" customHeight="1" x14ac:dyDescent="0.25">
      <c r="A21" s="351" t="s">
        <v>76</v>
      </c>
      <c r="B21" s="128" t="s">
        <v>437</v>
      </c>
      <c r="C21" s="204"/>
      <c r="D21" s="361"/>
      <c r="E21" s="100"/>
    </row>
    <row r="22" spans="1:5" s="328" customFormat="1" ht="12" customHeight="1" x14ac:dyDescent="0.25">
      <c r="A22" s="351" t="s">
        <v>77</v>
      </c>
      <c r="B22" s="128" t="s">
        <v>438</v>
      </c>
      <c r="C22" s="204"/>
      <c r="D22" s="361"/>
      <c r="E22" s="100"/>
    </row>
    <row r="23" spans="1:5" s="301" customFormat="1" ht="12" customHeight="1" thickBot="1" x14ac:dyDescent="0.3">
      <c r="A23" s="351" t="s">
        <v>78</v>
      </c>
      <c r="B23" s="128" t="s">
        <v>462</v>
      </c>
      <c r="C23" s="204"/>
      <c r="D23" s="361"/>
      <c r="E23" s="100"/>
    </row>
    <row r="24" spans="1:5" s="301" customFormat="1" ht="12" customHeight="1" thickBot="1" x14ac:dyDescent="0.3">
      <c r="A24" s="338" t="s">
        <v>8</v>
      </c>
      <c r="B24" s="148" t="s">
        <v>122</v>
      </c>
      <c r="C24" s="27"/>
      <c r="D24" s="363"/>
      <c r="E24" s="344"/>
    </row>
    <row r="25" spans="1:5" s="301" customFormat="1" ht="12" customHeight="1" thickBot="1" x14ac:dyDescent="0.3">
      <c r="A25" s="338" t="s">
        <v>9</v>
      </c>
      <c r="B25" s="148" t="s">
        <v>439</v>
      </c>
      <c r="C25" s="207">
        <f>+C26+C27</f>
        <v>0</v>
      </c>
      <c r="D25" s="359">
        <f>+D26+D27</f>
        <v>0</v>
      </c>
      <c r="E25" s="345">
        <f>+E26+E27</f>
        <v>0</v>
      </c>
    </row>
    <row r="26" spans="1:5" s="301" customFormat="1" ht="12" customHeight="1" x14ac:dyDescent="0.25">
      <c r="A26" s="352" t="s">
        <v>202</v>
      </c>
      <c r="B26" s="353" t="s">
        <v>437</v>
      </c>
      <c r="C26" s="88"/>
      <c r="D26" s="357"/>
      <c r="E26" s="332"/>
    </row>
    <row r="27" spans="1:5" s="301" customFormat="1" ht="12" customHeight="1" x14ac:dyDescent="0.25">
      <c r="A27" s="352" t="s">
        <v>208</v>
      </c>
      <c r="B27" s="354" t="s">
        <v>440</v>
      </c>
      <c r="C27" s="208"/>
      <c r="D27" s="364"/>
      <c r="E27" s="331"/>
    </row>
    <row r="28" spans="1:5" s="301" customFormat="1" ht="12" customHeight="1" thickBot="1" x14ac:dyDescent="0.3">
      <c r="A28" s="351" t="s">
        <v>210</v>
      </c>
      <c r="B28" s="355" t="s">
        <v>463</v>
      </c>
      <c r="C28" s="335"/>
      <c r="D28" s="365"/>
      <c r="E28" s="330"/>
    </row>
    <row r="29" spans="1:5" s="301" customFormat="1" ht="12" customHeight="1" thickBot="1" x14ac:dyDescent="0.3">
      <c r="A29" s="338" t="s">
        <v>10</v>
      </c>
      <c r="B29" s="148" t="s">
        <v>441</v>
      </c>
      <c r="C29" s="207">
        <f>+C30+C31+C32</f>
        <v>0</v>
      </c>
      <c r="D29" s="359">
        <f>+D30+D31+D32</f>
        <v>0</v>
      </c>
      <c r="E29" s="345">
        <f>+E30+E31+E32</f>
        <v>0</v>
      </c>
    </row>
    <row r="30" spans="1:5" s="301" customFormat="1" ht="12" customHeight="1" x14ac:dyDescent="0.25">
      <c r="A30" s="352" t="s">
        <v>62</v>
      </c>
      <c r="B30" s="353" t="s">
        <v>228</v>
      </c>
      <c r="C30" s="88"/>
      <c r="D30" s="357"/>
      <c r="E30" s="332"/>
    </row>
    <row r="31" spans="1:5" s="301" customFormat="1" ht="12" customHeight="1" x14ac:dyDescent="0.25">
      <c r="A31" s="352" t="s">
        <v>63</v>
      </c>
      <c r="B31" s="354" t="s">
        <v>229</v>
      </c>
      <c r="C31" s="208"/>
      <c r="D31" s="364"/>
      <c r="E31" s="331"/>
    </row>
    <row r="32" spans="1:5" s="301" customFormat="1" ht="12" customHeight="1" thickBot="1" x14ac:dyDescent="0.3">
      <c r="A32" s="351" t="s">
        <v>64</v>
      </c>
      <c r="B32" s="337" t="s">
        <v>231</v>
      </c>
      <c r="C32" s="335"/>
      <c r="D32" s="365"/>
      <c r="E32" s="330"/>
    </row>
    <row r="33" spans="1:13" s="301" customFormat="1" ht="12" customHeight="1" thickBot="1" x14ac:dyDescent="0.3">
      <c r="A33" s="338" t="s">
        <v>11</v>
      </c>
      <c r="B33" s="148" t="s">
        <v>356</v>
      </c>
      <c r="C33" s="27"/>
      <c r="D33" s="363"/>
      <c r="E33" s="344"/>
    </row>
    <row r="34" spans="1:13" s="301" customFormat="1" ht="12" customHeight="1" thickBot="1" x14ac:dyDescent="0.3">
      <c r="A34" s="338" t="s">
        <v>12</v>
      </c>
      <c r="B34" s="148" t="s">
        <v>442</v>
      </c>
      <c r="C34" s="27"/>
      <c r="D34" s="363"/>
      <c r="E34" s="344"/>
    </row>
    <row r="35" spans="1:13" s="301" customFormat="1" ht="12" customHeight="1" thickBot="1" x14ac:dyDescent="0.3">
      <c r="A35" s="276" t="s">
        <v>13</v>
      </c>
      <c r="B35" s="148" t="s">
        <v>443</v>
      </c>
      <c r="C35" s="207">
        <f>+C8+C19+C24+C25+C29+C33+C34</f>
        <v>0</v>
      </c>
      <c r="D35" s="359">
        <f>+D8+D19+D24+D25+D29+D33+D34</f>
        <v>0</v>
      </c>
      <c r="E35" s="345">
        <f>+E8+E19+E24+E25+E29+E33+E34</f>
        <v>579355</v>
      </c>
    </row>
    <row r="36" spans="1:13" s="328" customFormat="1" ht="12" customHeight="1" thickBot="1" x14ac:dyDescent="0.3">
      <c r="A36" s="340" t="s">
        <v>14</v>
      </c>
      <c r="B36" s="148" t="s">
        <v>444</v>
      </c>
      <c r="C36" s="207">
        <f>+C37+C38+C39</f>
        <v>32872800</v>
      </c>
      <c r="D36" s="359">
        <f>+D37+D38+D39</f>
        <v>33012987</v>
      </c>
      <c r="E36" s="345">
        <f>+E37+E38+E39</f>
        <v>19854984</v>
      </c>
    </row>
    <row r="37" spans="1:13" s="328" customFormat="1" ht="15" customHeight="1" x14ac:dyDescent="0.25">
      <c r="A37" s="352" t="s">
        <v>445</v>
      </c>
      <c r="B37" s="353" t="s">
        <v>159</v>
      </c>
      <c r="C37" s="88"/>
      <c r="D37" s="357">
        <v>140187</v>
      </c>
      <c r="E37" s="332">
        <v>140187</v>
      </c>
    </row>
    <row r="38" spans="1:13" s="328" customFormat="1" ht="15" customHeight="1" x14ac:dyDescent="0.25">
      <c r="A38" s="352" t="s">
        <v>446</v>
      </c>
      <c r="B38" s="354" t="s">
        <v>2</v>
      </c>
      <c r="C38" s="208"/>
      <c r="D38" s="364"/>
      <c r="E38" s="331"/>
    </row>
    <row r="39" spans="1:13" ht="13.8" thickBot="1" x14ac:dyDescent="0.3">
      <c r="A39" s="351" t="s">
        <v>447</v>
      </c>
      <c r="B39" s="337" t="s">
        <v>448</v>
      </c>
      <c r="C39" s="335">
        <v>32872800</v>
      </c>
      <c r="D39" s="365">
        <v>32872800</v>
      </c>
      <c r="E39" s="330">
        <v>19714797</v>
      </c>
    </row>
    <row r="40" spans="1:13" s="327" customFormat="1" ht="16.5" customHeight="1" thickBot="1" x14ac:dyDescent="0.25">
      <c r="A40" s="340" t="s">
        <v>15</v>
      </c>
      <c r="B40" s="341" t="s">
        <v>449</v>
      </c>
      <c r="C40" s="94">
        <f>+C35+C36</f>
        <v>32872800</v>
      </c>
      <c r="D40" s="366">
        <f>+D35+D36</f>
        <v>33012987</v>
      </c>
      <c r="E40" s="346">
        <f>+E35+E36</f>
        <v>20434339</v>
      </c>
    </row>
    <row r="41" spans="1:13" s="108" customFormat="1" ht="12" customHeight="1" x14ac:dyDescent="0.25">
      <c r="A41" s="284"/>
      <c r="B41" s="285"/>
      <c r="C41" s="299"/>
      <c r="D41" s="299"/>
      <c r="E41" s="299"/>
    </row>
    <row r="42" spans="1:13" ht="12" customHeight="1" thickBot="1" x14ac:dyDescent="0.3">
      <c r="A42" s="286"/>
      <c r="B42" s="287"/>
      <c r="C42" s="300"/>
      <c r="D42" s="300"/>
      <c r="E42" s="300"/>
    </row>
    <row r="43" spans="1:13" ht="12" customHeight="1" thickBot="1" x14ac:dyDescent="0.3">
      <c r="A43" s="456" t="s">
        <v>43</v>
      </c>
      <c r="B43" s="457"/>
      <c r="C43" s="457"/>
      <c r="D43" s="457"/>
      <c r="E43" s="458"/>
    </row>
    <row r="44" spans="1:13" ht="12" customHeight="1" thickBot="1" x14ac:dyDescent="0.3">
      <c r="A44" s="338" t="s">
        <v>6</v>
      </c>
      <c r="B44" s="148" t="s">
        <v>450</v>
      </c>
      <c r="C44" s="207">
        <f>SUM(C45:C49)</f>
        <v>28935800</v>
      </c>
      <c r="D44" s="207">
        <f>SUM(D45:D49)</f>
        <v>29075987</v>
      </c>
      <c r="E44" s="345">
        <f>SUM(E45:E49)</f>
        <v>20209839</v>
      </c>
    </row>
    <row r="45" spans="1:13" ht="12" customHeight="1" x14ac:dyDescent="0.25">
      <c r="A45" s="351" t="s">
        <v>69</v>
      </c>
      <c r="B45" s="129" t="s">
        <v>36</v>
      </c>
      <c r="C45" s="88">
        <v>9136000</v>
      </c>
      <c r="D45" s="88">
        <v>9116349</v>
      </c>
      <c r="E45" s="332">
        <v>8429986</v>
      </c>
      <c r="M45" s="25">
        <f>15000/60</f>
        <v>250</v>
      </c>
    </row>
    <row r="46" spans="1:13" ht="12" customHeight="1" x14ac:dyDescent="0.25">
      <c r="A46" s="351" t="s">
        <v>70</v>
      </c>
      <c r="B46" s="128" t="s">
        <v>131</v>
      </c>
      <c r="C46" s="201">
        <v>2243800</v>
      </c>
      <c r="D46" s="201">
        <v>2263451</v>
      </c>
      <c r="E46" s="356">
        <v>1373158</v>
      </c>
      <c r="M46" s="25">
        <f>+M45/8</f>
        <v>31.25</v>
      </c>
    </row>
    <row r="47" spans="1:13" ht="12" customHeight="1" x14ac:dyDescent="0.25">
      <c r="A47" s="351" t="s">
        <v>71</v>
      </c>
      <c r="B47" s="128" t="s">
        <v>98</v>
      </c>
      <c r="C47" s="201">
        <v>17556000</v>
      </c>
      <c r="D47" s="201">
        <v>17696187</v>
      </c>
      <c r="E47" s="356">
        <v>10406695</v>
      </c>
    </row>
    <row r="48" spans="1:13" s="108" customFormat="1" ht="12" customHeight="1" x14ac:dyDescent="0.25">
      <c r="A48" s="351" t="s">
        <v>72</v>
      </c>
      <c r="B48" s="128" t="s">
        <v>132</v>
      </c>
      <c r="C48" s="201"/>
      <c r="D48" s="201"/>
      <c r="E48" s="356"/>
    </row>
    <row r="49" spans="1:5" ht="12" customHeight="1" thickBot="1" x14ac:dyDescent="0.3">
      <c r="A49" s="351" t="s">
        <v>105</v>
      </c>
      <c r="B49" s="128" t="s">
        <v>133</v>
      </c>
      <c r="C49" s="201"/>
      <c r="D49" s="201"/>
      <c r="E49" s="356"/>
    </row>
    <row r="50" spans="1:5" ht="12" customHeight="1" thickBot="1" x14ac:dyDescent="0.3">
      <c r="A50" s="338" t="s">
        <v>7</v>
      </c>
      <c r="B50" s="148" t="s">
        <v>451</v>
      </c>
      <c r="C50" s="207">
        <f>SUM(C51:C53)</f>
        <v>3937000</v>
      </c>
      <c r="D50" s="207">
        <f>SUM(D51:D53)</f>
        <v>3937000</v>
      </c>
      <c r="E50" s="345">
        <f>SUM(E51:E53)</f>
        <v>224500</v>
      </c>
    </row>
    <row r="51" spans="1:5" ht="12" customHeight="1" x14ac:dyDescent="0.25">
      <c r="A51" s="351" t="s">
        <v>75</v>
      </c>
      <c r="B51" s="129" t="s">
        <v>150</v>
      </c>
      <c r="C51" s="88">
        <v>3937000</v>
      </c>
      <c r="D51" s="88">
        <v>3937000</v>
      </c>
      <c r="E51" s="332">
        <v>224500</v>
      </c>
    </row>
    <row r="52" spans="1:5" ht="12" customHeight="1" x14ac:dyDescent="0.25">
      <c r="A52" s="351" t="s">
        <v>76</v>
      </c>
      <c r="B52" s="128" t="s">
        <v>135</v>
      </c>
      <c r="C52" s="201"/>
      <c r="D52" s="201"/>
      <c r="E52" s="356"/>
    </row>
    <row r="53" spans="1:5" ht="15" customHeight="1" x14ac:dyDescent="0.25">
      <c r="A53" s="351" t="s">
        <v>77</v>
      </c>
      <c r="B53" s="128" t="s">
        <v>44</v>
      </c>
      <c r="C53" s="201"/>
      <c r="D53" s="201"/>
      <c r="E53" s="356"/>
    </row>
    <row r="54" spans="1:5" ht="13.8" thickBot="1" x14ac:dyDescent="0.3">
      <c r="A54" s="351" t="s">
        <v>78</v>
      </c>
      <c r="B54" s="128" t="s">
        <v>464</v>
      </c>
      <c r="C54" s="201"/>
      <c r="D54" s="201"/>
      <c r="E54" s="356"/>
    </row>
    <row r="55" spans="1:5" ht="15" customHeight="1" thickBot="1" x14ac:dyDescent="0.3">
      <c r="A55" s="338" t="s">
        <v>8</v>
      </c>
      <c r="B55" s="342" t="s">
        <v>452</v>
      </c>
      <c r="C55" s="94">
        <f>+C44+C50</f>
        <v>32872800</v>
      </c>
      <c r="D55" s="94">
        <f>+D44+D50</f>
        <v>33012987</v>
      </c>
      <c r="E55" s="346">
        <f>+E44+E50</f>
        <v>20434339</v>
      </c>
    </row>
    <row r="56" spans="1:5" ht="13.8" thickBot="1" x14ac:dyDescent="0.3">
      <c r="C56" s="347"/>
      <c r="D56" s="347"/>
      <c r="E56" s="347"/>
    </row>
    <row r="57" spans="1:5" ht="13.8" thickBot="1" x14ac:dyDescent="0.3">
      <c r="A57" s="288" t="s">
        <v>459</v>
      </c>
      <c r="B57" s="289"/>
      <c r="C57" s="98"/>
      <c r="D57" s="98"/>
      <c r="E57" s="336">
        <v>2</v>
      </c>
    </row>
    <row r="58" spans="1:5" ht="13.8" thickBot="1" x14ac:dyDescent="0.3">
      <c r="A58" s="288" t="s">
        <v>147</v>
      </c>
      <c r="B58" s="289"/>
      <c r="C58" s="98"/>
      <c r="D58" s="98"/>
      <c r="E58" s="336">
        <v>0</v>
      </c>
    </row>
  </sheetData>
  <sheetProtection formatCells="0"/>
  <mergeCells count="4">
    <mergeCell ref="A7:E7"/>
    <mergeCell ref="A43:E43"/>
    <mergeCell ref="B2:D2"/>
    <mergeCell ref="B3:D3"/>
  </mergeCells>
  <phoneticPr fontId="24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C11" sqref="C11"/>
    </sheetView>
  </sheetViews>
  <sheetFormatPr defaultColWidth="9.33203125" defaultRowHeight="13.2" x14ac:dyDescent="0.25"/>
  <cols>
    <col min="1" max="1" width="18.6640625" style="343" customWidth="1"/>
    <col min="2" max="2" width="62" style="25" customWidth="1"/>
    <col min="3" max="5" width="15.77734375" style="25" customWidth="1"/>
    <col min="6" max="16384" width="9.33203125" style="25"/>
  </cols>
  <sheetData>
    <row r="1" spans="1:5" s="279" customFormat="1" ht="21" customHeight="1" thickBot="1" x14ac:dyDescent="0.3">
      <c r="A1" s="278"/>
      <c r="B1" s="280"/>
      <c r="C1" s="324"/>
      <c r="D1" s="324"/>
      <c r="E1" s="368" t="s">
        <v>529</v>
      </c>
    </row>
    <row r="2" spans="1:5" s="325" customFormat="1" ht="25.5" customHeight="1" x14ac:dyDescent="0.25">
      <c r="A2" s="305" t="s">
        <v>145</v>
      </c>
      <c r="B2" s="466" t="s">
        <v>475</v>
      </c>
      <c r="C2" s="467"/>
      <c r="D2" s="468"/>
      <c r="E2" s="348" t="s">
        <v>48</v>
      </c>
    </row>
    <row r="3" spans="1:5" s="325" customFormat="1" ht="16.2" thickBot="1" x14ac:dyDescent="0.3">
      <c r="A3" s="323" t="s">
        <v>144</v>
      </c>
      <c r="B3" s="469" t="s">
        <v>470</v>
      </c>
      <c r="C3" s="474"/>
      <c r="D3" s="475"/>
      <c r="E3" s="349" t="s">
        <v>47</v>
      </c>
    </row>
    <row r="4" spans="1:5" s="326" customFormat="1" ht="15.9" customHeight="1" thickBot="1" x14ac:dyDescent="0.35">
      <c r="A4" s="281"/>
      <c r="B4" s="281"/>
      <c r="C4" s="282"/>
      <c r="D4" s="282"/>
      <c r="E4" s="282" t="s">
        <v>504</v>
      </c>
    </row>
    <row r="5" spans="1:5" ht="23.4" thickBot="1" x14ac:dyDescent="0.3">
      <c r="A5" s="117" t="s">
        <v>146</v>
      </c>
      <c r="B5" s="118" t="s">
        <v>41</v>
      </c>
      <c r="C5" s="83" t="s">
        <v>171</v>
      </c>
      <c r="D5" s="83" t="s">
        <v>176</v>
      </c>
      <c r="E5" s="283" t="s">
        <v>177</v>
      </c>
    </row>
    <row r="6" spans="1:5" s="327" customFormat="1" ht="12.9" customHeight="1" thickBot="1" x14ac:dyDescent="0.3">
      <c r="A6" s="276" t="s">
        <v>296</v>
      </c>
      <c r="B6" s="277" t="s">
        <v>297</v>
      </c>
      <c r="C6" s="277" t="s">
        <v>298</v>
      </c>
      <c r="D6" s="97" t="s">
        <v>299</v>
      </c>
      <c r="E6" s="95" t="s">
        <v>300</v>
      </c>
    </row>
    <row r="7" spans="1:5" s="327" customFormat="1" ht="15.9" customHeight="1" thickBot="1" x14ac:dyDescent="0.3">
      <c r="A7" s="456" t="s">
        <v>42</v>
      </c>
      <c r="B7" s="457"/>
      <c r="C7" s="457"/>
      <c r="D7" s="457"/>
      <c r="E7" s="458"/>
    </row>
    <row r="8" spans="1:5" s="301" customFormat="1" ht="12" customHeight="1" thickBot="1" x14ac:dyDescent="0.3">
      <c r="A8" s="276" t="s">
        <v>6</v>
      </c>
      <c r="B8" s="339" t="s">
        <v>433</v>
      </c>
      <c r="C8" s="207">
        <f>SUM(C9:C18)</f>
        <v>0</v>
      </c>
      <c r="D8" s="359">
        <f>SUM(D9:D18)</f>
        <v>0</v>
      </c>
      <c r="E8" s="345">
        <f>SUM(E9:E18)</f>
        <v>579355</v>
      </c>
    </row>
    <row r="9" spans="1:5" s="301" customFormat="1" ht="12" customHeight="1" x14ac:dyDescent="0.25">
      <c r="A9" s="350" t="s">
        <v>69</v>
      </c>
      <c r="B9" s="130" t="s">
        <v>215</v>
      </c>
      <c r="C9" s="91"/>
      <c r="D9" s="360"/>
      <c r="E9" s="334"/>
    </row>
    <row r="10" spans="1:5" s="301" customFormat="1" ht="12" customHeight="1" x14ac:dyDescent="0.25">
      <c r="A10" s="351" t="s">
        <v>70</v>
      </c>
      <c r="B10" s="128" t="s">
        <v>216</v>
      </c>
      <c r="C10" s="204"/>
      <c r="D10" s="361"/>
      <c r="E10" s="100"/>
    </row>
    <row r="11" spans="1:5" s="301" customFormat="1" ht="12" customHeight="1" x14ac:dyDescent="0.25">
      <c r="A11" s="351" t="s">
        <v>71</v>
      </c>
      <c r="B11" s="128" t="s">
        <v>217</v>
      </c>
      <c r="C11" s="204"/>
      <c r="D11" s="361">
        <v>0</v>
      </c>
      <c r="E11" s="361"/>
    </row>
    <row r="12" spans="1:5" s="301" customFormat="1" ht="12" customHeight="1" x14ac:dyDescent="0.25">
      <c r="A12" s="351" t="s">
        <v>72</v>
      </c>
      <c r="B12" s="128" t="s">
        <v>218</v>
      </c>
      <c r="C12" s="204"/>
      <c r="D12" s="361"/>
      <c r="E12" s="100"/>
    </row>
    <row r="13" spans="1:5" s="301" customFormat="1" ht="12" customHeight="1" x14ac:dyDescent="0.25">
      <c r="A13" s="351" t="s">
        <v>105</v>
      </c>
      <c r="B13" s="128" t="s">
        <v>219</v>
      </c>
      <c r="C13" s="204"/>
      <c r="D13" s="361"/>
      <c r="E13" s="100"/>
    </row>
    <row r="14" spans="1:5" s="301" customFormat="1" ht="12" customHeight="1" x14ac:dyDescent="0.25">
      <c r="A14" s="351" t="s">
        <v>73</v>
      </c>
      <c r="B14" s="128" t="s">
        <v>434</v>
      </c>
      <c r="C14" s="204"/>
      <c r="D14" s="361"/>
      <c r="E14" s="100"/>
    </row>
    <row r="15" spans="1:5" s="328" customFormat="1" ht="12" customHeight="1" x14ac:dyDescent="0.25">
      <c r="A15" s="351" t="s">
        <v>74</v>
      </c>
      <c r="B15" s="127" t="s">
        <v>435</v>
      </c>
      <c r="C15" s="204"/>
      <c r="D15" s="361"/>
      <c r="E15" s="100"/>
    </row>
    <row r="16" spans="1:5" s="328" customFormat="1" ht="12" customHeight="1" x14ac:dyDescent="0.25">
      <c r="A16" s="351" t="s">
        <v>82</v>
      </c>
      <c r="B16" s="128" t="s">
        <v>222</v>
      </c>
      <c r="C16" s="92"/>
      <c r="D16" s="362"/>
      <c r="E16" s="333"/>
    </row>
    <row r="17" spans="1:5" s="301" customFormat="1" ht="12" customHeight="1" x14ac:dyDescent="0.25">
      <c r="A17" s="351" t="s">
        <v>83</v>
      </c>
      <c r="B17" s="128" t="s">
        <v>224</v>
      </c>
      <c r="C17" s="204"/>
      <c r="D17" s="361"/>
      <c r="E17" s="100"/>
    </row>
    <row r="18" spans="1:5" s="328" customFormat="1" ht="12" customHeight="1" thickBot="1" x14ac:dyDescent="0.3">
      <c r="A18" s="351" t="s">
        <v>84</v>
      </c>
      <c r="B18" s="127" t="s">
        <v>226</v>
      </c>
      <c r="C18" s="206"/>
      <c r="D18" s="101"/>
      <c r="E18" s="329">
        <v>579355</v>
      </c>
    </row>
    <row r="19" spans="1:5" s="328" customFormat="1" ht="12" customHeight="1" thickBot="1" x14ac:dyDescent="0.3">
      <c r="A19" s="276" t="s">
        <v>7</v>
      </c>
      <c r="B19" s="339" t="s">
        <v>436</v>
      </c>
      <c r="C19" s="207">
        <f>SUM(C20:C22)</f>
        <v>0</v>
      </c>
      <c r="D19" s="359">
        <f>SUM(D20:D22)</f>
        <v>0</v>
      </c>
      <c r="E19" s="345">
        <f>SUM(E20:E22)</f>
        <v>0</v>
      </c>
    </row>
    <row r="20" spans="1:5" s="328" customFormat="1" ht="12" customHeight="1" x14ac:dyDescent="0.25">
      <c r="A20" s="351" t="s">
        <v>75</v>
      </c>
      <c r="B20" s="129" t="s">
        <v>188</v>
      </c>
      <c r="C20" s="204"/>
      <c r="D20" s="361"/>
      <c r="E20" s="100"/>
    </row>
    <row r="21" spans="1:5" s="328" customFormat="1" ht="12" customHeight="1" x14ac:dyDescent="0.25">
      <c r="A21" s="351" t="s">
        <v>76</v>
      </c>
      <c r="B21" s="128" t="s">
        <v>437</v>
      </c>
      <c r="C21" s="204"/>
      <c r="D21" s="361"/>
      <c r="E21" s="100"/>
    </row>
    <row r="22" spans="1:5" s="328" customFormat="1" ht="12" customHeight="1" x14ac:dyDescent="0.25">
      <c r="A22" s="351" t="s">
        <v>77</v>
      </c>
      <c r="B22" s="128" t="s">
        <v>438</v>
      </c>
      <c r="C22" s="204"/>
      <c r="D22" s="361"/>
      <c r="E22" s="100"/>
    </row>
    <row r="23" spans="1:5" s="301" customFormat="1" ht="12" customHeight="1" thickBot="1" x14ac:dyDescent="0.3">
      <c r="A23" s="351" t="s">
        <v>78</v>
      </c>
      <c r="B23" s="128" t="s">
        <v>462</v>
      </c>
      <c r="C23" s="204"/>
      <c r="D23" s="361"/>
      <c r="E23" s="100"/>
    </row>
    <row r="24" spans="1:5" s="301" customFormat="1" ht="12" customHeight="1" thickBot="1" x14ac:dyDescent="0.3">
      <c r="A24" s="338" t="s">
        <v>8</v>
      </c>
      <c r="B24" s="148" t="s">
        <v>122</v>
      </c>
      <c r="C24" s="27"/>
      <c r="D24" s="363"/>
      <c r="E24" s="344"/>
    </row>
    <row r="25" spans="1:5" s="301" customFormat="1" ht="12" customHeight="1" thickBot="1" x14ac:dyDescent="0.3">
      <c r="A25" s="338" t="s">
        <v>9</v>
      </c>
      <c r="B25" s="148" t="s">
        <v>439</v>
      </c>
      <c r="C25" s="207">
        <f>+C26+C27</f>
        <v>0</v>
      </c>
      <c r="D25" s="359">
        <f>+D26+D27</f>
        <v>0</v>
      </c>
      <c r="E25" s="345">
        <f>+E26+E27</f>
        <v>0</v>
      </c>
    </row>
    <row r="26" spans="1:5" s="301" customFormat="1" ht="12" customHeight="1" x14ac:dyDescent="0.25">
      <c r="A26" s="352" t="s">
        <v>202</v>
      </c>
      <c r="B26" s="353" t="s">
        <v>437</v>
      </c>
      <c r="C26" s="88"/>
      <c r="D26" s="357"/>
      <c r="E26" s="332"/>
    </row>
    <row r="27" spans="1:5" s="301" customFormat="1" ht="12" customHeight="1" x14ac:dyDescent="0.25">
      <c r="A27" s="352" t="s">
        <v>208</v>
      </c>
      <c r="B27" s="354" t="s">
        <v>440</v>
      </c>
      <c r="C27" s="208"/>
      <c r="D27" s="364"/>
      <c r="E27" s="331"/>
    </row>
    <row r="28" spans="1:5" s="301" customFormat="1" ht="12" customHeight="1" thickBot="1" x14ac:dyDescent="0.3">
      <c r="A28" s="351" t="s">
        <v>210</v>
      </c>
      <c r="B28" s="355" t="s">
        <v>463</v>
      </c>
      <c r="C28" s="335"/>
      <c r="D28" s="365"/>
      <c r="E28" s="330"/>
    </row>
    <row r="29" spans="1:5" s="301" customFormat="1" ht="12" customHeight="1" thickBot="1" x14ac:dyDescent="0.3">
      <c r="A29" s="338" t="s">
        <v>10</v>
      </c>
      <c r="B29" s="148" t="s">
        <v>441</v>
      </c>
      <c r="C29" s="207">
        <f>+C30+C31+C32</f>
        <v>0</v>
      </c>
      <c r="D29" s="359">
        <f>+D30+D31+D32</f>
        <v>0</v>
      </c>
      <c r="E29" s="345">
        <f>+E30+E31+E32</f>
        <v>0</v>
      </c>
    </row>
    <row r="30" spans="1:5" s="301" customFormat="1" ht="12" customHeight="1" x14ac:dyDescent="0.25">
      <c r="A30" s="352" t="s">
        <v>62</v>
      </c>
      <c r="B30" s="353" t="s">
        <v>228</v>
      </c>
      <c r="C30" s="88"/>
      <c r="D30" s="357"/>
      <c r="E30" s="332"/>
    </row>
    <row r="31" spans="1:5" s="301" customFormat="1" ht="12" customHeight="1" x14ac:dyDescent="0.25">
      <c r="A31" s="352" t="s">
        <v>63</v>
      </c>
      <c r="B31" s="354" t="s">
        <v>229</v>
      </c>
      <c r="C31" s="208"/>
      <c r="D31" s="364"/>
      <c r="E31" s="331"/>
    </row>
    <row r="32" spans="1:5" s="301" customFormat="1" ht="12" customHeight="1" thickBot="1" x14ac:dyDescent="0.3">
      <c r="A32" s="351" t="s">
        <v>64</v>
      </c>
      <c r="B32" s="337" t="s">
        <v>231</v>
      </c>
      <c r="C32" s="335"/>
      <c r="D32" s="365"/>
      <c r="E32" s="330"/>
    </row>
    <row r="33" spans="1:5" s="301" customFormat="1" ht="12" customHeight="1" thickBot="1" x14ac:dyDescent="0.3">
      <c r="A33" s="338" t="s">
        <v>11</v>
      </c>
      <c r="B33" s="148" t="s">
        <v>356</v>
      </c>
      <c r="C33" s="27"/>
      <c r="D33" s="363"/>
      <c r="E33" s="344"/>
    </row>
    <row r="34" spans="1:5" s="301" customFormat="1" ht="12" customHeight="1" thickBot="1" x14ac:dyDescent="0.3">
      <c r="A34" s="338" t="s">
        <v>12</v>
      </c>
      <c r="B34" s="148" t="s">
        <v>442</v>
      </c>
      <c r="C34" s="27"/>
      <c r="D34" s="363"/>
      <c r="E34" s="344"/>
    </row>
    <row r="35" spans="1:5" s="301" customFormat="1" ht="12" customHeight="1" thickBot="1" x14ac:dyDescent="0.3">
      <c r="A35" s="276" t="s">
        <v>13</v>
      </c>
      <c r="B35" s="148" t="s">
        <v>443</v>
      </c>
      <c r="C35" s="207">
        <f>+C8+C19+C24+C25+C29+C33+C34</f>
        <v>0</v>
      </c>
      <c r="D35" s="359">
        <f>+D8+D19+D24+D25+D29+D33+D34</f>
        <v>0</v>
      </c>
      <c r="E35" s="345">
        <f>+E8+E19+E24+E25+E29+E33+E34</f>
        <v>579355</v>
      </c>
    </row>
    <row r="36" spans="1:5" s="328" customFormat="1" ht="12" customHeight="1" thickBot="1" x14ac:dyDescent="0.3">
      <c r="A36" s="340" t="s">
        <v>14</v>
      </c>
      <c r="B36" s="148" t="s">
        <v>444</v>
      </c>
      <c r="C36" s="207">
        <f>+C37+C38+C39</f>
        <v>32872800</v>
      </c>
      <c r="D36" s="359">
        <f>+D37+D38+D39</f>
        <v>33012987</v>
      </c>
      <c r="E36" s="345">
        <f>+E37+E38+E39</f>
        <v>19854984</v>
      </c>
    </row>
    <row r="37" spans="1:5" s="328" customFormat="1" ht="15" customHeight="1" x14ac:dyDescent="0.25">
      <c r="A37" s="352" t="s">
        <v>445</v>
      </c>
      <c r="B37" s="353" t="s">
        <v>159</v>
      </c>
      <c r="C37" s="88"/>
      <c r="D37" s="357">
        <v>140187</v>
      </c>
      <c r="E37" s="332">
        <v>140187</v>
      </c>
    </row>
    <row r="38" spans="1:5" s="328" customFormat="1" ht="15" customHeight="1" x14ac:dyDescent="0.25">
      <c r="A38" s="352" t="s">
        <v>446</v>
      </c>
      <c r="B38" s="354" t="s">
        <v>2</v>
      </c>
      <c r="C38" s="208"/>
      <c r="D38" s="364"/>
      <c r="E38" s="331"/>
    </row>
    <row r="39" spans="1:5" ht="13.8" thickBot="1" x14ac:dyDescent="0.3">
      <c r="A39" s="351" t="s">
        <v>447</v>
      </c>
      <c r="B39" s="337" t="s">
        <v>448</v>
      </c>
      <c r="C39" s="335">
        <v>32872800</v>
      </c>
      <c r="D39" s="365">
        <v>32872800</v>
      </c>
      <c r="E39" s="330">
        <v>19714797</v>
      </c>
    </row>
    <row r="40" spans="1:5" s="327" customFormat="1" ht="16.5" customHeight="1" thickBot="1" x14ac:dyDescent="0.25">
      <c r="A40" s="340" t="s">
        <v>15</v>
      </c>
      <c r="B40" s="341" t="s">
        <v>449</v>
      </c>
      <c r="C40" s="94">
        <f>+C35+C36</f>
        <v>32872800</v>
      </c>
      <c r="D40" s="366">
        <f>+D35+D36</f>
        <v>33012987</v>
      </c>
      <c r="E40" s="346">
        <f>+E35+E36</f>
        <v>20434339</v>
      </c>
    </row>
    <row r="41" spans="1:5" s="108" customFormat="1" ht="12" customHeight="1" x14ac:dyDescent="0.25">
      <c r="A41" s="284"/>
      <c r="B41" s="285"/>
      <c r="C41" s="299"/>
      <c r="D41" s="299"/>
      <c r="E41" s="299"/>
    </row>
    <row r="42" spans="1:5" ht="12" customHeight="1" thickBot="1" x14ac:dyDescent="0.3">
      <c r="A42" s="286"/>
      <c r="B42" s="287"/>
      <c r="C42" s="300"/>
      <c r="D42" s="300"/>
      <c r="E42" s="300"/>
    </row>
    <row r="43" spans="1:5" ht="12" customHeight="1" thickBot="1" x14ac:dyDescent="0.3">
      <c r="A43" s="456" t="s">
        <v>43</v>
      </c>
      <c r="B43" s="457"/>
      <c r="C43" s="457"/>
      <c r="D43" s="457"/>
      <c r="E43" s="458"/>
    </row>
    <row r="44" spans="1:5" ht="12" customHeight="1" thickBot="1" x14ac:dyDescent="0.3">
      <c r="A44" s="338" t="s">
        <v>6</v>
      </c>
      <c r="B44" s="148" t="s">
        <v>450</v>
      </c>
      <c r="C44" s="207">
        <f>SUM(C45:C49)</f>
        <v>28935800</v>
      </c>
      <c r="D44" s="207">
        <f>SUM(D45:D49)</f>
        <v>29075987</v>
      </c>
      <c r="E44" s="345">
        <f>SUM(E45:E49)</f>
        <v>20209839</v>
      </c>
    </row>
    <row r="45" spans="1:5" ht="12" customHeight="1" x14ac:dyDescent="0.25">
      <c r="A45" s="351" t="s">
        <v>69</v>
      </c>
      <c r="B45" s="129" t="s">
        <v>36</v>
      </c>
      <c r="C45" s="88">
        <v>9136000</v>
      </c>
      <c r="D45" s="88">
        <v>9116349</v>
      </c>
      <c r="E45" s="332">
        <v>8429986</v>
      </c>
    </row>
    <row r="46" spans="1:5" ht="12" customHeight="1" x14ac:dyDescent="0.25">
      <c r="A46" s="351" t="s">
        <v>70</v>
      </c>
      <c r="B46" s="128" t="s">
        <v>131</v>
      </c>
      <c r="C46" s="201">
        <v>2243800</v>
      </c>
      <c r="D46" s="201">
        <v>2263451</v>
      </c>
      <c r="E46" s="356">
        <v>1373158</v>
      </c>
    </row>
    <row r="47" spans="1:5" ht="12" customHeight="1" x14ac:dyDescent="0.25">
      <c r="A47" s="351" t="s">
        <v>71</v>
      </c>
      <c r="B47" s="128" t="s">
        <v>98</v>
      </c>
      <c r="C47" s="201">
        <v>17556000</v>
      </c>
      <c r="D47" s="201">
        <v>17696187</v>
      </c>
      <c r="E47" s="356">
        <v>10406695</v>
      </c>
    </row>
    <row r="48" spans="1:5" s="108" customFormat="1" ht="12" customHeight="1" x14ac:dyDescent="0.25">
      <c r="A48" s="351" t="s">
        <v>72</v>
      </c>
      <c r="B48" s="128" t="s">
        <v>132</v>
      </c>
      <c r="C48" s="201"/>
      <c r="D48" s="201"/>
      <c r="E48" s="356"/>
    </row>
    <row r="49" spans="1:5" ht="12" customHeight="1" thickBot="1" x14ac:dyDescent="0.3">
      <c r="A49" s="351" t="s">
        <v>105</v>
      </c>
      <c r="B49" s="128" t="s">
        <v>133</v>
      </c>
      <c r="C49" s="201"/>
      <c r="D49" s="201"/>
      <c r="E49" s="356"/>
    </row>
    <row r="50" spans="1:5" ht="12" customHeight="1" thickBot="1" x14ac:dyDescent="0.3">
      <c r="A50" s="338" t="s">
        <v>7</v>
      </c>
      <c r="B50" s="148" t="s">
        <v>451</v>
      </c>
      <c r="C50" s="207">
        <f>SUM(C51:C53)</f>
        <v>3937000</v>
      </c>
      <c r="D50" s="207">
        <f>SUM(D51:D53)</f>
        <v>3937000</v>
      </c>
      <c r="E50" s="345">
        <f>SUM(E51:E53)</f>
        <v>224500</v>
      </c>
    </row>
    <row r="51" spans="1:5" ht="12" customHeight="1" x14ac:dyDescent="0.25">
      <c r="A51" s="351" t="s">
        <v>75</v>
      </c>
      <c r="B51" s="129" t="s">
        <v>150</v>
      </c>
      <c r="C51" s="88">
        <v>3937000</v>
      </c>
      <c r="D51" s="88">
        <v>3937000</v>
      </c>
      <c r="E51" s="332">
        <v>224500</v>
      </c>
    </row>
    <row r="52" spans="1:5" ht="12" customHeight="1" x14ac:dyDescent="0.25">
      <c r="A52" s="351" t="s">
        <v>76</v>
      </c>
      <c r="B52" s="128" t="s">
        <v>135</v>
      </c>
      <c r="C52" s="201"/>
      <c r="D52" s="201"/>
      <c r="E52" s="356"/>
    </row>
    <row r="53" spans="1:5" ht="15" customHeight="1" x14ac:dyDescent="0.25">
      <c r="A53" s="351" t="s">
        <v>77</v>
      </c>
      <c r="B53" s="128" t="s">
        <v>44</v>
      </c>
      <c r="C53" s="201"/>
      <c r="D53" s="201"/>
      <c r="E53" s="356"/>
    </row>
    <row r="54" spans="1:5" ht="13.8" thickBot="1" x14ac:dyDescent="0.3">
      <c r="A54" s="351" t="s">
        <v>78</v>
      </c>
      <c r="B54" s="128" t="s">
        <v>464</v>
      </c>
      <c r="C54" s="201"/>
      <c r="D54" s="201"/>
      <c r="E54" s="356"/>
    </row>
    <row r="55" spans="1:5" ht="15" customHeight="1" thickBot="1" x14ac:dyDescent="0.3">
      <c r="A55" s="338" t="s">
        <v>8</v>
      </c>
      <c r="B55" s="342" t="s">
        <v>452</v>
      </c>
      <c r="C55" s="94">
        <f>+C44+C50</f>
        <v>32872800</v>
      </c>
      <c r="D55" s="94">
        <f>+D44+D50</f>
        <v>33012987</v>
      </c>
      <c r="E55" s="346">
        <f>+E44+E50</f>
        <v>20434339</v>
      </c>
    </row>
    <row r="56" spans="1:5" ht="13.8" thickBot="1" x14ac:dyDescent="0.3">
      <c r="C56" s="347"/>
      <c r="D56" s="347"/>
      <c r="E56" s="347"/>
    </row>
    <row r="57" spans="1:5" ht="13.8" thickBot="1" x14ac:dyDescent="0.3">
      <c r="A57" s="288" t="s">
        <v>459</v>
      </c>
      <c r="B57" s="289"/>
      <c r="C57" s="98"/>
      <c r="D57" s="98"/>
      <c r="E57" s="336">
        <v>2</v>
      </c>
    </row>
    <row r="58" spans="1:5" ht="13.8" thickBot="1" x14ac:dyDescent="0.3">
      <c r="A58" s="288" t="s">
        <v>147</v>
      </c>
      <c r="B58" s="289"/>
      <c r="C58" s="98"/>
      <c r="D58" s="98"/>
      <c r="E58" s="336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D12" sqref="D12"/>
    </sheetView>
  </sheetViews>
  <sheetFormatPr defaultColWidth="9.33203125" defaultRowHeight="13.2" x14ac:dyDescent="0.25"/>
  <cols>
    <col min="1" max="1" width="18.6640625" style="343" customWidth="1"/>
    <col min="2" max="2" width="62" style="25" customWidth="1"/>
    <col min="3" max="5" width="15.77734375" style="25" customWidth="1"/>
    <col min="6" max="16384" width="9.33203125" style="25"/>
  </cols>
  <sheetData>
    <row r="1" spans="1:5" s="279" customFormat="1" ht="21" customHeight="1" thickBot="1" x14ac:dyDescent="0.3">
      <c r="A1" s="278"/>
      <c r="B1" s="280"/>
      <c r="C1" s="324"/>
      <c r="D1" s="324"/>
      <c r="E1" s="368" t="s">
        <v>528</v>
      </c>
    </row>
    <row r="2" spans="1:5" s="325" customFormat="1" ht="25.5" customHeight="1" x14ac:dyDescent="0.25">
      <c r="A2" s="305" t="s">
        <v>145</v>
      </c>
      <c r="B2" s="466" t="s">
        <v>476</v>
      </c>
      <c r="C2" s="467"/>
      <c r="D2" s="468"/>
      <c r="E2" s="348" t="s">
        <v>49</v>
      </c>
    </row>
    <row r="3" spans="1:5" s="325" customFormat="1" ht="16.2" thickBot="1" x14ac:dyDescent="0.3">
      <c r="A3" s="323" t="s">
        <v>144</v>
      </c>
      <c r="B3" s="469" t="s">
        <v>426</v>
      </c>
      <c r="C3" s="474"/>
      <c r="D3" s="475"/>
      <c r="E3" s="349" t="s">
        <v>40</v>
      </c>
    </row>
    <row r="4" spans="1:5" s="326" customFormat="1" ht="15.9" customHeight="1" thickBot="1" x14ac:dyDescent="0.35">
      <c r="A4" s="281"/>
      <c r="B4" s="281"/>
      <c r="C4" s="282"/>
      <c r="D4" s="282"/>
      <c r="E4" s="282" t="s">
        <v>504</v>
      </c>
    </row>
    <row r="5" spans="1:5" ht="23.4" thickBot="1" x14ac:dyDescent="0.3">
      <c r="A5" s="117" t="s">
        <v>146</v>
      </c>
      <c r="B5" s="118" t="s">
        <v>41</v>
      </c>
      <c r="C5" s="83" t="s">
        <v>171</v>
      </c>
      <c r="D5" s="83" t="s">
        <v>176</v>
      </c>
      <c r="E5" s="283" t="s">
        <v>177</v>
      </c>
    </row>
    <row r="6" spans="1:5" s="327" customFormat="1" ht="12.9" customHeight="1" thickBot="1" x14ac:dyDescent="0.3">
      <c r="A6" s="276" t="s">
        <v>296</v>
      </c>
      <c r="B6" s="277" t="s">
        <v>297</v>
      </c>
      <c r="C6" s="277" t="s">
        <v>298</v>
      </c>
      <c r="D6" s="97" t="s">
        <v>299</v>
      </c>
      <c r="E6" s="95" t="s">
        <v>300</v>
      </c>
    </row>
    <row r="7" spans="1:5" s="327" customFormat="1" ht="15.9" customHeight="1" thickBot="1" x14ac:dyDescent="0.3">
      <c r="A7" s="456" t="s">
        <v>42</v>
      </c>
      <c r="B7" s="457"/>
      <c r="C7" s="457"/>
      <c r="D7" s="457"/>
      <c r="E7" s="458"/>
    </row>
    <row r="8" spans="1:5" s="301" customFormat="1" ht="12" customHeight="1" thickBot="1" x14ac:dyDescent="0.3">
      <c r="A8" s="276" t="s">
        <v>6</v>
      </c>
      <c r="B8" s="339" t="s">
        <v>433</v>
      </c>
      <c r="C8" s="207">
        <f>SUM(C9:C18)</f>
        <v>0</v>
      </c>
      <c r="D8" s="359">
        <f>SUM(D9:D18)</f>
        <v>0</v>
      </c>
      <c r="E8" s="345">
        <f>SUM(E9:E18)</f>
        <v>3006</v>
      </c>
    </row>
    <row r="9" spans="1:5" s="301" customFormat="1" ht="12" customHeight="1" x14ac:dyDescent="0.25">
      <c r="A9" s="350" t="s">
        <v>69</v>
      </c>
      <c r="B9" s="130" t="s">
        <v>215</v>
      </c>
      <c r="C9" s="91"/>
      <c r="D9" s="360"/>
      <c r="E9" s="334"/>
    </row>
    <row r="10" spans="1:5" s="301" customFormat="1" ht="12" customHeight="1" x14ac:dyDescent="0.25">
      <c r="A10" s="351" t="s">
        <v>70</v>
      </c>
      <c r="B10" s="128" t="s">
        <v>216</v>
      </c>
      <c r="C10" s="204"/>
      <c r="D10" s="361"/>
      <c r="E10" s="100"/>
    </row>
    <row r="11" spans="1:5" s="301" customFormat="1" ht="12" customHeight="1" x14ac:dyDescent="0.25">
      <c r="A11" s="351" t="s">
        <v>71</v>
      </c>
      <c r="B11" s="128" t="s">
        <v>217</v>
      </c>
      <c r="C11" s="204"/>
      <c r="D11" s="361"/>
      <c r="E11" s="100"/>
    </row>
    <row r="12" spans="1:5" s="301" customFormat="1" ht="12" customHeight="1" x14ac:dyDescent="0.25">
      <c r="A12" s="351" t="s">
        <v>72</v>
      </c>
      <c r="B12" s="128" t="s">
        <v>218</v>
      </c>
      <c r="C12" s="204"/>
      <c r="D12" s="361"/>
      <c r="E12" s="100"/>
    </row>
    <row r="13" spans="1:5" s="301" customFormat="1" ht="12" customHeight="1" x14ac:dyDescent="0.25">
      <c r="A13" s="351" t="s">
        <v>105</v>
      </c>
      <c r="B13" s="128" t="s">
        <v>219</v>
      </c>
      <c r="C13" s="204"/>
      <c r="D13" s="361"/>
      <c r="E13" s="100"/>
    </row>
    <row r="14" spans="1:5" s="301" customFormat="1" ht="12" customHeight="1" x14ac:dyDescent="0.25">
      <c r="A14" s="351" t="s">
        <v>73</v>
      </c>
      <c r="B14" s="128" t="s">
        <v>434</v>
      </c>
      <c r="C14" s="204"/>
      <c r="D14" s="361"/>
      <c r="E14" s="100"/>
    </row>
    <row r="15" spans="1:5" s="328" customFormat="1" ht="12" customHeight="1" x14ac:dyDescent="0.25">
      <c r="A15" s="351" t="s">
        <v>74</v>
      </c>
      <c r="B15" s="127" t="s">
        <v>435</v>
      </c>
      <c r="C15" s="204"/>
      <c r="D15" s="361"/>
      <c r="E15" s="100"/>
    </row>
    <row r="16" spans="1:5" s="328" customFormat="1" ht="12" customHeight="1" x14ac:dyDescent="0.25">
      <c r="A16" s="351" t="s">
        <v>82</v>
      </c>
      <c r="B16" s="128" t="s">
        <v>222</v>
      </c>
      <c r="C16" s="92"/>
      <c r="D16" s="362"/>
      <c r="E16" s="333"/>
    </row>
    <row r="17" spans="1:5" s="301" customFormat="1" ht="12" customHeight="1" x14ac:dyDescent="0.25">
      <c r="A17" s="351" t="s">
        <v>83</v>
      </c>
      <c r="B17" s="128" t="s">
        <v>224</v>
      </c>
      <c r="C17" s="204"/>
      <c r="D17" s="361"/>
      <c r="E17" s="100"/>
    </row>
    <row r="18" spans="1:5" s="328" customFormat="1" ht="12" customHeight="1" thickBot="1" x14ac:dyDescent="0.3">
      <c r="A18" s="351" t="s">
        <v>84</v>
      </c>
      <c r="B18" s="127" t="s">
        <v>226</v>
      </c>
      <c r="C18" s="206"/>
      <c r="D18" s="101"/>
      <c r="E18" s="329">
        <v>3006</v>
      </c>
    </row>
    <row r="19" spans="1:5" s="328" customFormat="1" ht="12" customHeight="1" thickBot="1" x14ac:dyDescent="0.3">
      <c r="A19" s="276" t="s">
        <v>7</v>
      </c>
      <c r="B19" s="339" t="s">
        <v>436</v>
      </c>
      <c r="C19" s="207">
        <f>SUM(C20:C22)</f>
        <v>0</v>
      </c>
      <c r="D19" s="359">
        <f>SUM(D20:D22)</f>
        <v>0</v>
      </c>
      <c r="E19" s="345">
        <f>SUM(E20:E22)</f>
        <v>0</v>
      </c>
    </row>
    <row r="20" spans="1:5" s="328" customFormat="1" ht="12" customHeight="1" x14ac:dyDescent="0.25">
      <c r="A20" s="351" t="s">
        <v>75</v>
      </c>
      <c r="B20" s="129" t="s">
        <v>188</v>
      </c>
      <c r="C20" s="204"/>
      <c r="D20" s="361"/>
      <c r="E20" s="100"/>
    </row>
    <row r="21" spans="1:5" s="328" customFormat="1" ht="12" customHeight="1" x14ac:dyDescent="0.25">
      <c r="A21" s="351" t="s">
        <v>76</v>
      </c>
      <c r="B21" s="128" t="s">
        <v>437</v>
      </c>
      <c r="C21" s="204"/>
      <c r="D21" s="361"/>
      <c r="E21" s="100"/>
    </row>
    <row r="22" spans="1:5" s="328" customFormat="1" ht="12" customHeight="1" x14ac:dyDescent="0.25">
      <c r="A22" s="351" t="s">
        <v>77</v>
      </c>
      <c r="B22" s="128" t="s">
        <v>438</v>
      </c>
      <c r="C22" s="204"/>
      <c r="D22" s="361"/>
      <c r="E22" s="100"/>
    </row>
    <row r="23" spans="1:5" s="301" customFormat="1" ht="12" customHeight="1" thickBot="1" x14ac:dyDescent="0.3">
      <c r="A23" s="351" t="s">
        <v>78</v>
      </c>
      <c r="B23" s="128" t="s">
        <v>462</v>
      </c>
      <c r="C23" s="204"/>
      <c r="D23" s="361"/>
      <c r="E23" s="100"/>
    </row>
    <row r="24" spans="1:5" s="301" customFormat="1" ht="12" customHeight="1" thickBot="1" x14ac:dyDescent="0.3">
      <c r="A24" s="338" t="s">
        <v>8</v>
      </c>
      <c r="B24" s="148" t="s">
        <v>122</v>
      </c>
      <c r="C24" s="27"/>
      <c r="D24" s="363"/>
      <c r="E24" s="344"/>
    </row>
    <row r="25" spans="1:5" s="301" customFormat="1" ht="12" customHeight="1" thickBot="1" x14ac:dyDescent="0.3">
      <c r="A25" s="338" t="s">
        <v>9</v>
      </c>
      <c r="B25" s="148" t="s">
        <v>439</v>
      </c>
      <c r="C25" s="207">
        <f>+C26+C27</f>
        <v>0</v>
      </c>
      <c r="D25" s="359">
        <f>+D26+D27</f>
        <v>0</v>
      </c>
      <c r="E25" s="345">
        <f>+E26+E27</f>
        <v>0</v>
      </c>
    </row>
    <row r="26" spans="1:5" s="301" customFormat="1" ht="12" customHeight="1" x14ac:dyDescent="0.25">
      <c r="A26" s="352" t="s">
        <v>202</v>
      </c>
      <c r="B26" s="353" t="s">
        <v>437</v>
      </c>
      <c r="C26" s="88"/>
      <c r="D26" s="357"/>
      <c r="E26" s="332"/>
    </row>
    <row r="27" spans="1:5" s="301" customFormat="1" ht="12" customHeight="1" x14ac:dyDescent="0.25">
      <c r="A27" s="352" t="s">
        <v>208</v>
      </c>
      <c r="B27" s="354" t="s">
        <v>440</v>
      </c>
      <c r="C27" s="208"/>
      <c r="D27" s="364"/>
      <c r="E27" s="331"/>
    </row>
    <row r="28" spans="1:5" s="301" customFormat="1" ht="12" customHeight="1" thickBot="1" x14ac:dyDescent="0.3">
      <c r="A28" s="351" t="s">
        <v>210</v>
      </c>
      <c r="B28" s="355" t="s">
        <v>463</v>
      </c>
      <c r="C28" s="335"/>
      <c r="D28" s="365"/>
      <c r="E28" s="330"/>
    </row>
    <row r="29" spans="1:5" s="301" customFormat="1" ht="12" customHeight="1" thickBot="1" x14ac:dyDescent="0.3">
      <c r="A29" s="338" t="s">
        <v>10</v>
      </c>
      <c r="B29" s="148" t="s">
        <v>441</v>
      </c>
      <c r="C29" s="207">
        <f>+C30+C31+C32</f>
        <v>0</v>
      </c>
      <c r="D29" s="359">
        <f>+D30+D31+D32</f>
        <v>0</v>
      </c>
      <c r="E29" s="345">
        <f>+E30+E31+E32</f>
        <v>0</v>
      </c>
    </row>
    <row r="30" spans="1:5" s="301" customFormat="1" ht="12" customHeight="1" x14ac:dyDescent="0.25">
      <c r="A30" s="352" t="s">
        <v>62</v>
      </c>
      <c r="B30" s="353" t="s">
        <v>228</v>
      </c>
      <c r="C30" s="88"/>
      <c r="D30" s="357"/>
      <c r="E30" s="332"/>
    </row>
    <row r="31" spans="1:5" s="301" customFormat="1" ht="12" customHeight="1" x14ac:dyDescent="0.25">
      <c r="A31" s="352" t="s">
        <v>63</v>
      </c>
      <c r="B31" s="354" t="s">
        <v>229</v>
      </c>
      <c r="C31" s="208"/>
      <c r="D31" s="364"/>
      <c r="E31" s="331"/>
    </row>
    <row r="32" spans="1:5" s="301" customFormat="1" ht="12" customHeight="1" thickBot="1" x14ac:dyDescent="0.3">
      <c r="A32" s="351" t="s">
        <v>64</v>
      </c>
      <c r="B32" s="337" t="s">
        <v>231</v>
      </c>
      <c r="C32" s="335"/>
      <c r="D32" s="365"/>
      <c r="E32" s="330"/>
    </row>
    <row r="33" spans="1:5" s="301" customFormat="1" ht="12" customHeight="1" thickBot="1" x14ac:dyDescent="0.3">
      <c r="A33" s="338" t="s">
        <v>11</v>
      </c>
      <c r="B33" s="148" t="s">
        <v>356</v>
      </c>
      <c r="C33" s="27"/>
      <c r="D33" s="363"/>
      <c r="E33" s="344"/>
    </row>
    <row r="34" spans="1:5" s="301" customFormat="1" ht="12" customHeight="1" thickBot="1" x14ac:dyDescent="0.3">
      <c r="A34" s="338" t="s">
        <v>12</v>
      </c>
      <c r="B34" s="148" t="s">
        <v>442</v>
      </c>
      <c r="C34" s="27"/>
      <c r="D34" s="363"/>
      <c r="E34" s="344"/>
    </row>
    <row r="35" spans="1:5" s="301" customFormat="1" ht="12" customHeight="1" thickBot="1" x14ac:dyDescent="0.3">
      <c r="A35" s="276" t="s">
        <v>13</v>
      </c>
      <c r="B35" s="148" t="s">
        <v>443</v>
      </c>
      <c r="C35" s="207">
        <f>+C8+C19+C24+C25+C29+C33+C34</f>
        <v>0</v>
      </c>
      <c r="D35" s="359">
        <f>+D8+D19+D24+D25+D29+D33+D34</f>
        <v>0</v>
      </c>
      <c r="E35" s="345">
        <f>+E8+E19+E24+E25+E29+E33+E34</f>
        <v>3006</v>
      </c>
    </row>
    <row r="36" spans="1:5" s="328" customFormat="1" ht="12" customHeight="1" thickBot="1" x14ac:dyDescent="0.3">
      <c r="A36" s="340" t="s">
        <v>14</v>
      </c>
      <c r="B36" s="148" t="s">
        <v>444</v>
      </c>
      <c r="C36" s="207">
        <f>+C37+C38+C39</f>
        <v>17434980</v>
      </c>
      <c r="D36" s="359">
        <f>+D37+D38+D39</f>
        <v>17907349</v>
      </c>
      <c r="E36" s="345">
        <f>+E37+E38+E39</f>
        <v>17171456</v>
      </c>
    </row>
    <row r="37" spans="1:5" s="328" customFormat="1" ht="15" customHeight="1" x14ac:dyDescent="0.25">
      <c r="A37" s="352" t="s">
        <v>445</v>
      </c>
      <c r="B37" s="353" t="s">
        <v>159</v>
      </c>
      <c r="C37" s="88"/>
      <c r="D37" s="357">
        <v>472369</v>
      </c>
      <c r="E37" s="332">
        <v>472369</v>
      </c>
    </row>
    <row r="38" spans="1:5" s="328" customFormat="1" ht="15" customHeight="1" x14ac:dyDescent="0.25">
      <c r="A38" s="352" t="s">
        <v>446</v>
      </c>
      <c r="B38" s="354" t="s">
        <v>2</v>
      </c>
      <c r="C38" s="208"/>
      <c r="D38" s="364"/>
      <c r="E38" s="331"/>
    </row>
    <row r="39" spans="1:5" ht="13.8" thickBot="1" x14ac:dyDescent="0.3">
      <c r="A39" s="351" t="s">
        <v>447</v>
      </c>
      <c r="B39" s="337" t="s">
        <v>448</v>
      </c>
      <c r="C39" s="335">
        <v>17434980</v>
      </c>
      <c r="D39" s="365">
        <v>17434980</v>
      </c>
      <c r="E39" s="330">
        <v>16699087</v>
      </c>
    </row>
    <row r="40" spans="1:5" s="327" customFormat="1" ht="16.5" customHeight="1" thickBot="1" x14ac:dyDescent="0.25">
      <c r="A40" s="340" t="s">
        <v>15</v>
      </c>
      <c r="B40" s="341" t="s">
        <v>449</v>
      </c>
      <c r="C40" s="94">
        <f>+C35+C36</f>
        <v>17434980</v>
      </c>
      <c r="D40" s="366">
        <f>+D35+D36</f>
        <v>17907349</v>
      </c>
      <c r="E40" s="346">
        <f>+E35+E36</f>
        <v>17174462</v>
      </c>
    </row>
    <row r="41" spans="1:5" s="108" customFormat="1" ht="12" customHeight="1" x14ac:dyDescent="0.25">
      <c r="A41" s="284"/>
      <c r="B41" s="285"/>
      <c r="C41" s="299"/>
      <c r="D41" s="299"/>
      <c r="E41" s="299"/>
    </row>
    <row r="42" spans="1:5" ht="12" customHeight="1" thickBot="1" x14ac:dyDescent="0.3">
      <c r="A42" s="286"/>
      <c r="B42" s="287"/>
      <c r="C42" s="300"/>
      <c r="D42" s="300"/>
      <c r="E42" s="300"/>
    </row>
    <row r="43" spans="1:5" ht="12" customHeight="1" thickBot="1" x14ac:dyDescent="0.3">
      <c r="A43" s="456" t="s">
        <v>43</v>
      </c>
      <c r="B43" s="457"/>
      <c r="C43" s="457"/>
      <c r="D43" s="457"/>
      <c r="E43" s="458"/>
    </row>
    <row r="44" spans="1:5" ht="12" customHeight="1" thickBot="1" x14ac:dyDescent="0.3">
      <c r="A44" s="338" t="s">
        <v>6</v>
      </c>
      <c r="B44" s="148" t="s">
        <v>450</v>
      </c>
      <c r="C44" s="207">
        <f>SUM(C45:C49)</f>
        <v>17070980</v>
      </c>
      <c r="D44" s="207">
        <f>SUM(D45:D49)</f>
        <v>17745799</v>
      </c>
      <c r="E44" s="345">
        <f>SUM(E45:E49)</f>
        <v>16526042</v>
      </c>
    </row>
    <row r="45" spans="1:5" ht="12" customHeight="1" x14ac:dyDescent="0.25">
      <c r="A45" s="351" t="s">
        <v>69</v>
      </c>
      <c r="B45" s="129" t="s">
        <v>36</v>
      </c>
      <c r="C45" s="88">
        <v>12832000</v>
      </c>
      <c r="D45" s="88">
        <v>12977000</v>
      </c>
      <c r="E45" s="332">
        <v>12911978</v>
      </c>
    </row>
    <row r="46" spans="1:5" ht="12" customHeight="1" x14ac:dyDescent="0.25">
      <c r="A46" s="351" t="s">
        <v>70</v>
      </c>
      <c r="B46" s="128" t="s">
        <v>131</v>
      </c>
      <c r="C46" s="201">
        <v>2294600</v>
      </c>
      <c r="D46" s="201">
        <v>2294600</v>
      </c>
      <c r="E46" s="356">
        <v>2162042</v>
      </c>
    </row>
    <row r="47" spans="1:5" ht="12" customHeight="1" x14ac:dyDescent="0.25">
      <c r="A47" s="351" t="s">
        <v>71</v>
      </c>
      <c r="B47" s="128" t="s">
        <v>98</v>
      </c>
      <c r="C47" s="201">
        <v>1944380</v>
      </c>
      <c r="D47" s="201">
        <v>2474199</v>
      </c>
      <c r="E47" s="356">
        <v>1452022</v>
      </c>
    </row>
    <row r="48" spans="1:5" s="108" customFormat="1" ht="12" customHeight="1" x14ac:dyDescent="0.25">
      <c r="A48" s="351" t="s">
        <v>72</v>
      </c>
      <c r="B48" s="128" t="s">
        <v>132</v>
      </c>
      <c r="C48" s="201"/>
      <c r="D48" s="201"/>
      <c r="E48" s="356"/>
    </row>
    <row r="49" spans="1:5" ht="12" customHeight="1" thickBot="1" x14ac:dyDescent="0.3">
      <c r="A49" s="351" t="s">
        <v>105</v>
      </c>
      <c r="B49" s="128" t="s">
        <v>133</v>
      </c>
      <c r="C49" s="201"/>
      <c r="D49" s="201"/>
      <c r="E49" s="356"/>
    </row>
    <row r="50" spans="1:5" ht="12" customHeight="1" thickBot="1" x14ac:dyDescent="0.3">
      <c r="A50" s="338" t="s">
        <v>7</v>
      </c>
      <c r="B50" s="148" t="s">
        <v>451</v>
      </c>
      <c r="C50" s="207">
        <f>SUM(C51:C53)</f>
        <v>364000</v>
      </c>
      <c r="D50" s="207">
        <f>SUM(D51:D53)</f>
        <v>161550</v>
      </c>
      <c r="E50" s="345">
        <f>SUM(E51:E53)</f>
        <v>23469</v>
      </c>
    </row>
    <row r="51" spans="1:5" ht="12" customHeight="1" x14ac:dyDescent="0.25">
      <c r="A51" s="351" t="s">
        <v>75</v>
      </c>
      <c r="B51" s="129" t="s">
        <v>150</v>
      </c>
      <c r="C51" s="88">
        <v>364000</v>
      </c>
      <c r="D51" s="88">
        <v>161550</v>
      </c>
      <c r="E51" s="332">
        <v>23469</v>
      </c>
    </row>
    <row r="52" spans="1:5" ht="12" customHeight="1" x14ac:dyDescent="0.25">
      <c r="A52" s="351" t="s">
        <v>76</v>
      </c>
      <c r="B52" s="128" t="s">
        <v>135</v>
      </c>
      <c r="C52" s="201"/>
      <c r="D52" s="201"/>
      <c r="E52" s="356"/>
    </row>
    <row r="53" spans="1:5" ht="15" customHeight="1" x14ac:dyDescent="0.25">
      <c r="A53" s="351" t="s">
        <v>77</v>
      </c>
      <c r="B53" s="128" t="s">
        <v>44</v>
      </c>
      <c r="C53" s="201"/>
      <c r="D53" s="201"/>
      <c r="E53" s="356"/>
    </row>
    <row r="54" spans="1:5" ht="13.8" thickBot="1" x14ac:dyDescent="0.3">
      <c r="A54" s="351" t="s">
        <v>78</v>
      </c>
      <c r="B54" s="128" t="s">
        <v>464</v>
      </c>
      <c r="C54" s="201"/>
      <c r="D54" s="201"/>
      <c r="E54" s="356"/>
    </row>
    <row r="55" spans="1:5" ht="15" customHeight="1" thickBot="1" x14ac:dyDescent="0.3">
      <c r="A55" s="338" t="s">
        <v>8</v>
      </c>
      <c r="B55" s="342" t="s">
        <v>452</v>
      </c>
      <c r="C55" s="94">
        <f>+C44+C50</f>
        <v>17434980</v>
      </c>
      <c r="D55" s="94">
        <f>+D44+D50</f>
        <v>17907349</v>
      </c>
      <c r="E55" s="346">
        <f>+E44+E50</f>
        <v>16549511</v>
      </c>
    </row>
    <row r="56" spans="1:5" ht="13.8" thickBot="1" x14ac:dyDescent="0.3">
      <c r="C56" s="347"/>
      <c r="D56" s="347"/>
      <c r="E56" s="347"/>
    </row>
    <row r="57" spans="1:5" ht="13.8" thickBot="1" x14ac:dyDescent="0.3">
      <c r="A57" s="288" t="s">
        <v>459</v>
      </c>
      <c r="B57" s="289"/>
      <c r="C57" s="98"/>
      <c r="D57" s="98"/>
      <c r="E57" s="336">
        <v>3</v>
      </c>
    </row>
    <row r="58" spans="1:5" ht="13.8" thickBot="1" x14ac:dyDescent="0.3">
      <c r="A58" s="288" t="s">
        <v>147</v>
      </c>
      <c r="B58" s="289"/>
      <c r="C58" s="98"/>
      <c r="D58" s="98"/>
      <c r="E58" s="336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58"/>
  <sheetViews>
    <sheetView zoomScaleNormal="100" zoomScaleSheetLayoutView="145" workbookViewId="0">
      <selection activeCell="E2" sqref="E2"/>
    </sheetView>
  </sheetViews>
  <sheetFormatPr defaultColWidth="9.33203125" defaultRowHeight="13.2" x14ac:dyDescent="0.25"/>
  <cols>
    <col min="1" max="1" width="18.6640625" style="343" customWidth="1"/>
    <col min="2" max="2" width="62" style="25" customWidth="1"/>
    <col min="3" max="5" width="15.77734375" style="25" customWidth="1"/>
    <col min="6" max="16384" width="9.33203125" style="25"/>
  </cols>
  <sheetData>
    <row r="1" spans="1:5" s="279" customFormat="1" ht="21" customHeight="1" thickBot="1" x14ac:dyDescent="0.3">
      <c r="A1" s="278"/>
      <c r="B1" s="280"/>
      <c r="C1" s="324"/>
      <c r="D1" s="324"/>
      <c r="E1" s="368" t="s">
        <v>527</v>
      </c>
    </row>
    <row r="2" spans="1:5" s="325" customFormat="1" ht="25.5" customHeight="1" x14ac:dyDescent="0.25">
      <c r="A2" s="305" t="s">
        <v>145</v>
      </c>
      <c r="B2" s="466" t="s">
        <v>476</v>
      </c>
      <c r="C2" s="467"/>
      <c r="D2" s="468"/>
      <c r="E2" s="348" t="s">
        <v>49</v>
      </c>
    </row>
    <row r="3" spans="1:5" s="325" customFormat="1" ht="16.2" thickBot="1" x14ac:dyDescent="0.3">
      <c r="A3" s="323" t="s">
        <v>144</v>
      </c>
      <c r="B3" s="469" t="s">
        <v>470</v>
      </c>
      <c r="C3" s="474"/>
      <c r="D3" s="475"/>
      <c r="E3" s="349" t="s">
        <v>47</v>
      </c>
    </row>
    <row r="4" spans="1:5" s="326" customFormat="1" ht="15.9" customHeight="1" thickBot="1" x14ac:dyDescent="0.35">
      <c r="A4" s="281"/>
      <c r="B4" s="281"/>
      <c r="C4" s="282"/>
      <c r="D4" s="282"/>
      <c r="E4" s="282" t="s">
        <v>504</v>
      </c>
    </row>
    <row r="5" spans="1:5" ht="23.4" thickBot="1" x14ac:dyDescent="0.3">
      <c r="A5" s="117" t="s">
        <v>146</v>
      </c>
      <c r="B5" s="118" t="s">
        <v>41</v>
      </c>
      <c r="C5" s="83" t="s">
        <v>171</v>
      </c>
      <c r="D5" s="83" t="s">
        <v>176</v>
      </c>
      <c r="E5" s="283" t="s">
        <v>177</v>
      </c>
    </row>
    <row r="6" spans="1:5" s="327" customFormat="1" ht="12.9" customHeight="1" thickBot="1" x14ac:dyDescent="0.3">
      <c r="A6" s="276" t="s">
        <v>296</v>
      </c>
      <c r="B6" s="277" t="s">
        <v>297</v>
      </c>
      <c r="C6" s="277" t="s">
        <v>298</v>
      </c>
      <c r="D6" s="97" t="s">
        <v>299</v>
      </c>
      <c r="E6" s="95" t="s">
        <v>300</v>
      </c>
    </row>
    <row r="7" spans="1:5" s="327" customFormat="1" ht="15.9" customHeight="1" thickBot="1" x14ac:dyDescent="0.3">
      <c r="A7" s="456" t="s">
        <v>42</v>
      </c>
      <c r="B7" s="457"/>
      <c r="C7" s="457"/>
      <c r="D7" s="457"/>
      <c r="E7" s="458"/>
    </row>
    <row r="8" spans="1:5" s="301" customFormat="1" ht="12" customHeight="1" thickBot="1" x14ac:dyDescent="0.3">
      <c r="A8" s="276" t="s">
        <v>6</v>
      </c>
      <c r="B8" s="339" t="s">
        <v>433</v>
      </c>
      <c r="C8" s="207">
        <f>SUM(C9:C18)</f>
        <v>0</v>
      </c>
      <c r="D8" s="359">
        <f>SUM(D9:D18)</f>
        <v>0</v>
      </c>
      <c r="E8" s="345">
        <f>SUM(E9:E18)</f>
        <v>3006</v>
      </c>
    </row>
    <row r="9" spans="1:5" s="301" customFormat="1" ht="12" customHeight="1" x14ac:dyDescent="0.25">
      <c r="A9" s="350" t="s">
        <v>69</v>
      </c>
      <c r="B9" s="130" t="s">
        <v>215</v>
      </c>
      <c r="C9" s="91"/>
      <c r="D9" s="360"/>
      <c r="E9" s="334"/>
    </row>
    <row r="10" spans="1:5" s="301" customFormat="1" ht="12" customHeight="1" x14ac:dyDescent="0.25">
      <c r="A10" s="351" t="s">
        <v>70</v>
      </c>
      <c r="B10" s="128" t="s">
        <v>216</v>
      </c>
      <c r="C10" s="204"/>
      <c r="D10" s="361"/>
      <c r="E10" s="100"/>
    </row>
    <row r="11" spans="1:5" s="301" customFormat="1" ht="12" customHeight="1" x14ac:dyDescent="0.25">
      <c r="A11" s="351" t="s">
        <v>71</v>
      </c>
      <c r="B11" s="128" t="s">
        <v>217</v>
      </c>
      <c r="C11" s="204"/>
      <c r="D11" s="361"/>
      <c r="E11" s="100"/>
    </row>
    <row r="12" spans="1:5" s="301" customFormat="1" ht="12" customHeight="1" x14ac:dyDescent="0.25">
      <c r="A12" s="351" t="s">
        <v>72</v>
      </c>
      <c r="B12" s="128" t="s">
        <v>218</v>
      </c>
      <c r="C12" s="204"/>
      <c r="D12" s="361"/>
      <c r="E12" s="100"/>
    </row>
    <row r="13" spans="1:5" s="301" customFormat="1" ht="12" customHeight="1" x14ac:dyDescent="0.25">
      <c r="A13" s="351" t="s">
        <v>105</v>
      </c>
      <c r="B13" s="128" t="s">
        <v>219</v>
      </c>
      <c r="C13" s="204"/>
      <c r="D13" s="361"/>
      <c r="E13" s="100"/>
    </row>
    <row r="14" spans="1:5" s="301" customFormat="1" ht="12" customHeight="1" x14ac:dyDescent="0.25">
      <c r="A14" s="351" t="s">
        <v>73</v>
      </c>
      <c r="B14" s="128" t="s">
        <v>434</v>
      </c>
      <c r="C14" s="204"/>
      <c r="D14" s="361"/>
      <c r="E14" s="100"/>
    </row>
    <row r="15" spans="1:5" s="328" customFormat="1" ht="12" customHeight="1" x14ac:dyDescent="0.25">
      <c r="A15" s="351" t="s">
        <v>74</v>
      </c>
      <c r="B15" s="127" t="s">
        <v>435</v>
      </c>
      <c r="C15" s="204"/>
      <c r="D15" s="361"/>
      <c r="E15" s="100"/>
    </row>
    <row r="16" spans="1:5" s="328" customFormat="1" ht="12" customHeight="1" x14ac:dyDescent="0.25">
      <c r="A16" s="351" t="s">
        <v>82</v>
      </c>
      <c r="B16" s="128" t="s">
        <v>222</v>
      </c>
      <c r="C16" s="92"/>
      <c r="D16" s="362"/>
      <c r="E16" s="333"/>
    </row>
    <row r="17" spans="1:5" s="301" customFormat="1" ht="12" customHeight="1" x14ac:dyDescent="0.25">
      <c r="A17" s="351" t="s">
        <v>83</v>
      </c>
      <c r="B17" s="128" t="s">
        <v>224</v>
      </c>
      <c r="C17" s="204"/>
      <c r="D17" s="361"/>
      <c r="E17" s="100"/>
    </row>
    <row r="18" spans="1:5" s="328" customFormat="1" ht="12" customHeight="1" thickBot="1" x14ac:dyDescent="0.3">
      <c r="A18" s="351" t="s">
        <v>84</v>
      </c>
      <c r="B18" s="127" t="s">
        <v>226</v>
      </c>
      <c r="C18" s="206"/>
      <c r="D18" s="101"/>
      <c r="E18" s="329">
        <v>3006</v>
      </c>
    </row>
    <row r="19" spans="1:5" s="328" customFormat="1" ht="12" customHeight="1" thickBot="1" x14ac:dyDescent="0.3">
      <c r="A19" s="276" t="s">
        <v>7</v>
      </c>
      <c r="B19" s="339" t="s">
        <v>436</v>
      </c>
      <c r="C19" s="207">
        <f>SUM(C20:C22)</f>
        <v>0</v>
      </c>
      <c r="D19" s="359">
        <f>SUM(D20:D22)</f>
        <v>0</v>
      </c>
      <c r="E19" s="345">
        <f>SUM(E20:E22)</f>
        <v>0</v>
      </c>
    </row>
    <row r="20" spans="1:5" s="328" customFormat="1" ht="12" customHeight="1" x14ac:dyDescent="0.25">
      <c r="A20" s="351" t="s">
        <v>75</v>
      </c>
      <c r="B20" s="129" t="s">
        <v>188</v>
      </c>
      <c r="C20" s="204"/>
      <c r="D20" s="361"/>
      <c r="E20" s="100"/>
    </row>
    <row r="21" spans="1:5" s="328" customFormat="1" ht="12" customHeight="1" x14ac:dyDescent="0.25">
      <c r="A21" s="351" t="s">
        <v>76</v>
      </c>
      <c r="B21" s="128" t="s">
        <v>437</v>
      </c>
      <c r="C21" s="204"/>
      <c r="D21" s="361"/>
      <c r="E21" s="100"/>
    </row>
    <row r="22" spans="1:5" s="328" customFormat="1" ht="12" customHeight="1" x14ac:dyDescent="0.25">
      <c r="A22" s="351" t="s">
        <v>77</v>
      </c>
      <c r="B22" s="128" t="s">
        <v>438</v>
      </c>
      <c r="C22" s="204"/>
      <c r="D22" s="361"/>
      <c r="E22" s="100"/>
    </row>
    <row r="23" spans="1:5" s="301" customFormat="1" ht="12" customHeight="1" thickBot="1" x14ac:dyDescent="0.3">
      <c r="A23" s="351" t="s">
        <v>78</v>
      </c>
      <c r="B23" s="128" t="s">
        <v>462</v>
      </c>
      <c r="C23" s="204"/>
      <c r="D23" s="361"/>
      <c r="E23" s="100"/>
    </row>
    <row r="24" spans="1:5" s="301" customFormat="1" ht="12" customHeight="1" thickBot="1" x14ac:dyDescent="0.3">
      <c r="A24" s="338" t="s">
        <v>8</v>
      </c>
      <c r="B24" s="148" t="s">
        <v>122</v>
      </c>
      <c r="C24" s="27"/>
      <c r="D24" s="363"/>
      <c r="E24" s="344"/>
    </row>
    <row r="25" spans="1:5" s="301" customFormat="1" ht="12" customHeight="1" thickBot="1" x14ac:dyDescent="0.3">
      <c r="A25" s="338" t="s">
        <v>9</v>
      </c>
      <c r="B25" s="148" t="s">
        <v>439</v>
      </c>
      <c r="C25" s="207">
        <f>+C26+C27</f>
        <v>0</v>
      </c>
      <c r="D25" s="359">
        <f>+D26+D27</f>
        <v>0</v>
      </c>
      <c r="E25" s="345">
        <f>+E26+E27</f>
        <v>0</v>
      </c>
    </row>
    <row r="26" spans="1:5" s="301" customFormat="1" ht="12" customHeight="1" x14ac:dyDescent="0.25">
      <c r="A26" s="352" t="s">
        <v>202</v>
      </c>
      <c r="B26" s="353" t="s">
        <v>437</v>
      </c>
      <c r="C26" s="88"/>
      <c r="D26" s="357"/>
      <c r="E26" s="332"/>
    </row>
    <row r="27" spans="1:5" s="301" customFormat="1" ht="12" customHeight="1" x14ac:dyDescent="0.25">
      <c r="A27" s="352" t="s">
        <v>208</v>
      </c>
      <c r="B27" s="354" t="s">
        <v>440</v>
      </c>
      <c r="C27" s="208"/>
      <c r="D27" s="364"/>
      <c r="E27" s="331"/>
    </row>
    <row r="28" spans="1:5" s="301" customFormat="1" ht="12" customHeight="1" thickBot="1" x14ac:dyDescent="0.3">
      <c r="A28" s="351" t="s">
        <v>210</v>
      </c>
      <c r="B28" s="355" t="s">
        <v>463</v>
      </c>
      <c r="C28" s="335"/>
      <c r="D28" s="365"/>
      <c r="E28" s="330"/>
    </row>
    <row r="29" spans="1:5" s="301" customFormat="1" ht="12" customHeight="1" thickBot="1" x14ac:dyDescent="0.3">
      <c r="A29" s="338" t="s">
        <v>10</v>
      </c>
      <c r="B29" s="148" t="s">
        <v>441</v>
      </c>
      <c r="C29" s="207">
        <f>+C30+C31+C32</f>
        <v>0</v>
      </c>
      <c r="D29" s="359">
        <f>+D30+D31+D32</f>
        <v>0</v>
      </c>
      <c r="E29" s="345">
        <f>+E30+E31+E32</f>
        <v>0</v>
      </c>
    </row>
    <row r="30" spans="1:5" s="301" customFormat="1" ht="12" customHeight="1" x14ac:dyDescent="0.25">
      <c r="A30" s="352" t="s">
        <v>62</v>
      </c>
      <c r="B30" s="353" t="s">
        <v>228</v>
      </c>
      <c r="C30" s="88"/>
      <c r="D30" s="357"/>
      <c r="E30" s="332"/>
    </row>
    <row r="31" spans="1:5" s="301" customFormat="1" ht="12" customHeight="1" x14ac:dyDescent="0.25">
      <c r="A31" s="352" t="s">
        <v>63</v>
      </c>
      <c r="B31" s="354" t="s">
        <v>229</v>
      </c>
      <c r="C31" s="208"/>
      <c r="D31" s="364"/>
      <c r="E31" s="331"/>
    </row>
    <row r="32" spans="1:5" s="301" customFormat="1" ht="12" customHeight="1" thickBot="1" x14ac:dyDescent="0.3">
      <c r="A32" s="351" t="s">
        <v>64</v>
      </c>
      <c r="B32" s="337" t="s">
        <v>231</v>
      </c>
      <c r="C32" s="335"/>
      <c r="D32" s="365"/>
      <c r="E32" s="330"/>
    </row>
    <row r="33" spans="1:5" s="301" customFormat="1" ht="12" customHeight="1" thickBot="1" x14ac:dyDescent="0.3">
      <c r="A33" s="338" t="s">
        <v>11</v>
      </c>
      <c r="B33" s="148" t="s">
        <v>356</v>
      </c>
      <c r="C33" s="27"/>
      <c r="D33" s="363"/>
      <c r="E33" s="344"/>
    </row>
    <row r="34" spans="1:5" s="301" customFormat="1" ht="12" customHeight="1" thickBot="1" x14ac:dyDescent="0.3">
      <c r="A34" s="338" t="s">
        <v>12</v>
      </c>
      <c r="B34" s="148" t="s">
        <v>442</v>
      </c>
      <c r="C34" s="27"/>
      <c r="D34" s="363"/>
      <c r="E34" s="344"/>
    </row>
    <row r="35" spans="1:5" s="301" customFormat="1" ht="12" customHeight="1" thickBot="1" x14ac:dyDescent="0.3">
      <c r="A35" s="276" t="s">
        <v>13</v>
      </c>
      <c r="B35" s="148" t="s">
        <v>443</v>
      </c>
      <c r="C35" s="207">
        <f>+C8+C19+C24+C25+C29+C33+C34</f>
        <v>0</v>
      </c>
      <c r="D35" s="359">
        <f>+D8+D19+D24+D25+D29+D33+D34</f>
        <v>0</v>
      </c>
      <c r="E35" s="345">
        <f>+E8+E19+E24+E25+E29+E33+E34</f>
        <v>3006</v>
      </c>
    </row>
    <row r="36" spans="1:5" s="328" customFormat="1" ht="12" customHeight="1" thickBot="1" x14ac:dyDescent="0.3">
      <c r="A36" s="340" t="s">
        <v>14</v>
      </c>
      <c r="B36" s="148" t="s">
        <v>444</v>
      </c>
      <c r="C36" s="207">
        <f>+C37+C38+C39</f>
        <v>17434980</v>
      </c>
      <c r="D36" s="359">
        <f>+D37+D38+D39</f>
        <v>17907349</v>
      </c>
      <c r="E36" s="345">
        <f>+E37+E38+E39</f>
        <v>17171456</v>
      </c>
    </row>
    <row r="37" spans="1:5" s="328" customFormat="1" ht="15" customHeight="1" x14ac:dyDescent="0.25">
      <c r="A37" s="352" t="s">
        <v>445</v>
      </c>
      <c r="B37" s="353" t="s">
        <v>159</v>
      </c>
      <c r="C37" s="88"/>
      <c r="D37" s="357">
        <v>472369</v>
      </c>
      <c r="E37" s="332">
        <v>472369</v>
      </c>
    </row>
    <row r="38" spans="1:5" s="328" customFormat="1" ht="15" customHeight="1" x14ac:dyDescent="0.25">
      <c r="A38" s="352" t="s">
        <v>446</v>
      </c>
      <c r="B38" s="354" t="s">
        <v>2</v>
      </c>
      <c r="C38" s="208"/>
      <c r="D38" s="364"/>
      <c r="E38" s="331"/>
    </row>
    <row r="39" spans="1:5" ht="13.8" thickBot="1" x14ac:dyDescent="0.3">
      <c r="A39" s="351" t="s">
        <v>447</v>
      </c>
      <c r="B39" s="337" t="s">
        <v>448</v>
      </c>
      <c r="C39" s="335">
        <v>17434980</v>
      </c>
      <c r="D39" s="365">
        <v>17434980</v>
      </c>
      <c r="E39" s="330">
        <v>16699087</v>
      </c>
    </row>
    <row r="40" spans="1:5" s="327" customFormat="1" ht="16.5" customHeight="1" thickBot="1" x14ac:dyDescent="0.25">
      <c r="A40" s="340" t="s">
        <v>15</v>
      </c>
      <c r="B40" s="341" t="s">
        <v>449</v>
      </c>
      <c r="C40" s="94">
        <f>+C35+C36</f>
        <v>17434980</v>
      </c>
      <c r="D40" s="366">
        <f>+D35+D36</f>
        <v>17907349</v>
      </c>
      <c r="E40" s="346">
        <f>+E35+E36</f>
        <v>17174462</v>
      </c>
    </row>
    <row r="41" spans="1:5" s="108" customFormat="1" ht="12" customHeight="1" x14ac:dyDescent="0.25">
      <c r="A41" s="284"/>
      <c r="B41" s="285"/>
      <c r="C41" s="299"/>
      <c r="D41" s="299"/>
      <c r="E41" s="299"/>
    </row>
    <row r="42" spans="1:5" ht="12" customHeight="1" thickBot="1" x14ac:dyDescent="0.3">
      <c r="A42" s="286"/>
      <c r="B42" s="287"/>
      <c r="C42" s="300"/>
      <c r="D42" s="300"/>
      <c r="E42" s="300"/>
    </row>
    <row r="43" spans="1:5" ht="12" customHeight="1" thickBot="1" x14ac:dyDescent="0.3">
      <c r="A43" s="456" t="s">
        <v>43</v>
      </c>
      <c r="B43" s="457"/>
      <c r="C43" s="457"/>
      <c r="D43" s="457"/>
      <c r="E43" s="458"/>
    </row>
    <row r="44" spans="1:5" ht="12" customHeight="1" thickBot="1" x14ac:dyDescent="0.3">
      <c r="A44" s="338" t="s">
        <v>6</v>
      </c>
      <c r="B44" s="148" t="s">
        <v>450</v>
      </c>
      <c r="C44" s="207">
        <f>SUM(C45:C49)</f>
        <v>17070980</v>
      </c>
      <c r="D44" s="207">
        <f>SUM(D45:D49)</f>
        <v>17745799</v>
      </c>
      <c r="E44" s="345">
        <f>SUM(E45:E49)</f>
        <v>16526042</v>
      </c>
    </row>
    <row r="45" spans="1:5" ht="12" customHeight="1" x14ac:dyDescent="0.25">
      <c r="A45" s="351" t="s">
        <v>69</v>
      </c>
      <c r="B45" s="129" t="s">
        <v>36</v>
      </c>
      <c r="C45" s="88">
        <v>12832000</v>
      </c>
      <c r="D45" s="88">
        <v>12977000</v>
      </c>
      <c r="E45" s="332">
        <v>12911978</v>
      </c>
    </row>
    <row r="46" spans="1:5" ht="12" customHeight="1" x14ac:dyDescent="0.25">
      <c r="A46" s="351" t="s">
        <v>70</v>
      </c>
      <c r="B46" s="128" t="s">
        <v>131</v>
      </c>
      <c r="C46" s="201">
        <v>2294600</v>
      </c>
      <c r="D46" s="201">
        <v>2294600</v>
      </c>
      <c r="E46" s="356">
        <v>2162042</v>
      </c>
    </row>
    <row r="47" spans="1:5" ht="12" customHeight="1" x14ac:dyDescent="0.25">
      <c r="A47" s="351" t="s">
        <v>71</v>
      </c>
      <c r="B47" s="128" t="s">
        <v>98</v>
      </c>
      <c r="C47" s="201">
        <v>1944380</v>
      </c>
      <c r="D47" s="201">
        <v>2474199</v>
      </c>
      <c r="E47" s="356">
        <v>1452022</v>
      </c>
    </row>
    <row r="48" spans="1:5" s="108" customFormat="1" ht="12" customHeight="1" x14ac:dyDescent="0.25">
      <c r="A48" s="351" t="s">
        <v>72</v>
      </c>
      <c r="B48" s="128" t="s">
        <v>132</v>
      </c>
      <c r="C48" s="201"/>
      <c r="D48" s="201"/>
      <c r="E48" s="356"/>
    </row>
    <row r="49" spans="1:5" ht="12" customHeight="1" thickBot="1" x14ac:dyDescent="0.3">
      <c r="A49" s="351" t="s">
        <v>105</v>
      </c>
      <c r="B49" s="128" t="s">
        <v>133</v>
      </c>
      <c r="C49" s="201"/>
      <c r="D49" s="201"/>
      <c r="E49" s="356"/>
    </row>
    <row r="50" spans="1:5" ht="12" customHeight="1" thickBot="1" x14ac:dyDescent="0.3">
      <c r="A50" s="338" t="s">
        <v>7</v>
      </c>
      <c r="B50" s="148" t="s">
        <v>451</v>
      </c>
      <c r="C50" s="207">
        <f>SUM(C51:C53)</f>
        <v>364000</v>
      </c>
      <c r="D50" s="207">
        <f>SUM(D51:D53)</f>
        <v>161550</v>
      </c>
      <c r="E50" s="345">
        <f>SUM(E51:E53)</f>
        <v>23469</v>
      </c>
    </row>
    <row r="51" spans="1:5" ht="12" customHeight="1" x14ac:dyDescent="0.25">
      <c r="A51" s="351" t="s">
        <v>75</v>
      </c>
      <c r="B51" s="129" t="s">
        <v>150</v>
      </c>
      <c r="C51" s="88">
        <v>364000</v>
      </c>
      <c r="D51" s="88">
        <v>161550</v>
      </c>
      <c r="E51" s="332">
        <v>23469</v>
      </c>
    </row>
    <row r="52" spans="1:5" ht="12" customHeight="1" x14ac:dyDescent="0.25">
      <c r="A52" s="351" t="s">
        <v>76</v>
      </c>
      <c r="B52" s="128" t="s">
        <v>135</v>
      </c>
      <c r="C52" s="201"/>
      <c r="D52" s="201"/>
      <c r="E52" s="356"/>
    </row>
    <row r="53" spans="1:5" ht="15" customHeight="1" x14ac:dyDescent="0.25">
      <c r="A53" s="351" t="s">
        <v>77</v>
      </c>
      <c r="B53" s="128" t="s">
        <v>44</v>
      </c>
      <c r="C53" s="201"/>
      <c r="D53" s="201"/>
      <c r="E53" s="356"/>
    </row>
    <row r="54" spans="1:5" ht="13.8" thickBot="1" x14ac:dyDescent="0.3">
      <c r="A54" s="351" t="s">
        <v>78</v>
      </c>
      <c r="B54" s="128" t="s">
        <v>464</v>
      </c>
      <c r="C54" s="201"/>
      <c r="D54" s="201"/>
      <c r="E54" s="356"/>
    </row>
    <row r="55" spans="1:5" ht="15" customHeight="1" thickBot="1" x14ac:dyDescent="0.3">
      <c r="A55" s="338" t="s">
        <v>8</v>
      </c>
      <c r="B55" s="342" t="s">
        <v>452</v>
      </c>
      <c r="C55" s="94">
        <f>+C44+C50</f>
        <v>17434980</v>
      </c>
      <c r="D55" s="94">
        <f>+D44+D50</f>
        <v>17907349</v>
      </c>
      <c r="E55" s="346">
        <f>+E44+E50</f>
        <v>16549511</v>
      </c>
    </row>
    <row r="56" spans="1:5" ht="13.8" thickBot="1" x14ac:dyDescent="0.3">
      <c r="C56" s="347"/>
      <c r="D56" s="347"/>
      <c r="E56" s="347"/>
    </row>
    <row r="57" spans="1:5" ht="13.8" thickBot="1" x14ac:dyDescent="0.3">
      <c r="A57" s="288" t="s">
        <v>459</v>
      </c>
      <c r="B57" s="289"/>
      <c r="C57" s="98"/>
      <c r="D57" s="98"/>
      <c r="E57" s="336">
        <v>3</v>
      </c>
    </row>
    <row r="58" spans="1:5" ht="13.8" thickBot="1" x14ac:dyDescent="0.3">
      <c r="A58" s="288" t="s">
        <v>147</v>
      </c>
      <c r="B58" s="289"/>
      <c r="C58" s="98"/>
      <c r="D58" s="98"/>
      <c r="E58" s="336">
        <v>0</v>
      </c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6"/>
  <sheetViews>
    <sheetView view="pageLayout" zoomScaleNormal="100" workbookViewId="0">
      <selection activeCell="G7" sqref="G7"/>
    </sheetView>
  </sheetViews>
  <sheetFormatPr defaultColWidth="9.33203125" defaultRowHeight="13.2" x14ac:dyDescent="0.25"/>
  <cols>
    <col min="1" max="1" width="7" style="106" customWidth="1"/>
    <col min="2" max="2" width="32" style="25" customWidth="1"/>
    <col min="3" max="3" width="12.44140625" style="25" customWidth="1"/>
    <col min="4" max="6" width="11.77734375" style="25" customWidth="1"/>
    <col min="7" max="7" width="12.77734375" style="25" customWidth="1"/>
    <col min="8" max="16384" width="9.33203125" style="25"/>
  </cols>
  <sheetData>
    <row r="1" spans="1:7" ht="14.4" thickBot="1" x14ac:dyDescent="0.3">
      <c r="G1" s="26" t="s">
        <v>504</v>
      </c>
    </row>
    <row r="2" spans="1:7" ht="17.25" customHeight="1" thickBot="1" x14ac:dyDescent="0.3">
      <c r="A2" s="476" t="s">
        <v>4</v>
      </c>
      <c r="B2" s="478" t="s">
        <v>181</v>
      </c>
      <c r="C2" s="478" t="s">
        <v>465</v>
      </c>
      <c r="D2" s="478" t="s">
        <v>471</v>
      </c>
      <c r="E2" s="480" t="s">
        <v>466</v>
      </c>
      <c r="F2" s="480"/>
      <c r="G2" s="481"/>
    </row>
    <row r="3" spans="1:7" s="107" customFormat="1" ht="57.75" customHeight="1" thickBot="1" x14ac:dyDescent="0.3">
      <c r="A3" s="477"/>
      <c r="B3" s="479"/>
      <c r="C3" s="479"/>
      <c r="D3" s="479"/>
      <c r="E3" s="24" t="s">
        <v>467</v>
      </c>
      <c r="F3" s="24" t="s">
        <v>468</v>
      </c>
      <c r="G3" s="369" t="s">
        <v>469</v>
      </c>
    </row>
    <row r="4" spans="1:7" s="108" customFormat="1" ht="15" customHeight="1" thickBot="1" x14ac:dyDescent="0.3">
      <c r="A4" s="276" t="s">
        <v>296</v>
      </c>
      <c r="B4" s="277" t="s">
        <v>297</v>
      </c>
      <c r="C4" s="277" t="s">
        <v>298</v>
      </c>
      <c r="D4" s="277" t="s">
        <v>299</v>
      </c>
      <c r="E4" s="277" t="s">
        <v>472</v>
      </c>
      <c r="F4" s="277" t="s">
        <v>375</v>
      </c>
      <c r="G4" s="358" t="s">
        <v>376</v>
      </c>
    </row>
    <row r="5" spans="1:7" ht="15" customHeight="1" x14ac:dyDescent="0.25">
      <c r="A5" s="109" t="s">
        <v>6</v>
      </c>
      <c r="B5" s="410" t="s">
        <v>474</v>
      </c>
      <c r="C5" s="110">
        <v>143911660</v>
      </c>
      <c r="D5" s="110"/>
      <c r="E5" s="110">
        <v>143911660</v>
      </c>
      <c r="F5" s="110">
        <v>1066370</v>
      </c>
      <c r="G5" s="112">
        <v>142845290</v>
      </c>
    </row>
    <row r="6" spans="1:7" ht="15" customHeight="1" x14ac:dyDescent="0.25">
      <c r="A6" s="113" t="s">
        <v>7</v>
      </c>
      <c r="B6" s="114" t="s">
        <v>475</v>
      </c>
      <c r="C6" s="1">
        <v>0</v>
      </c>
      <c r="D6" s="1"/>
      <c r="E6" s="1"/>
      <c r="F6" s="1"/>
      <c r="G6" s="102"/>
    </row>
    <row r="7" spans="1:7" ht="15" customHeight="1" x14ac:dyDescent="0.25">
      <c r="A7" s="113" t="s">
        <v>8</v>
      </c>
      <c r="B7" s="114" t="s">
        <v>476</v>
      </c>
      <c r="C7" s="1">
        <v>624951</v>
      </c>
      <c r="D7" s="1"/>
      <c r="E7" s="1">
        <v>624951</v>
      </c>
      <c r="F7" s="1">
        <v>624951</v>
      </c>
      <c r="G7" s="102"/>
    </row>
    <row r="8" spans="1:7" ht="15" customHeight="1" x14ac:dyDescent="0.25">
      <c r="A8" s="113" t="s">
        <v>9</v>
      </c>
      <c r="B8" s="114"/>
      <c r="C8" s="1"/>
      <c r="D8" s="1"/>
      <c r="E8" s="111">
        <f t="shared" ref="E8:E35" si="0">C8+D8</f>
        <v>0</v>
      </c>
      <c r="F8" s="1">
        <v>0</v>
      </c>
      <c r="G8" s="102"/>
    </row>
    <row r="9" spans="1:7" ht="15" customHeight="1" x14ac:dyDescent="0.25">
      <c r="A9" s="113" t="s">
        <v>10</v>
      </c>
      <c r="B9" s="114"/>
      <c r="C9" s="1"/>
      <c r="D9" s="1"/>
      <c r="E9" s="111">
        <f t="shared" si="0"/>
        <v>0</v>
      </c>
      <c r="F9" s="1"/>
      <c r="G9" s="102"/>
    </row>
    <row r="10" spans="1:7" ht="15" customHeight="1" x14ac:dyDescent="0.25">
      <c r="A10" s="113" t="s">
        <v>11</v>
      </c>
      <c r="B10" s="114"/>
      <c r="C10" s="1"/>
      <c r="D10" s="1"/>
      <c r="E10" s="111">
        <f t="shared" si="0"/>
        <v>0</v>
      </c>
      <c r="F10" s="1"/>
      <c r="G10" s="102"/>
    </row>
    <row r="11" spans="1:7" ht="15" customHeight="1" x14ac:dyDescent="0.25">
      <c r="A11" s="113" t="s">
        <v>12</v>
      </c>
      <c r="B11" s="114"/>
      <c r="C11" s="1"/>
      <c r="D11" s="1"/>
      <c r="E11" s="111">
        <f t="shared" si="0"/>
        <v>0</v>
      </c>
      <c r="F11" s="1"/>
      <c r="G11" s="102"/>
    </row>
    <row r="12" spans="1:7" ht="15" customHeight="1" x14ac:dyDescent="0.25">
      <c r="A12" s="113" t="s">
        <v>13</v>
      </c>
      <c r="B12" s="114"/>
      <c r="C12" s="1"/>
      <c r="D12" s="1"/>
      <c r="E12" s="111">
        <f t="shared" si="0"/>
        <v>0</v>
      </c>
      <c r="F12" s="1"/>
      <c r="G12" s="102"/>
    </row>
    <row r="13" spans="1:7" ht="15" customHeight="1" x14ac:dyDescent="0.25">
      <c r="A13" s="113" t="s">
        <v>14</v>
      </c>
      <c r="B13" s="114"/>
      <c r="C13" s="1"/>
      <c r="D13" s="1"/>
      <c r="E13" s="111">
        <f t="shared" si="0"/>
        <v>0</v>
      </c>
      <c r="F13" s="1"/>
      <c r="G13" s="102"/>
    </row>
    <row r="14" spans="1:7" ht="15" customHeight="1" x14ac:dyDescent="0.25">
      <c r="A14" s="113" t="s">
        <v>15</v>
      </c>
      <c r="B14" s="114"/>
      <c r="C14" s="1"/>
      <c r="D14" s="1"/>
      <c r="E14" s="111">
        <f t="shared" si="0"/>
        <v>0</v>
      </c>
      <c r="F14" s="1"/>
      <c r="G14" s="102"/>
    </row>
    <row r="15" spans="1:7" ht="15" customHeight="1" x14ac:dyDescent="0.25">
      <c r="A15" s="113" t="s">
        <v>16</v>
      </c>
      <c r="B15" s="114"/>
      <c r="C15" s="1"/>
      <c r="D15" s="1"/>
      <c r="E15" s="111">
        <f t="shared" si="0"/>
        <v>0</v>
      </c>
      <c r="F15" s="1"/>
      <c r="G15" s="102"/>
    </row>
    <row r="16" spans="1:7" ht="15" customHeight="1" x14ac:dyDescent="0.25">
      <c r="A16" s="113" t="s">
        <v>17</v>
      </c>
      <c r="B16" s="114"/>
      <c r="C16" s="1"/>
      <c r="D16" s="1"/>
      <c r="E16" s="111">
        <f t="shared" si="0"/>
        <v>0</v>
      </c>
      <c r="F16" s="1"/>
      <c r="G16" s="102"/>
    </row>
    <row r="17" spans="1:7" ht="15" customHeight="1" x14ac:dyDescent="0.25">
      <c r="A17" s="113" t="s">
        <v>18</v>
      </c>
      <c r="B17" s="114"/>
      <c r="C17" s="1"/>
      <c r="D17" s="1"/>
      <c r="E17" s="111">
        <f t="shared" si="0"/>
        <v>0</v>
      </c>
      <c r="F17" s="1"/>
      <c r="G17" s="102"/>
    </row>
    <row r="18" spans="1:7" ht="15" customHeight="1" x14ac:dyDescent="0.25">
      <c r="A18" s="113" t="s">
        <v>19</v>
      </c>
      <c r="B18" s="114"/>
      <c r="C18" s="1"/>
      <c r="D18" s="1"/>
      <c r="E18" s="111">
        <f t="shared" si="0"/>
        <v>0</v>
      </c>
      <c r="F18" s="1"/>
      <c r="G18" s="102"/>
    </row>
    <row r="19" spans="1:7" ht="15" customHeight="1" x14ac:dyDescent="0.25">
      <c r="A19" s="113" t="s">
        <v>20</v>
      </c>
      <c r="B19" s="114"/>
      <c r="C19" s="1"/>
      <c r="D19" s="1"/>
      <c r="E19" s="111">
        <f t="shared" si="0"/>
        <v>0</v>
      </c>
      <c r="F19" s="1"/>
      <c r="G19" s="102"/>
    </row>
    <row r="20" spans="1:7" ht="15" customHeight="1" x14ac:dyDescent="0.25">
      <c r="A20" s="113" t="s">
        <v>21</v>
      </c>
      <c r="B20" s="114"/>
      <c r="C20" s="1"/>
      <c r="D20" s="1"/>
      <c r="E20" s="111">
        <f t="shared" si="0"/>
        <v>0</v>
      </c>
      <c r="F20" s="1"/>
      <c r="G20" s="102"/>
    </row>
    <row r="21" spans="1:7" ht="15" customHeight="1" x14ac:dyDescent="0.25">
      <c r="A21" s="113" t="s">
        <v>22</v>
      </c>
      <c r="B21" s="114"/>
      <c r="C21" s="1"/>
      <c r="D21" s="1"/>
      <c r="E21" s="111">
        <f t="shared" si="0"/>
        <v>0</v>
      </c>
      <c r="F21" s="1"/>
      <c r="G21" s="102"/>
    </row>
    <row r="22" spans="1:7" ht="15" customHeight="1" x14ac:dyDescent="0.25">
      <c r="A22" s="113" t="s">
        <v>23</v>
      </c>
      <c r="B22" s="114"/>
      <c r="C22" s="1"/>
      <c r="D22" s="1"/>
      <c r="E22" s="111">
        <f t="shared" si="0"/>
        <v>0</v>
      </c>
      <c r="F22" s="1"/>
      <c r="G22" s="102"/>
    </row>
    <row r="23" spans="1:7" ht="15" customHeight="1" x14ac:dyDescent="0.25">
      <c r="A23" s="113" t="s">
        <v>24</v>
      </c>
      <c r="B23" s="114"/>
      <c r="C23" s="1"/>
      <c r="D23" s="1"/>
      <c r="E23" s="111">
        <f t="shared" si="0"/>
        <v>0</v>
      </c>
      <c r="F23" s="1"/>
      <c r="G23" s="102"/>
    </row>
    <row r="24" spans="1:7" ht="15" customHeight="1" x14ac:dyDescent="0.25">
      <c r="A24" s="113" t="s">
        <v>25</v>
      </c>
      <c r="B24" s="114"/>
      <c r="C24" s="1"/>
      <c r="D24" s="1"/>
      <c r="E24" s="111">
        <f t="shared" si="0"/>
        <v>0</v>
      </c>
      <c r="F24" s="1"/>
      <c r="G24" s="102"/>
    </row>
    <row r="25" spans="1:7" ht="15" customHeight="1" x14ac:dyDescent="0.25">
      <c r="A25" s="113" t="s">
        <v>26</v>
      </c>
      <c r="B25" s="114"/>
      <c r="C25" s="1"/>
      <c r="D25" s="1"/>
      <c r="E25" s="111">
        <f t="shared" si="0"/>
        <v>0</v>
      </c>
      <c r="F25" s="1"/>
      <c r="G25" s="102"/>
    </row>
    <row r="26" spans="1:7" ht="15" customHeight="1" x14ac:dyDescent="0.25">
      <c r="A26" s="113" t="s">
        <v>27</v>
      </c>
      <c r="B26" s="114"/>
      <c r="C26" s="1"/>
      <c r="D26" s="1"/>
      <c r="E26" s="111">
        <f t="shared" si="0"/>
        <v>0</v>
      </c>
      <c r="F26" s="1"/>
      <c r="G26" s="102"/>
    </row>
    <row r="27" spans="1:7" ht="15" customHeight="1" x14ac:dyDescent="0.25">
      <c r="A27" s="113" t="s">
        <v>28</v>
      </c>
      <c r="B27" s="114"/>
      <c r="C27" s="1"/>
      <c r="D27" s="1"/>
      <c r="E27" s="111">
        <f t="shared" si="0"/>
        <v>0</v>
      </c>
      <c r="F27" s="1"/>
      <c r="G27" s="102"/>
    </row>
    <row r="28" spans="1:7" ht="15" customHeight="1" x14ac:dyDescent="0.25">
      <c r="A28" s="113" t="s">
        <v>29</v>
      </c>
      <c r="B28" s="114"/>
      <c r="C28" s="1"/>
      <c r="D28" s="1"/>
      <c r="E28" s="111">
        <f t="shared" si="0"/>
        <v>0</v>
      </c>
      <c r="F28" s="1"/>
      <c r="G28" s="102"/>
    </row>
    <row r="29" spans="1:7" ht="15" customHeight="1" x14ac:dyDescent="0.25">
      <c r="A29" s="113" t="s">
        <v>30</v>
      </c>
      <c r="B29" s="114"/>
      <c r="C29" s="1"/>
      <c r="D29" s="1"/>
      <c r="E29" s="111">
        <f t="shared" si="0"/>
        <v>0</v>
      </c>
      <c r="F29" s="1"/>
      <c r="G29" s="102"/>
    </row>
    <row r="30" spans="1:7" ht="15" customHeight="1" x14ac:dyDescent="0.25">
      <c r="A30" s="113" t="s">
        <v>31</v>
      </c>
      <c r="B30" s="114"/>
      <c r="C30" s="1"/>
      <c r="D30" s="1"/>
      <c r="E30" s="111"/>
      <c r="F30" s="1"/>
      <c r="G30" s="102"/>
    </row>
    <row r="31" spans="1:7" ht="15" customHeight="1" x14ac:dyDescent="0.25">
      <c r="A31" s="113" t="s">
        <v>32</v>
      </c>
      <c r="B31" s="114"/>
      <c r="C31" s="1"/>
      <c r="D31" s="1"/>
      <c r="E31" s="111">
        <f t="shared" si="0"/>
        <v>0</v>
      </c>
      <c r="F31" s="1"/>
      <c r="G31" s="102"/>
    </row>
    <row r="32" spans="1:7" ht="15" customHeight="1" x14ac:dyDescent="0.25">
      <c r="A32" s="113" t="s">
        <v>33</v>
      </c>
      <c r="B32" s="114"/>
      <c r="C32" s="1"/>
      <c r="D32" s="1"/>
      <c r="E32" s="111">
        <f t="shared" si="0"/>
        <v>0</v>
      </c>
      <c r="F32" s="1"/>
      <c r="G32" s="102"/>
    </row>
    <row r="33" spans="1:7" ht="15" customHeight="1" x14ac:dyDescent="0.25">
      <c r="A33" s="113" t="s">
        <v>34</v>
      </c>
      <c r="B33" s="114"/>
      <c r="C33" s="1"/>
      <c r="D33" s="1"/>
      <c r="E33" s="111">
        <f t="shared" si="0"/>
        <v>0</v>
      </c>
      <c r="F33" s="1"/>
      <c r="G33" s="102"/>
    </row>
    <row r="34" spans="1:7" ht="15" customHeight="1" x14ac:dyDescent="0.25">
      <c r="A34" s="113" t="s">
        <v>89</v>
      </c>
      <c r="B34" s="114"/>
      <c r="C34" s="1"/>
      <c r="D34" s="1"/>
      <c r="E34" s="111">
        <f t="shared" si="0"/>
        <v>0</v>
      </c>
      <c r="F34" s="1"/>
      <c r="G34" s="102"/>
    </row>
    <row r="35" spans="1:7" ht="15" customHeight="1" thickBot="1" x14ac:dyDescent="0.3">
      <c r="A35" s="113" t="s">
        <v>180</v>
      </c>
      <c r="B35" s="115"/>
      <c r="C35" s="2"/>
      <c r="D35" s="2"/>
      <c r="E35" s="111">
        <f t="shared" si="0"/>
        <v>0</v>
      </c>
      <c r="F35" s="2"/>
      <c r="G35" s="116"/>
    </row>
    <row r="36" spans="1:7" ht="15" customHeight="1" thickBot="1" x14ac:dyDescent="0.3">
      <c r="A36" s="482" t="s">
        <v>39</v>
      </c>
      <c r="B36" s="483"/>
      <c r="C36" s="13">
        <f>SUM(C5:C35)</f>
        <v>144536611</v>
      </c>
      <c r="D36" s="13">
        <f>SUM(D5:D35)</f>
        <v>0</v>
      </c>
      <c r="E36" s="13">
        <f>SUM(E5:E35)</f>
        <v>144536611</v>
      </c>
      <c r="F36" s="13">
        <f>SUM(F5:F35)</f>
        <v>1691321</v>
      </c>
      <c r="G36" s="14">
        <f>SUM(G5:G35)</f>
        <v>142845290</v>
      </c>
    </row>
  </sheetData>
  <mergeCells count="6">
    <mergeCell ref="A2:A3"/>
    <mergeCell ref="B2:B3"/>
    <mergeCell ref="C2:C3"/>
    <mergeCell ref="D2:D3"/>
    <mergeCell ref="E2:G2"/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8. melléklet a 4/2021. (V.31) önkormányzati rendelethez&amp;"Times New Roman CE,Dőlt"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workbookViewId="0">
      <selection activeCell="A2" sqref="A2:C2"/>
    </sheetView>
  </sheetViews>
  <sheetFormatPr defaultRowHeight="13.2" x14ac:dyDescent="0.25"/>
  <cols>
    <col min="1" max="1" width="7.6640625" customWidth="1"/>
    <col min="2" max="2" width="60.77734375" customWidth="1"/>
    <col min="3" max="3" width="23.33203125" customWidth="1"/>
    <col min="10" max="10" width="13.44140625" customWidth="1"/>
  </cols>
  <sheetData>
    <row r="2" spans="1:10" ht="14.4" x14ac:dyDescent="0.3">
      <c r="A2" s="484" t="s">
        <v>521</v>
      </c>
      <c r="B2" s="484"/>
      <c r="C2" s="484"/>
    </row>
    <row r="4" spans="1:10" x14ac:dyDescent="0.25">
      <c r="A4" s="485" t="s">
        <v>477</v>
      </c>
      <c r="B4" s="485"/>
      <c r="C4" s="485"/>
    </row>
    <row r="6" spans="1:10" ht="27.6" x14ac:dyDescent="0.25">
      <c r="A6" s="370" t="s">
        <v>4</v>
      </c>
      <c r="B6" s="371" t="s">
        <v>50</v>
      </c>
      <c r="C6" s="371" t="s">
        <v>510</v>
      </c>
    </row>
    <row r="7" spans="1:10" ht="27.75" customHeight="1" x14ac:dyDescent="0.25">
      <c r="A7" s="372" t="s">
        <v>6</v>
      </c>
      <c r="B7" s="373" t="s">
        <v>499</v>
      </c>
      <c r="C7" s="374"/>
    </row>
    <row r="8" spans="1:10" ht="18" customHeight="1" x14ac:dyDescent="0.25">
      <c r="A8" s="372" t="s">
        <v>7</v>
      </c>
      <c r="B8" s="372" t="s">
        <v>478</v>
      </c>
      <c r="C8" s="374"/>
    </row>
    <row r="9" spans="1:10" ht="18" customHeight="1" x14ac:dyDescent="0.25">
      <c r="A9" s="372" t="s">
        <v>8</v>
      </c>
      <c r="B9" s="372" t="s">
        <v>479</v>
      </c>
      <c r="C9" s="372"/>
    </row>
    <row r="10" spans="1:10" ht="18" customHeight="1" x14ac:dyDescent="0.25">
      <c r="A10" s="372" t="s">
        <v>9</v>
      </c>
      <c r="B10" s="372" t="s">
        <v>480</v>
      </c>
      <c r="C10" s="374"/>
    </row>
    <row r="11" spans="1:10" ht="18" customHeight="1" x14ac:dyDescent="0.25">
      <c r="A11" s="372" t="s">
        <v>10</v>
      </c>
      <c r="B11" s="372" t="s">
        <v>481</v>
      </c>
      <c r="C11" s="374"/>
      <c r="J11" s="382"/>
    </row>
    <row r="12" spans="1:10" ht="18" customHeight="1" x14ac:dyDescent="0.25">
      <c r="A12" s="372" t="s">
        <v>11</v>
      </c>
      <c r="B12" s="409" t="s">
        <v>482</v>
      </c>
      <c r="C12" s="376"/>
    </row>
    <row r="13" spans="1:10" ht="18" customHeight="1" x14ac:dyDescent="0.25">
      <c r="A13" s="372" t="s">
        <v>12</v>
      </c>
      <c r="B13" s="409" t="s">
        <v>483</v>
      </c>
      <c r="C13" s="376"/>
    </row>
    <row r="14" spans="1:10" ht="24.75" customHeight="1" x14ac:dyDescent="0.25">
      <c r="A14" s="372" t="s">
        <v>13</v>
      </c>
      <c r="B14" s="373" t="s">
        <v>500</v>
      </c>
      <c r="C14" s="376"/>
    </row>
    <row r="15" spans="1:10" ht="18" customHeight="1" x14ac:dyDescent="0.25">
      <c r="A15" s="372" t="s">
        <v>14</v>
      </c>
      <c r="B15" s="372" t="s">
        <v>478</v>
      </c>
      <c r="C15" s="376"/>
    </row>
    <row r="16" spans="1:10" ht="18" customHeight="1" x14ac:dyDescent="0.25">
      <c r="A16" s="372" t="s">
        <v>15</v>
      </c>
      <c r="B16" s="372" t="s">
        <v>479</v>
      </c>
      <c r="C16" s="372"/>
    </row>
    <row r="22" spans="4:4" x14ac:dyDescent="0.25">
      <c r="D22" s="7"/>
    </row>
  </sheetData>
  <mergeCells count="2">
    <mergeCell ref="A2:C2"/>
    <mergeCell ref="A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61"/>
  <sheetViews>
    <sheetView view="pageLayout" zoomScaleNormal="130" zoomScaleSheetLayoutView="100" workbookViewId="0">
      <selection activeCell="F9" sqref="F9"/>
    </sheetView>
  </sheetViews>
  <sheetFormatPr defaultColWidth="9.33203125" defaultRowHeight="15.6" x14ac:dyDescent="0.3"/>
  <cols>
    <col min="1" max="1" width="9.44140625" style="168" customWidth="1"/>
    <col min="2" max="2" width="60.77734375" style="168" customWidth="1"/>
    <col min="3" max="5" width="15.77734375" style="169" customWidth="1"/>
    <col min="6" max="16384" width="9.33203125" style="179"/>
  </cols>
  <sheetData>
    <row r="1" spans="1:5" ht="15.9" customHeight="1" x14ac:dyDescent="0.3">
      <c r="A1" s="413" t="s">
        <v>3</v>
      </c>
      <c r="B1" s="413"/>
      <c r="C1" s="413"/>
      <c r="D1" s="413"/>
      <c r="E1" s="413"/>
    </row>
    <row r="2" spans="1:5" ht="15.9" customHeight="1" thickBot="1" x14ac:dyDescent="0.35">
      <c r="A2" s="31" t="s">
        <v>109</v>
      </c>
      <c r="B2" s="31"/>
      <c r="C2" s="166"/>
      <c r="D2" s="166"/>
      <c r="E2" s="166" t="s">
        <v>504</v>
      </c>
    </row>
    <row r="3" spans="1:5" ht="15.9" customHeight="1" x14ac:dyDescent="0.3">
      <c r="A3" s="414" t="s">
        <v>57</v>
      </c>
      <c r="B3" s="416" t="s">
        <v>5</v>
      </c>
      <c r="C3" s="418" t="s">
        <v>496</v>
      </c>
      <c r="D3" s="418"/>
      <c r="E3" s="419"/>
    </row>
    <row r="4" spans="1:5" ht="38.1" customHeight="1" thickBot="1" x14ac:dyDescent="0.35">
      <c r="A4" s="415"/>
      <c r="B4" s="417"/>
      <c r="C4" s="33" t="s">
        <v>171</v>
      </c>
      <c r="D4" s="33" t="s">
        <v>176</v>
      </c>
      <c r="E4" s="34" t="s">
        <v>177</v>
      </c>
    </row>
    <row r="5" spans="1:5" s="180" customFormat="1" ht="12" customHeight="1" thickBot="1" x14ac:dyDescent="0.25">
      <c r="A5" s="145" t="s">
        <v>296</v>
      </c>
      <c r="B5" s="146" t="s">
        <v>297</v>
      </c>
      <c r="C5" s="146" t="s">
        <v>298</v>
      </c>
      <c r="D5" s="146" t="s">
        <v>299</v>
      </c>
      <c r="E5" s="192" t="s">
        <v>300</v>
      </c>
    </row>
    <row r="6" spans="1:5" s="181" customFormat="1" ht="12" customHeight="1" thickBot="1" x14ac:dyDescent="0.3">
      <c r="A6" s="140" t="s">
        <v>6</v>
      </c>
      <c r="B6" s="141" t="s">
        <v>182</v>
      </c>
      <c r="C6" s="171">
        <f>SUM(C7:C11)</f>
        <v>54051314</v>
      </c>
      <c r="D6" s="171">
        <f>SUM(D7:D12)</f>
        <v>53499169</v>
      </c>
      <c r="E6" s="155">
        <f>SUM(E7:E12)</f>
        <v>53499169</v>
      </c>
    </row>
    <row r="7" spans="1:5" s="181" customFormat="1" ht="12" customHeight="1" x14ac:dyDescent="0.25">
      <c r="A7" s="135" t="s">
        <v>69</v>
      </c>
      <c r="B7" s="182" t="s">
        <v>183</v>
      </c>
      <c r="C7" s="173">
        <v>21671788</v>
      </c>
      <c r="D7" s="173">
        <v>13770098</v>
      </c>
      <c r="E7" s="157">
        <v>13770098</v>
      </c>
    </row>
    <row r="8" spans="1:5" s="181" customFormat="1" ht="12" customHeight="1" x14ac:dyDescent="0.25">
      <c r="A8" s="134" t="s">
        <v>70</v>
      </c>
      <c r="B8" s="183" t="s">
        <v>184</v>
      </c>
      <c r="C8" s="172">
        <v>16845430</v>
      </c>
      <c r="D8" s="172">
        <v>17878680</v>
      </c>
      <c r="E8" s="172">
        <v>17878680</v>
      </c>
    </row>
    <row r="9" spans="1:5" s="181" customFormat="1" ht="12" customHeight="1" x14ac:dyDescent="0.25">
      <c r="A9" s="134" t="s">
        <v>71</v>
      </c>
      <c r="B9" s="183" t="s">
        <v>185</v>
      </c>
      <c r="C9" s="172">
        <v>7740000</v>
      </c>
      <c r="D9" s="172">
        <v>8227597</v>
      </c>
      <c r="E9" s="172">
        <v>8227597</v>
      </c>
    </row>
    <row r="10" spans="1:5" s="181" customFormat="1" ht="12" customHeight="1" x14ac:dyDescent="0.25">
      <c r="A10" s="134" t="s">
        <v>72</v>
      </c>
      <c r="B10" s="183" t="s">
        <v>498</v>
      </c>
      <c r="C10" s="172">
        <v>5994096</v>
      </c>
      <c r="D10" s="172">
        <v>6346752</v>
      </c>
      <c r="E10" s="172">
        <v>6346752</v>
      </c>
    </row>
    <row r="11" spans="1:5" s="181" customFormat="1" ht="12" customHeight="1" x14ac:dyDescent="0.25">
      <c r="A11" s="134" t="s">
        <v>105</v>
      </c>
      <c r="B11" s="183" t="s">
        <v>186</v>
      </c>
      <c r="C11" s="172">
        <v>1800000</v>
      </c>
      <c r="D11" s="172">
        <v>7200042</v>
      </c>
      <c r="E11" s="156">
        <v>7200042</v>
      </c>
    </row>
    <row r="12" spans="1:5" s="181" customFormat="1" ht="12" customHeight="1" thickBot="1" x14ac:dyDescent="0.3">
      <c r="A12" s="136" t="s">
        <v>73</v>
      </c>
      <c r="B12" s="184" t="s">
        <v>484</v>
      </c>
      <c r="C12" s="174"/>
      <c r="D12" s="174">
        <v>76000</v>
      </c>
      <c r="E12" s="158">
        <v>76000</v>
      </c>
    </row>
    <row r="13" spans="1:5" s="181" customFormat="1" ht="12" customHeight="1" thickBot="1" x14ac:dyDescent="0.3">
      <c r="A13" s="140" t="s">
        <v>7</v>
      </c>
      <c r="B13" s="162" t="s">
        <v>187</v>
      </c>
      <c r="C13" s="171"/>
      <c r="D13" s="171">
        <f>SUM(D18)</f>
        <v>1029326</v>
      </c>
      <c r="E13" s="155">
        <f>SUM(E18)</f>
        <v>1029326</v>
      </c>
    </row>
    <row r="14" spans="1:5" s="181" customFormat="1" ht="12" customHeight="1" x14ac:dyDescent="0.25">
      <c r="A14" s="135" t="s">
        <v>75</v>
      </c>
      <c r="B14" s="182" t="s">
        <v>188</v>
      </c>
      <c r="C14" s="173"/>
      <c r="D14" s="173"/>
      <c r="E14" s="157"/>
    </row>
    <row r="15" spans="1:5" s="181" customFormat="1" ht="12" customHeight="1" x14ac:dyDescent="0.25">
      <c r="A15" s="134" t="s">
        <v>76</v>
      </c>
      <c r="B15" s="183" t="s">
        <v>189</v>
      </c>
      <c r="C15" s="172"/>
      <c r="D15" s="172"/>
      <c r="E15" s="156"/>
    </row>
    <row r="16" spans="1:5" s="181" customFormat="1" ht="12" customHeight="1" x14ac:dyDescent="0.25">
      <c r="A16" s="134" t="s">
        <v>77</v>
      </c>
      <c r="B16" s="183" t="s">
        <v>190</v>
      </c>
      <c r="C16" s="172"/>
      <c r="D16" s="172"/>
      <c r="E16" s="156"/>
    </row>
    <row r="17" spans="1:5" s="181" customFormat="1" ht="12" customHeight="1" x14ac:dyDescent="0.25">
      <c r="A17" s="134" t="s">
        <v>78</v>
      </c>
      <c r="B17" s="183" t="s">
        <v>191</v>
      </c>
      <c r="C17" s="172"/>
      <c r="D17" s="172"/>
      <c r="E17" s="156"/>
    </row>
    <row r="18" spans="1:5" s="181" customFormat="1" ht="12" customHeight="1" x14ac:dyDescent="0.25">
      <c r="A18" s="134" t="s">
        <v>79</v>
      </c>
      <c r="B18" s="183" t="s">
        <v>192</v>
      </c>
      <c r="C18" s="172"/>
      <c r="D18" s="172">
        <v>1029326</v>
      </c>
      <c r="E18" s="172">
        <v>1029326</v>
      </c>
    </row>
    <row r="19" spans="1:5" s="181" customFormat="1" ht="12" customHeight="1" thickBot="1" x14ac:dyDescent="0.3">
      <c r="A19" s="136" t="s">
        <v>86</v>
      </c>
      <c r="B19" s="184" t="s">
        <v>193</v>
      </c>
      <c r="C19" s="174"/>
      <c r="D19" s="174"/>
      <c r="E19" s="158">
        <v>0</v>
      </c>
    </row>
    <row r="20" spans="1:5" s="181" customFormat="1" ht="12" customHeight="1" thickBot="1" x14ac:dyDescent="0.3">
      <c r="A20" s="140" t="s">
        <v>8</v>
      </c>
      <c r="B20" s="141" t="s">
        <v>194</v>
      </c>
      <c r="C20" s="171">
        <f>SUM(C21:C25)</f>
        <v>0</v>
      </c>
      <c r="D20" s="171">
        <f>SUM(D21:D25)</f>
        <v>111209639</v>
      </c>
      <c r="E20" s="155">
        <f>SUM(E21:E25)</f>
        <v>111209639</v>
      </c>
    </row>
    <row r="21" spans="1:5" s="181" customFormat="1" ht="12" customHeight="1" x14ac:dyDescent="0.25">
      <c r="A21" s="135" t="s">
        <v>58</v>
      </c>
      <c r="B21" s="182" t="s">
        <v>195</v>
      </c>
      <c r="C21" s="173"/>
      <c r="D21" s="173"/>
      <c r="E21" s="157"/>
    </row>
    <row r="22" spans="1:5" s="181" customFormat="1" ht="12" customHeight="1" x14ac:dyDescent="0.25">
      <c r="A22" s="134" t="s">
        <v>59</v>
      </c>
      <c r="B22" s="183" t="s">
        <v>196</v>
      </c>
      <c r="C22" s="172"/>
      <c r="D22" s="172"/>
      <c r="E22" s="156"/>
    </row>
    <row r="23" spans="1:5" s="181" customFormat="1" ht="12" customHeight="1" x14ac:dyDescent="0.25">
      <c r="A23" s="134" t="s">
        <v>60</v>
      </c>
      <c r="B23" s="183" t="s">
        <v>197</v>
      </c>
      <c r="C23" s="172"/>
      <c r="D23" s="172"/>
      <c r="E23" s="156"/>
    </row>
    <row r="24" spans="1:5" s="181" customFormat="1" ht="12" customHeight="1" x14ac:dyDescent="0.25">
      <c r="A24" s="134" t="s">
        <v>61</v>
      </c>
      <c r="B24" s="183" t="s">
        <v>198</v>
      </c>
      <c r="C24" s="172"/>
      <c r="D24" s="172"/>
      <c r="E24" s="156"/>
    </row>
    <row r="25" spans="1:5" s="181" customFormat="1" ht="12" customHeight="1" x14ac:dyDescent="0.25">
      <c r="A25" s="134" t="s">
        <v>119</v>
      </c>
      <c r="B25" s="183" t="s">
        <v>199</v>
      </c>
      <c r="C25" s="172">
        <v>0</v>
      </c>
      <c r="D25" s="172">
        <v>111209639</v>
      </c>
      <c r="E25" s="156">
        <v>111209639</v>
      </c>
    </row>
    <row r="26" spans="1:5" s="181" customFormat="1" ht="12" customHeight="1" thickBot="1" x14ac:dyDescent="0.3">
      <c r="A26" s="136" t="s">
        <v>120</v>
      </c>
      <c r="B26" s="164" t="s">
        <v>200</v>
      </c>
      <c r="C26" s="174"/>
      <c r="D26" s="174"/>
      <c r="E26" s="158">
        <v>0</v>
      </c>
    </row>
    <row r="27" spans="1:5" s="181" customFormat="1" ht="12" customHeight="1" thickBot="1" x14ac:dyDescent="0.3">
      <c r="A27" s="140" t="s">
        <v>121</v>
      </c>
      <c r="B27" s="141" t="s">
        <v>201</v>
      </c>
      <c r="C27" s="177">
        <f>SUM(C28,C31,C32,C33)</f>
        <v>34050000</v>
      </c>
      <c r="D27" s="177">
        <f>SUM(D28,D31,D32,D33)</f>
        <v>34050000</v>
      </c>
      <c r="E27" s="177">
        <f>SUM(E28,E31,E32,E33)</f>
        <v>12781852</v>
      </c>
    </row>
    <row r="28" spans="1:5" s="181" customFormat="1" ht="12" customHeight="1" x14ac:dyDescent="0.25">
      <c r="A28" s="135" t="s">
        <v>202</v>
      </c>
      <c r="B28" s="182" t="s">
        <v>203</v>
      </c>
      <c r="C28" s="191">
        <f>SUM(C29:C30)</f>
        <v>18150000</v>
      </c>
      <c r="D28" s="191">
        <f>SUM(D29:D30)</f>
        <v>18150000</v>
      </c>
      <c r="E28" s="191">
        <f>SUM(E29:E30)</f>
        <v>10266122</v>
      </c>
    </row>
    <row r="29" spans="1:5" s="181" customFormat="1" ht="12" customHeight="1" x14ac:dyDescent="0.25">
      <c r="A29" s="134" t="s">
        <v>204</v>
      </c>
      <c r="B29" s="183" t="s">
        <v>205</v>
      </c>
      <c r="C29" s="172">
        <v>1150000</v>
      </c>
      <c r="D29" s="172">
        <v>1150000</v>
      </c>
      <c r="E29" s="172">
        <v>1327657</v>
      </c>
    </row>
    <row r="30" spans="1:5" s="181" customFormat="1" ht="12" customHeight="1" x14ac:dyDescent="0.25">
      <c r="A30" s="134" t="s">
        <v>206</v>
      </c>
      <c r="B30" s="183" t="s">
        <v>207</v>
      </c>
      <c r="C30" s="172">
        <v>17000000</v>
      </c>
      <c r="D30" s="172">
        <v>17000000</v>
      </c>
      <c r="E30" s="172">
        <v>8938465</v>
      </c>
    </row>
    <row r="31" spans="1:5" s="181" customFormat="1" ht="12" customHeight="1" x14ac:dyDescent="0.25">
      <c r="A31" s="134" t="s">
        <v>208</v>
      </c>
      <c r="B31" s="183" t="s">
        <v>209</v>
      </c>
      <c r="C31" s="172">
        <v>2500000</v>
      </c>
      <c r="D31" s="172">
        <v>2500000</v>
      </c>
      <c r="E31" s="172">
        <v>1</v>
      </c>
    </row>
    <row r="32" spans="1:5" s="181" customFormat="1" ht="12" customHeight="1" x14ac:dyDescent="0.25">
      <c r="A32" s="134" t="s">
        <v>210</v>
      </c>
      <c r="B32" s="183" t="s">
        <v>211</v>
      </c>
      <c r="C32" s="172">
        <v>13000000</v>
      </c>
      <c r="D32" s="172">
        <v>13000000</v>
      </c>
      <c r="E32" s="172">
        <v>2422868</v>
      </c>
    </row>
    <row r="33" spans="1:5" s="181" customFormat="1" ht="12" customHeight="1" thickBot="1" x14ac:dyDescent="0.3">
      <c r="A33" s="136" t="s">
        <v>212</v>
      </c>
      <c r="B33" s="184" t="s">
        <v>213</v>
      </c>
      <c r="C33" s="174">
        <v>400000</v>
      </c>
      <c r="D33" s="174">
        <v>400000</v>
      </c>
      <c r="E33" s="174">
        <v>92861</v>
      </c>
    </row>
    <row r="34" spans="1:5" s="181" customFormat="1" ht="12" customHeight="1" thickBot="1" x14ac:dyDescent="0.3">
      <c r="A34" s="140" t="s">
        <v>10</v>
      </c>
      <c r="B34" s="141" t="s">
        <v>214</v>
      </c>
      <c r="C34" s="171">
        <f>SUM(C35:C44)</f>
        <v>7821819</v>
      </c>
      <c r="D34" s="171">
        <f>SUM(D35:D44)</f>
        <v>19607248</v>
      </c>
      <c r="E34" s="155">
        <f>SUM(E35:E44)</f>
        <v>21037871</v>
      </c>
    </row>
    <row r="35" spans="1:5" s="181" customFormat="1" ht="12" customHeight="1" x14ac:dyDescent="0.25">
      <c r="A35" s="135" t="s">
        <v>62</v>
      </c>
      <c r="B35" s="182" t="s">
        <v>215</v>
      </c>
      <c r="C35" s="173"/>
      <c r="D35" s="173"/>
      <c r="E35" s="157"/>
    </row>
    <row r="36" spans="1:5" s="181" customFormat="1" ht="12" customHeight="1" x14ac:dyDescent="0.25">
      <c r="A36" s="134" t="s">
        <v>63</v>
      </c>
      <c r="B36" s="183" t="s">
        <v>216</v>
      </c>
      <c r="C36" s="172"/>
      <c r="D36" s="172"/>
      <c r="E36" s="156">
        <v>958800</v>
      </c>
    </row>
    <row r="37" spans="1:5" s="181" customFormat="1" ht="12" customHeight="1" x14ac:dyDescent="0.25">
      <c r="A37" s="134" t="s">
        <v>64</v>
      </c>
      <c r="B37" s="183" t="s">
        <v>217</v>
      </c>
      <c r="C37" s="172"/>
      <c r="D37" s="172"/>
      <c r="E37" s="156"/>
    </row>
    <row r="38" spans="1:5" s="181" customFormat="1" ht="12" customHeight="1" x14ac:dyDescent="0.25">
      <c r="A38" s="134" t="s">
        <v>123</v>
      </c>
      <c r="B38" s="183" t="s">
        <v>218</v>
      </c>
      <c r="C38" s="172">
        <v>245000</v>
      </c>
      <c r="D38" s="172">
        <v>245000</v>
      </c>
      <c r="E38" s="156">
        <v>175009</v>
      </c>
    </row>
    <row r="39" spans="1:5" s="181" customFormat="1" ht="12" customHeight="1" x14ac:dyDescent="0.25">
      <c r="A39" s="134" t="s">
        <v>124</v>
      </c>
      <c r="B39" s="183" t="s">
        <v>219</v>
      </c>
      <c r="C39" s="172">
        <v>890819</v>
      </c>
      <c r="D39" s="172">
        <v>4650105</v>
      </c>
      <c r="E39" s="172">
        <v>4650105</v>
      </c>
    </row>
    <row r="40" spans="1:5" s="181" customFormat="1" ht="12" customHeight="1" x14ac:dyDescent="0.25">
      <c r="A40" s="134" t="s">
        <v>125</v>
      </c>
      <c r="B40" s="183" t="s">
        <v>220</v>
      </c>
      <c r="C40" s="172"/>
      <c r="D40" s="172"/>
      <c r="E40" s="156"/>
    </row>
    <row r="41" spans="1:5" s="181" customFormat="1" ht="12" customHeight="1" x14ac:dyDescent="0.25">
      <c r="A41" s="134" t="s">
        <v>126</v>
      </c>
      <c r="B41" s="183" t="s">
        <v>221</v>
      </c>
      <c r="C41" s="172"/>
      <c r="D41" s="172"/>
      <c r="E41" s="156"/>
    </row>
    <row r="42" spans="1:5" s="181" customFormat="1" ht="12" customHeight="1" x14ac:dyDescent="0.25">
      <c r="A42" s="134" t="s">
        <v>127</v>
      </c>
      <c r="B42" s="183" t="s">
        <v>222</v>
      </c>
      <c r="C42" s="172"/>
      <c r="D42" s="172">
        <v>11785429</v>
      </c>
      <c r="E42" s="156">
        <v>12288331</v>
      </c>
    </row>
    <row r="43" spans="1:5" s="181" customFormat="1" ht="12" customHeight="1" x14ac:dyDescent="0.25">
      <c r="A43" s="134" t="s">
        <v>223</v>
      </c>
      <c r="B43" s="183" t="s">
        <v>224</v>
      </c>
      <c r="C43" s="175"/>
      <c r="D43" s="175"/>
      <c r="E43" s="159">
        <v>188000</v>
      </c>
    </row>
    <row r="44" spans="1:5" s="181" customFormat="1" ht="12" customHeight="1" thickBot="1" x14ac:dyDescent="0.3">
      <c r="A44" s="136" t="s">
        <v>225</v>
      </c>
      <c r="B44" s="184" t="s">
        <v>226</v>
      </c>
      <c r="C44" s="176">
        <v>6686000</v>
      </c>
      <c r="D44" s="176">
        <v>2926714</v>
      </c>
      <c r="E44" s="160">
        <v>2777626</v>
      </c>
    </row>
    <row r="45" spans="1:5" s="181" customFormat="1" ht="12" customHeight="1" thickBot="1" x14ac:dyDescent="0.3">
      <c r="A45" s="140" t="s">
        <v>11</v>
      </c>
      <c r="B45" s="141" t="s">
        <v>227</v>
      </c>
      <c r="C45" s="171">
        <f>SUM(C46:C50)</f>
        <v>19000000</v>
      </c>
      <c r="D45" s="171">
        <f>SUM(D46:D50)</f>
        <v>38711697</v>
      </c>
      <c r="E45" s="155">
        <f>SUM(E46:E50)</f>
        <v>21711697</v>
      </c>
    </row>
    <row r="46" spans="1:5" s="181" customFormat="1" ht="12" customHeight="1" x14ac:dyDescent="0.25">
      <c r="A46" s="135" t="s">
        <v>65</v>
      </c>
      <c r="B46" s="182" t="s">
        <v>228</v>
      </c>
      <c r="C46" s="193"/>
      <c r="D46" s="193"/>
      <c r="E46" s="161"/>
    </row>
    <row r="47" spans="1:5" s="181" customFormat="1" ht="12" customHeight="1" x14ac:dyDescent="0.25">
      <c r="A47" s="134" t="s">
        <v>66</v>
      </c>
      <c r="B47" s="183" t="s">
        <v>229</v>
      </c>
      <c r="C47" s="175">
        <v>19000000</v>
      </c>
      <c r="D47" s="175">
        <v>19000000</v>
      </c>
      <c r="E47" s="159"/>
    </row>
    <row r="48" spans="1:5" s="181" customFormat="1" ht="12" customHeight="1" x14ac:dyDescent="0.25">
      <c r="A48" s="134" t="s">
        <v>230</v>
      </c>
      <c r="B48" s="183" t="s">
        <v>231</v>
      </c>
      <c r="C48" s="175"/>
      <c r="D48" s="175"/>
      <c r="E48" s="159">
        <v>2000000</v>
      </c>
    </row>
    <row r="49" spans="1:5" s="181" customFormat="1" ht="12" customHeight="1" x14ac:dyDescent="0.25">
      <c r="A49" s="134" t="s">
        <v>232</v>
      </c>
      <c r="B49" s="183" t="s">
        <v>233</v>
      </c>
      <c r="C49" s="175"/>
      <c r="D49" s="175"/>
      <c r="E49" s="159"/>
    </row>
    <row r="50" spans="1:5" s="181" customFormat="1" ht="12" customHeight="1" thickBot="1" x14ac:dyDescent="0.3">
      <c r="A50" s="136" t="s">
        <v>234</v>
      </c>
      <c r="B50" s="184" t="s">
        <v>235</v>
      </c>
      <c r="C50" s="176"/>
      <c r="D50" s="176">
        <v>19711697</v>
      </c>
      <c r="E50" s="160">
        <v>19711697</v>
      </c>
    </row>
    <row r="51" spans="1:5" s="181" customFormat="1" ht="17.25" customHeight="1" thickBot="1" x14ac:dyDescent="0.3">
      <c r="A51" s="140" t="s">
        <v>128</v>
      </c>
      <c r="B51" s="141" t="s">
        <v>236</v>
      </c>
      <c r="C51" s="171">
        <f>SUM(C52:C54)</f>
        <v>605000</v>
      </c>
      <c r="D51" s="171">
        <f>SUM(D52:D54)</f>
        <v>0</v>
      </c>
      <c r="E51" s="155">
        <f>SUM(E52:E54)</f>
        <v>0</v>
      </c>
    </row>
    <row r="52" spans="1:5" s="181" customFormat="1" ht="12" customHeight="1" x14ac:dyDescent="0.25">
      <c r="A52" s="135" t="s">
        <v>67</v>
      </c>
      <c r="B52" s="182" t="s">
        <v>237</v>
      </c>
      <c r="C52" s="173"/>
      <c r="D52" s="173"/>
      <c r="E52" s="157"/>
    </row>
    <row r="53" spans="1:5" s="181" customFormat="1" ht="12" customHeight="1" x14ac:dyDescent="0.25">
      <c r="A53" s="134" t="s">
        <v>68</v>
      </c>
      <c r="B53" s="183" t="s">
        <v>485</v>
      </c>
      <c r="C53" s="172"/>
      <c r="D53" s="172"/>
      <c r="E53" s="156"/>
    </row>
    <row r="54" spans="1:5" s="181" customFormat="1" ht="12" customHeight="1" x14ac:dyDescent="0.25">
      <c r="A54" s="134" t="s">
        <v>239</v>
      </c>
      <c r="B54" s="183" t="s">
        <v>240</v>
      </c>
      <c r="C54" s="172">
        <v>605000</v>
      </c>
      <c r="D54" s="172"/>
      <c r="E54" s="156"/>
    </row>
    <row r="55" spans="1:5" s="181" customFormat="1" ht="12" customHeight="1" thickBot="1" x14ac:dyDescent="0.3">
      <c r="A55" s="136" t="s">
        <v>241</v>
      </c>
      <c r="B55" s="184" t="s">
        <v>242</v>
      </c>
      <c r="C55" s="174"/>
      <c r="D55" s="174"/>
      <c r="E55" s="158"/>
    </row>
    <row r="56" spans="1:5" s="181" customFormat="1" ht="12" customHeight="1" thickBot="1" x14ac:dyDescent="0.3">
      <c r="A56" s="140" t="s">
        <v>13</v>
      </c>
      <c r="B56" s="162" t="s">
        <v>243</v>
      </c>
      <c r="C56" s="171">
        <f>SUM(C57:C59)</f>
        <v>123548608</v>
      </c>
      <c r="D56" s="171">
        <f>SUM(D57:D59)</f>
        <v>12338969</v>
      </c>
      <c r="E56" s="155">
        <f>SUM(E57:E59)</f>
        <v>0</v>
      </c>
    </row>
    <row r="57" spans="1:5" s="181" customFormat="1" ht="12" customHeight="1" x14ac:dyDescent="0.25">
      <c r="A57" s="135" t="s">
        <v>129</v>
      </c>
      <c r="B57" s="182" t="s">
        <v>244</v>
      </c>
      <c r="C57" s="175"/>
      <c r="D57" s="175"/>
      <c r="E57" s="159"/>
    </row>
    <row r="58" spans="1:5" s="181" customFormat="1" ht="12" customHeight="1" x14ac:dyDescent="0.25">
      <c r="A58" s="134" t="s">
        <v>130</v>
      </c>
      <c r="B58" s="183" t="s">
        <v>245</v>
      </c>
      <c r="C58" s="175"/>
      <c r="D58" s="175"/>
      <c r="E58" s="159"/>
    </row>
    <row r="59" spans="1:5" s="181" customFormat="1" ht="12" customHeight="1" x14ac:dyDescent="0.25">
      <c r="A59" s="134" t="s">
        <v>151</v>
      </c>
      <c r="B59" s="183" t="s">
        <v>246</v>
      </c>
      <c r="C59" s="175">
        <v>123548608</v>
      </c>
      <c r="D59" s="175">
        <v>12338969</v>
      </c>
      <c r="E59" s="159"/>
    </row>
    <row r="60" spans="1:5" s="181" customFormat="1" ht="12" customHeight="1" thickBot="1" x14ac:dyDescent="0.3">
      <c r="A60" s="136" t="s">
        <v>247</v>
      </c>
      <c r="B60" s="184" t="s">
        <v>248</v>
      </c>
      <c r="C60" s="175"/>
      <c r="D60" s="175"/>
      <c r="E60" s="159"/>
    </row>
    <row r="61" spans="1:5" s="181" customFormat="1" ht="12" customHeight="1" thickBot="1" x14ac:dyDescent="0.3">
      <c r="A61" s="140" t="s">
        <v>14</v>
      </c>
      <c r="B61" s="141" t="s">
        <v>249</v>
      </c>
      <c r="C61" s="177">
        <f>+C6+C13+C20+C27+C34+C45+C51+C56</f>
        <v>239076741</v>
      </c>
      <c r="D61" s="177">
        <f>SUM(D56,D45,D34,D27,D20,D13,D6)</f>
        <v>270446048</v>
      </c>
      <c r="E61" s="190">
        <f>+E6+E13+E20+E27+E34+E45+E51+E56</f>
        <v>221269554</v>
      </c>
    </row>
    <row r="62" spans="1:5" s="181" customFormat="1" ht="12" customHeight="1" thickBot="1" x14ac:dyDescent="0.3">
      <c r="A62" s="194" t="s">
        <v>250</v>
      </c>
      <c r="B62" s="162" t="s">
        <v>251</v>
      </c>
      <c r="C62" s="171">
        <f>+C63+C64+C65</f>
        <v>0</v>
      </c>
      <c r="D62" s="171">
        <f>+D63+D64+D65</f>
        <v>0</v>
      </c>
      <c r="E62" s="155">
        <f>+E63+E64+E65</f>
        <v>0</v>
      </c>
    </row>
    <row r="63" spans="1:5" s="181" customFormat="1" ht="12" customHeight="1" x14ac:dyDescent="0.25">
      <c r="A63" s="135" t="s">
        <v>252</v>
      </c>
      <c r="B63" s="182" t="s">
        <v>253</v>
      </c>
      <c r="C63" s="175"/>
      <c r="D63" s="175"/>
      <c r="E63" s="159"/>
    </row>
    <row r="64" spans="1:5" s="181" customFormat="1" ht="12" customHeight="1" x14ac:dyDescent="0.25">
      <c r="A64" s="134" t="s">
        <v>254</v>
      </c>
      <c r="B64" s="183" t="s">
        <v>255</v>
      </c>
      <c r="C64" s="175"/>
      <c r="D64" s="175"/>
      <c r="E64" s="159"/>
    </row>
    <row r="65" spans="1:5" s="181" customFormat="1" ht="12" customHeight="1" thickBot="1" x14ac:dyDescent="0.3">
      <c r="A65" s="136" t="s">
        <v>256</v>
      </c>
      <c r="B65" s="123" t="s">
        <v>301</v>
      </c>
      <c r="C65" s="175">
        <v>0</v>
      </c>
      <c r="D65" s="175">
        <v>0</v>
      </c>
      <c r="E65" s="159"/>
    </row>
    <row r="66" spans="1:5" s="181" customFormat="1" ht="12" customHeight="1" thickBot="1" x14ac:dyDescent="0.3">
      <c r="A66" s="194" t="s">
        <v>258</v>
      </c>
      <c r="B66" s="162" t="s">
        <v>259</v>
      </c>
      <c r="C66" s="171">
        <f>+C67+C68+C69+C70</f>
        <v>31497126</v>
      </c>
      <c r="D66" s="171">
        <f>+D67+D68+D69+D70</f>
        <v>0</v>
      </c>
      <c r="E66" s="155">
        <f>+E67+E68+E69+E70</f>
        <v>0</v>
      </c>
    </row>
    <row r="67" spans="1:5" s="181" customFormat="1" ht="13.5" customHeight="1" x14ac:dyDescent="0.25">
      <c r="A67" s="135" t="s">
        <v>106</v>
      </c>
      <c r="B67" s="182" t="s">
        <v>260</v>
      </c>
      <c r="C67" s="175"/>
      <c r="D67" s="175"/>
      <c r="E67" s="159"/>
    </row>
    <row r="68" spans="1:5" s="181" customFormat="1" ht="12" customHeight="1" x14ac:dyDescent="0.25">
      <c r="A68" s="134" t="s">
        <v>107</v>
      </c>
      <c r="B68" s="183" t="s">
        <v>261</v>
      </c>
      <c r="C68" s="392"/>
      <c r="D68" s="175"/>
      <c r="E68" s="159"/>
    </row>
    <row r="69" spans="1:5" s="181" customFormat="1" ht="12" customHeight="1" x14ac:dyDescent="0.25">
      <c r="A69" s="134" t="s">
        <v>262</v>
      </c>
      <c r="B69" s="183" t="s">
        <v>263</v>
      </c>
      <c r="C69" s="392">
        <v>31497126</v>
      </c>
      <c r="D69" s="175"/>
      <c r="E69" s="159"/>
    </row>
    <row r="70" spans="1:5" s="181" customFormat="1" ht="12" customHeight="1" thickBot="1" x14ac:dyDescent="0.3">
      <c r="A70" s="136" t="s">
        <v>264</v>
      </c>
      <c r="B70" s="184" t="s">
        <v>265</v>
      </c>
      <c r="C70" s="392"/>
      <c r="D70" s="175"/>
      <c r="E70" s="159"/>
    </row>
    <row r="71" spans="1:5" s="181" customFormat="1" ht="12" customHeight="1" thickBot="1" x14ac:dyDescent="0.3">
      <c r="A71" s="194" t="s">
        <v>266</v>
      </c>
      <c r="B71" s="162" t="s">
        <v>267</v>
      </c>
      <c r="C71" s="393">
        <f>SUM(C72)</f>
        <v>118551776</v>
      </c>
      <c r="D71" s="171">
        <f>+D72+D73</f>
        <v>121749333</v>
      </c>
      <c r="E71" s="155">
        <f>+E72+E73</f>
        <v>121749333</v>
      </c>
    </row>
    <row r="72" spans="1:5" s="181" customFormat="1" ht="12" customHeight="1" x14ac:dyDescent="0.25">
      <c r="A72" s="135" t="s">
        <v>268</v>
      </c>
      <c r="B72" s="182" t="s">
        <v>269</v>
      </c>
      <c r="C72" s="392">
        <v>118551776</v>
      </c>
      <c r="D72" s="175">
        <v>121749333</v>
      </c>
      <c r="E72" s="175">
        <v>121749333</v>
      </c>
    </row>
    <row r="73" spans="1:5" s="181" customFormat="1" ht="12" customHeight="1" thickBot="1" x14ac:dyDescent="0.3">
      <c r="A73" s="136" t="s">
        <v>270</v>
      </c>
      <c r="B73" s="184" t="s">
        <v>271</v>
      </c>
      <c r="C73" s="392"/>
      <c r="D73" s="175"/>
      <c r="E73" s="159"/>
    </row>
    <row r="74" spans="1:5" s="181" customFormat="1" ht="12" customHeight="1" thickBot="1" x14ac:dyDescent="0.3">
      <c r="A74" s="194" t="s">
        <v>272</v>
      </c>
      <c r="B74" s="162" t="s">
        <v>273</v>
      </c>
      <c r="C74" s="393">
        <f ca="1">SUM(C75:C78)</f>
        <v>2162053</v>
      </c>
      <c r="D74" s="171">
        <f>+D75+D76+D77</f>
        <v>2162053</v>
      </c>
      <c r="E74" s="155">
        <f>+E75+E76+E77</f>
        <v>1859215</v>
      </c>
    </row>
    <row r="75" spans="1:5" s="181" customFormat="1" ht="12" customHeight="1" x14ac:dyDescent="0.25">
      <c r="A75" s="135" t="s">
        <v>274</v>
      </c>
      <c r="B75" s="182" t="s">
        <v>488</v>
      </c>
      <c r="C75" s="392">
        <v>2162053</v>
      </c>
      <c r="D75" s="175">
        <v>2162053</v>
      </c>
      <c r="E75" s="175">
        <v>1859215</v>
      </c>
    </row>
    <row r="76" spans="1:5" s="181" customFormat="1" ht="12" customHeight="1" x14ac:dyDescent="0.25">
      <c r="A76" s="134" t="s">
        <v>276</v>
      </c>
      <c r="B76" s="183" t="s">
        <v>277</v>
      </c>
      <c r="C76" s="175">
        <f ca="1">SUM(C74:C75)</f>
        <v>0</v>
      </c>
      <c r="D76" s="175"/>
      <c r="E76" s="159"/>
    </row>
    <row r="77" spans="1:5" s="181" customFormat="1" ht="12" customHeight="1" thickBot="1" x14ac:dyDescent="0.3">
      <c r="A77" s="136" t="s">
        <v>278</v>
      </c>
      <c r="B77" s="164" t="s">
        <v>279</v>
      </c>
      <c r="C77" s="175"/>
      <c r="D77" s="175"/>
      <c r="E77" s="159"/>
    </row>
    <row r="78" spans="1:5" s="181" customFormat="1" ht="12" customHeight="1" thickBot="1" x14ac:dyDescent="0.3">
      <c r="A78" s="194" t="s">
        <v>280</v>
      </c>
      <c r="B78" s="162" t="s">
        <v>281</v>
      </c>
      <c r="C78" s="171"/>
      <c r="D78" s="171">
        <f>+D79+D80+D81+D82</f>
        <v>0</v>
      </c>
      <c r="E78" s="155">
        <f>+E79+E80+E81+E82</f>
        <v>0</v>
      </c>
    </row>
    <row r="79" spans="1:5" s="181" customFormat="1" ht="12" customHeight="1" x14ac:dyDescent="0.25">
      <c r="A79" s="185" t="s">
        <v>282</v>
      </c>
      <c r="B79" s="182" t="s">
        <v>283</v>
      </c>
      <c r="C79" s="175"/>
      <c r="D79" s="175"/>
      <c r="E79" s="159"/>
    </row>
    <row r="80" spans="1:5" s="181" customFormat="1" ht="12" customHeight="1" x14ac:dyDescent="0.25">
      <c r="A80" s="186" t="s">
        <v>284</v>
      </c>
      <c r="B80" s="183" t="s">
        <v>285</v>
      </c>
      <c r="C80" s="175"/>
      <c r="D80" s="175"/>
      <c r="E80" s="159"/>
    </row>
    <row r="81" spans="1:5" s="181" customFormat="1" ht="12" customHeight="1" x14ac:dyDescent="0.25">
      <c r="A81" s="186" t="s">
        <v>286</v>
      </c>
      <c r="B81" s="183" t="s">
        <v>287</v>
      </c>
      <c r="C81" s="175"/>
      <c r="D81" s="175"/>
      <c r="E81" s="159"/>
    </row>
    <row r="82" spans="1:5" s="181" customFormat="1" ht="12" customHeight="1" thickBot="1" x14ac:dyDescent="0.3">
      <c r="A82" s="195" t="s">
        <v>288</v>
      </c>
      <c r="B82" s="164" t="s">
        <v>289</v>
      </c>
      <c r="C82" s="175"/>
      <c r="D82" s="175"/>
      <c r="E82" s="159"/>
    </row>
    <row r="83" spans="1:5" s="181" customFormat="1" ht="12" customHeight="1" thickBot="1" x14ac:dyDescent="0.3">
      <c r="A83" s="194" t="s">
        <v>290</v>
      </c>
      <c r="B83" s="162" t="s">
        <v>291</v>
      </c>
      <c r="C83" s="197"/>
      <c r="D83" s="197"/>
      <c r="E83" s="198"/>
    </row>
    <row r="84" spans="1:5" s="181" customFormat="1" ht="12" customHeight="1" thickBot="1" x14ac:dyDescent="0.3">
      <c r="A84" s="194" t="s">
        <v>292</v>
      </c>
      <c r="B84" s="121" t="s">
        <v>293</v>
      </c>
      <c r="C84" s="177">
        <v>152210955</v>
      </c>
      <c r="D84" s="177">
        <f>+D62+D66+D71+D74+D78+D83</f>
        <v>123911386</v>
      </c>
      <c r="E84" s="190">
        <f>+E62+E66+E71+E74+E78+E83</f>
        <v>123608548</v>
      </c>
    </row>
    <row r="85" spans="1:5" s="181" customFormat="1" ht="12" customHeight="1" thickBot="1" x14ac:dyDescent="0.3">
      <c r="A85" s="196" t="s">
        <v>294</v>
      </c>
      <c r="B85" s="124" t="s">
        <v>295</v>
      </c>
      <c r="C85" s="177">
        <f>SUM(C84,C61)</f>
        <v>391287696</v>
      </c>
      <c r="D85" s="177">
        <f>SUM(D61,D84)</f>
        <v>394357434</v>
      </c>
      <c r="E85" s="190">
        <f>SUM(E84,E61)</f>
        <v>344878102</v>
      </c>
    </row>
    <row r="86" spans="1:5" s="181" customFormat="1" ht="12" customHeight="1" x14ac:dyDescent="0.25">
      <c r="A86" s="119"/>
      <c r="B86" s="119"/>
      <c r="C86" s="120"/>
      <c r="D86" s="120"/>
      <c r="E86" s="120"/>
    </row>
    <row r="87" spans="1:5" ht="16.5" customHeight="1" x14ac:dyDescent="0.3">
      <c r="A87" s="413" t="s">
        <v>35</v>
      </c>
      <c r="B87" s="413"/>
      <c r="C87" s="413"/>
      <c r="D87" s="413"/>
      <c r="E87" s="413"/>
    </row>
    <row r="88" spans="1:5" s="187" customFormat="1" ht="16.5" customHeight="1" thickBot="1" x14ac:dyDescent="0.35">
      <c r="A88" s="32" t="s">
        <v>110</v>
      </c>
      <c r="B88" s="32"/>
      <c r="C88" s="149"/>
      <c r="D88" s="149"/>
      <c r="E88" s="149" t="s">
        <v>504</v>
      </c>
    </row>
    <row r="89" spans="1:5" s="187" customFormat="1" ht="16.5" customHeight="1" x14ac:dyDescent="0.3">
      <c r="A89" s="414" t="s">
        <v>57</v>
      </c>
      <c r="B89" s="416" t="s">
        <v>170</v>
      </c>
      <c r="C89" s="418" t="s">
        <v>526</v>
      </c>
      <c r="D89" s="418"/>
      <c r="E89" s="419"/>
    </row>
    <row r="90" spans="1:5" ht="38.1" customHeight="1" thickBot="1" x14ac:dyDescent="0.35">
      <c r="A90" s="415"/>
      <c r="B90" s="417"/>
      <c r="C90" s="33" t="s">
        <v>171</v>
      </c>
      <c r="D90" s="33" t="s">
        <v>176</v>
      </c>
      <c r="E90" s="34" t="s">
        <v>177</v>
      </c>
    </row>
    <row r="91" spans="1:5" s="180" customFormat="1" ht="12" customHeight="1" thickBot="1" x14ac:dyDescent="0.25">
      <c r="A91" s="145" t="s">
        <v>296</v>
      </c>
      <c r="B91" s="146" t="s">
        <v>297</v>
      </c>
      <c r="C91" s="146" t="s">
        <v>298</v>
      </c>
      <c r="D91" s="146" t="s">
        <v>299</v>
      </c>
      <c r="E91" s="147" t="s">
        <v>300</v>
      </c>
    </row>
    <row r="92" spans="1:5" ht="12" customHeight="1" thickBot="1" x14ac:dyDescent="0.35">
      <c r="A92" s="142" t="s">
        <v>6</v>
      </c>
      <c r="B92" s="144" t="s">
        <v>302</v>
      </c>
      <c r="C92" s="170">
        <f>SUM(C93:C97)</f>
        <v>113568780</v>
      </c>
      <c r="D92" s="170">
        <f>SUM(D93:D97)</f>
        <v>131948215</v>
      </c>
      <c r="E92" s="126">
        <f>SUM(E93:E97)</f>
        <v>97506377</v>
      </c>
    </row>
    <row r="93" spans="1:5" ht="12" customHeight="1" x14ac:dyDescent="0.3">
      <c r="A93" s="137" t="s">
        <v>69</v>
      </c>
      <c r="B93" s="130" t="s">
        <v>36</v>
      </c>
      <c r="C93" s="84">
        <v>38026000</v>
      </c>
      <c r="D93" s="84">
        <v>40086349</v>
      </c>
      <c r="E93" s="125">
        <v>38967626</v>
      </c>
    </row>
    <row r="94" spans="1:5" ht="12" customHeight="1" x14ac:dyDescent="0.3">
      <c r="A94" s="134" t="s">
        <v>70</v>
      </c>
      <c r="B94" s="128" t="s">
        <v>131</v>
      </c>
      <c r="C94" s="292">
        <v>7808400</v>
      </c>
      <c r="D94" s="292">
        <v>7828051</v>
      </c>
      <c r="E94" s="292">
        <v>6109201</v>
      </c>
    </row>
    <row r="95" spans="1:5" ht="12" customHeight="1" x14ac:dyDescent="0.3">
      <c r="A95" s="134" t="s">
        <v>71</v>
      </c>
      <c r="B95" s="128" t="s">
        <v>98</v>
      </c>
      <c r="C95" s="294">
        <v>57794380</v>
      </c>
      <c r="D95" s="294">
        <v>58874386</v>
      </c>
      <c r="E95" s="294">
        <v>38679061</v>
      </c>
    </row>
    <row r="96" spans="1:5" ht="12" customHeight="1" x14ac:dyDescent="0.3">
      <c r="A96" s="134" t="s">
        <v>72</v>
      </c>
      <c r="B96" s="131" t="s">
        <v>132</v>
      </c>
      <c r="C96" s="294">
        <v>3490000</v>
      </c>
      <c r="D96" s="294">
        <v>3490000</v>
      </c>
      <c r="E96" s="294">
        <v>2910275</v>
      </c>
    </row>
    <row r="97" spans="1:5" ht="12" customHeight="1" x14ac:dyDescent="0.3">
      <c r="A97" s="134" t="s">
        <v>81</v>
      </c>
      <c r="B97" s="139" t="s">
        <v>133</v>
      </c>
      <c r="C97" s="294">
        <v>6450000</v>
      </c>
      <c r="D97" s="294">
        <f>SUM(D101:D107)</f>
        <v>21669429</v>
      </c>
      <c r="E97" s="294">
        <v>10840214</v>
      </c>
    </row>
    <row r="98" spans="1:5" ht="12" customHeight="1" x14ac:dyDescent="0.3">
      <c r="A98" s="134" t="s">
        <v>73</v>
      </c>
      <c r="B98" s="128" t="s">
        <v>303</v>
      </c>
      <c r="C98" s="174"/>
      <c r="D98" s="174"/>
      <c r="E98" s="158"/>
    </row>
    <row r="99" spans="1:5" ht="12" customHeight="1" x14ac:dyDescent="0.3">
      <c r="A99" s="134" t="s">
        <v>74</v>
      </c>
      <c r="B99" s="151" t="s">
        <v>304</v>
      </c>
      <c r="C99" s="174"/>
      <c r="D99" s="174"/>
      <c r="E99" s="158"/>
    </row>
    <row r="100" spans="1:5" ht="12" customHeight="1" x14ac:dyDescent="0.3">
      <c r="A100" s="134" t="s">
        <v>82</v>
      </c>
      <c r="B100" s="152" t="s">
        <v>305</v>
      </c>
      <c r="C100" s="174"/>
      <c r="D100" s="174"/>
      <c r="E100" s="158"/>
    </row>
    <row r="101" spans="1:5" ht="12" customHeight="1" x14ac:dyDescent="0.3">
      <c r="A101" s="134" t="s">
        <v>83</v>
      </c>
      <c r="B101" s="152" t="s">
        <v>306</v>
      </c>
      <c r="C101" s="174">
        <v>0</v>
      </c>
      <c r="D101" s="174">
        <v>15219429</v>
      </c>
      <c r="E101" s="158">
        <v>6497429</v>
      </c>
    </row>
    <row r="102" spans="1:5" ht="12" customHeight="1" x14ac:dyDescent="0.3">
      <c r="A102" s="134" t="s">
        <v>84</v>
      </c>
      <c r="B102" s="151" t="s">
        <v>307</v>
      </c>
      <c r="C102" s="174">
        <v>2250000</v>
      </c>
      <c r="D102" s="174">
        <v>2250000</v>
      </c>
      <c r="E102" s="158">
        <v>505650</v>
      </c>
    </row>
    <row r="103" spans="1:5" ht="12" customHeight="1" x14ac:dyDescent="0.3">
      <c r="A103" s="134" t="s">
        <v>85</v>
      </c>
      <c r="B103" s="151" t="s">
        <v>308</v>
      </c>
      <c r="C103" s="174"/>
      <c r="D103" s="174"/>
      <c r="E103" s="158"/>
    </row>
    <row r="104" spans="1:5" ht="12" customHeight="1" x14ac:dyDescent="0.3">
      <c r="A104" s="134" t="s">
        <v>87</v>
      </c>
      <c r="B104" s="152" t="s">
        <v>309</v>
      </c>
      <c r="C104" s="174"/>
      <c r="D104" s="174"/>
      <c r="E104" s="158"/>
    </row>
    <row r="105" spans="1:5" ht="12" customHeight="1" x14ac:dyDescent="0.3">
      <c r="A105" s="133" t="s">
        <v>134</v>
      </c>
      <c r="B105" s="153" t="s">
        <v>310</v>
      </c>
      <c r="C105" s="174"/>
      <c r="D105" s="174"/>
      <c r="E105" s="158"/>
    </row>
    <row r="106" spans="1:5" ht="12" customHeight="1" x14ac:dyDescent="0.3">
      <c r="A106" s="134" t="s">
        <v>311</v>
      </c>
      <c r="B106" s="153" t="s">
        <v>312</v>
      </c>
      <c r="C106" s="174"/>
      <c r="D106" s="174"/>
      <c r="E106" s="158"/>
    </row>
    <row r="107" spans="1:5" ht="12" customHeight="1" thickBot="1" x14ac:dyDescent="0.35">
      <c r="A107" s="138" t="s">
        <v>313</v>
      </c>
      <c r="B107" s="154" t="s">
        <v>314</v>
      </c>
      <c r="C107" s="85">
        <v>4200000</v>
      </c>
      <c r="D107" s="85">
        <v>4200000</v>
      </c>
      <c r="E107" s="122">
        <v>3837135</v>
      </c>
    </row>
    <row r="108" spans="1:5" ht="12" customHeight="1" thickBot="1" x14ac:dyDescent="0.35">
      <c r="A108" s="140" t="s">
        <v>7</v>
      </c>
      <c r="B108" s="143" t="s">
        <v>315</v>
      </c>
      <c r="C108" s="171">
        <f>+C109+C111+C113</f>
        <v>273498495</v>
      </c>
      <c r="D108" s="171">
        <f>+D109+D111+D113</f>
        <v>250224644</v>
      </c>
      <c r="E108" s="155">
        <f>+E109+E111+E113</f>
        <v>100673061</v>
      </c>
    </row>
    <row r="109" spans="1:5" ht="12" customHeight="1" x14ac:dyDescent="0.3">
      <c r="A109" s="135" t="s">
        <v>75</v>
      </c>
      <c r="B109" s="128" t="s">
        <v>150</v>
      </c>
      <c r="C109" s="173">
        <v>238251777</v>
      </c>
      <c r="D109" s="173">
        <v>212382631</v>
      </c>
      <c r="E109" s="157">
        <v>76939055</v>
      </c>
    </row>
    <row r="110" spans="1:5" ht="12" customHeight="1" x14ac:dyDescent="0.3">
      <c r="A110" s="135" t="s">
        <v>76</v>
      </c>
      <c r="B110" s="132" t="s">
        <v>316</v>
      </c>
      <c r="C110" s="173"/>
      <c r="D110" s="173"/>
      <c r="E110" s="157"/>
    </row>
    <row r="111" spans="1:5" x14ac:dyDescent="0.3">
      <c r="A111" s="135" t="s">
        <v>77</v>
      </c>
      <c r="B111" s="132" t="s">
        <v>135</v>
      </c>
      <c r="C111" s="172">
        <v>35246718</v>
      </c>
      <c r="D111" s="172">
        <v>37842013</v>
      </c>
      <c r="E111" s="156">
        <v>23734006</v>
      </c>
    </row>
    <row r="112" spans="1:5" ht="12" customHeight="1" x14ac:dyDescent="0.3">
      <c r="A112" s="135" t="s">
        <v>78</v>
      </c>
      <c r="B112" s="132" t="s">
        <v>317</v>
      </c>
      <c r="C112" s="172"/>
      <c r="D112" s="172"/>
      <c r="E112" s="156"/>
    </row>
    <row r="113" spans="1:5" ht="12" customHeight="1" x14ac:dyDescent="0.3">
      <c r="A113" s="135" t="s">
        <v>79</v>
      </c>
      <c r="B113" s="164" t="s">
        <v>152</v>
      </c>
      <c r="C113" s="172"/>
      <c r="D113" s="172">
        <v>0</v>
      </c>
      <c r="E113" s="156">
        <v>0</v>
      </c>
    </row>
    <row r="114" spans="1:5" ht="21.75" customHeight="1" x14ac:dyDescent="0.3">
      <c r="A114" s="135" t="s">
        <v>86</v>
      </c>
      <c r="B114" s="163" t="s">
        <v>318</v>
      </c>
      <c r="C114" s="172"/>
      <c r="D114" s="172"/>
      <c r="E114" s="156"/>
    </row>
    <row r="115" spans="1:5" ht="24" customHeight="1" x14ac:dyDescent="0.3">
      <c r="A115" s="135" t="s">
        <v>88</v>
      </c>
      <c r="B115" s="178" t="s">
        <v>319</v>
      </c>
      <c r="C115" s="172"/>
      <c r="D115" s="172"/>
      <c r="E115" s="156"/>
    </row>
    <row r="116" spans="1:5" ht="12" customHeight="1" x14ac:dyDescent="0.3">
      <c r="A116" s="135" t="s">
        <v>136</v>
      </c>
      <c r="B116" s="152" t="s">
        <v>306</v>
      </c>
      <c r="C116" s="172"/>
      <c r="D116" s="172"/>
      <c r="E116" s="156"/>
    </row>
    <row r="117" spans="1:5" ht="12" customHeight="1" x14ac:dyDescent="0.3">
      <c r="A117" s="135" t="s">
        <v>137</v>
      </c>
      <c r="B117" s="152" t="s">
        <v>320</v>
      </c>
      <c r="C117" s="172"/>
      <c r="D117" s="172"/>
      <c r="E117" s="156"/>
    </row>
    <row r="118" spans="1:5" ht="12" customHeight="1" x14ac:dyDescent="0.3">
      <c r="A118" s="135" t="s">
        <v>138</v>
      </c>
      <c r="B118" s="152" t="s">
        <v>321</v>
      </c>
      <c r="C118" s="172"/>
      <c r="D118" s="172"/>
      <c r="E118" s="156"/>
    </row>
    <row r="119" spans="1:5" s="199" customFormat="1" ht="12" customHeight="1" x14ac:dyDescent="0.25">
      <c r="A119" s="135" t="s">
        <v>322</v>
      </c>
      <c r="B119" s="152" t="s">
        <v>309</v>
      </c>
      <c r="C119" s="172"/>
      <c r="D119" s="172"/>
      <c r="E119" s="156"/>
    </row>
    <row r="120" spans="1:5" ht="12" customHeight="1" x14ac:dyDescent="0.3">
      <c r="A120" s="135" t="s">
        <v>323</v>
      </c>
      <c r="B120" s="152" t="s">
        <v>324</v>
      </c>
      <c r="C120" s="172"/>
      <c r="D120" s="172"/>
      <c r="E120" s="156"/>
    </row>
    <row r="121" spans="1:5" ht="12" customHeight="1" thickBot="1" x14ac:dyDescent="0.35">
      <c r="A121" s="133" t="s">
        <v>325</v>
      </c>
      <c r="B121" s="152" t="s">
        <v>326</v>
      </c>
      <c r="C121" s="174"/>
      <c r="D121" s="174"/>
      <c r="E121" s="158"/>
    </row>
    <row r="122" spans="1:5" ht="12" customHeight="1" thickBot="1" x14ac:dyDescent="0.35">
      <c r="A122" s="140" t="s">
        <v>8</v>
      </c>
      <c r="B122" s="148" t="s">
        <v>327</v>
      </c>
      <c r="C122" s="171">
        <f>+C123+C124</f>
        <v>2058368</v>
      </c>
      <c r="D122" s="171">
        <f>+D123+D124</f>
        <v>10022522</v>
      </c>
      <c r="E122" s="155">
        <f>+E123+E124</f>
        <v>0</v>
      </c>
    </row>
    <row r="123" spans="1:5" ht="12" customHeight="1" x14ac:dyDescent="0.3">
      <c r="A123" s="135" t="s">
        <v>58</v>
      </c>
      <c r="B123" s="129" t="s">
        <v>45</v>
      </c>
      <c r="C123" s="293">
        <v>2058368</v>
      </c>
      <c r="D123" s="293">
        <v>10022522</v>
      </c>
      <c r="E123" s="157"/>
    </row>
    <row r="124" spans="1:5" ht="12" customHeight="1" thickBot="1" x14ac:dyDescent="0.35">
      <c r="A124" s="136" t="s">
        <v>59</v>
      </c>
      <c r="B124" s="132" t="s">
        <v>46</v>
      </c>
      <c r="C124" s="174"/>
      <c r="D124" s="174"/>
      <c r="E124" s="158"/>
    </row>
    <row r="125" spans="1:5" ht="12" customHeight="1" thickBot="1" x14ac:dyDescent="0.35">
      <c r="A125" s="140" t="s">
        <v>9</v>
      </c>
      <c r="B125" s="148" t="s">
        <v>328</v>
      </c>
      <c r="C125" s="171">
        <f>+C92+C108+C122</f>
        <v>389125643</v>
      </c>
      <c r="D125" s="171">
        <f>+D92+D108+D122</f>
        <v>392195381</v>
      </c>
      <c r="E125" s="155">
        <f>+E92+E108+E122</f>
        <v>198179438</v>
      </c>
    </row>
    <row r="126" spans="1:5" ht="12" customHeight="1" thickBot="1" x14ac:dyDescent="0.35">
      <c r="A126" s="140" t="s">
        <v>10</v>
      </c>
      <c r="B126" s="148" t="s">
        <v>329</v>
      </c>
      <c r="C126" s="171">
        <f>+C127+C128+C129</f>
        <v>0</v>
      </c>
      <c r="D126" s="171">
        <f>+D127+D128+D129</f>
        <v>0</v>
      </c>
      <c r="E126" s="155">
        <f>+E127+E128+E129</f>
        <v>0</v>
      </c>
    </row>
    <row r="127" spans="1:5" ht="12" customHeight="1" x14ac:dyDescent="0.3">
      <c r="A127" s="135" t="s">
        <v>62</v>
      </c>
      <c r="B127" s="129" t="s">
        <v>330</v>
      </c>
      <c r="C127" s="172"/>
      <c r="D127" s="172"/>
      <c r="E127" s="156"/>
    </row>
    <row r="128" spans="1:5" ht="12" customHeight="1" x14ac:dyDescent="0.3">
      <c r="A128" s="135" t="s">
        <v>63</v>
      </c>
      <c r="B128" s="129" t="s">
        <v>331</v>
      </c>
      <c r="C128" s="172"/>
      <c r="D128" s="172"/>
      <c r="E128" s="156"/>
    </row>
    <row r="129" spans="1:9" ht="12" customHeight="1" thickBot="1" x14ac:dyDescent="0.35">
      <c r="A129" s="133" t="s">
        <v>64</v>
      </c>
      <c r="B129" s="127" t="s">
        <v>332</v>
      </c>
      <c r="C129" s="172"/>
      <c r="D129" s="172"/>
      <c r="E129" s="156"/>
    </row>
    <row r="130" spans="1:9" ht="12" customHeight="1" thickBot="1" x14ac:dyDescent="0.35">
      <c r="A130" s="140" t="s">
        <v>11</v>
      </c>
      <c r="B130" s="148" t="s">
        <v>333</v>
      </c>
      <c r="C130" s="171">
        <f>+C131+C132+C134+C133</f>
        <v>31497126</v>
      </c>
      <c r="D130" s="171">
        <f>+D131+D132+D134+D133</f>
        <v>0</v>
      </c>
      <c r="E130" s="155">
        <f>+E131+E132+E134+E133</f>
        <v>0</v>
      </c>
    </row>
    <row r="131" spans="1:9" ht="12" customHeight="1" x14ac:dyDescent="0.3">
      <c r="A131" s="135" t="s">
        <v>65</v>
      </c>
      <c r="B131" s="129" t="s">
        <v>334</v>
      </c>
      <c r="C131" s="172"/>
      <c r="D131" s="172">
        <v>0</v>
      </c>
      <c r="E131" s="156">
        <v>0</v>
      </c>
    </row>
    <row r="132" spans="1:9" ht="12" customHeight="1" x14ac:dyDescent="0.3">
      <c r="A132" s="135" t="s">
        <v>66</v>
      </c>
      <c r="B132" s="129" t="s">
        <v>335</v>
      </c>
      <c r="C132" s="172">
        <v>31497126</v>
      </c>
      <c r="D132" s="172"/>
      <c r="E132" s="156"/>
    </row>
    <row r="133" spans="1:9" ht="12" customHeight="1" x14ac:dyDescent="0.3">
      <c r="A133" s="135" t="s">
        <v>230</v>
      </c>
      <c r="B133" s="129" t="s">
        <v>336</v>
      </c>
      <c r="C133" s="172"/>
      <c r="D133" s="172"/>
      <c r="E133" s="156"/>
    </row>
    <row r="134" spans="1:9" ht="12" customHeight="1" thickBot="1" x14ac:dyDescent="0.35">
      <c r="A134" s="133" t="s">
        <v>232</v>
      </c>
      <c r="B134" s="127" t="s">
        <v>337</v>
      </c>
      <c r="C134" s="172"/>
      <c r="D134" s="172"/>
      <c r="E134" s="156"/>
    </row>
    <row r="135" spans="1:9" ht="12" customHeight="1" thickBot="1" x14ac:dyDescent="0.35">
      <c r="A135" s="140" t="s">
        <v>12</v>
      </c>
      <c r="B135" s="148" t="s">
        <v>338</v>
      </c>
      <c r="C135" s="177">
        <f>+C136+C137+C138+C139</f>
        <v>2162053</v>
      </c>
      <c r="D135" s="177">
        <f>+D136+D137+D138+D139</f>
        <v>2162053</v>
      </c>
      <c r="E135" s="190">
        <f>+E136+E137+E138+E139</f>
        <v>2162053</v>
      </c>
    </row>
    <row r="136" spans="1:9" ht="12" customHeight="1" x14ac:dyDescent="0.3">
      <c r="A136" s="135" t="s">
        <v>67</v>
      </c>
      <c r="B136" s="129" t="s">
        <v>486</v>
      </c>
      <c r="C136" s="172"/>
      <c r="D136" s="172"/>
      <c r="E136" s="156"/>
    </row>
    <row r="137" spans="1:9" ht="12" customHeight="1" x14ac:dyDescent="0.3">
      <c r="A137" s="135" t="s">
        <v>68</v>
      </c>
      <c r="B137" s="129" t="s">
        <v>488</v>
      </c>
      <c r="C137" s="172">
        <v>2162053</v>
      </c>
      <c r="D137" s="172">
        <v>2162053</v>
      </c>
      <c r="E137" s="172">
        <v>2162053</v>
      </c>
    </row>
    <row r="138" spans="1:9" ht="12" customHeight="1" x14ac:dyDescent="0.3">
      <c r="A138" s="135" t="s">
        <v>239</v>
      </c>
      <c r="B138" s="129" t="s">
        <v>341</v>
      </c>
      <c r="C138" s="172"/>
      <c r="D138" s="172"/>
      <c r="E138" s="156"/>
    </row>
    <row r="139" spans="1:9" ht="12" customHeight="1" thickBot="1" x14ac:dyDescent="0.35">
      <c r="A139" s="133" t="s">
        <v>241</v>
      </c>
      <c r="B139" s="127" t="s">
        <v>342</v>
      </c>
      <c r="C139" s="172"/>
      <c r="D139" s="172"/>
      <c r="E139" s="156"/>
    </row>
    <row r="140" spans="1:9" ht="15" customHeight="1" thickBot="1" x14ac:dyDescent="0.35">
      <c r="A140" s="140" t="s">
        <v>13</v>
      </c>
      <c r="B140" s="148" t="s">
        <v>343</v>
      </c>
      <c r="C140" s="380">
        <f>+C141+C142+C143+C144</f>
        <v>0</v>
      </c>
      <c r="D140" s="380">
        <f>+D141+D142+D143+D144</f>
        <v>0</v>
      </c>
      <c r="E140" s="381">
        <f>+E141+E142+E143+E144</f>
        <v>0</v>
      </c>
      <c r="F140" s="188"/>
      <c r="G140" s="189"/>
      <c r="H140" s="189"/>
      <c r="I140" s="189"/>
    </row>
    <row r="141" spans="1:9" s="181" customFormat="1" ht="12.9" customHeight="1" x14ac:dyDescent="0.25">
      <c r="A141" s="135" t="s">
        <v>129</v>
      </c>
      <c r="B141" s="129" t="s">
        <v>344</v>
      </c>
      <c r="C141" s="172"/>
      <c r="D141" s="172"/>
      <c r="E141" s="156"/>
    </row>
    <row r="142" spans="1:9" ht="12.75" customHeight="1" x14ac:dyDescent="0.3">
      <c r="A142" s="135" t="s">
        <v>130</v>
      </c>
      <c r="B142" s="129" t="s">
        <v>345</v>
      </c>
      <c r="C142" s="172"/>
      <c r="D142" s="172"/>
      <c r="E142" s="156"/>
    </row>
    <row r="143" spans="1:9" ht="12.75" customHeight="1" x14ac:dyDescent="0.3">
      <c r="A143" s="135" t="s">
        <v>151</v>
      </c>
      <c r="B143" s="129" t="s">
        <v>346</v>
      </c>
      <c r="C143" s="172"/>
      <c r="D143" s="172"/>
      <c r="E143" s="156"/>
    </row>
    <row r="144" spans="1:9" ht="12.75" customHeight="1" thickBot="1" x14ac:dyDescent="0.35">
      <c r="A144" s="135" t="s">
        <v>247</v>
      </c>
      <c r="B144" s="129" t="s">
        <v>347</v>
      </c>
      <c r="C144" s="172"/>
      <c r="D144" s="172"/>
      <c r="E144" s="156"/>
    </row>
    <row r="145" spans="1:5" ht="16.2" thickBot="1" x14ac:dyDescent="0.35">
      <c r="A145" s="140" t="s">
        <v>14</v>
      </c>
      <c r="B145" s="148" t="s">
        <v>348</v>
      </c>
      <c r="C145" s="400">
        <f>SUM(C135)</f>
        <v>2162053</v>
      </c>
      <c r="D145" s="400">
        <f>+D126+D130+D135+D140</f>
        <v>2162053</v>
      </c>
      <c r="E145" s="401">
        <f>+E126+E130+E135+E140</f>
        <v>2162053</v>
      </c>
    </row>
    <row r="146" spans="1:5" ht="16.2" thickBot="1" x14ac:dyDescent="0.35">
      <c r="A146" s="402" t="s">
        <v>15</v>
      </c>
      <c r="B146" s="403" t="s">
        <v>349</v>
      </c>
      <c r="C146" s="400">
        <f>+C125+C145</f>
        <v>391287696</v>
      </c>
      <c r="D146" s="400">
        <f>+D125+D145</f>
        <v>394357434</v>
      </c>
      <c r="E146" s="401">
        <f>+E125+E145</f>
        <v>200341491</v>
      </c>
    </row>
    <row r="148" spans="1:5" ht="18.75" customHeight="1" x14ac:dyDescent="0.3">
      <c r="A148" s="412" t="s">
        <v>350</v>
      </c>
      <c r="B148" s="412"/>
      <c r="C148" s="412"/>
      <c r="D148" s="412"/>
      <c r="E148" s="412"/>
    </row>
    <row r="149" spans="1:5" ht="13.5" customHeight="1" thickBot="1" x14ac:dyDescent="0.35">
      <c r="A149" s="150" t="s">
        <v>111</v>
      </c>
      <c r="B149" s="150"/>
      <c r="C149" s="179"/>
      <c r="E149" s="166" t="s">
        <v>504</v>
      </c>
    </row>
    <row r="150" spans="1:5" ht="16.2" thickBot="1" x14ac:dyDescent="0.35">
      <c r="A150" s="140">
        <v>1</v>
      </c>
      <c r="B150" s="143" t="s">
        <v>351</v>
      </c>
      <c r="C150" s="165">
        <f>+C61-C125</f>
        <v>-150048902</v>
      </c>
      <c r="D150" s="165">
        <f>+D61-D125</f>
        <v>-121749333</v>
      </c>
      <c r="E150" s="165">
        <f>+E61-E125</f>
        <v>23090116</v>
      </c>
    </row>
    <row r="151" spans="1:5" ht="21" thickBot="1" x14ac:dyDescent="0.35">
      <c r="A151" s="140" t="s">
        <v>7</v>
      </c>
      <c r="B151" s="143" t="s">
        <v>352</v>
      </c>
      <c r="C151" s="165">
        <f>+C84-C145</f>
        <v>150048902</v>
      </c>
      <c r="D151" s="165">
        <f>+D84-D145</f>
        <v>121749333</v>
      </c>
      <c r="E151" s="165">
        <f>+E84-E145</f>
        <v>121446495</v>
      </c>
    </row>
    <row r="152" spans="1:5" ht="7.5" customHeight="1" x14ac:dyDescent="0.3"/>
    <row r="154" spans="1:5" ht="12.75" customHeight="1" x14ac:dyDescent="0.3"/>
    <row r="155" spans="1:5" ht="12.75" customHeight="1" x14ac:dyDescent="0.3"/>
    <row r="156" spans="1:5" ht="12.75" customHeight="1" x14ac:dyDescent="0.3"/>
    <row r="157" spans="1:5" ht="12.75" customHeight="1" x14ac:dyDescent="0.3"/>
    <row r="158" spans="1:5" ht="12.75" customHeight="1" x14ac:dyDescent="0.3"/>
    <row r="159" spans="1:5" ht="12.75" customHeight="1" x14ac:dyDescent="0.3"/>
    <row r="160" spans="1:5" ht="12.75" customHeight="1" x14ac:dyDescent="0.3"/>
    <row r="161" ht="12.75" customHeight="1" x14ac:dyDescent="0.3"/>
  </sheetData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Várgesztes Község Önkormányzat
2020. ÉVI ZÁRSZÁMADÁSÁNAK PÉNZÜGYI MÉRLEGE&amp;10
&amp;R&amp;"Times New Roman CE,Félkövér dőlt"&amp;11 1.1. melléklet a 4/2021. (V.31) önkormányzati rendelethez</oddHeader>
  </headerFooter>
  <rowBreaks count="1" manualBreakCount="1">
    <brk id="8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view="pageLayout" zoomScaleNormal="100" zoomScaleSheetLayoutView="100" workbookViewId="0">
      <selection activeCell="C7" sqref="C7"/>
    </sheetView>
  </sheetViews>
  <sheetFormatPr defaultColWidth="9.33203125" defaultRowHeight="13.2" x14ac:dyDescent="0.25"/>
  <cols>
    <col min="1" max="1" width="6.77734375" style="9" customWidth="1"/>
    <col min="2" max="2" width="55.109375" style="20" customWidth="1"/>
    <col min="3" max="5" width="16.33203125" style="9" customWidth="1"/>
    <col min="6" max="6" width="55.109375" style="9" customWidth="1"/>
    <col min="7" max="9" width="16.33203125" style="9" customWidth="1"/>
    <col min="10" max="10" width="4.77734375" style="9" customWidth="1"/>
    <col min="11" max="16384" width="9.33203125" style="9"/>
  </cols>
  <sheetData>
    <row r="1" spans="1:10" ht="39.75" customHeight="1" x14ac:dyDescent="0.25">
      <c r="B1" s="212" t="s">
        <v>115</v>
      </c>
      <c r="C1" s="213"/>
      <c r="D1" s="213"/>
      <c r="E1" s="213"/>
      <c r="F1" s="213"/>
      <c r="G1" s="213"/>
      <c r="H1" s="213"/>
      <c r="I1" s="213"/>
      <c r="J1" s="422" t="s">
        <v>539</v>
      </c>
    </row>
    <row r="2" spans="1:10" ht="14.4" thickBot="1" x14ac:dyDescent="0.3">
      <c r="G2" s="26"/>
      <c r="H2" s="26"/>
      <c r="I2" s="26" t="s">
        <v>509</v>
      </c>
      <c r="J2" s="422"/>
    </row>
    <row r="3" spans="1:10" ht="18" customHeight="1" thickBot="1" x14ac:dyDescent="0.3">
      <c r="A3" s="420" t="s">
        <v>57</v>
      </c>
      <c r="B3" s="240" t="s">
        <v>42</v>
      </c>
      <c r="C3" s="241"/>
      <c r="D3" s="241"/>
      <c r="E3" s="241"/>
      <c r="F3" s="240" t="s">
        <v>43</v>
      </c>
      <c r="G3" s="242"/>
      <c r="H3" s="242"/>
      <c r="I3" s="242"/>
      <c r="J3" s="422"/>
    </row>
    <row r="4" spans="1:10" s="214" customFormat="1" ht="35.25" customHeight="1" thickBot="1" x14ac:dyDescent="0.3">
      <c r="A4" s="421"/>
      <c r="B4" s="21" t="s">
        <v>50</v>
      </c>
      <c r="C4" s="22" t="s">
        <v>505</v>
      </c>
      <c r="D4" s="200" t="s">
        <v>507</v>
      </c>
      <c r="E4" s="22" t="s">
        <v>508</v>
      </c>
      <c r="F4" s="21" t="s">
        <v>50</v>
      </c>
      <c r="G4" s="22" t="str">
        <f>+C4</f>
        <v>2020.évi eredeti előirányzat</v>
      </c>
      <c r="H4" s="200" t="str">
        <f>+D4</f>
        <v>2020.évi módosított előirányzat</v>
      </c>
      <c r="I4" s="230" t="str">
        <f>+E4</f>
        <v>2020.évi teljesítés</v>
      </c>
      <c r="J4" s="422"/>
    </row>
    <row r="5" spans="1:10" s="215" customFormat="1" ht="12" customHeight="1" thickBot="1" x14ac:dyDescent="0.3">
      <c r="A5" s="243" t="s">
        <v>296</v>
      </c>
      <c r="B5" s="244" t="s">
        <v>297</v>
      </c>
      <c r="C5" s="245" t="s">
        <v>298</v>
      </c>
      <c r="D5" s="245" t="s">
        <v>299</v>
      </c>
      <c r="E5" s="245" t="s">
        <v>300</v>
      </c>
      <c r="F5" s="244" t="s">
        <v>375</v>
      </c>
      <c r="G5" s="245" t="s">
        <v>376</v>
      </c>
      <c r="H5" s="245" t="s">
        <v>377</v>
      </c>
      <c r="I5" s="246" t="s">
        <v>378</v>
      </c>
      <c r="J5" s="422"/>
    </row>
    <row r="6" spans="1:10" ht="15" customHeight="1" x14ac:dyDescent="0.25">
      <c r="A6" s="216" t="s">
        <v>6</v>
      </c>
      <c r="B6" s="217" t="s">
        <v>353</v>
      </c>
      <c r="C6" s="203">
        <v>54051314</v>
      </c>
      <c r="D6" s="203">
        <v>53499169</v>
      </c>
      <c r="E6" s="203">
        <v>53499169</v>
      </c>
      <c r="F6" s="217" t="s">
        <v>51</v>
      </c>
      <c r="G6" s="203">
        <v>38026000</v>
      </c>
      <c r="H6" s="203">
        <v>40086349</v>
      </c>
      <c r="I6" s="209">
        <v>38967626</v>
      </c>
      <c r="J6" s="422"/>
    </row>
    <row r="7" spans="1:10" ht="15" customHeight="1" x14ac:dyDescent="0.25">
      <c r="A7" s="218" t="s">
        <v>7</v>
      </c>
      <c r="B7" s="219" t="s">
        <v>354</v>
      </c>
      <c r="C7" s="204"/>
      <c r="D7" s="204">
        <v>1029326</v>
      </c>
      <c r="E7" s="204">
        <v>1029326</v>
      </c>
      <c r="F7" s="219" t="s">
        <v>131</v>
      </c>
      <c r="G7" s="204">
        <v>7808400</v>
      </c>
      <c r="H7" s="204">
        <v>7828051</v>
      </c>
      <c r="I7" s="210">
        <v>6109201</v>
      </c>
      <c r="J7" s="422"/>
    </row>
    <row r="8" spans="1:10" ht="15" customHeight="1" x14ac:dyDescent="0.25">
      <c r="A8" s="218" t="s">
        <v>8</v>
      </c>
      <c r="B8" s="219" t="s">
        <v>355</v>
      </c>
      <c r="C8" s="204"/>
      <c r="D8" s="204"/>
      <c r="E8" s="204">
        <v>0</v>
      </c>
      <c r="F8" s="219" t="s">
        <v>155</v>
      </c>
      <c r="G8" s="204">
        <v>57794380</v>
      </c>
      <c r="H8" s="204">
        <v>58874386</v>
      </c>
      <c r="I8" s="210">
        <v>38679061</v>
      </c>
      <c r="J8" s="422"/>
    </row>
    <row r="9" spans="1:10" ht="15" customHeight="1" x14ac:dyDescent="0.25">
      <c r="A9" s="218" t="s">
        <v>9</v>
      </c>
      <c r="B9" s="219" t="s">
        <v>122</v>
      </c>
      <c r="C9" s="204">
        <v>34050000</v>
      </c>
      <c r="D9" s="204">
        <v>34050000</v>
      </c>
      <c r="E9" s="204">
        <v>12781852</v>
      </c>
      <c r="F9" s="219" t="s">
        <v>132</v>
      </c>
      <c r="G9" s="204">
        <v>3490000</v>
      </c>
      <c r="H9" s="204">
        <v>3490000</v>
      </c>
      <c r="I9" s="210">
        <v>2910275</v>
      </c>
      <c r="J9" s="422"/>
    </row>
    <row r="10" spans="1:10" ht="15" customHeight="1" x14ac:dyDescent="0.25">
      <c r="A10" s="218" t="s">
        <v>10</v>
      </c>
      <c r="B10" s="220" t="s">
        <v>356</v>
      </c>
      <c r="C10" s="204">
        <v>605000</v>
      </c>
      <c r="D10" s="204">
        <v>0</v>
      </c>
      <c r="E10" s="204">
        <v>0</v>
      </c>
      <c r="F10" s="219" t="s">
        <v>133</v>
      </c>
      <c r="G10" s="204">
        <v>6450000</v>
      </c>
      <c r="H10" s="204">
        <v>21669429</v>
      </c>
      <c r="I10" s="210">
        <v>10840214</v>
      </c>
      <c r="J10" s="422"/>
    </row>
    <row r="11" spans="1:10" ht="15" customHeight="1" x14ac:dyDescent="0.25">
      <c r="A11" s="218" t="s">
        <v>11</v>
      </c>
      <c r="B11" s="219" t="s">
        <v>453</v>
      </c>
      <c r="C11" s="205"/>
      <c r="D11" s="205"/>
      <c r="E11" s="205"/>
      <c r="F11" s="219" t="s">
        <v>37</v>
      </c>
      <c r="G11" s="204">
        <v>2058368</v>
      </c>
      <c r="H11" s="204">
        <v>10022522</v>
      </c>
      <c r="I11" s="210"/>
      <c r="J11" s="422"/>
    </row>
    <row r="12" spans="1:10" ht="15" customHeight="1" x14ac:dyDescent="0.25">
      <c r="A12" s="218" t="s">
        <v>12</v>
      </c>
      <c r="B12" s="219" t="s">
        <v>511</v>
      </c>
      <c r="C12" s="204">
        <v>7821819</v>
      </c>
      <c r="D12" s="204">
        <v>19607248</v>
      </c>
      <c r="E12" s="204">
        <v>21037871</v>
      </c>
      <c r="F12" s="6"/>
      <c r="G12" s="204"/>
      <c r="J12" s="422"/>
    </row>
    <row r="13" spans="1:10" ht="15" customHeight="1" x14ac:dyDescent="0.25">
      <c r="A13" s="218" t="s">
        <v>13</v>
      </c>
      <c r="B13" s="399" t="s">
        <v>277</v>
      </c>
      <c r="C13" s="204"/>
      <c r="D13" s="404"/>
      <c r="E13" s="404"/>
      <c r="F13" s="6"/>
      <c r="G13" s="204"/>
      <c r="H13" s="204"/>
      <c r="I13" s="210"/>
      <c r="J13" s="422"/>
    </row>
    <row r="14" spans="1:10" ht="15" customHeight="1" x14ac:dyDescent="0.25">
      <c r="A14" s="218" t="s">
        <v>14</v>
      </c>
      <c r="B14" s="229"/>
      <c r="C14" s="205"/>
      <c r="D14" s="205"/>
      <c r="E14" s="205"/>
      <c r="F14" s="6"/>
      <c r="G14" s="204"/>
      <c r="H14" s="204"/>
      <c r="I14" s="210"/>
      <c r="J14" s="422"/>
    </row>
    <row r="15" spans="1:10" ht="15" customHeight="1" x14ac:dyDescent="0.25">
      <c r="A15" s="218" t="s">
        <v>15</v>
      </c>
      <c r="B15" s="6"/>
      <c r="C15" s="204"/>
      <c r="D15" s="204"/>
      <c r="E15" s="204"/>
      <c r="F15" s="6"/>
      <c r="G15" s="204"/>
      <c r="H15" s="204"/>
      <c r="I15" s="210"/>
      <c r="J15" s="422"/>
    </row>
    <row r="16" spans="1:10" ht="15" customHeight="1" x14ac:dyDescent="0.25">
      <c r="A16" s="218" t="s">
        <v>16</v>
      </c>
      <c r="B16" s="6"/>
      <c r="C16" s="204"/>
      <c r="D16" s="204"/>
      <c r="E16" s="204"/>
      <c r="F16" s="6"/>
      <c r="G16" s="204"/>
      <c r="H16" s="204"/>
      <c r="I16" s="210"/>
      <c r="J16" s="422"/>
    </row>
    <row r="17" spans="1:10" ht="15" customHeight="1" thickBot="1" x14ac:dyDescent="0.3">
      <c r="A17" s="218" t="s">
        <v>17</v>
      </c>
      <c r="B17" s="11"/>
      <c r="C17" s="206"/>
      <c r="D17" s="206"/>
      <c r="E17" s="206"/>
      <c r="F17" s="6"/>
      <c r="G17" s="206"/>
      <c r="H17" s="206"/>
      <c r="I17" s="211"/>
      <c r="J17" s="422"/>
    </row>
    <row r="18" spans="1:10" ht="17.25" customHeight="1" thickBot="1" x14ac:dyDescent="0.3">
      <c r="A18" s="221" t="s">
        <v>18</v>
      </c>
      <c r="B18" s="202" t="s">
        <v>357</v>
      </c>
      <c r="C18" s="207">
        <f>+C6+C7+C9+C10+C12+C13+C14+C15+C16+C17</f>
        <v>96528133</v>
      </c>
      <c r="D18" s="207">
        <f>+D6+D7+D9+D10+D12+D22+D14+D15+D16+D17</f>
        <v>108185743</v>
      </c>
      <c r="E18" s="207">
        <f>+E6+E7+E9+E10+E12+E22+E14+E15+E16+E17</f>
        <v>88348218</v>
      </c>
      <c r="F18" s="202" t="s">
        <v>362</v>
      </c>
      <c r="G18" s="207">
        <f>SUM(G6:G17)</f>
        <v>115627148</v>
      </c>
      <c r="H18" s="207">
        <f>SUM(H6:H17)</f>
        <v>141970737</v>
      </c>
      <c r="I18" s="207">
        <f>SUM(I6:I17)</f>
        <v>97506377</v>
      </c>
      <c r="J18" s="422"/>
    </row>
    <row r="19" spans="1:10" ht="15" customHeight="1" x14ac:dyDescent="0.25">
      <c r="A19" s="222" t="s">
        <v>19</v>
      </c>
      <c r="B19" s="223" t="s">
        <v>358</v>
      </c>
      <c r="C19" s="387">
        <f>SUM(C20:C23)</f>
        <v>0</v>
      </c>
      <c r="D19" s="387">
        <f>SUM(D20)</f>
        <v>0</v>
      </c>
      <c r="E19" s="387">
        <f>SUM(E20:E23)</f>
        <v>0</v>
      </c>
      <c r="F19" s="224" t="s">
        <v>139</v>
      </c>
      <c r="G19" s="208"/>
      <c r="H19" s="208"/>
      <c r="I19" s="208"/>
      <c r="J19" s="422"/>
    </row>
    <row r="20" spans="1:10" ht="15" customHeight="1" x14ac:dyDescent="0.25">
      <c r="A20" s="225" t="s">
        <v>20</v>
      </c>
      <c r="B20" s="224" t="s">
        <v>148</v>
      </c>
      <c r="C20" s="201"/>
      <c r="D20" s="201"/>
      <c r="E20" s="201"/>
      <c r="F20" s="224" t="s">
        <v>363</v>
      </c>
      <c r="G20" s="201"/>
      <c r="H20" s="201"/>
      <c r="I20" s="201"/>
      <c r="J20" s="422"/>
    </row>
    <row r="21" spans="1:10" ht="15" customHeight="1" x14ac:dyDescent="0.25">
      <c r="A21" s="225" t="s">
        <v>21</v>
      </c>
      <c r="B21" s="224" t="s">
        <v>149</v>
      </c>
      <c r="C21" s="201"/>
      <c r="D21" s="201"/>
      <c r="E21" s="201"/>
      <c r="F21" s="224" t="s">
        <v>113</v>
      </c>
      <c r="G21" s="201"/>
      <c r="H21" s="201"/>
      <c r="I21" s="201"/>
      <c r="J21" s="422"/>
    </row>
    <row r="22" spans="1:10" ht="15" customHeight="1" x14ac:dyDescent="0.25">
      <c r="A22" s="225" t="s">
        <v>22</v>
      </c>
      <c r="B22" s="224" t="s">
        <v>153</v>
      </c>
      <c r="C22" s="201"/>
      <c r="D22" s="204"/>
      <c r="E22" s="204"/>
      <c r="F22" s="224" t="s">
        <v>114</v>
      </c>
      <c r="G22" s="201"/>
      <c r="H22" s="201"/>
      <c r="I22" s="201"/>
      <c r="J22" s="422"/>
    </row>
    <row r="23" spans="1:10" ht="15" customHeight="1" x14ac:dyDescent="0.25">
      <c r="A23" s="225" t="s">
        <v>23</v>
      </c>
      <c r="B23" s="224" t="s">
        <v>154</v>
      </c>
      <c r="C23" s="201"/>
      <c r="D23" s="201"/>
      <c r="E23" s="201"/>
      <c r="F23" s="223" t="s">
        <v>156</v>
      </c>
      <c r="G23" s="201"/>
      <c r="H23" s="201"/>
      <c r="I23" s="201"/>
      <c r="J23" s="422"/>
    </row>
    <row r="24" spans="1:10" ht="15" customHeight="1" x14ac:dyDescent="0.25">
      <c r="A24" s="225" t="s">
        <v>24</v>
      </c>
      <c r="B24" s="224" t="s">
        <v>359</v>
      </c>
      <c r="C24" s="386">
        <f>SUM(C25:C26)</f>
        <v>33659179</v>
      </c>
      <c r="D24" s="386">
        <f>+D25+D26</f>
        <v>2162053</v>
      </c>
      <c r="E24" s="386">
        <f>+E25+E26</f>
        <v>1859215</v>
      </c>
      <c r="F24" s="224" t="s">
        <v>140</v>
      </c>
      <c r="G24" s="201"/>
      <c r="H24" s="201"/>
      <c r="I24" s="201"/>
      <c r="J24" s="422"/>
    </row>
    <row r="25" spans="1:10" ht="15" customHeight="1" x14ac:dyDescent="0.25">
      <c r="A25" s="222" t="s">
        <v>25</v>
      </c>
      <c r="B25" s="229" t="s">
        <v>488</v>
      </c>
      <c r="C25" s="208">
        <v>2162053</v>
      </c>
      <c r="D25" s="208">
        <v>2162053</v>
      </c>
      <c r="E25" s="208">
        <v>1859215</v>
      </c>
      <c r="F25" s="6" t="s">
        <v>488</v>
      </c>
      <c r="G25" s="208">
        <v>2162053</v>
      </c>
      <c r="H25" s="204">
        <v>2162053</v>
      </c>
      <c r="I25" s="204">
        <v>2162053</v>
      </c>
      <c r="J25" s="422"/>
    </row>
    <row r="26" spans="1:10" ht="15" customHeight="1" thickBot="1" x14ac:dyDescent="0.3">
      <c r="A26" s="225" t="s">
        <v>26</v>
      </c>
      <c r="B26" s="224" t="s">
        <v>512</v>
      </c>
      <c r="C26" s="201">
        <v>31497126</v>
      </c>
      <c r="D26" s="201"/>
      <c r="E26" s="201"/>
      <c r="F26" s="6" t="s">
        <v>501</v>
      </c>
      <c r="G26" s="201"/>
      <c r="H26" s="201"/>
      <c r="I26" s="201"/>
      <c r="J26" s="422"/>
    </row>
    <row r="27" spans="1:10" ht="17.25" customHeight="1" thickBot="1" x14ac:dyDescent="0.3">
      <c r="A27" s="221" t="s">
        <v>27</v>
      </c>
      <c r="B27" s="202" t="s">
        <v>360</v>
      </c>
      <c r="C27" s="207">
        <f>+C19+C24</f>
        <v>33659179</v>
      </c>
      <c r="D27" s="207">
        <f>+D19+D24</f>
        <v>2162053</v>
      </c>
      <c r="E27" s="207">
        <f>+E19+E24</f>
        <v>1859215</v>
      </c>
      <c r="F27" s="202" t="s">
        <v>364</v>
      </c>
      <c r="G27" s="207">
        <f>SUM(G19:G26)</f>
        <v>2162053</v>
      </c>
      <c r="H27" s="207">
        <f>SUM(H19:H26)</f>
        <v>2162053</v>
      </c>
      <c r="I27" s="207">
        <f>SUM(I19:I26)</f>
        <v>2162053</v>
      </c>
      <c r="J27" s="422"/>
    </row>
    <row r="28" spans="1:10" ht="17.25" customHeight="1" thickBot="1" x14ac:dyDescent="0.3">
      <c r="A28" s="221" t="s">
        <v>28</v>
      </c>
      <c r="B28" s="227" t="s">
        <v>361</v>
      </c>
      <c r="C28" s="86">
        <f>+C18+C27</f>
        <v>130187312</v>
      </c>
      <c r="D28" s="86">
        <f>+D18+D27</f>
        <v>110347796</v>
      </c>
      <c r="E28" s="228">
        <f>+E18+E27</f>
        <v>90207433</v>
      </c>
      <c r="F28" s="227" t="s">
        <v>365</v>
      </c>
      <c r="G28" s="86">
        <f>+G18+G27</f>
        <v>117789201</v>
      </c>
      <c r="H28" s="86">
        <f>+H18+H27</f>
        <v>144132790</v>
      </c>
      <c r="I28" s="86">
        <f>+I18+I27</f>
        <v>99668430</v>
      </c>
      <c r="J28" s="422"/>
    </row>
    <row r="29" spans="1:10" ht="17.25" customHeight="1" thickBot="1" x14ac:dyDescent="0.3">
      <c r="A29" s="221" t="s">
        <v>29</v>
      </c>
      <c r="B29" s="227" t="s">
        <v>117</v>
      </c>
      <c r="C29" s="86">
        <f>IF(C18-G18&lt;0,G18-C18,"-")</f>
        <v>19099015</v>
      </c>
      <c r="D29" s="86">
        <f>IF(D18-H18&lt;0,H18-D18,"-")</f>
        <v>33784994</v>
      </c>
      <c r="E29" s="228">
        <f>IF(E18-I18&lt;0,I18-E18,"-")</f>
        <v>9158159</v>
      </c>
      <c r="F29" s="227" t="s">
        <v>118</v>
      </c>
      <c r="G29" s="86" t="str">
        <f>IF(C18-G18&gt;0,C18-G18,"-")</f>
        <v>-</v>
      </c>
      <c r="H29" s="86" t="str">
        <f>IF(D18-H18&gt;0,D18-H18,"-")</f>
        <v>-</v>
      </c>
      <c r="I29" s="86" t="str">
        <f>IF(E18-I18&gt;0,E18-I18,"-")</f>
        <v>-</v>
      </c>
      <c r="J29" s="422"/>
    </row>
    <row r="30" spans="1:10" ht="17.25" customHeight="1" thickBot="1" x14ac:dyDescent="0.3">
      <c r="A30" s="221" t="s">
        <v>30</v>
      </c>
      <c r="B30" s="227" t="s">
        <v>157</v>
      </c>
      <c r="C30" s="86" t="str">
        <f>IF(C28-G28&lt;0,G28-C28,"-")</f>
        <v>-</v>
      </c>
      <c r="D30" s="86">
        <f>IF(D28-H28&lt;0,H28-D28,"-")</f>
        <v>33784994</v>
      </c>
      <c r="E30" s="228">
        <f>IF(E28-I28&lt;0,I28-E28,"-")</f>
        <v>9460997</v>
      </c>
      <c r="F30" s="227" t="s">
        <v>158</v>
      </c>
      <c r="G30" s="86">
        <f>IF(C28-G28&gt;0,C28-G28,"-")</f>
        <v>12398111</v>
      </c>
      <c r="H30" s="86" t="str">
        <f>IF(D28-H28&gt;0,D28-H28,"-")</f>
        <v>-</v>
      </c>
      <c r="I30" s="86" t="str">
        <f>IF(E28-I28&gt;0,E28-I28,"-")</f>
        <v>-</v>
      </c>
      <c r="J30" s="422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3"/>
  <sheetViews>
    <sheetView view="pageLayout" zoomScaleNormal="100" zoomScaleSheetLayoutView="115" workbookViewId="0">
      <selection activeCell="E19" sqref="E19"/>
    </sheetView>
  </sheetViews>
  <sheetFormatPr defaultColWidth="9.33203125" defaultRowHeight="13.2" x14ac:dyDescent="0.25"/>
  <cols>
    <col min="1" max="1" width="6.77734375" style="9" customWidth="1"/>
    <col min="2" max="2" width="55.109375" style="20" customWidth="1"/>
    <col min="3" max="5" width="16.33203125" style="9" customWidth="1"/>
    <col min="6" max="6" width="55.109375" style="9" customWidth="1"/>
    <col min="7" max="9" width="16.33203125" style="9" customWidth="1"/>
    <col min="10" max="10" width="4.77734375" style="9" customWidth="1"/>
    <col min="11" max="16384" width="9.33203125" style="9"/>
  </cols>
  <sheetData>
    <row r="1" spans="1:10" ht="39.75" customHeight="1" x14ac:dyDescent="0.25">
      <c r="B1" s="212" t="s">
        <v>116</v>
      </c>
      <c r="C1" s="213"/>
      <c r="D1" s="213"/>
      <c r="E1" s="213"/>
      <c r="F1" s="213"/>
      <c r="G1" s="213"/>
      <c r="H1" s="213"/>
      <c r="I1" s="213"/>
      <c r="J1" s="425" t="s">
        <v>538</v>
      </c>
    </row>
    <row r="2" spans="1:10" ht="14.4" thickBot="1" x14ac:dyDescent="0.3">
      <c r="G2" s="26"/>
      <c r="H2" s="26"/>
      <c r="I2" s="26" t="s">
        <v>504</v>
      </c>
      <c r="J2" s="425"/>
    </row>
    <row r="3" spans="1:10" ht="24" customHeight="1" thickBot="1" x14ac:dyDescent="0.3">
      <c r="A3" s="423" t="s">
        <v>57</v>
      </c>
      <c r="B3" s="240" t="s">
        <v>42</v>
      </c>
      <c r="C3" s="241"/>
      <c r="D3" s="241"/>
      <c r="E3" s="241"/>
      <c r="F3" s="240" t="s">
        <v>43</v>
      </c>
      <c r="G3" s="242"/>
      <c r="H3" s="242"/>
      <c r="I3" s="242"/>
      <c r="J3" s="425"/>
    </row>
    <row r="4" spans="1:10" s="214" customFormat="1" ht="35.25" customHeight="1" thickBot="1" x14ac:dyDescent="0.3">
      <c r="A4" s="424"/>
      <c r="B4" s="21" t="s">
        <v>50</v>
      </c>
      <c r="C4" s="22" t="str">
        <f>+'2.1.sz.mell  '!C4</f>
        <v>2020.évi eredeti előirányzat</v>
      </c>
      <c r="D4" s="200" t="str">
        <f>+'2.1.sz.mell  '!D4</f>
        <v>2020.évi módosított előirányzat</v>
      </c>
      <c r="E4" s="22" t="str">
        <f>+'2.1.sz.mell  '!E4</f>
        <v>2020.évi teljesítés</v>
      </c>
      <c r="F4" s="21" t="s">
        <v>50</v>
      </c>
      <c r="G4" s="22" t="str">
        <f>+'2.1.sz.mell  '!C4</f>
        <v>2020.évi eredeti előirányzat</v>
      </c>
      <c r="H4" s="200" t="str">
        <f>+'2.1.sz.mell  '!D4</f>
        <v>2020.évi módosított előirányzat</v>
      </c>
      <c r="I4" s="230" t="str">
        <f>+'2.1.sz.mell  '!E4</f>
        <v>2020.évi teljesítés</v>
      </c>
      <c r="J4" s="425"/>
    </row>
    <row r="5" spans="1:10" s="214" customFormat="1" ht="13.8" thickBot="1" x14ac:dyDescent="0.3">
      <c r="A5" s="243" t="s">
        <v>296</v>
      </c>
      <c r="B5" s="244" t="s">
        <v>297</v>
      </c>
      <c r="C5" s="245" t="s">
        <v>298</v>
      </c>
      <c r="D5" s="245" t="s">
        <v>299</v>
      </c>
      <c r="E5" s="245" t="s">
        <v>300</v>
      </c>
      <c r="F5" s="244" t="s">
        <v>375</v>
      </c>
      <c r="G5" s="245" t="s">
        <v>376</v>
      </c>
      <c r="H5" s="245" t="s">
        <v>377</v>
      </c>
      <c r="I5" s="246" t="s">
        <v>378</v>
      </c>
      <c r="J5" s="425"/>
    </row>
    <row r="6" spans="1:10" ht="12.9" customHeight="1" x14ac:dyDescent="0.25">
      <c r="A6" s="216" t="s">
        <v>6</v>
      </c>
      <c r="B6" s="217" t="s">
        <v>366</v>
      </c>
      <c r="C6" s="203">
        <v>0</v>
      </c>
      <c r="D6" s="203">
        <v>111209639</v>
      </c>
      <c r="E6" s="203">
        <v>111209639</v>
      </c>
      <c r="F6" s="217" t="s">
        <v>150</v>
      </c>
      <c r="G6" s="203">
        <v>238251777</v>
      </c>
      <c r="H6" s="203">
        <v>212382631</v>
      </c>
      <c r="I6" s="209">
        <v>76939055</v>
      </c>
      <c r="J6" s="425"/>
    </row>
    <row r="7" spans="1:10" x14ac:dyDescent="0.25">
      <c r="A7" s="218" t="s">
        <v>7</v>
      </c>
      <c r="B7" s="219" t="s">
        <v>367</v>
      </c>
      <c r="C7" s="204">
        <v>34050000</v>
      </c>
      <c r="D7" s="204"/>
      <c r="E7" s="204"/>
      <c r="F7" s="219" t="s">
        <v>379</v>
      </c>
      <c r="G7" s="204"/>
      <c r="H7" s="204"/>
      <c r="I7" s="210"/>
      <c r="J7" s="425"/>
    </row>
    <row r="8" spans="1:10" ht="12.9" customHeight="1" x14ac:dyDescent="0.25">
      <c r="A8" s="218" t="s">
        <v>8</v>
      </c>
      <c r="B8" s="219" t="s">
        <v>368</v>
      </c>
      <c r="C8" s="204">
        <v>19000000</v>
      </c>
      <c r="D8" s="204">
        <v>38711697</v>
      </c>
      <c r="E8" s="204">
        <v>21711697</v>
      </c>
      <c r="F8" s="219" t="s">
        <v>135</v>
      </c>
      <c r="G8" s="204">
        <v>35246718</v>
      </c>
      <c r="H8" s="204">
        <v>37842013</v>
      </c>
      <c r="I8" s="204">
        <v>23734006</v>
      </c>
      <c r="J8" s="425"/>
    </row>
    <row r="9" spans="1:10" ht="12.9" customHeight="1" x14ac:dyDescent="0.25">
      <c r="A9" s="218" t="s">
        <v>9</v>
      </c>
      <c r="B9" s="219" t="s">
        <v>369</v>
      </c>
      <c r="C9" s="205">
        <v>123548608</v>
      </c>
      <c r="D9" s="205">
        <v>12338969</v>
      </c>
      <c r="E9" s="204"/>
      <c r="F9" s="219" t="s">
        <v>380</v>
      </c>
      <c r="G9" s="204"/>
      <c r="H9" s="204"/>
      <c r="I9" s="210"/>
      <c r="J9" s="425"/>
    </row>
    <row r="10" spans="1:10" ht="12.75" customHeight="1" x14ac:dyDescent="0.25">
      <c r="A10" s="218" t="s">
        <v>10</v>
      </c>
      <c r="B10" s="219" t="s">
        <v>370</v>
      </c>
      <c r="C10" s="204"/>
      <c r="D10" s="204"/>
      <c r="E10" s="204"/>
      <c r="F10" s="219" t="s">
        <v>152</v>
      </c>
      <c r="G10" s="204"/>
      <c r="H10" s="204">
        <v>0</v>
      </c>
      <c r="I10" s="210">
        <v>0</v>
      </c>
      <c r="J10" s="425"/>
    </row>
    <row r="11" spans="1:10" ht="12.9" customHeight="1" x14ac:dyDescent="0.25">
      <c r="A11" s="218" t="s">
        <v>11</v>
      </c>
      <c r="B11" s="219" t="s">
        <v>371</v>
      </c>
      <c r="E11" s="205"/>
      <c r="F11" s="261"/>
      <c r="G11" s="204"/>
      <c r="H11" s="204"/>
      <c r="I11" s="210"/>
      <c r="J11" s="425"/>
    </row>
    <row r="12" spans="1:10" ht="12.9" customHeight="1" x14ac:dyDescent="0.25">
      <c r="A12" s="218" t="s">
        <v>12</v>
      </c>
      <c r="B12" s="6"/>
      <c r="C12" s="204"/>
      <c r="D12" s="204"/>
      <c r="E12" s="204"/>
      <c r="F12" s="261"/>
      <c r="G12" s="204"/>
      <c r="H12" s="204"/>
      <c r="I12" s="210"/>
      <c r="J12" s="425"/>
    </row>
    <row r="13" spans="1:10" ht="12.9" customHeight="1" x14ac:dyDescent="0.25">
      <c r="A13" s="218" t="s">
        <v>13</v>
      </c>
      <c r="B13" s="6"/>
      <c r="C13" s="204"/>
      <c r="D13" s="204"/>
      <c r="E13" s="204"/>
      <c r="F13" s="262"/>
      <c r="G13" s="204"/>
      <c r="H13" s="204"/>
      <c r="I13" s="210"/>
      <c r="J13" s="425"/>
    </row>
    <row r="14" spans="1:10" ht="12.9" customHeight="1" x14ac:dyDescent="0.25">
      <c r="A14" s="218" t="s">
        <v>14</v>
      </c>
      <c r="B14" s="259"/>
      <c r="C14" s="205"/>
      <c r="D14" s="205"/>
      <c r="E14" s="205"/>
      <c r="F14" s="261"/>
      <c r="G14" s="204"/>
      <c r="H14" s="204"/>
      <c r="I14" s="210"/>
      <c r="J14" s="425"/>
    </row>
    <row r="15" spans="1:10" x14ac:dyDescent="0.25">
      <c r="A15" s="218" t="s">
        <v>15</v>
      </c>
      <c r="B15" s="6"/>
      <c r="C15" s="205"/>
      <c r="D15" s="205"/>
      <c r="E15" s="205"/>
      <c r="F15" s="261"/>
      <c r="G15" s="204"/>
      <c r="H15" s="204"/>
      <c r="I15" s="210"/>
      <c r="J15" s="425"/>
    </row>
    <row r="16" spans="1:10" ht="12.9" customHeight="1" thickBot="1" x14ac:dyDescent="0.3">
      <c r="A16" s="256" t="s">
        <v>16</v>
      </c>
      <c r="B16" s="260"/>
      <c r="C16" s="258"/>
      <c r="D16" s="93"/>
      <c r="E16" s="100"/>
      <c r="F16" s="257" t="s">
        <v>37</v>
      </c>
      <c r="G16" s="204"/>
      <c r="H16" s="204"/>
      <c r="I16" s="210"/>
      <c r="J16" s="425"/>
    </row>
    <row r="17" spans="1:10" ht="15.9" customHeight="1" thickBot="1" x14ac:dyDescent="0.3">
      <c r="A17" s="221" t="s">
        <v>17</v>
      </c>
      <c r="B17" s="202" t="s">
        <v>372</v>
      </c>
      <c r="C17" s="207">
        <f>SUM(C8:C16)</f>
        <v>142548608</v>
      </c>
      <c r="D17" s="207">
        <f>SUM(D6:D15)</f>
        <v>162260305</v>
      </c>
      <c r="E17" s="207">
        <f>+E6+E8+E9+E11+E12+E13+E14+E15+E16</f>
        <v>132921336</v>
      </c>
      <c r="F17" s="202" t="s">
        <v>381</v>
      </c>
      <c r="G17" s="207">
        <f>+G6+G8+G10+G11+G12+G13+G14+G15+G16</f>
        <v>273498495</v>
      </c>
      <c r="H17" s="207">
        <f>+H6+H8+H10+H11+H12+H13+H14+H15+H16</f>
        <v>250224644</v>
      </c>
      <c r="I17" s="239">
        <f>+I6+I8+I10+I11+I12+I13+I14+I15+I16</f>
        <v>100673061</v>
      </c>
      <c r="J17" s="425"/>
    </row>
    <row r="18" spans="1:10" ht="12.9" customHeight="1" x14ac:dyDescent="0.25">
      <c r="A18" s="216" t="s">
        <v>18</v>
      </c>
      <c r="B18" s="248" t="s">
        <v>169</v>
      </c>
      <c r="C18" s="255">
        <f>+C19+C20+C21+C22+C23</f>
        <v>118551776</v>
      </c>
      <c r="D18" s="255">
        <f>+D19+D20+D21+D22+D23</f>
        <v>121749333</v>
      </c>
      <c r="E18" s="255">
        <f>+E19+E20+E21+E22+E23</f>
        <v>121749333</v>
      </c>
      <c r="F18" s="224" t="s">
        <v>139</v>
      </c>
      <c r="G18" s="88"/>
      <c r="H18" s="88"/>
      <c r="I18" s="234"/>
      <c r="J18" s="425"/>
    </row>
    <row r="19" spans="1:10" ht="12.9" customHeight="1" x14ac:dyDescent="0.25">
      <c r="A19" s="218" t="s">
        <v>19</v>
      </c>
      <c r="B19" s="249" t="s">
        <v>159</v>
      </c>
      <c r="C19" s="201">
        <v>118551776</v>
      </c>
      <c r="D19" s="201">
        <v>121749333</v>
      </c>
      <c r="E19" s="201">
        <v>121749333</v>
      </c>
      <c r="F19" s="224" t="s">
        <v>142</v>
      </c>
      <c r="G19" s="201"/>
      <c r="H19" s="201"/>
      <c r="I19" s="235"/>
      <c r="J19" s="425"/>
    </row>
    <row r="20" spans="1:10" ht="12.9" customHeight="1" x14ac:dyDescent="0.25">
      <c r="A20" s="216" t="s">
        <v>20</v>
      </c>
      <c r="B20" s="249" t="s">
        <v>160</v>
      </c>
      <c r="C20" s="201"/>
      <c r="D20" s="201"/>
      <c r="E20" s="201"/>
      <c r="F20" s="224" t="s">
        <v>113</v>
      </c>
      <c r="G20" s="201"/>
      <c r="H20" s="201"/>
      <c r="I20" s="235"/>
      <c r="J20" s="425"/>
    </row>
    <row r="21" spans="1:10" ht="12.9" customHeight="1" x14ac:dyDescent="0.25">
      <c r="A21" s="218" t="s">
        <v>21</v>
      </c>
      <c r="B21" s="249" t="s">
        <v>161</v>
      </c>
      <c r="C21" s="201"/>
      <c r="D21" s="201"/>
      <c r="E21" s="201"/>
      <c r="F21" s="224" t="s">
        <v>114</v>
      </c>
      <c r="G21" s="201"/>
      <c r="H21" s="201"/>
      <c r="I21" s="235"/>
      <c r="J21" s="425"/>
    </row>
    <row r="22" spans="1:10" ht="12.9" customHeight="1" x14ac:dyDescent="0.25">
      <c r="A22" s="216" t="s">
        <v>22</v>
      </c>
      <c r="B22" s="249" t="s">
        <v>162</v>
      </c>
      <c r="C22" s="201"/>
      <c r="D22" s="201"/>
      <c r="E22" s="201"/>
      <c r="F22" s="223" t="s">
        <v>156</v>
      </c>
      <c r="G22" s="201"/>
      <c r="H22" s="201"/>
      <c r="I22" s="235"/>
      <c r="J22" s="425"/>
    </row>
    <row r="23" spans="1:10" ht="12.9" customHeight="1" x14ac:dyDescent="0.25">
      <c r="A23" s="218" t="s">
        <v>23</v>
      </c>
      <c r="B23" s="250" t="s">
        <v>163</v>
      </c>
      <c r="C23" s="201"/>
      <c r="D23" s="201"/>
      <c r="E23" s="201"/>
      <c r="F23" s="224" t="s">
        <v>143</v>
      </c>
      <c r="G23" s="201"/>
      <c r="H23" s="201"/>
      <c r="I23" s="235"/>
      <c r="J23" s="425"/>
    </row>
    <row r="24" spans="1:10" ht="12.9" customHeight="1" x14ac:dyDescent="0.25">
      <c r="A24" s="216" t="s">
        <v>24</v>
      </c>
      <c r="B24" s="251" t="s">
        <v>164</v>
      </c>
      <c r="C24" s="226">
        <f>+C25+C26+C27+C28+C29</f>
        <v>0</v>
      </c>
      <c r="D24" s="226">
        <f>+D25+D26+D27+D28+D29</f>
        <v>0</v>
      </c>
      <c r="E24" s="226">
        <f>+E25+E26+E27+E28+E29</f>
        <v>0</v>
      </c>
      <c r="F24" s="252" t="s">
        <v>141</v>
      </c>
      <c r="G24" s="201"/>
      <c r="H24" s="201"/>
      <c r="I24" s="235"/>
      <c r="J24" s="425"/>
    </row>
    <row r="25" spans="1:10" ht="12.9" customHeight="1" x14ac:dyDescent="0.25">
      <c r="A25" s="218" t="s">
        <v>25</v>
      </c>
      <c r="B25" s="250" t="s">
        <v>165</v>
      </c>
      <c r="C25" s="201"/>
      <c r="D25" s="201"/>
      <c r="E25" s="201"/>
      <c r="F25" s="252" t="s">
        <v>382</v>
      </c>
      <c r="G25" s="201"/>
      <c r="H25" s="201"/>
      <c r="I25" s="235"/>
      <c r="J25" s="425"/>
    </row>
    <row r="26" spans="1:10" ht="12.9" customHeight="1" x14ac:dyDescent="0.25">
      <c r="A26" s="216" t="s">
        <v>26</v>
      </c>
      <c r="B26" s="250" t="s">
        <v>166</v>
      </c>
      <c r="C26" s="201"/>
      <c r="D26" s="201"/>
      <c r="E26" s="201"/>
      <c r="F26" s="247"/>
      <c r="G26" s="201"/>
      <c r="H26" s="201"/>
      <c r="I26" s="235"/>
      <c r="J26" s="425"/>
    </row>
    <row r="27" spans="1:10" ht="12.9" customHeight="1" x14ac:dyDescent="0.25">
      <c r="A27" s="218" t="s">
        <v>27</v>
      </c>
      <c r="B27" s="249" t="s">
        <v>167</v>
      </c>
      <c r="C27" s="201"/>
      <c r="D27" s="201"/>
      <c r="E27" s="201"/>
      <c r="F27" s="236"/>
      <c r="G27" s="201"/>
      <c r="H27" s="201"/>
      <c r="I27" s="235"/>
      <c r="J27" s="425"/>
    </row>
    <row r="28" spans="1:10" ht="12.9" customHeight="1" x14ac:dyDescent="0.25">
      <c r="A28" s="216" t="s">
        <v>28</v>
      </c>
      <c r="B28" s="253" t="s">
        <v>275</v>
      </c>
      <c r="C28" s="201"/>
      <c r="D28" s="201"/>
      <c r="E28" s="201"/>
      <c r="F28" s="6"/>
      <c r="G28" s="201"/>
      <c r="H28" s="201"/>
      <c r="I28" s="235"/>
      <c r="J28" s="425"/>
    </row>
    <row r="29" spans="1:10" ht="12.9" customHeight="1" thickBot="1" x14ac:dyDescent="0.3">
      <c r="A29" s="218" t="s">
        <v>29</v>
      </c>
      <c r="B29" s="254" t="s">
        <v>168</v>
      </c>
      <c r="C29" s="201"/>
      <c r="D29" s="201"/>
      <c r="E29" s="201"/>
      <c r="F29" s="236"/>
      <c r="G29" s="201"/>
      <c r="H29" s="201"/>
      <c r="I29" s="235"/>
      <c r="J29" s="425"/>
    </row>
    <row r="30" spans="1:10" ht="16.5" customHeight="1" thickBot="1" x14ac:dyDescent="0.3">
      <c r="A30" s="221" t="s">
        <v>30</v>
      </c>
      <c r="B30" s="202" t="s">
        <v>373</v>
      </c>
      <c r="C30" s="207">
        <f>+C18+C24</f>
        <v>118551776</v>
      </c>
      <c r="D30" s="207">
        <f>+D18+D24</f>
        <v>121749333</v>
      </c>
      <c r="E30" s="207">
        <f>+E18+E24</f>
        <v>121749333</v>
      </c>
      <c r="F30" s="202" t="s">
        <v>384</v>
      </c>
      <c r="G30" s="207">
        <f>SUM(G18:G29)</f>
        <v>0</v>
      </c>
      <c r="H30" s="207">
        <f>SUM(H18:H29)</f>
        <v>0</v>
      </c>
      <c r="I30" s="239">
        <f>SUM(I18:I29)</f>
        <v>0</v>
      </c>
      <c r="J30" s="425"/>
    </row>
    <row r="31" spans="1:10" ht="16.5" customHeight="1" thickBot="1" x14ac:dyDescent="0.3">
      <c r="A31" s="221" t="s">
        <v>31</v>
      </c>
      <c r="B31" s="227" t="s">
        <v>374</v>
      </c>
      <c r="C31" s="86">
        <f>+C17+C30</f>
        <v>261100384</v>
      </c>
      <c r="D31" s="86">
        <f>+D17+D30</f>
        <v>284009638</v>
      </c>
      <c r="E31" s="228">
        <f>+E17+E30</f>
        <v>254670669</v>
      </c>
      <c r="F31" s="227" t="s">
        <v>383</v>
      </c>
      <c r="G31" s="86">
        <f>+G17+G30</f>
        <v>273498495</v>
      </c>
      <c r="H31" s="86">
        <f>+H17+H30</f>
        <v>250224644</v>
      </c>
      <c r="I31" s="87">
        <f>+I17+I30</f>
        <v>100673061</v>
      </c>
      <c r="J31" s="425"/>
    </row>
    <row r="32" spans="1:10" ht="16.5" customHeight="1" thickBot="1" x14ac:dyDescent="0.3">
      <c r="A32" s="221" t="s">
        <v>32</v>
      </c>
      <c r="B32" s="227" t="s">
        <v>117</v>
      </c>
      <c r="C32" s="86">
        <f>IF(C17-G17&lt;0,G17-C17,"-")</f>
        <v>130949887</v>
      </c>
      <c r="D32" s="86">
        <f>IF(D17-H17&lt;0,H17-D17,"-")</f>
        <v>87964339</v>
      </c>
      <c r="E32" s="228" t="str">
        <f>IF(E17-I17&lt;0,I17-E17,"-")</f>
        <v>-</v>
      </c>
      <c r="F32" s="227" t="s">
        <v>118</v>
      </c>
      <c r="G32" s="86" t="str">
        <f>IF(C17-G17&gt;0,C17-G17,"-")</f>
        <v>-</v>
      </c>
      <c r="H32" s="86" t="str">
        <f>IF(D17-H17&gt;0,D17-H17,"-")</f>
        <v>-</v>
      </c>
      <c r="I32" s="87">
        <f>IF(E17-I17&gt;0,E17-I17,"-")</f>
        <v>32248275</v>
      </c>
      <c r="J32" s="425"/>
    </row>
    <row r="33" spans="1:10" ht="16.5" customHeight="1" thickBot="1" x14ac:dyDescent="0.3">
      <c r="A33" s="221" t="s">
        <v>33</v>
      </c>
      <c r="B33" s="227" t="s">
        <v>157</v>
      </c>
      <c r="C33" s="86" t="str">
        <f>IF(C26-G26&lt;0,G26-C26,"-")</f>
        <v>-</v>
      </c>
      <c r="D33" s="86" t="str">
        <f>IF(D26-H26&lt;0,H26-D26,"-")</f>
        <v>-</v>
      </c>
      <c r="E33" s="228" t="str">
        <f>IF(E26-I26&lt;0,I26-E26,"-")</f>
        <v>-</v>
      </c>
      <c r="F33" s="227" t="s">
        <v>158</v>
      </c>
      <c r="G33" s="86" t="str">
        <f>IF(C26-G26&gt;0,C26-G26,"-")</f>
        <v>-</v>
      </c>
      <c r="H33" s="86" t="str">
        <f>IF(D26-H26&gt;0,D26-H26,"-")</f>
        <v>-</v>
      </c>
      <c r="I33" s="87" t="str">
        <f>IF(E26-I26&gt;0,E26-I26,"-")</f>
        <v>-</v>
      </c>
      <c r="J33" s="425"/>
    </row>
  </sheetData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8"/>
  <sheetViews>
    <sheetView zoomScaleNormal="100" zoomScaleSheetLayoutView="115" workbookViewId="0">
      <selection activeCell="A4" sqref="A4"/>
    </sheetView>
  </sheetViews>
  <sheetFormatPr defaultColWidth="9.33203125" defaultRowHeight="13.2" x14ac:dyDescent="0.25"/>
  <cols>
    <col min="1" max="1" width="46.33203125" style="103" customWidth="1"/>
    <col min="2" max="2" width="13.77734375" style="103" customWidth="1"/>
    <col min="3" max="3" width="66.109375" style="103" customWidth="1"/>
    <col min="4" max="5" width="13.77734375" style="103" customWidth="1"/>
    <col min="6" max="16384" width="9.33203125" style="103"/>
  </cols>
  <sheetData>
    <row r="1" spans="1:5" ht="17.399999999999999" x14ac:dyDescent="0.3">
      <c r="A1" s="263" t="s">
        <v>108</v>
      </c>
      <c r="E1" s="269" t="s">
        <v>112</v>
      </c>
    </row>
    <row r="3" spans="1:5" x14ac:dyDescent="0.25">
      <c r="A3" s="264"/>
      <c r="B3" s="270"/>
      <c r="C3" s="264"/>
      <c r="D3" s="271"/>
      <c r="E3" s="270"/>
    </row>
    <row r="4" spans="1:5" ht="15.6" x14ac:dyDescent="0.3">
      <c r="A4" s="238" t="str">
        <f>+ÖSSZEFÜGGÉSEK!A4</f>
        <v>2020. évi eredeti előirányzat BEVÉTELEK</v>
      </c>
      <c r="B4" s="272"/>
      <c r="C4" s="265"/>
      <c r="D4" s="271"/>
      <c r="E4" s="270"/>
    </row>
    <row r="5" spans="1:5" x14ac:dyDescent="0.25">
      <c r="A5" s="264"/>
      <c r="B5" s="270"/>
      <c r="C5" s="264"/>
      <c r="D5" s="271"/>
      <c r="E5" s="270"/>
    </row>
    <row r="6" spans="1:5" x14ac:dyDescent="0.25">
      <c r="A6" s="264" t="s">
        <v>388</v>
      </c>
      <c r="B6" s="270">
        <f>+'1.1.sz.mell.'!C61</f>
        <v>239076741</v>
      </c>
      <c r="C6" s="264" t="s">
        <v>389</v>
      </c>
      <c r="D6" s="271">
        <f>+'2.1.sz.mell  '!C18+'2.2.sz.mell  '!C17</f>
        <v>239076741</v>
      </c>
      <c r="E6" s="270">
        <f>+B6-D6</f>
        <v>0</v>
      </c>
    </row>
    <row r="7" spans="1:5" x14ac:dyDescent="0.25">
      <c r="A7" s="264" t="s">
        <v>390</v>
      </c>
      <c r="B7" s="270">
        <f>+'1.1.sz.mell.'!C84</f>
        <v>152210955</v>
      </c>
      <c r="C7" s="264" t="s">
        <v>391</v>
      </c>
      <c r="D7" s="271">
        <f>+'2.1.sz.mell  '!C27+'2.2.sz.mell  '!C30</f>
        <v>152210955</v>
      </c>
      <c r="E7" s="270">
        <f>+B7-D7</f>
        <v>0</v>
      </c>
    </row>
    <row r="8" spans="1:5" x14ac:dyDescent="0.25">
      <c r="A8" s="264" t="s">
        <v>392</v>
      </c>
      <c r="B8" s="270">
        <f>+'1.1.sz.mell.'!C85</f>
        <v>391287696</v>
      </c>
      <c r="C8" s="264" t="s">
        <v>393</v>
      </c>
      <c r="D8" s="271">
        <f>+'2.1.sz.mell  '!C28+'2.2.sz.mell  '!C31</f>
        <v>391287696</v>
      </c>
      <c r="E8" s="270">
        <f>+B8-D8</f>
        <v>0</v>
      </c>
    </row>
    <row r="9" spans="1:5" x14ac:dyDescent="0.25">
      <c r="A9" s="264"/>
      <c r="B9" s="270"/>
      <c r="C9" s="264"/>
      <c r="D9" s="271"/>
      <c r="E9" s="270"/>
    </row>
    <row r="10" spans="1:5" ht="15.6" x14ac:dyDescent="0.3">
      <c r="A10" s="238" t="str">
        <f>+ÖSSZEFÜGGÉSEK!A10</f>
        <v>2020. évi módosított előirányzat BEVÉTELEK</v>
      </c>
      <c r="B10" s="272"/>
      <c r="C10" s="265"/>
      <c r="D10" s="271"/>
      <c r="E10" s="270"/>
    </row>
    <row r="11" spans="1:5" x14ac:dyDescent="0.25">
      <c r="A11" s="264"/>
      <c r="B11" s="270"/>
      <c r="C11" s="264"/>
      <c r="D11" s="271"/>
      <c r="E11" s="270"/>
    </row>
    <row r="12" spans="1:5" x14ac:dyDescent="0.25">
      <c r="A12" s="264" t="s">
        <v>394</v>
      </c>
      <c r="B12" s="270">
        <f>+'1.1.sz.mell.'!D61</f>
        <v>270446048</v>
      </c>
      <c r="C12" s="264" t="s">
        <v>400</v>
      </c>
      <c r="D12" s="271">
        <f>+'2.1.sz.mell  '!D18+'2.2.sz.mell  '!D17</f>
        <v>270446048</v>
      </c>
      <c r="E12" s="270">
        <f>+B12-D12</f>
        <v>0</v>
      </c>
    </row>
    <row r="13" spans="1:5" x14ac:dyDescent="0.25">
      <c r="A13" s="264" t="s">
        <v>395</v>
      </c>
      <c r="B13" s="270">
        <f>+'1.1.sz.mell.'!D84</f>
        <v>123911386</v>
      </c>
      <c r="C13" s="264" t="s">
        <v>401</v>
      </c>
      <c r="D13" s="271">
        <f>+'2.1.sz.mell  '!D27+'2.2.sz.mell  '!D30</f>
        <v>123911386</v>
      </c>
      <c r="E13" s="270">
        <f>+B13-D13</f>
        <v>0</v>
      </c>
    </row>
    <row r="14" spans="1:5" x14ac:dyDescent="0.25">
      <c r="A14" s="264" t="s">
        <v>396</v>
      </c>
      <c r="B14" s="270">
        <f>+'1.1.sz.mell.'!D85</f>
        <v>394357434</v>
      </c>
      <c r="C14" s="264" t="s">
        <v>402</v>
      </c>
      <c r="D14" s="271">
        <f>+'2.1.sz.mell  '!D28+'2.2.sz.mell  '!D31</f>
        <v>394357434</v>
      </c>
      <c r="E14" s="270">
        <f>+B14-D14</f>
        <v>0</v>
      </c>
    </row>
    <row r="15" spans="1:5" x14ac:dyDescent="0.25">
      <c r="A15" s="264"/>
      <c r="B15" s="270"/>
      <c r="C15" s="264"/>
      <c r="D15" s="271"/>
      <c r="E15" s="270"/>
    </row>
    <row r="16" spans="1:5" ht="13.8" x14ac:dyDescent="0.25">
      <c r="A16" s="273" t="str">
        <f>+ÖSSZEFÜGGÉSEK!A16</f>
        <v>2020. évi teljesítés BEVÉTELEK</v>
      </c>
      <c r="B16" s="237"/>
      <c r="C16" s="265"/>
      <c r="D16" s="271"/>
      <c r="E16" s="270"/>
    </row>
    <row r="17" spans="1:5" x14ac:dyDescent="0.25">
      <c r="A17" s="264"/>
      <c r="B17" s="270"/>
      <c r="C17" s="264"/>
      <c r="D17" s="271"/>
      <c r="E17" s="270"/>
    </row>
    <row r="18" spans="1:5" x14ac:dyDescent="0.25">
      <c r="A18" s="264" t="s">
        <v>397</v>
      </c>
      <c r="B18" s="270">
        <f>+'1.1.sz.mell.'!E61</f>
        <v>221269554</v>
      </c>
      <c r="C18" s="264" t="s">
        <v>403</v>
      </c>
      <c r="D18" s="271">
        <f>+'2.1.sz.mell  '!E18+'2.2.sz.mell  '!E17</f>
        <v>221269554</v>
      </c>
      <c r="E18" s="270">
        <f>+B18-D18</f>
        <v>0</v>
      </c>
    </row>
    <row r="19" spans="1:5" x14ac:dyDescent="0.25">
      <c r="A19" s="264" t="s">
        <v>398</v>
      </c>
      <c r="B19" s="270">
        <f>+'1.1.sz.mell.'!E84</f>
        <v>123608548</v>
      </c>
      <c r="C19" s="264" t="s">
        <v>404</v>
      </c>
      <c r="D19" s="271">
        <f>+'2.1.sz.mell  '!E27+'2.2.sz.mell  '!E30</f>
        <v>123608548</v>
      </c>
      <c r="E19" s="270">
        <f>+B19-D19</f>
        <v>0</v>
      </c>
    </row>
    <row r="20" spans="1:5" x14ac:dyDescent="0.25">
      <c r="A20" s="264" t="s">
        <v>399</v>
      </c>
      <c r="B20" s="270">
        <f>+'1.1.sz.mell.'!E85</f>
        <v>344878102</v>
      </c>
      <c r="C20" s="264" t="s">
        <v>405</v>
      </c>
      <c r="D20" s="271">
        <f>+'2.1.sz.mell  '!E28+'2.2.sz.mell  '!E31</f>
        <v>344878102</v>
      </c>
      <c r="E20" s="270">
        <f>+B20-D20</f>
        <v>0</v>
      </c>
    </row>
    <row r="21" spans="1:5" x14ac:dyDescent="0.25">
      <c r="A21" s="264"/>
      <c r="B21" s="270"/>
      <c r="C21" s="264"/>
      <c r="D21" s="271"/>
      <c r="E21" s="270"/>
    </row>
    <row r="22" spans="1:5" ht="15.6" x14ac:dyDescent="0.3">
      <c r="A22" s="238" t="str">
        <f>+ÖSSZEFÜGGÉSEK!A22</f>
        <v>2020. évi eredeti előirányzat KIADÁSOK</v>
      </c>
      <c r="B22" s="272"/>
      <c r="C22" s="265"/>
      <c r="D22" s="271"/>
      <c r="E22" s="270"/>
    </row>
    <row r="23" spans="1:5" x14ac:dyDescent="0.25">
      <c r="A23" s="264"/>
      <c r="B23" s="270"/>
      <c r="C23" s="264"/>
      <c r="D23" s="271"/>
      <c r="E23" s="270"/>
    </row>
    <row r="24" spans="1:5" x14ac:dyDescent="0.25">
      <c r="A24" s="264" t="s">
        <v>406</v>
      </c>
      <c r="B24" s="270">
        <f>+'1.1.sz.mell.'!C125</f>
        <v>389125643</v>
      </c>
      <c r="C24" s="264" t="s">
        <v>412</v>
      </c>
      <c r="D24" s="271">
        <f>+'2.1.sz.mell  '!G18+'2.2.sz.mell  '!G17</f>
        <v>389125643</v>
      </c>
      <c r="E24" s="270">
        <f>+B24-D24</f>
        <v>0</v>
      </c>
    </row>
    <row r="25" spans="1:5" x14ac:dyDescent="0.25">
      <c r="A25" s="264" t="s">
        <v>385</v>
      </c>
      <c r="B25" s="270">
        <f>+'1.1.sz.mell.'!C145</f>
        <v>2162053</v>
      </c>
      <c r="C25" s="264" t="s">
        <v>413</v>
      </c>
      <c r="D25" s="271">
        <f>+'2.1.sz.mell  '!G27+'2.2.sz.mell  '!G30</f>
        <v>2162053</v>
      </c>
      <c r="E25" s="270">
        <f>+B25-D25</f>
        <v>0</v>
      </c>
    </row>
    <row r="26" spans="1:5" x14ac:dyDescent="0.25">
      <c r="A26" s="264" t="s">
        <v>407</v>
      </c>
      <c r="B26" s="270">
        <f>+'1.1.sz.mell.'!C146</f>
        <v>391287696</v>
      </c>
      <c r="C26" s="264" t="s">
        <v>414</v>
      </c>
      <c r="D26" s="271">
        <f>+'2.1.sz.mell  '!G28+'2.2.sz.mell  '!G31</f>
        <v>391287696</v>
      </c>
      <c r="E26" s="270">
        <f>+B26-D26</f>
        <v>0</v>
      </c>
    </row>
    <row r="27" spans="1:5" x14ac:dyDescent="0.25">
      <c r="A27" s="264"/>
      <c r="B27" s="270"/>
      <c r="C27" s="264"/>
      <c r="D27" s="271"/>
      <c r="E27" s="270"/>
    </row>
    <row r="28" spans="1:5" ht="15.6" x14ac:dyDescent="0.3">
      <c r="A28" s="238" t="str">
        <f>+ÖSSZEFÜGGÉSEK!A28</f>
        <v>2020. évi módosított előirányzat KIADÁSOK</v>
      </c>
      <c r="B28" s="272"/>
      <c r="C28" s="265"/>
      <c r="D28" s="271"/>
      <c r="E28" s="270"/>
    </row>
    <row r="29" spans="1:5" x14ac:dyDescent="0.25">
      <c r="A29" s="264"/>
      <c r="B29" s="270"/>
      <c r="C29" s="264"/>
      <c r="D29" s="271"/>
      <c r="E29" s="270"/>
    </row>
    <row r="30" spans="1:5" x14ac:dyDescent="0.25">
      <c r="A30" s="264" t="s">
        <v>408</v>
      </c>
      <c r="B30" s="270">
        <f>+'1.1.sz.mell.'!D125</f>
        <v>392195381</v>
      </c>
      <c r="C30" s="264" t="s">
        <v>419</v>
      </c>
      <c r="D30" s="271">
        <f>+'2.1.sz.mell  '!H18+'2.2.sz.mell  '!H17</f>
        <v>392195381</v>
      </c>
      <c r="E30" s="270">
        <f>+B30-D30</f>
        <v>0</v>
      </c>
    </row>
    <row r="31" spans="1:5" x14ac:dyDescent="0.25">
      <c r="A31" s="264" t="s">
        <v>386</v>
      </c>
      <c r="B31" s="270">
        <f>+'1.1.sz.mell.'!D145</f>
        <v>2162053</v>
      </c>
      <c r="C31" s="264" t="s">
        <v>416</v>
      </c>
      <c r="D31" s="271">
        <f>+'2.1.sz.mell  '!H27+'2.2.sz.mell  '!H30</f>
        <v>2162053</v>
      </c>
      <c r="E31" s="270">
        <f>+B31-D31</f>
        <v>0</v>
      </c>
    </row>
    <row r="32" spans="1:5" x14ac:dyDescent="0.25">
      <c r="A32" s="264" t="s">
        <v>409</v>
      </c>
      <c r="B32" s="270">
        <f>+'1.1.sz.mell.'!D146</f>
        <v>394357434</v>
      </c>
      <c r="C32" s="264" t="s">
        <v>415</v>
      </c>
      <c r="D32" s="271">
        <f>+'2.1.sz.mell  '!H28+'2.2.sz.mell  '!H31</f>
        <v>394357434</v>
      </c>
      <c r="E32" s="270">
        <f>+B32-D32</f>
        <v>0</v>
      </c>
    </row>
    <row r="33" spans="1:5" x14ac:dyDescent="0.25">
      <c r="A33" s="264"/>
      <c r="B33" s="270"/>
      <c r="C33" s="264"/>
      <c r="D33" s="271"/>
      <c r="E33" s="270"/>
    </row>
    <row r="34" spans="1:5" ht="15.6" x14ac:dyDescent="0.3">
      <c r="A34" s="268" t="str">
        <f>+ÖSSZEFÜGGÉSEK!A34</f>
        <v>2020. évi teljesítés KIADÁSOK</v>
      </c>
      <c r="B34" s="272"/>
      <c r="C34" s="265"/>
      <c r="D34" s="271"/>
      <c r="E34" s="270"/>
    </row>
    <row r="35" spans="1:5" x14ac:dyDescent="0.25">
      <c r="A35" s="264"/>
      <c r="B35" s="270"/>
      <c r="C35" s="264"/>
      <c r="D35" s="271"/>
      <c r="E35" s="270"/>
    </row>
    <row r="36" spans="1:5" x14ac:dyDescent="0.25">
      <c r="A36" s="264" t="s">
        <v>410</v>
      </c>
      <c r="B36" s="270">
        <f>+'1.1.sz.mell.'!E125</f>
        <v>198179438</v>
      </c>
      <c r="C36" s="264" t="s">
        <v>420</v>
      </c>
      <c r="D36" s="271">
        <f>+'2.1.sz.mell  '!I18+'2.2.sz.mell  '!I17</f>
        <v>198179438</v>
      </c>
      <c r="E36" s="270">
        <f>+B36-D36</f>
        <v>0</v>
      </c>
    </row>
    <row r="37" spans="1:5" x14ac:dyDescent="0.25">
      <c r="A37" s="264" t="s">
        <v>387</v>
      </c>
      <c r="B37" s="270">
        <f>+'1.1.sz.mell.'!E145</f>
        <v>2162053</v>
      </c>
      <c r="C37" s="264" t="s">
        <v>418</v>
      </c>
      <c r="D37" s="271">
        <f>+'2.1.sz.mell  '!I27+'2.2.sz.mell  '!I30</f>
        <v>2162053</v>
      </c>
      <c r="E37" s="270">
        <f>+B37-D37</f>
        <v>0</v>
      </c>
    </row>
    <row r="38" spans="1:5" x14ac:dyDescent="0.25">
      <c r="A38" s="264" t="s">
        <v>411</v>
      </c>
      <c r="B38" s="270">
        <f>+'1.1.sz.mell.'!E146</f>
        <v>200341491</v>
      </c>
      <c r="C38" s="264" t="s">
        <v>417</v>
      </c>
      <c r="D38" s="271">
        <f>+'2.1.sz.mell  '!I28+'2.2.sz.mell  '!I31</f>
        <v>200341491</v>
      </c>
      <c r="E38" s="270">
        <f>+B38-D38</f>
        <v>0</v>
      </c>
    </row>
  </sheetData>
  <sheetProtection sheet="1" objects="1" scenarios="1"/>
  <phoneticPr fontId="24" type="noConversion"/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5"/>
  <sheetViews>
    <sheetView view="pageLayout" zoomScaleNormal="100" workbookViewId="0">
      <selection activeCell="E18" sqref="E18:E20"/>
    </sheetView>
  </sheetViews>
  <sheetFormatPr defaultColWidth="9.33203125" defaultRowHeight="13.2" x14ac:dyDescent="0.25"/>
  <cols>
    <col min="1" max="1" width="39.6640625" style="4" customWidth="1"/>
    <col min="2" max="7" width="15.6640625" style="3" customWidth="1"/>
    <col min="8" max="8" width="5.109375" style="3" customWidth="1"/>
    <col min="9" max="9" width="11" style="3" bestFit="1" customWidth="1"/>
    <col min="10" max="16384" width="9.33203125" style="3"/>
  </cols>
  <sheetData>
    <row r="1" spans="1:8" ht="18" customHeight="1" x14ac:dyDescent="0.25">
      <c r="A1" s="427" t="s">
        <v>0</v>
      </c>
      <c r="B1" s="427"/>
      <c r="C1" s="427"/>
      <c r="D1" s="427"/>
      <c r="E1" s="427"/>
      <c r="F1" s="427"/>
      <c r="G1" s="427"/>
      <c r="H1" s="428" t="s">
        <v>537</v>
      </c>
    </row>
    <row r="2" spans="1:8" ht="22.5" customHeight="1" thickBot="1" x14ac:dyDescent="0.35">
      <c r="A2" s="20"/>
      <c r="B2" s="9"/>
      <c r="C2" s="9"/>
      <c r="D2" s="9"/>
      <c r="E2" s="9"/>
      <c r="F2" s="426" t="s">
        <v>509</v>
      </c>
      <c r="G2" s="426"/>
      <c r="H2" s="428"/>
    </row>
    <row r="3" spans="1:8" s="5" customFormat="1" ht="50.25" customHeight="1" thickBot="1" x14ac:dyDescent="0.3">
      <c r="A3" s="21" t="s">
        <v>53</v>
      </c>
      <c r="B3" s="22" t="s">
        <v>54</v>
      </c>
      <c r="C3" s="22" t="s">
        <v>55</v>
      </c>
      <c r="D3" s="22" t="str">
        <f>+CONCATENATE("Felhasználás ",LEFT(ÖSSZEFÜGGÉSEK!A4,4)-1,". XII.31-ig")</f>
        <v>Felhasználás 2019. XII.31-ig</v>
      </c>
      <c r="E3" s="22" t="str">
        <f>+CONCATENATE(LEFT(ÖSSZEFÜGGÉSEK!A4,4),". évi módosított előirányzat")</f>
        <v>2020. évi módosított előirányzat</v>
      </c>
      <c r="F3" s="90" t="str">
        <f>+CONCATENATE(LEFT(ÖSSZEFÜGGÉSEK!A4,4),". évi teljesítés")</f>
        <v>2020. évi teljesítés</v>
      </c>
      <c r="G3" s="89" t="str">
        <f>+CONCATENATE("Összes teljesítés ",LEFT(ÖSSZEFÜGGÉSEK!A4,4),". dec. 31-ig")</f>
        <v>Összes teljesítés 2020. dec. 31-ig</v>
      </c>
      <c r="H3" s="428"/>
    </row>
    <row r="4" spans="1:8" s="9" customFormat="1" ht="12" customHeight="1" thickBot="1" x14ac:dyDescent="0.3">
      <c r="A4" s="383" t="s">
        <v>296</v>
      </c>
      <c r="B4" s="232" t="s">
        <v>297</v>
      </c>
      <c r="C4" s="232" t="s">
        <v>298</v>
      </c>
      <c r="D4" s="232" t="s">
        <v>299</v>
      </c>
      <c r="E4" s="232" t="s">
        <v>300</v>
      </c>
      <c r="F4" s="35" t="s">
        <v>375</v>
      </c>
      <c r="G4" s="233" t="s">
        <v>421</v>
      </c>
      <c r="H4" s="428"/>
    </row>
    <row r="5" spans="1:8" ht="15.9" customHeight="1" x14ac:dyDescent="0.25">
      <c r="A5" s="1" t="s">
        <v>494</v>
      </c>
      <c r="B5" s="1">
        <v>54968087</v>
      </c>
      <c r="C5" s="104">
        <v>2020</v>
      </c>
      <c r="D5" s="1"/>
      <c r="E5" s="1">
        <v>54968087</v>
      </c>
      <c r="F5" s="36">
        <v>500000</v>
      </c>
      <c r="G5" s="37">
        <v>500000</v>
      </c>
      <c r="H5" s="428"/>
    </row>
    <row r="6" spans="1:8" ht="15.9" customHeight="1" x14ac:dyDescent="0.25">
      <c r="A6" s="1" t="s">
        <v>517</v>
      </c>
      <c r="B6" s="1">
        <v>90346060</v>
      </c>
      <c r="C6" s="104">
        <v>2020</v>
      </c>
      <c r="D6" s="1">
        <v>0</v>
      </c>
      <c r="E6" s="1">
        <v>89500000</v>
      </c>
      <c r="F6" s="36">
        <v>3999230</v>
      </c>
      <c r="G6" s="37">
        <v>3999230</v>
      </c>
      <c r="H6" s="428"/>
    </row>
    <row r="7" spans="1:8" ht="15.9" customHeight="1" x14ac:dyDescent="0.25">
      <c r="A7" s="411" t="s">
        <v>513</v>
      </c>
      <c r="B7" s="405">
        <v>12480000</v>
      </c>
      <c r="C7" s="406">
        <v>2020</v>
      </c>
      <c r="D7" s="405"/>
      <c r="E7" s="405">
        <v>12480000</v>
      </c>
      <c r="F7" s="407">
        <v>12480000</v>
      </c>
      <c r="G7" s="408">
        <v>12480000</v>
      </c>
      <c r="H7" s="428"/>
    </row>
    <row r="8" spans="1:8" ht="15.9" customHeight="1" x14ac:dyDescent="0.25">
      <c r="A8" s="411" t="s">
        <v>514</v>
      </c>
      <c r="B8" s="405">
        <v>5481828</v>
      </c>
      <c r="C8" s="406">
        <v>2020</v>
      </c>
      <c r="D8" s="405"/>
      <c r="E8" s="405">
        <v>5481828</v>
      </c>
      <c r="F8" s="407">
        <v>5481828</v>
      </c>
      <c r="G8" s="408">
        <v>5481828</v>
      </c>
      <c r="H8" s="428"/>
    </row>
    <row r="9" spans="1:8" ht="15.9" customHeight="1" x14ac:dyDescent="0.25">
      <c r="A9" s="411" t="s">
        <v>515</v>
      </c>
      <c r="B9" s="405">
        <v>57975802</v>
      </c>
      <c r="C9" s="406">
        <v>2020</v>
      </c>
      <c r="D9" s="405"/>
      <c r="E9" s="405">
        <v>41952716</v>
      </c>
      <c r="F9" s="407">
        <v>46977497</v>
      </c>
      <c r="G9" s="408">
        <v>46977497</v>
      </c>
      <c r="H9" s="428"/>
    </row>
    <row r="10" spans="1:8" ht="15.9" customHeight="1" x14ac:dyDescent="0.25">
      <c r="A10" s="411" t="s">
        <v>516</v>
      </c>
      <c r="B10" s="405">
        <v>17000000</v>
      </c>
      <c r="C10" s="406">
        <v>2020</v>
      </c>
      <c r="D10" s="405"/>
      <c r="E10" s="405">
        <v>8000000</v>
      </c>
      <c r="F10" s="407">
        <v>8000000</v>
      </c>
      <c r="G10" s="408">
        <v>8000000</v>
      </c>
      <c r="H10" s="428"/>
    </row>
    <row r="11" spans="1:8" ht="15.9" customHeight="1" x14ac:dyDescent="0.25">
      <c r="A11" s="411"/>
      <c r="B11" s="405"/>
      <c r="C11" s="406"/>
      <c r="D11" s="405"/>
      <c r="E11" s="405"/>
      <c r="F11" s="407"/>
      <c r="G11" s="408"/>
      <c r="H11" s="428"/>
    </row>
    <row r="12" spans="1:8" ht="15.9" customHeight="1" x14ac:dyDescent="0.25">
      <c r="A12" s="411"/>
      <c r="B12" s="405"/>
      <c r="C12" s="406"/>
      <c r="D12" s="405"/>
      <c r="E12" s="405"/>
      <c r="F12" s="407"/>
      <c r="G12" s="408"/>
      <c r="H12" s="428"/>
    </row>
    <row r="13" spans="1:8" ht="15.9" customHeight="1" x14ac:dyDescent="0.25">
      <c r="A13" s="385"/>
      <c r="B13" s="1"/>
      <c r="C13" s="104"/>
      <c r="D13" s="1"/>
      <c r="E13" s="1"/>
      <c r="F13" s="36"/>
      <c r="G13" s="37"/>
      <c r="H13" s="428"/>
    </row>
    <row r="14" spans="1:8" ht="15.75" customHeight="1" x14ac:dyDescent="0.25">
      <c r="A14" s="385"/>
      <c r="B14" s="1"/>
      <c r="C14" s="104"/>
      <c r="D14" s="1"/>
      <c r="E14" s="1"/>
      <c r="F14" s="36"/>
      <c r="G14" s="37"/>
      <c r="H14" s="428"/>
    </row>
    <row r="15" spans="1:8" ht="15.75" customHeight="1" x14ac:dyDescent="0.25">
      <c r="A15" s="385"/>
      <c r="B15" s="1"/>
      <c r="C15" s="104"/>
      <c r="D15" s="1"/>
      <c r="E15" s="1"/>
      <c r="F15" s="36"/>
      <c r="G15" s="37"/>
      <c r="H15" s="428"/>
    </row>
    <row r="16" spans="1:8" ht="15.75" customHeight="1" x14ac:dyDescent="0.25">
      <c r="A16" s="385"/>
      <c r="B16" s="1"/>
      <c r="C16" s="104"/>
      <c r="D16" s="1"/>
      <c r="E16" s="1"/>
      <c r="F16" s="36"/>
      <c r="G16" s="37">
        <f t="shared" ref="G16:G25" si="0">+D16+F16</f>
        <v>0</v>
      </c>
      <c r="H16" s="428"/>
    </row>
    <row r="17" spans="1:8" ht="15.9" customHeight="1" x14ac:dyDescent="0.25">
      <c r="A17" s="1"/>
      <c r="B17" s="1"/>
      <c r="C17" s="104"/>
      <c r="D17" s="1"/>
      <c r="E17" s="1"/>
      <c r="F17" s="36"/>
      <c r="G17" s="37">
        <f t="shared" si="0"/>
        <v>0</v>
      </c>
      <c r="H17" s="428"/>
    </row>
    <row r="18" spans="1:8" ht="15.9" customHeight="1" x14ac:dyDescent="0.25">
      <c r="A18" s="1"/>
      <c r="B18" s="1"/>
      <c r="C18" s="104"/>
      <c r="D18" s="1"/>
      <c r="E18" s="1"/>
      <c r="F18" s="36"/>
      <c r="G18" s="37"/>
      <c r="H18" s="428"/>
    </row>
    <row r="19" spans="1:8" ht="15.9" customHeight="1" x14ac:dyDescent="0.25">
      <c r="A19" s="1"/>
      <c r="B19" s="1"/>
      <c r="C19" s="104"/>
      <c r="D19" s="1"/>
      <c r="E19" s="1"/>
      <c r="F19" s="36"/>
      <c r="G19" s="37"/>
      <c r="H19" s="428"/>
    </row>
    <row r="20" spans="1:8" ht="15.9" customHeight="1" x14ac:dyDescent="0.25">
      <c r="A20" s="1"/>
      <c r="B20" s="1"/>
      <c r="C20" s="104"/>
      <c r="D20" s="1"/>
      <c r="E20" s="1"/>
      <c r="F20" s="36"/>
      <c r="G20" s="37"/>
      <c r="H20" s="428"/>
    </row>
    <row r="21" spans="1:8" ht="15.9" customHeight="1" x14ac:dyDescent="0.25">
      <c r="A21" s="1"/>
      <c r="B21" s="1"/>
      <c r="C21" s="375"/>
      <c r="D21" s="1"/>
      <c r="E21" s="1"/>
      <c r="F21" s="36"/>
      <c r="G21" s="37">
        <f t="shared" si="0"/>
        <v>0</v>
      </c>
      <c r="H21" s="428"/>
    </row>
    <row r="22" spans="1:8" ht="15.9" customHeight="1" x14ac:dyDescent="0.25">
      <c r="A22" s="1"/>
      <c r="B22" s="1"/>
      <c r="C22" s="375"/>
      <c r="D22" s="1"/>
      <c r="E22" s="1"/>
      <c r="F22" s="36"/>
      <c r="G22" s="37">
        <f t="shared" si="0"/>
        <v>0</v>
      </c>
      <c r="H22" s="428"/>
    </row>
    <row r="23" spans="1:8" ht="15.9" customHeight="1" x14ac:dyDescent="0.25">
      <c r="A23" s="1"/>
      <c r="B23" s="1"/>
      <c r="C23" s="375"/>
      <c r="D23" s="1"/>
      <c r="E23" s="1"/>
      <c r="F23" s="36"/>
      <c r="G23" s="37">
        <f t="shared" si="0"/>
        <v>0</v>
      </c>
      <c r="H23" s="428"/>
    </row>
    <row r="24" spans="1:8" ht="15.9" customHeight="1" x14ac:dyDescent="0.25">
      <c r="A24" s="1"/>
      <c r="B24" s="1"/>
      <c r="C24" s="10"/>
      <c r="D24" s="1"/>
      <c r="E24" s="1"/>
      <c r="F24" s="36"/>
      <c r="G24" s="37">
        <f t="shared" si="0"/>
        <v>0</v>
      </c>
      <c r="H24" s="428"/>
    </row>
    <row r="25" spans="1:8" ht="15.9" customHeight="1" thickBot="1" x14ac:dyDescent="0.3">
      <c r="A25" s="1"/>
      <c r="B25" s="2"/>
      <c r="C25" s="12"/>
      <c r="D25" s="2"/>
      <c r="E25" s="2"/>
      <c r="F25" s="38"/>
      <c r="G25" s="37">
        <f t="shared" si="0"/>
        <v>0</v>
      </c>
      <c r="H25" s="428"/>
    </row>
    <row r="26" spans="1:8" s="15" customFormat="1" ht="18" customHeight="1" thickBot="1" x14ac:dyDescent="0.3">
      <c r="A26" s="384" t="s">
        <v>52</v>
      </c>
      <c r="B26" s="13">
        <v>238251777</v>
      </c>
      <c r="C26" s="19"/>
      <c r="D26" s="13">
        <f>SUM(D5:D25)</f>
        <v>0</v>
      </c>
      <c r="E26" s="13">
        <v>212382631</v>
      </c>
      <c r="F26" s="13">
        <v>76939055</v>
      </c>
      <c r="G26" s="14">
        <v>76939055</v>
      </c>
      <c r="H26" s="428"/>
    </row>
    <row r="27" spans="1:8" ht="12.75" hidden="1" customHeight="1" x14ac:dyDescent="0.25">
      <c r="F27" s="15"/>
      <c r="G27" s="15"/>
      <c r="H27" s="367" t="str">
        <f>+CONCATENATE("3. melléklet a  /",LEFT('1.1.sz.mell.'!C3,4)+1,". (VI.1.) önkormányzati rendelethez")</f>
        <v>3. melléklet a  /2020. (VI.1.) önkormányzati rendelethez</v>
      </c>
    </row>
    <row r="28" spans="1:8" ht="12.75" hidden="1" customHeight="1" x14ac:dyDescent="0.25">
      <c r="H28" s="367"/>
    </row>
    <row r="29" spans="1:8" x14ac:dyDescent="0.25">
      <c r="H29" s="367"/>
    </row>
    <row r="30" spans="1:8" ht="38.25" customHeight="1" x14ac:dyDescent="0.25">
      <c r="A30" s="429" t="s">
        <v>495</v>
      </c>
      <c r="B30" s="429"/>
      <c r="C30" s="429"/>
      <c r="D30" s="429"/>
      <c r="E30" s="429"/>
      <c r="F30" s="429"/>
      <c r="G30" s="429"/>
      <c r="H30" s="367"/>
    </row>
    <row r="31" spans="1:8" x14ac:dyDescent="0.25">
      <c r="A31" s="429"/>
      <c r="B31" s="429"/>
      <c r="C31" s="429"/>
      <c r="D31" s="429"/>
      <c r="E31" s="429"/>
      <c r="F31" s="429"/>
      <c r="G31" s="429"/>
      <c r="H31" s="367"/>
    </row>
    <row r="32" spans="1:8" x14ac:dyDescent="0.25">
      <c r="H32" s="367"/>
    </row>
    <row r="33" spans="8:8" x14ac:dyDescent="0.25">
      <c r="H33" s="367"/>
    </row>
    <row r="34" spans="8:8" x14ac:dyDescent="0.25">
      <c r="H34" s="367"/>
    </row>
    <row r="35" spans="8:8" x14ac:dyDescent="0.25">
      <c r="H35" s="367"/>
    </row>
  </sheetData>
  <mergeCells count="4">
    <mergeCell ref="F2:G2"/>
    <mergeCell ref="A1:G1"/>
    <mergeCell ref="H1:H26"/>
    <mergeCell ref="A30:G31"/>
  </mergeCells>
  <phoneticPr fontId="0" type="noConversion"/>
  <printOptions horizontalCentered="1"/>
  <pageMargins left="0.78740157480314965" right="0.78740157480314965" top="0.6" bottom="0.52" header="0.48" footer="0.37"/>
  <pageSetup paperSize="9" scale="10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4"/>
  <sheetViews>
    <sheetView view="pageLayout" zoomScaleNormal="100" zoomScaleSheetLayoutView="130" workbookViewId="0">
      <selection activeCell="D8" sqref="D8"/>
    </sheetView>
  </sheetViews>
  <sheetFormatPr defaultColWidth="9.33203125" defaultRowHeight="13.2" x14ac:dyDescent="0.25"/>
  <cols>
    <col min="1" max="1" width="48.109375" style="4" customWidth="1"/>
    <col min="2" max="7" width="15.77734375" style="3" customWidth="1"/>
    <col min="8" max="8" width="4.109375" style="3" customWidth="1"/>
    <col min="9" max="9" width="13.77734375" style="3" customWidth="1"/>
    <col min="10" max="16384" width="9.33203125" style="3"/>
  </cols>
  <sheetData>
    <row r="1" spans="1:8" ht="24.75" customHeight="1" x14ac:dyDescent="0.25">
      <c r="A1" s="427" t="s">
        <v>1</v>
      </c>
      <c r="B1" s="427"/>
      <c r="C1" s="427"/>
      <c r="D1" s="427"/>
      <c r="E1" s="427"/>
      <c r="F1" s="427"/>
      <c r="G1" s="427"/>
      <c r="H1" s="430" t="s">
        <v>536</v>
      </c>
    </row>
    <row r="2" spans="1:8" ht="23.25" customHeight="1" thickBot="1" x14ac:dyDescent="0.35">
      <c r="A2" s="20"/>
      <c r="B2" s="9"/>
      <c r="C2" s="9"/>
      <c r="D2" s="9"/>
      <c r="E2" s="9"/>
      <c r="F2" s="426" t="s">
        <v>504</v>
      </c>
      <c r="G2" s="426"/>
      <c r="H2" s="430"/>
    </row>
    <row r="3" spans="1:8" s="5" customFormat="1" ht="48.75" customHeight="1" thickBot="1" x14ac:dyDescent="0.3">
      <c r="A3" s="21" t="s">
        <v>56</v>
      </c>
      <c r="B3" s="22" t="s">
        <v>54</v>
      </c>
      <c r="C3" s="22" t="s">
        <v>55</v>
      </c>
      <c r="D3" s="22" t="s">
        <v>522</v>
      </c>
      <c r="E3" s="22" t="s">
        <v>523</v>
      </c>
      <c r="F3" s="90" t="s">
        <v>524</v>
      </c>
      <c r="G3" s="89" t="s">
        <v>525</v>
      </c>
      <c r="H3" s="430"/>
    </row>
    <row r="4" spans="1:8" s="9" customFormat="1" ht="15" customHeight="1" thickBot="1" x14ac:dyDescent="0.3">
      <c r="A4" s="231" t="s">
        <v>296</v>
      </c>
      <c r="B4" s="232" t="s">
        <v>297</v>
      </c>
      <c r="C4" s="232" t="s">
        <v>298</v>
      </c>
      <c r="D4" s="232" t="s">
        <v>299</v>
      </c>
      <c r="E4" s="232" t="s">
        <v>300</v>
      </c>
      <c r="F4" s="35"/>
      <c r="G4" s="233" t="s">
        <v>421</v>
      </c>
      <c r="H4" s="430"/>
    </row>
    <row r="5" spans="1:8" ht="15.9" customHeight="1" x14ac:dyDescent="0.25">
      <c r="A5" s="16" t="s">
        <v>519</v>
      </c>
      <c r="B5" s="1">
        <v>17647058</v>
      </c>
      <c r="C5" s="104">
        <v>2019</v>
      </c>
      <c r="D5" s="1">
        <v>0</v>
      </c>
      <c r="E5" s="1">
        <v>17647058</v>
      </c>
      <c r="F5" s="1">
        <v>17765006</v>
      </c>
      <c r="G5" s="1">
        <v>17765006</v>
      </c>
      <c r="H5" s="430"/>
    </row>
    <row r="6" spans="1:8" ht="15.9" customHeight="1" x14ac:dyDescent="0.25">
      <c r="A6" s="16" t="s">
        <v>518</v>
      </c>
      <c r="B6" s="1">
        <v>17599660</v>
      </c>
      <c r="C6" s="104">
        <v>2019</v>
      </c>
      <c r="D6" s="1"/>
      <c r="E6" s="1">
        <v>20194955</v>
      </c>
      <c r="F6" s="1">
        <v>5969000</v>
      </c>
      <c r="G6" s="37">
        <v>5969000</v>
      </c>
      <c r="H6" s="430"/>
    </row>
    <row r="7" spans="1:8" ht="15.9" customHeight="1" x14ac:dyDescent="0.25">
      <c r="A7" s="16"/>
      <c r="B7" s="1"/>
      <c r="C7" s="104"/>
      <c r="D7" s="1"/>
      <c r="E7" s="1"/>
      <c r="F7" s="36"/>
      <c r="G7" s="37">
        <f t="shared" ref="G7:G23" si="0">+D7+F7</f>
        <v>0</v>
      </c>
      <c r="H7" s="430"/>
    </row>
    <row r="8" spans="1:8" ht="15.9" customHeight="1" x14ac:dyDescent="0.25">
      <c r="A8" s="16"/>
      <c r="B8" s="1"/>
      <c r="C8" s="104"/>
      <c r="D8" s="1"/>
      <c r="E8" s="1"/>
      <c r="F8" s="36"/>
      <c r="G8" s="37">
        <f t="shared" si="0"/>
        <v>0</v>
      </c>
      <c r="H8" s="430"/>
    </row>
    <row r="9" spans="1:8" ht="15.9" customHeight="1" x14ac:dyDescent="0.25">
      <c r="A9" s="16"/>
      <c r="B9" s="1"/>
      <c r="C9" s="104"/>
      <c r="D9" s="1"/>
      <c r="E9" s="1"/>
      <c r="F9" s="36"/>
      <c r="G9" s="37">
        <f t="shared" si="0"/>
        <v>0</v>
      </c>
      <c r="H9" s="430"/>
    </row>
    <row r="10" spans="1:8" ht="15.9" customHeight="1" x14ac:dyDescent="0.25">
      <c r="A10" s="16"/>
      <c r="B10" s="1"/>
      <c r="C10" s="104"/>
      <c r="D10" s="1"/>
      <c r="E10" s="1"/>
      <c r="F10" s="36"/>
      <c r="G10" s="37">
        <f t="shared" si="0"/>
        <v>0</v>
      </c>
      <c r="H10" s="430"/>
    </row>
    <row r="11" spans="1:8" ht="15.9" customHeight="1" x14ac:dyDescent="0.25">
      <c r="A11" s="16"/>
      <c r="B11" s="1"/>
      <c r="C11" s="104"/>
      <c r="D11" s="1"/>
      <c r="E11" s="1"/>
      <c r="F11" s="36"/>
      <c r="G11" s="37">
        <f t="shared" si="0"/>
        <v>0</v>
      </c>
      <c r="H11" s="430"/>
    </row>
    <row r="12" spans="1:8" ht="15.9" customHeight="1" x14ac:dyDescent="0.25">
      <c r="A12" s="16"/>
      <c r="B12" s="1"/>
      <c r="C12" s="104"/>
      <c r="D12" s="1"/>
      <c r="E12" s="1"/>
      <c r="F12" s="36"/>
      <c r="G12" s="37">
        <f t="shared" si="0"/>
        <v>0</v>
      </c>
      <c r="H12" s="430"/>
    </row>
    <row r="13" spans="1:8" ht="15.9" customHeight="1" x14ac:dyDescent="0.25">
      <c r="A13" s="16"/>
      <c r="B13" s="1"/>
      <c r="C13" s="104"/>
      <c r="D13" s="1"/>
      <c r="E13" s="1"/>
      <c r="F13" s="36"/>
      <c r="G13" s="37">
        <f t="shared" si="0"/>
        <v>0</v>
      </c>
      <c r="H13" s="430"/>
    </row>
    <row r="14" spans="1:8" ht="15.9" customHeight="1" x14ac:dyDescent="0.25">
      <c r="A14" s="16"/>
      <c r="B14" s="1"/>
      <c r="C14" s="104"/>
      <c r="D14" s="1"/>
      <c r="E14" s="1"/>
      <c r="F14" s="36"/>
      <c r="G14" s="37">
        <f t="shared" si="0"/>
        <v>0</v>
      </c>
      <c r="H14" s="430"/>
    </row>
    <row r="15" spans="1:8" ht="15.9" customHeight="1" x14ac:dyDescent="0.25">
      <c r="A15" s="16"/>
      <c r="B15" s="1"/>
      <c r="C15" s="104"/>
      <c r="D15" s="1"/>
      <c r="E15" s="1"/>
      <c r="F15" s="36"/>
      <c r="G15" s="37">
        <f t="shared" si="0"/>
        <v>0</v>
      </c>
      <c r="H15" s="430"/>
    </row>
    <row r="16" spans="1:8" ht="15.9" customHeight="1" x14ac:dyDescent="0.25">
      <c r="A16" s="16"/>
      <c r="B16" s="1"/>
      <c r="C16" s="104"/>
      <c r="D16" s="1"/>
      <c r="E16" s="1"/>
      <c r="F16" s="36"/>
      <c r="G16" s="37">
        <f t="shared" si="0"/>
        <v>0</v>
      </c>
      <c r="H16" s="430"/>
    </row>
    <row r="17" spans="1:8" ht="15.9" customHeight="1" x14ac:dyDescent="0.25">
      <c r="A17" s="16"/>
      <c r="B17" s="1"/>
      <c r="C17" s="104"/>
      <c r="D17" s="1"/>
      <c r="E17" s="1"/>
      <c r="F17" s="36"/>
      <c r="G17" s="37">
        <f t="shared" si="0"/>
        <v>0</v>
      </c>
      <c r="H17" s="430"/>
    </row>
    <row r="18" spans="1:8" ht="15.9" customHeight="1" x14ac:dyDescent="0.25">
      <c r="A18" s="16"/>
      <c r="B18" s="1"/>
      <c r="C18" s="104"/>
      <c r="D18" s="1"/>
      <c r="E18" s="1"/>
      <c r="F18" s="36"/>
      <c r="G18" s="37">
        <f t="shared" si="0"/>
        <v>0</v>
      </c>
      <c r="H18" s="430"/>
    </row>
    <row r="19" spans="1:8" ht="15.9" customHeight="1" x14ac:dyDescent="0.25">
      <c r="A19" s="16"/>
      <c r="B19" s="1"/>
      <c r="C19" s="104"/>
      <c r="D19" s="1"/>
      <c r="E19" s="1"/>
      <c r="F19" s="36"/>
      <c r="G19" s="37">
        <f t="shared" si="0"/>
        <v>0</v>
      </c>
      <c r="H19" s="430"/>
    </row>
    <row r="20" spans="1:8" ht="15.9" customHeight="1" x14ac:dyDescent="0.25">
      <c r="A20" s="16"/>
      <c r="B20" s="1"/>
      <c r="C20" s="104"/>
      <c r="D20" s="1"/>
      <c r="E20" s="1"/>
      <c r="F20" s="36"/>
      <c r="G20" s="37">
        <f t="shared" si="0"/>
        <v>0</v>
      </c>
      <c r="H20" s="430"/>
    </row>
    <row r="21" spans="1:8" ht="15.9" customHeight="1" x14ac:dyDescent="0.25">
      <c r="A21" s="16"/>
      <c r="B21" s="1"/>
      <c r="C21" s="104"/>
      <c r="D21" s="1"/>
      <c r="E21" s="1"/>
      <c r="F21" s="36"/>
      <c r="G21" s="37">
        <f t="shared" si="0"/>
        <v>0</v>
      </c>
      <c r="H21" s="430"/>
    </row>
    <row r="22" spans="1:8" ht="15.9" customHeight="1" x14ac:dyDescent="0.25">
      <c r="A22" s="16"/>
      <c r="B22" s="1"/>
      <c r="C22" s="104"/>
      <c r="D22" s="1"/>
      <c r="E22" s="1"/>
      <c r="F22" s="36"/>
      <c r="G22" s="37">
        <f t="shared" si="0"/>
        <v>0</v>
      </c>
      <c r="H22" s="430"/>
    </row>
    <row r="23" spans="1:8" ht="15.9" customHeight="1" thickBot="1" x14ac:dyDescent="0.3">
      <c r="A23" s="17"/>
      <c r="B23" s="2"/>
      <c r="C23" s="105"/>
      <c r="D23" s="2"/>
      <c r="E23" s="2"/>
      <c r="F23" s="38"/>
      <c r="G23" s="37">
        <f t="shared" si="0"/>
        <v>0</v>
      </c>
      <c r="H23" s="430"/>
    </row>
    <row r="24" spans="1:8" s="15" customFormat="1" ht="18" customHeight="1" thickBot="1" x14ac:dyDescent="0.3">
      <c r="A24" s="23" t="s">
        <v>52</v>
      </c>
      <c r="B24" s="13">
        <f>SUM(B5:B23)</f>
        <v>35246718</v>
      </c>
      <c r="C24" s="19"/>
      <c r="D24" s="13">
        <f>SUM(D5:D23)</f>
        <v>0</v>
      </c>
      <c r="E24" s="13">
        <f>SUM(E5:E23)</f>
        <v>37842013</v>
      </c>
      <c r="F24" s="13">
        <f>SUM(F5:F23)</f>
        <v>23734006</v>
      </c>
      <c r="G24" s="14">
        <f>SUM(G5:G23)</f>
        <v>23734006</v>
      </c>
      <c r="H24" s="430"/>
    </row>
  </sheetData>
  <mergeCells count="3">
    <mergeCell ref="F2:G2"/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8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view="pageLayout" zoomScaleNormal="130" zoomScaleSheetLayoutView="100" workbookViewId="0">
      <selection activeCell="H20" sqref="H20"/>
    </sheetView>
  </sheetViews>
  <sheetFormatPr defaultColWidth="9.33203125" defaultRowHeight="13.2" x14ac:dyDescent="0.25"/>
  <cols>
    <col min="1" max="1" width="28.44140625" style="7" customWidth="1"/>
    <col min="2" max="13" width="10" style="7" customWidth="1"/>
    <col min="14" max="14" width="4" style="7" customWidth="1"/>
    <col min="15" max="16384" width="9.33203125" style="7"/>
  </cols>
  <sheetData>
    <row r="1" spans="1:14" ht="15.75" customHeight="1" x14ac:dyDescent="0.25">
      <c r="A1" s="444" t="s">
        <v>487</v>
      </c>
      <c r="B1" s="444"/>
      <c r="C1" s="444"/>
      <c r="D1" s="448"/>
      <c r="E1" s="449"/>
      <c r="F1" s="449"/>
      <c r="G1" s="449"/>
      <c r="H1" s="449"/>
      <c r="I1" s="449"/>
      <c r="J1" s="449"/>
      <c r="K1" s="449"/>
      <c r="L1" s="449"/>
      <c r="M1" s="449"/>
      <c r="N1" s="431" t="s">
        <v>535</v>
      </c>
    </row>
    <row r="2" spans="1:14" ht="14.4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432" t="s">
        <v>504</v>
      </c>
      <c r="M2" s="432"/>
      <c r="N2" s="431"/>
    </row>
    <row r="3" spans="1:14" ht="13.8" thickBot="1" x14ac:dyDescent="0.3">
      <c r="A3" s="433" t="s">
        <v>90</v>
      </c>
      <c r="B3" s="436" t="s">
        <v>175</v>
      </c>
      <c r="C3" s="436"/>
      <c r="D3" s="436"/>
      <c r="E3" s="436"/>
      <c r="F3" s="436"/>
      <c r="G3" s="436"/>
      <c r="H3" s="436"/>
      <c r="I3" s="436"/>
      <c r="J3" s="437" t="s">
        <v>177</v>
      </c>
      <c r="K3" s="437"/>
      <c r="L3" s="437"/>
      <c r="M3" s="437"/>
      <c r="N3" s="431"/>
    </row>
    <row r="4" spans="1:14" ht="15" customHeight="1" thickBot="1" x14ac:dyDescent="0.3">
      <c r="A4" s="434"/>
      <c r="B4" s="445" t="s">
        <v>178</v>
      </c>
      <c r="C4" s="439" t="s">
        <v>179</v>
      </c>
      <c r="D4" s="442" t="s">
        <v>173</v>
      </c>
      <c r="E4" s="442"/>
      <c r="F4" s="442"/>
      <c r="G4" s="442"/>
      <c r="H4" s="442"/>
      <c r="I4" s="442"/>
      <c r="J4" s="438"/>
      <c r="K4" s="438"/>
      <c r="L4" s="438"/>
      <c r="M4" s="438"/>
      <c r="N4" s="431"/>
    </row>
    <row r="5" spans="1:14" ht="13.8" thickBot="1" x14ac:dyDescent="0.3">
      <c r="A5" s="434"/>
      <c r="B5" s="445"/>
      <c r="C5" s="439"/>
      <c r="D5" s="40" t="s">
        <v>178</v>
      </c>
      <c r="E5" s="40" t="s">
        <v>179</v>
      </c>
      <c r="F5" s="40" t="s">
        <v>178</v>
      </c>
      <c r="G5" s="40" t="s">
        <v>179</v>
      </c>
      <c r="H5" s="40" t="s">
        <v>178</v>
      </c>
      <c r="I5" s="40" t="s">
        <v>179</v>
      </c>
      <c r="J5" s="438"/>
      <c r="K5" s="438"/>
      <c r="L5" s="438"/>
      <c r="M5" s="438"/>
      <c r="N5" s="431"/>
    </row>
    <row r="6" spans="1:14" ht="31.2" thickBot="1" x14ac:dyDescent="0.3">
      <c r="A6" s="435"/>
      <c r="B6" s="439" t="s">
        <v>174</v>
      </c>
      <c r="C6" s="439"/>
      <c r="D6" s="439" t="str">
        <f>+CONCATENATE(LEFT(ÖSSZEFÜGGÉSEK!A4,4),". előtt")</f>
        <v>2020. előtt</v>
      </c>
      <c r="E6" s="439"/>
      <c r="F6" s="439" t="str">
        <f>+CONCATENATE(LEFT(ÖSSZEFÜGGÉSEK!A4,4),". évi")</f>
        <v>2020. évi</v>
      </c>
      <c r="G6" s="439"/>
      <c r="H6" s="445" t="str">
        <f>+CONCATENATE(LEFT(ÖSSZEFÜGGÉSEK!A4,4),". után")</f>
        <v>2020. után</v>
      </c>
      <c r="I6" s="445"/>
      <c r="J6" s="39" t="str">
        <f>+D6</f>
        <v>2020. előtt</v>
      </c>
      <c r="K6" s="40" t="str">
        <f>+F6</f>
        <v>2020. évi</v>
      </c>
      <c r="L6" s="39" t="s">
        <v>38</v>
      </c>
      <c r="M6" s="40" t="str">
        <f>+CONCATENATE("Teljesítés %-a ",LEFT(ÖSSZEFÜGGÉSEK!A4,4),". XII. 31-ig")</f>
        <v>Teljesítés %-a 2020. XII. 31-ig</v>
      </c>
      <c r="N6" s="431"/>
    </row>
    <row r="7" spans="1:14" ht="13.8" thickBot="1" x14ac:dyDescent="0.3">
      <c r="A7" s="41" t="s">
        <v>296</v>
      </c>
      <c r="B7" s="39" t="s">
        <v>297</v>
      </c>
      <c r="C7" s="39" t="s">
        <v>298</v>
      </c>
      <c r="D7" s="42" t="s">
        <v>299</v>
      </c>
      <c r="E7" s="40" t="s">
        <v>300</v>
      </c>
      <c r="F7" s="40" t="s">
        <v>375</v>
      </c>
      <c r="G7" s="40" t="s">
        <v>376</v>
      </c>
      <c r="H7" s="39" t="s">
        <v>377</v>
      </c>
      <c r="I7" s="42" t="s">
        <v>378</v>
      </c>
      <c r="J7" s="42" t="s">
        <v>422</v>
      </c>
      <c r="K7" s="42" t="s">
        <v>423</v>
      </c>
      <c r="L7" s="42" t="s">
        <v>424</v>
      </c>
      <c r="M7" s="43" t="s">
        <v>425</v>
      </c>
      <c r="N7" s="431"/>
    </row>
    <row r="8" spans="1:14" x14ac:dyDescent="0.25">
      <c r="A8" s="44" t="s">
        <v>91</v>
      </c>
      <c r="B8" s="45"/>
      <c r="C8" s="65"/>
      <c r="D8" s="65"/>
      <c r="E8" s="76"/>
      <c r="F8" s="65"/>
      <c r="G8" s="65"/>
      <c r="H8" s="65"/>
      <c r="I8" s="65"/>
      <c r="J8" s="65"/>
      <c r="K8" s="65"/>
      <c r="L8" s="46">
        <f t="shared" ref="L8:L14" si="0">+J8+K8</f>
        <v>0</v>
      </c>
      <c r="M8" s="80" t="str">
        <f>IF((C8&lt;&gt;0),ROUND((L8/C8)*100,1),"")</f>
        <v/>
      </c>
      <c r="N8" s="431"/>
    </row>
    <row r="9" spans="1:14" x14ac:dyDescent="0.25">
      <c r="A9" s="47" t="s">
        <v>103</v>
      </c>
      <c r="B9" s="48"/>
      <c r="C9" s="49"/>
      <c r="D9" s="49"/>
      <c r="E9" s="49"/>
      <c r="F9" s="49"/>
      <c r="G9" s="49"/>
      <c r="H9" s="49"/>
      <c r="I9" s="49"/>
      <c r="J9" s="49"/>
      <c r="K9" s="49"/>
      <c r="L9" s="50">
        <f t="shared" si="0"/>
        <v>0</v>
      </c>
      <c r="M9" s="81" t="str">
        <f t="shared" ref="M9:M14" si="1">IF((C9&lt;&gt;0),ROUND((L9/C9)*100,1),"")</f>
        <v/>
      </c>
      <c r="N9" s="431"/>
    </row>
    <row r="10" spans="1:14" x14ac:dyDescent="0.25">
      <c r="A10" s="51" t="s">
        <v>92</v>
      </c>
      <c r="B10" s="52"/>
      <c r="C10" s="68"/>
      <c r="D10" s="68"/>
      <c r="E10" s="68"/>
      <c r="F10" s="68"/>
      <c r="G10" s="68"/>
      <c r="H10" s="68"/>
      <c r="I10" s="68"/>
      <c r="J10" s="68"/>
      <c r="K10" s="68"/>
      <c r="L10" s="50">
        <f t="shared" si="0"/>
        <v>0</v>
      </c>
      <c r="M10" s="81" t="str">
        <f t="shared" si="1"/>
        <v/>
      </c>
      <c r="N10" s="431"/>
    </row>
    <row r="11" spans="1:14" x14ac:dyDescent="0.25">
      <c r="A11" s="51" t="s">
        <v>104</v>
      </c>
      <c r="B11" s="52"/>
      <c r="C11" s="68"/>
      <c r="D11" s="68"/>
      <c r="E11" s="68"/>
      <c r="F11" s="68"/>
      <c r="G11" s="68"/>
      <c r="H11" s="68"/>
      <c r="I11" s="68"/>
      <c r="J11" s="68"/>
      <c r="K11" s="68"/>
      <c r="L11" s="50">
        <f t="shared" si="0"/>
        <v>0</v>
      </c>
      <c r="M11" s="81" t="str">
        <f t="shared" si="1"/>
        <v/>
      </c>
      <c r="N11" s="431"/>
    </row>
    <row r="12" spans="1:14" x14ac:dyDescent="0.25">
      <c r="A12" s="51" t="s">
        <v>93</v>
      </c>
      <c r="B12" s="52"/>
      <c r="C12" s="68"/>
      <c r="D12" s="68"/>
      <c r="E12" s="68"/>
      <c r="F12" s="68"/>
      <c r="G12" s="68"/>
      <c r="H12" s="68"/>
      <c r="I12" s="68"/>
      <c r="J12" s="68"/>
      <c r="K12" s="68"/>
      <c r="L12" s="50">
        <f t="shared" si="0"/>
        <v>0</v>
      </c>
      <c r="M12" s="81" t="str">
        <f t="shared" si="1"/>
        <v/>
      </c>
      <c r="N12" s="431"/>
    </row>
    <row r="13" spans="1:14" x14ac:dyDescent="0.25">
      <c r="A13" s="51" t="s">
        <v>94</v>
      </c>
      <c r="B13" s="52"/>
      <c r="C13" s="68"/>
      <c r="D13" s="68"/>
      <c r="E13" s="68"/>
      <c r="F13" s="68"/>
      <c r="G13" s="68"/>
      <c r="H13" s="68"/>
      <c r="I13" s="68"/>
      <c r="J13" s="68"/>
      <c r="K13" s="68"/>
      <c r="L13" s="50">
        <f t="shared" si="0"/>
        <v>0</v>
      </c>
      <c r="M13" s="81" t="str">
        <f t="shared" si="1"/>
        <v/>
      </c>
      <c r="N13" s="431"/>
    </row>
    <row r="14" spans="1:14" ht="15" customHeight="1" thickBot="1" x14ac:dyDescent="0.3">
      <c r="A14" s="53"/>
      <c r="B14" s="54"/>
      <c r="C14" s="72"/>
      <c r="D14" s="72"/>
      <c r="E14" s="72"/>
      <c r="F14" s="72"/>
      <c r="G14" s="72"/>
      <c r="H14" s="72"/>
      <c r="I14" s="72"/>
      <c r="J14" s="72"/>
      <c r="K14" s="72"/>
      <c r="L14" s="50">
        <f t="shared" si="0"/>
        <v>0</v>
      </c>
      <c r="M14" s="82" t="str">
        <f t="shared" si="1"/>
        <v/>
      </c>
      <c r="N14" s="431"/>
    </row>
    <row r="15" spans="1:14" ht="13.8" thickBot="1" x14ac:dyDescent="0.3">
      <c r="A15" s="55" t="s">
        <v>96</v>
      </c>
      <c r="B15" s="56">
        <f>B8+SUM(B10:B14)</f>
        <v>0</v>
      </c>
      <c r="C15" s="56">
        <f t="shared" ref="C15:L15" si="2">C8+SUM(C10:C14)</f>
        <v>0</v>
      </c>
      <c r="D15" s="56">
        <f t="shared" si="2"/>
        <v>0</v>
      </c>
      <c r="E15" s="56">
        <f t="shared" si="2"/>
        <v>0</v>
      </c>
      <c r="F15" s="56">
        <f t="shared" si="2"/>
        <v>0</v>
      </c>
      <c r="G15" s="56">
        <f t="shared" si="2"/>
        <v>0</v>
      </c>
      <c r="H15" s="56">
        <f t="shared" si="2"/>
        <v>0</v>
      </c>
      <c r="I15" s="56">
        <f t="shared" si="2"/>
        <v>0</v>
      </c>
      <c r="J15" s="56">
        <f t="shared" si="2"/>
        <v>0</v>
      </c>
      <c r="K15" s="56">
        <f t="shared" si="2"/>
        <v>0</v>
      </c>
      <c r="L15" s="56">
        <f t="shared" si="2"/>
        <v>0</v>
      </c>
      <c r="M15" s="57" t="str">
        <f>IF((C15&lt;&gt;0),ROUND((L15/C15)*100,1),"")</f>
        <v/>
      </c>
      <c r="N15" s="431"/>
    </row>
    <row r="16" spans="1:14" x14ac:dyDescent="0.25">
      <c r="A16" s="58"/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431"/>
    </row>
    <row r="17" spans="1:14" ht="13.8" thickBot="1" x14ac:dyDescent="0.3">
      <c r="A17" s="61" t="s">
        <v>95</v>
      </c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431"/>
    </row>
    <row r="18" spans="1:14" x14ac:dyDescent="0.25">
      <c r="A18" s="64" t="s">
        <v>99</v>
      </c>
      <c r="B18" s="45"/>
      <c r="C18" s="65"/>
      <c r="D18" s="65"/>
      <c r="E18" s="76"/>
      <c r="F18" s="65"/>
      <c r="G18" s="65"/>
      <c r="H18" s="65"/>
      <c r="I18" s="65"/>
      <c r="J18" s="65"/>
      <c r="K18" s="65"/>
      <c r="L18" s="66">
        <f t="shared" ref="L18:L23" si="3">+J18+K18</f>
        <v>0</v>
      </c>
      <c r="M18" s="80" t="str">
        <f t="shared" ref="M18:M23" si="4">IF((C18&lt;&gt;0),ROUND((L18/C18)*100,1),"")</f>
        <v/>
      </c>
      <c r="N18" s="431"/>
    </row>
    <row r="19" spans="1:14" x14ac:dyDescent="0.25">
      <c r="A19" s="67" t="s">
        <v>100</v>
      </c>
      <c r="B19" s="52"/>
      <c r="C19" s="68"/>
      <c r="D19" s="68"/>
      <c r="E19" s="68"/>
      <c r="F19" s="68"/>
      <c r="G19" s="68"/>
      <c r="H19" s="68"/>
      <c r="I19" s="68"/>
      <c r="J19" s="68"/>
      <c r="K19" s="68"/>
      <c r="L19" s="69">
        <f t="shared" si="3"/>
        <v>0</v>
      </c>
      <c r="M19" s="388"/>
      <c r="N19" s="431"/>
    </row>
    <row r="20" spans="1:14" x14ac:dyDescent="0.25">
      <c r="A20" s="67" t="s">
        <v>101</v>
      </c>
      <c r="B20" s="52"/>
      <c r="C20" s="68"/>
      <c r="D20" s="68"/>
      <c r="E20" s="68"/>
      <c r="F20" s="68"/>
      <c r="G20" s="68"/>
      <c r="H20" s="68"/>
      <c r="I20" s="68"/>
      <c r="J20" s="68"/>
      <c r="K20" s="68"/>
      <c r="L20" s="69">
        <f t="shared" si="3"/>
        <v>0</v>
      </c>
      <c r="M20" s="81" t="str">
        <f t="shared" si="4"/>
        <v/>
      </c>
      <c r="N20" s="431"/>
    </row>
    <row r="21" spans="1:14" x14ac:dyDescent="0.25">
      <c r="A21" s="67" t="s">
        <v>102</v>
      </c>
      <c r="B21" s="52"/>
      <c r="C21" s="68"/>
      <c r="D21" s="68"/>
      <c r="E21" s="68"/>
      <c r="F21" s="68"/>
      <c r="G21" s="68"/>
      <c r="H21" s="68"/>
      <c r="I21" s="68"/>
      <c r="J21" s="68"/>
      <c r="K21" s="68"/>
      <c r="L21" s="69">
        <f t="shared" si="3"/>
        <v>0</v>
      </c>
      <c r="M21" s="81" t="str">
        <f t="shared" si="4"/>
        <v/>
      </c>
      <c r="N21" s="431"/>
    </row>
    <row r="22" spans="1:14" x14ac:dyDescent="0.25">
      <c r="A22" s="70"/>
      <c r="B22" s="52"/>
      <c r="C22" s="68"/>
      <c r="D22" s="68"/>
      <c r="E22" s="68"/>
      <c r="F22" s="68"/>
      <c r="G22" s="68"/>
      <c r="H22" s="68"/>
      <c r="I22" s="68"/>
      <c r="J22" s="68"/>
      <c r="K22" s="68"/>
      <c r="L22" s="69">
        <f t="shared" si="3"/>
        <v>0</v>
      </c>
      <c r="M22" s="81" t="str">
        <f t="shared" si="4"/>
        <v/>
      </c>
      <c r="N22" s="431"/>
    </row>
    <row r="23" spans="1:14" ht="13.8" thickBot="1" x14ac:dyDescent="0.3">
      <c r="A23" s="71"/>
      <c r="B23" s="54"/>
      <c r="C23" s="72"/>
      <c r="D23" s="72"/>
      <c r="E23" s="72"/>
      <c r="F23" s="72"/>
      <c r="G23" s="72"/>
      <c r="H23" s="72"/>
      <c r="I23" s="72"/>
      <c r="J23" s="72"/>
      <c r="K23" s="72"/>
      <c r="L23" s="69">
        <f t="shared" si="3"/>
        <v>0</v>
      </c>
      <c r="M23" s="82" t="str">
        <f t="shared" si="4"/>
        <v/>
      </c>
      <c r="N23" s="431"/>
    </row>
    <row r="24" spans="1:14" ht="13.8" thickBot="1" x14ac:dyDescent="0.3">
      <c r="A24" s="73" t="s">
        <v>80</v>
      </c>
      <c r="B24" s="56">
        <f t="shared" ref="B24:L24" si="5">SUM(B18:B23)</f>
        <v>0</v>
      </c>
      <c r="C24" s="56">
        <f t="shared" si="5"/>
        <v>0</v>
      </c>
      <c r="D24" s="56">
        <f t="shared" si="5"/>
        <v>0</v>
      </c>
      <c r="E24" s="56">
        <f t="shared" si="5"/>
        <v>0</v>
      </c>
      <c r="F24" s="56">
        <f t="shared" si="5"/>
        <v>0</v>
      </c>
      <c r="G24" s="56">
        <f t="shared" si="5"/>
        <v>0</v>
      </c>
      <c r="H24" s="56">
        <f t="shared" si="5"/>
        <v>0</v>
      </c>
      <c r="I24" s="56">
        <f t="shared" si="5"/>
        <v>0</v>
      </c>
      <c r="J24" s="56">
        <f t="shared" si="5"/>
        <v>0</v>
      </c>
      <c r="K24" s="56">
        <f t="shared" si="5"/>
        <v>0</v>
      </c>
      <c r="L24" s="56">
        <f t="shared" si="5"/>
        <v>0</v>
      </c>
      <c r="M24" s="57"/>
      <c r="N24" s="431"/>
    </row>
    <row r="25" spans="1:14" x14ac:dyDescent="0.25">
      <c r="A25" s="454" t="s">
        <v>172</v>
      </c>
      <c r="B25" s="454"/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31"/>
    </row>
    <row r="26" spans="1:14" ht="5.2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431"/>
    </row>
    <row r="27" spans="1:14" ht="15.6" x14ac:dyDescent="0.25">
      <c r="A27" s="443" t="str">
        <f>+CONCATENATE("Önkormányzaton kívüli EU-s projekthez történő hozzájárulás ",LEFT(ÖSSZEFÜGGÉSEK!A4,4),". évi előirányzata és teljesítése")</f>
        <v>Önkormányzaton kívüli EU-s projekthez történő hozzájárulás 2020. évi előirányzata és teljesítése</v>
      </c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31"/>
    </row>
    <row r="28" spans="1:14" ht="12" customHeight="1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32" t="s">
        <v>504</v>
      </c>
      <c r="M28" s="432"/>
      <c r="N28" s="431"/>
    </row>
    <row r="29" spans="1:14" ht="13.8" thickBot="1" x14ac:dyDescent="0.3">
      <c r="A29" s="450" t="s">
        <v>97</v>
      </c>
      <c r="B29" s="451"/>
      <c r="C29" s="451"/>
      <c r="D29" s="451"/>
      <c r="E29" s="451"/>
      <c r="F29" s="451"/>
      <c r="G29" s="451"/>
      <c r="H29" s="451"/>
      <c r="I29" s="451"/>
      <c r="J29" s="451"/>
      <c r="K29" s="75" t="s">
        <v>455</v>
      </c>
      <c r="L29" s="75" t="s">
        <v>454</v>
      </c>
      <c r="M29" s="75" t="s">
        <v>177</v>
      </c>
      <c r="N29" s="431"/>
    </row>
    <row r="30" spans="1:14" x14ac:dyDescent="0.25">
      <c r="A30" s="452"/>
      <c r="B30" s="453"/>
      <c r="C30" s="453"/>
      <c r="D30" s="453"/>
      <c r="E30" s="453"/>
      <c r="F30" s="453"/>
      <c r="G30" s="453"/>
      <c r="H30" s="453"/>
      <c r="I30" s="453"/>
      <c r="J30" s="453"/>
      <c r="K30" s="76"/>
      <c r="L30" s="77"/>
      <c r="M30" s="77"/>
      <c r="N30" s="431"/>
    </row>
    <row r="31" spans="1:14" ht="13.8" thickBot="1" x14ac:dyDescent="0.3">
      <c r="A31" s="446"/>
      <c r="B31" s="447"/>
      <c r="C31" s="447"/>
      <c r="D31" s="447"/>
      <c r="E31" s="447"/>
      <c r="F31" s="447"/>
      <c r="G31" s="447"/>
      <c r="H31" s="447"/>
      <c r="I31" s="447"/>
      <c r="J31" s="447"/>
      <c r="K31" s="78"/>
      <c r="L31" s="72"/>
      <c r="M31" s="72"/>
      <c r="N31" s="431"/>
    </row>
    <row r="32" spans="1:14" ht="13.8" thickBot="1" x14ac:dyDescent="0.3">
      <c r="A32" s="440" t="s">
        <v>39</v>
      </c>
      <c r="B32" s="441"/>
      <c r="C32" s="441"/>
      <c r="D32" s="441"/>
      <c r="E32" s="441"/>
      <c r="F32" s="441"/>
      <c r="G32" s="441"/>
      <c r="H32" s="441"/>
      <c r="I32" s="441"/>
      <c r="J32" s="441"/>
      <c r="K32" s="79">
        <f>SUM(K30:K31)</f>
        <v>0</v>
      </c>
      <c r="L32" s="79">
        <f>SUM(L30:L31)</f>
        <v>0</v>
      </c>
      <c r="M32" s="79">
        <f>SUM(M30:M31)</f>
        <v>0</v>
      </c>
      <c r="N32" s="431"/>
    </row>
    <row r="33" spans="1:14" x14ac:dyDescent="0.25">
      <c r="N33" s="431"/>
    </row>
    <row r="48" spans="1:14" x14ac:dyDescent="0.25">
      <c r="A48" s="8"/>
    </row>
  </sheetData>
  <mergeCells count="21">
    <mergeCell ref="A25:M25"/>
    <mergeCell ref="C4:C5"/>
    <mergeCell ref="A1:C1"/>
    <mergeCell ref="B4:B5"/>
    <mergeCell ref="L28:M28"/>
    <mergeCell ref="A31:J31"/>
    <mergeCell ref="D1:M1"/>
    <mergeCell ref="D6:E6"/>
    <mergeCell ref="A29:J29"/>
    <mergeCell ref="H6:I6"/>
    <mergeCell ref="A30:J30"/>
    <mergeCell ref="N1:N33"/>
    <mergeCell ref="L2:M2"/>
    <mergeCell ref="A3:A6"/>
    <mergeCell ref="B3:I3"/>
    <mergeCell ref="J3:M5"/>
    <mergeCell ref="F6:G6"/>
    <mergeCell ref="A32:J32"/>
    <mergeCell ref="B6:C6"/>
    <mergeCell ref="D4:I4"/>
    <mergeCell ref="A27:M27"/>
  </mergeCells>
  <printOptions horizontalCentered="1"/>
  <pageMargins left="0.78740157480314965" right="0.78740157480314965" top="1.3779527559055118" bottom="0.65" header="0.44" footer="0.46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8"/>
  <sheetViews>
    <sheetView tabSelected="1" view="pageLayout" zoomScaleNormal="130" zoomScaleSheetLayoutView="100" workbookViewId="0">
      <selection activeCell="I15" sqref="I15"/>
    </sheetView>
  </sheetViews>
  <sheetFormatPr defaultColWidth="9.33203125" defaultRowHeight="13.2" x14ac:dyDescent="0.25"/>
  <cols>
    <col min="1" max="1" width="28.44140625" style="7" customWidth="1"/>
    <col min="2" max="13" width="10" style="7" customWidth="1"/>
    <col min="14" max="14" width="4" style="7" customWidth="1"/>
    <col min="15" max="16384" width="9.33203125" style="7"/>
  </cols>
  <sheetData>
    <row r="1" spans="1:14" ht="15.75" customHeight="1" x14ac:dyDescent="0.25">
      <c r="A1" s="444" t="s">
        <v>487</v>
      </c>
      <c r="B1" s="444"/>
      <c r="C1" s="444"/>
      <c r="D1" s="448" t="s">
        <v>520</v>
      </c>
      <c r="E1" s="449"/>
      <c r="F1" s="449"/>
      <c r="G1" s="449"/>
      <c r="H1" s="449"/>
      <c r="I1" s="449"/>
      <c r="J1" s="449"/>
      <c r="K1" s="449"/>
      <c r="L1" s="449"/>
      <c r="M1" s="449"/>
      <c r="N1" s="431" t="s">
        <v>534</v>
      </c>
    </row>
    <row r="2" spans="1:14" ht="14.4" thickBo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432" t="s">
        <v>504</v>
      </c>
      <c r="M2" s="432"/>
      <c r="N2" s="431"/>
    </row>
    <row r="3" spans="1:14" ht="13.8" thickBot="1" x14ac:dyDescent="0.3">
      <c r="A3" s="433" t="s">
        <v>90</v>
      </c>
      <c r="B3" s="436" t="s">
        <v>175</v>
      </c>
      <c r="C3" s="436"/>
      <c r="D3" s="436"/>
      <c r="E3" s="436"/>
      <c r="F3" s="436"/>
      <c r="G3" s="436"/>
      <c r="H3" s="436"/>
      <c r="I3" s="436"/>
      <c r="J3" s="437" t="s">
        <v>177</v>
      </c>
      <c r="K3" s="437"/>
      <c r="L3" s="437"/>
      <c r="M3" s="437"/>
      <c r="N3" s="431"/>
    </row>
    <row r="4" spans="1:14" ht="15" customHeight="1" thickBot="1" x14ac:dyDescent="0.3">
      <c r="A4" s="434"/>
      <c r="B4" s="445" t="s">
        <v>178</v>
      </c>
      <c r="C4" s="439" t="s">
        <v>179</v>
      </c>
      <c r="D4" s="442" t="s">
        <v>173</v>
      </c>
      <c r="E4" s="442"/>
      <c r="F4" s="442"/>
      <c r="G4" s="442"/>
      <c r="H4" s="442"/>
      <c r="I4" s="442"/>
      <c r="J4" s="438"/>
      <c r="K4" s="438"/>
      <c r="L4" s="438"/>
      <c r="M4" s="438"/>
      <c r="N4" s="431"/>
    </row>
    <row r="5" spans="1:14" ht="13.8" thickBot="1" x14ac:dyDescent="0.3">
      <c r="A5" s="434"/>
      <c r="B5" s="445"/>
      <c r="C5" s="439"/>
      <c r="D5" s="40" t="s">
        <v>178</v>
      </c>
      <c r="E5" s="40" t="s">
        <v>179</v>
      </c>
      <c r="F5" s="40" t="s">
        <v>178</v>
      </c>
      <c r="G5" s="40" t="s">
        <v>179</v>
      </c>
      <c r="H5" s="40" t="s">
        <v>178</v>
      </c>
      <c r="I5" s="40" t="s">
        <v>179</v>
      </c>
      <c r="J5" s="438"/>
      <c r="K5" s="438"/>
      <c r="L5" s="438"/>
      <c r="M5" s="438"/>
      <c r="N5" s="431"/>
    </row>
    <row r="6" spans="1:14" ht="31.2" thickBot="1" x14ac:dyDescent="0.3">
      <c r="A6" s="435"/>
      <c r="B6" s="439" t="s">
        <v>174</v>
      </c>
      <c r="C6" s="439"/>
      <c r="D6" s="439" t="str">
        <f>+CONCATENATE(LEFT(ÖSSZEFÜGGÉSEK!A4,4),". előtt")</f>
        <v>2020. előtt</v>
      </c>
      <c r="E6" s="439"/>
      <c r="F6" s="439" t="str">
        <f>+CONCATENATE(LEFT(ÖSSZEFÜGGÉSEK!A4,4),". évi")</f>
        <v>2020. évi</v>
      </c>
      <c r="G6" s="439"/>
      <c r="H6" s="445" t="str">
        <f>+CONCATENATE(LEFT(ÖSSZEFÜGGÉSEK!A4,4),". után")</f>
        <v>2020. után</v>
      </c>
      <c r="I6" s="445"/>
      <c r="J6" s="39" t="str">
        <f>+D6</f>
        <v>2020. előtt</v>
      </c>
      <c r="K6" s="40" t="str">
        <f>+F6</f>
        <v>2020. évi</v>
      </c>
      <c r="L6" s="39" t="s">
        <v>38</v>
      </c>
      <c r="M6" s="40" t="str">
        <f>+CONCATENATE("Teljesítés %-a ",LEFT(ÖSSZEFÜGGÉSEK!A4,4),". XII. 31-ig")</f>
        <v>Teljesítés %-a 2020. XII. 31-ig</v>
      </c>
      <c r="N6" s="431"/>
    </row>
    <row r="7" spans="1:14" ht="13.8" thickBot="1" x14ac:dyDescent="0.3">
      <c r="A7" s="41" t="s">
        <v>296</v>
      </c>
      <c r="B7" s="39" t="s">
        <v>297</v>
      </c>
      <c r="C7" s="39" t="s">
        <v>298</v>
      </c>
      <c r="D7" s="42" t="s">
        <v>299</v>
      </c>
      <c r="E7" s="40" t="s">
        <v>300</v>
      </c>
      <c r="F7" s="40" t="s">
        <v>375</v>
      </c>
      <c r="G7" s="40" t="s">
        <v>376</v>
      </c>
      <c r="H7" s="39" t="s">
        <v>377</v>
      </c>
      <c r="I7" s="42" t="s">
        <v>378</v>
      </c>
      <c r="J7" s="42" t="s">
        <v>422</v>
      </c>
      <c r="K7" s="42" t="s">
        <v>423</v>
      </c>
      <c r="L7" s="42" t="s">
        <v>424</v>
      </c>
      <c r="M7" s="43" t="s">
        <v>425</v>
      </c>
      <c r="N7" s="431"/>
    </row>
    <row r="8" spans="1:14" x14ac:dyDescent="0.25">
      <c r="A8" s="44" t="s">
        <v>91</v>
      </c>
      <c r="B8" s="45"/>
      <c r="C8" s="65"/>
      <c r="D8" s="65"/>
      <c r="E8" s="76"/>
      <c r="F8" s="65"/>
      <c r="G8" s="65"/>
      <c r="H8" s="65"/>
      <c r="I8" s="65"/>
      <c r="J8" s="65"/>
      <c r="K8" s="65"/>
      <c r="L8" s="46">
        <f t="shared" ref="L8:L14" si="0">+J8+K8</f>
        <v>0</v>
      </c>
      <c r="M8" s="80" t="str">
        <f>IF((C8&lt;&gt;0),ROUND((L8/C8)*100,1),"")</f>
        <v/>
      </c>
      <c r="N8" s="431"/>
    </row>
    <row r="9" spans="1:14" x14ac:dyDescent="0.25">
      <c r="A9" s="47" t="s">
        <v>103</v>
      </c>
      <c r="B9" s="48"/>
      <c r="C9" s="49"/>
      <c r="D9" s="49"/>
      <c r="E9" s="49"/>
      <c r="F9" s="49"/>
      <c r="G9" s="49"/>
      <c r="H9" s="49"/>
      <c r="I9" s="49"/>
      <c r="J9" s="49"/>
      <c r="K9" s="49"/>
      <c r="L9" s="50">
        <f t="shared" si="0"/>
        <v>0</v>
      </c>
      <c r="M9" s="81" t="str">
        <f t="shared" ref="M9:M14" si="1">IF((C9&lt;&gt;0),ROUND((L9/C9)*100,1),"")</f>
        <v/>
      </c>
      <c r="N9" s="431"/>
    </row>
    <row r="10" spans="1:14" x14ac:dyDescent="0.25">
      <c r="A10" s="51" t="s">
        <v>92</v>
      </c>
      <c r="B10" s="52">
        <v>36000000</v>
      </c>
      <c r="C10" s="52">
        <v>51910000</v>
      </c>
      <c r="D10" s="68">
        <v>36000000</v>
      </c>
      <c r="E10" s="68">
        <v>36000000</v>
      </c>
      <c r="F10" s="68">
        <v>51910000</v>
      </c>
      <c r="G10" s="68">
        <v>51910000</v>
      </c>
      <c r="H10" s="68"/>
      <c r="I10" s="68"/>
      <c r="J10" s="68"/>
      <c r="K10" s="68"/>
      <c r="L10" s="68">
        <v>51910000</v>
      </c>
      <c r="M10" s="81">
        <f t="shared" si="1"/>
        <v>100</v>
      </c>
      <c r="N10" s="431"/>
    </row>
    <row r="11" spans="1:14" x14ac:dyDescent="0.25">
      <c r="A11" s="51" t="s">
        <v>104</v>
      </c>
      <c r="B11" s="52"/>
      <c r="C11" s="68"/>
      <c r="D11" s="68"/>
      <c r="E11" s="68"/>
      <c r="F11" s="68"/>
      <c r="H11" s="68"/>
      <c r="I11" s="68"/>
      <c r="J11" s="68"/>
      <c r="K11" s="68"/>
      <c r="L11" s="50">
        <f t="shared" si="0"/>
        <v>0</v>
      </c>
      <c r="M11" s="81" t="str">
        <f t="shared" si="1"/>
        <v/>
      </c>
      <c r="N11" s="431"/>
    </row>
    <row r="12" spans="1:14" x14ac:dyDescent="0.25">
      <c r="A12" s="51" t="s">
        <v>93</v>
      </c>
      <c r="B12" s="52"/>
      <c r="C12" s="68"/>
      <c r="D12" s="68"/>
      <c r="E12" s="68"/>
      <c r="F12" s="68"/>
      <c r="G12" s="68"/>
      <c r="H12" s="68"/>
      <c r="I12" s="68"/>
      <c r="J12" s="68"/>
      <c r="K12" s="68"/>
      <c r="L12" s="50">
        <f t="shared" si="0"/>
        <v>0</v>
      </c>
      <c r="M12" s="81" t="str">
        <f t="shared" si="1"/>
        <v/>
      </c>
      <c r="N12" s="431"/>
    </row>
    <row r="13" spans="1:14" x14ac:dyDescent="0.25">
      <c r="A13" s="51" t="s">
        <v>94</v>
      </c>
      <c r="B13" s="52"/>
      <c r="C13" s="68"/>
      <c r="D13" s="68"/>
      <c r="E13" s="68"/>
      <c r="F13" s="68"/>
      <c r="G13" s="68"/>
      <c r="H13" s="68"/>
      <c r="I13" s="68"/>
      <c r="J13" s="68"/>
      <c r="K13" s="68"/>
      <c r="L13" s="50">
        <f t="shared" si="0"/>
        <v>0</v>
      </c>
      <c r="M13" s="81" t="str">
        <f t="shared" si="1"/>
        <v/>
      </c>
      <c r="N13" s="431"/>
    </row>
    <row r="14" spans="1:14" ht="15" customHeight="1" thickBot="1" x14ac:dyDescent="0.3">
      <c r="A14" s="53"/>
      <c r="B14" s="54"/>
      <c r="C14" s="72"/>
      <c r="D14" s="72"/>
      <c r="E14" s="72"/>
      <c r="F14" s="72"/>
      <c r="G14" s="72"/>
      <c r="H14" s="72"/>
      <c r="I14" s="72"/>
      <c r="J14" s="72"/>
      <c r="K14" s="72"/>
      <c r="L14" s="50">
        <f t="shared" si="0"/>
        <v>0</v>
      </c>
      <c r="M14" s="82" t="str">
        <f t="shared" si="1"/>
        <v/>
      </c>
      <c r="N14" s="431"/>
    </row>
    <row r="15" spans="1:14" ht="13.8" thickBot="1" x14ac:dyDescent="0.3">
      <c r="A15" s="55" t="s">
        <v>96</v>
      </c>
      <c r="B15" s="56">
        <f>B8+SUM(B10:B14)</f>
        <v>36000000</v>
      </c>
      <c r="C15" s="56">
        <f t="shared" ref="C15:L15" si="2">C8+SUM(C10:C14)</f>
        <v>51910000</v>
      </c>
      <c r="D15" s="56">
        <f t="shared" si="2"/>
        <v>36000000</v>
      </c>
      <c r="E15" s="56">
        <f>E8+SUM(E10:E14)</f>
        <v>36000000</v>
      </c>
      <c r="F15" s="56">
        <f t="shared" si="2"/>
        <v>51910000</v>
      </c>
      <c r="G15" s="56">
        <f>G8+SUM(G10:G14)</f>
        <v>51910000</v>
      </c>
      <c r="H15" s="56">
        <f t="shared" si="2"/>
        <v>0</v>
      </c>
      <c r="I15" s="56">
        <f t="shared" si="2"/>
        <v>0</v>
      </c>
      <c r="J15" s="56">
        <f t="shared" si="2"/>
        <v>0</v>
      </c>
      <c r="K15" s="56">
        <f t="shared" si="2"/>
        <v>0</v>
      </c>
      <c r="L15" s="56">
        <f t="shared" si="2"/>
        <v>51910000</v>
      </c>
      <c r="M15" s="389">
        <f>IF((C15&lt;&gt;0),ROUND((L15/C15)*100,1),"")</f>
        <v>100</v>
      </c>
      <c r="N15" s="431"/>
    </row>
    <row r="16" spans="1:14" x14ac:dyDescent="0.25">
      <c r="A16" s="58"/>
      <c r="B16" s="59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431"/>
    </row>
    <row r="17" spans="1:14" ht="13.8" thickBot="1" x14ac:dyDescent="0.3">
      <c r="A17" s="61" t="s">
        <v>95</v>
      </c>
      <c r="B17" s="62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431"/>
    </row>
    <row r="18" spans="1:14" x14ac:dyDescent="0.25">
      <c r="A18" s="64" t="s">
        <v>99</v>
      </c>
      <c r="B18" s="45"/>
      <c r="C18" s="65"/>
      <c r="D18" s="65"/>
      <c r="E18" s="76"/>
      <c r="F18" s="65"/>
      <c r="G18" s="65"/>
      <c r="H18" s="65"/>
      <c r="I18" s="65"/>
      <c r="J18" s="65"/>
      <c r="K18" s="65"/>
      <c r="L18" s="66">
        <f t="shared" ref="L18:L23" si="3">+J18+K18</f>
        <v>0</v>
      </c>
      <c r="M18" s="80" t="str">
        <f t="shared" ref="M18:M23" si="4">IF((C18&lt;&gt;0),ROUND((L18/C18)*100,1),"")</f>
        <v/>
      </c>
      <c r="N18" s="431"/>
    </row>
    <row r="19" spans="1:14" x14ac:dyDescent="0.25">
      <c r="A19" s="67" t="s">
        <v>100</v>
      </c>
      <c r="B19" s="68">
        <v>36000000</v>
      </c>
      <c r="C19" s="68">
        <v>51910000</v>
      </c>
      <c r="D19" s="68"/>
      <c r="E19" s="68"/>
      <c r="F19" s="68">
        <v>51910000</v>
      </c>
      <c r="G19" s="68">
        <v>51910000</v>
      </c>
      <c r="H19" s="68"/>
      <c r="I19" s="68"/>
      <c r="J19" s="68"/>
      <c r="K19" s="68">
        <v>51910000</v>
      </c>
      <c r="L19" s="69">
        <f t="shared" si="3"/>
        <v>51910000</v>
      </c>
      <c r="M19" s="388">
        <v>100</v>
      </c>
      <c r="N19" s="431"/>
    </row>
    <row r="20" spans="1:14" x14ac:dyDescent="0.25">
      <c r="A20" s="67" t="s">
        <v>101</v>
      </c>
      <c r="B20" s="52"/>
      <c r="C20" s="68"/>
      <c r="D20" s="68"/>
      <c r="E20" s="68"/>
      <c r="F20" s="68"/>
      <c r="G20" s="68"/>
      <c r="H20" s="68"/>
      <c r="I20" s="68"/>
      <c r="J20" s="68"/>
      <c r="K20" s="68"/>
      <c r="L20" s="69">
        <f t="shared" si="3"/>
        <v>0</v>
      </c>
      <c r="M20" s="81" t="str">
        <f t="shared" si="4"/>
        <v/>
      </c>
      <c r="N20" s="431"/>
    </row>
    <row r="21" spans="1:14" x14ac:dyDescent="0.25">
      <c r="A21" s="67" t="s">
        <v>102</v>
      </c>
      <c r="B21" s="52"/>
      <c r="C21" s="68"/>
      <c r="D21" s="68"/>
      <c r="E21" s="68"/>
      <c r="F21" s="68"/>
      <c r="G21" s="68"/>
      <c r="H21" s="68"/>
      <c r="I21" s="68"/>
      <c r="J21" s="68"/>
      <c r="K21" s="68"/>
      <c r="L21" s="69">
        <f t="shared" si="3"/>
        <v>0</v>
      </c>
      <c r="M21" s="81" t="str">
        <f t="shared" si="4"/>
        <v/>
      </c>
      <c r="N21" s="431"/>
    </row>
    <row r="22" spans="1:14" x14ac:dyDescent="0.25">
      <c r="A22" s="70"/>
      <c r="B22" s="52"/>
      <c r="C22" s="68"/>
      <c r="D22" s="68"/>
      <c r="E22" s="68"/>
      <c r="F22" s="68"/>
      <c r="G22" s="68"/>
      <c r="H22" s="68"/>
      <c r="I22" s="68"/>
      <c r="J22" s="68"/>
      <c r="K22" s="68"/>
      <c r="L22" s="69">
        <f t="shared" si="3"/>
        <v>0</v>
      </c>
      <c r="M22" s="81" t="str">
        <f t="shared" si="4"/>
        <v/>
      </c>
      <c r="N22" s="431"/>
    </row>
    <row r="23" spans="1:14" ht="13.8" thickBot="1" x14ac:dyDescent="0.3">
      <c r="A23" s="71"/>
      <c r="B23" s="54"/>
      <c r="C23" s="72"/>
      <c r="D23" s="72"/>
      <c r="E23" s="72"/>
      <c r="F23" s="72"/>
      <c r="G23" s="72"/>
      <c r="H23" s="72"/>
      <c r="I23" s="72"/>
      <c r="J23" s="72"/>
      <c r="K23" s="72"/>
      <c r="L23" s="69">
        <f t="shared" si="3"/>
        <v>0</v>
      </c>
      <c r="M23" s="82" t="str">
        <f t="shared" si="4"/>
        <v/>
      </c>
      <c r="N23" s="431"/>
    </row>
    <row r="24" spans="1:14" ht="13.8" thickBot="1" x14ac:dyDescent="0.3">
      <c r="A24" s="73" t="s">
        <v>80</v>
      </c>
      <c r="B24" s="56">
        <f t="shared" ref="B24:L24" si="5">SUM(B18:B23)</f>
        <v>36000000</v>
      </c>
      <c r="C24" s="56">
        <f t="shared" si="5"/>
        <v>51910000</v>
      </c>
      <c r="D24" s="56">
        <f t="shared" si="5"/>
        <v>0</v>
      </c>
      <c r="E24" s="56">
        <f t="shared" si="5"/>
        <v>0</v>
      </c>
      <c r="F24" s="56">
        <f t="shared" si="5"/>
        <v>51910000</v>
      </c>
      <c r="G24" s="56">
        <f t="shared" si="5"/>
        <v>51910000</v>
      </c>
      <c r="H24" s="56">
        <f t="shared" si="5"/>
        <v>0</v>
      </c>
      <c r="I24" s="56">
        <f t="shared" si="5"/>
        <v>0</v>
      </c>
      <c r="J24" s="56">
        <f t="shared" si="5"/>
        <v>0</v>
      </c>
      <c r="K24" s="56">
        <f t="shared" si="5"/>
        <v>51910000</v>
      </c>
      <c r="L24" s="56">
        <f t="shared" si="5"/>
        <v>51910000</v>
      </c>
      <c r="M24" s="389">
        <v>100</v>
      </c>
      <c r="N24" s="431"/>
    </row>
    <row r="25" spans="1:14" x14ac:dyDescent="0.25">
      <c r="A25" s="454" t="s">
        <v>172</v>
      </c>
      <c r="B25" s="454"/>
      <c r="C25" s="454"/>
      <c r="D25" s="454"/>
      <c r="E25" s="454"/>
      <c r="F25" s="454"/>
      <c r="G25" s="454"/>
      <c r="H25" s="454"/>
      <c r="I25" s="454"/>
      <c r="J25" s="454"/>
      <c r="K25" s="454"/>
      <c r="L25" s="454"/>
      <c r="M25" s="454"/>
      <c r="N25" s="431"/>
    </row>
    <row r="26" spans="1:14" ht="5.25" customHeight="1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431"/>
    </row>
    <row r="27" spans="1:14" ht="15.6" x14ac:dyDescent="0.25">
      <c r="A27" s="443" t="str">
        <f>+CONCATENATE("Önkormányzaton kívüli EU-s projekthez történő hozzájárulás ",LEFT(ÖSSZEFÜGGÉSEK!A4,4),". évi előirányzata és teljesítése")</f>
        <v>Önkormányzaton kívüli EU-s projekthez történő hozzájárulás 2020. évi előirányzata és teljesítése</v>
      </c>
      <c r="B27" s="443"/>
      <c r="C27" s="443"/>
      <c r="D27" s="443"/>
      <c r="E27" s="443"/>
      <c r="F27" s="443"/>
      <c r="G27" s="443"/>
      <c r="H27" s="443"/>
      <c r="I27" s="443"/>
      <c r="J27" s="443"/>
      <c r="K27" s="443"/>
      <c r="L27" s="443"/>
      <c r="M27" s="443"/>
      <c r="N27" s="431"/>
    </row>
    <row r="28" spans="1:14" ht="12" customHeight="1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432" t="s">
        <v>504</v>
      </c>
      <c r="M28" s="432"/>
      <c r="N28" s="431"/>
    </row>
    <row r="29" spans="1:14" ht="13.8" thickBot="1" x14ac:dyDescent="0.3">
      <c r="A29" s="450" t="s">
        <v>97</v>
      </c>
      <c r="B29" s="451"/>
      <c r="C29" s="451"/>
      <c r="D29" s="451"/>
      <c r="E29" s="451"/>
      <c r="F29" s="451"/>
      <c r="G29" s="451"/>
      <c r="H29" s="451"/>
      <c r="I29" s="451"/>
      <c r="J29" s="451"/>
      <c r="K29" s="75" t="s">
        <v>455</v>
      </c>
      <c r="L29" s="75" t="s">
        <v>454</v>
      </c>
      <c r="M29" s="75" t="s">
        <v>177</v>
      </c>
      <c r="N29" s="431"/>
    </row>
    <row r="30" spans="1:14" x14ac:dyDescent="0.25">
      <c r="A30" s="452"/>
      <c r="B30" s="453"/>
      <c r="C30" s="453"/>
      <c r="D30" s="453"/>
      <c r="E30" s="453"/>
      <c r="F30" s="453"/>
      <c r="G30" s="453"/>
      <c r="H30" s="453"/>
      <c r="I30" s="453"/>
      <c r="J30" s="453"/>
      <c r="K30" s="76"/>
      <c r="L30" s="77"/>
      <c r="M30" s="77"/>
      <c r="N30" s="431"/>
    </row>
    <row r="31" spans="1:14" ht="13.8" thickBot="1" x14ac:dyDescent="0.3">
      <c r="A31" s="446"/>
      <c r="B31" s="447"/>
      <c r="C31" s="447"/>
      <c r="D31" s="447"/>
      <c r="E31" s="447"/>
      <c r="F31" s="447"/>
      <c r="G31" s="447"/>
      <c r="H31" s="447"/>
      <c r="I31" s="447"/>
      <c r="J31" s="447"/>
      <c r="K31" s="78"/>
      <c r="L31" s="72"/>
      <c r="M31" s="72"/>
      <c r="N31" s="431"/>
    </row>
    <row r="32" spans="1:14" ht="13.8" thickBot="1" x14ac:dyDescent="0.3">
      <c r="A32" s="440" t="s">
        <v>39</v>
      </c>
      <c r="B32" s="441"/>
      <c r="C32" s="441"/>
      <c r="D32" s="441"/>
      <c r="E32" s="441"/>
      <c r="F32" s="441"/>
      <c r="G32" s="441"/>
      <c r="H32" s="441"/>
      <c r="I32" s="441"/>
      <c r="J32" s="441"/>
      <c r="K32" s="79">
        <f>SUM(K30:K31)</f>
        <v>0</v>
      </c>
      <c r="L32" s="79">
        <f>SUM(L30:L31)</f>
        <v>0</v>
      </c>
      <c r="M32" s="79">
        <f>SUM(M30:M31)</f>
        <v>0</v>
      </c>
      <c r="N32" s="431"/>
    </row>
    <row r="33" spans="1:14" x14ac:dyDescent="0.25">
      <c r="N33" s="431"/>
    </row>
    <row r="48" spans="1:14" x14ac:dyDescent="0.25">
      <c r="A48" s="8"/>
    </row>
  </sheetData>
  <mergeCells count="21">
    <mergeCell ref="A25:M25"/>
    <mergeCell ref="C4:C5"/>
    <mergeCell ref="A1:C1"/>
    <mergeCell ref="B4:B5"/>
    <mergeCell ref="L28:M28"/>
    <mergeCell ref="A31:J31"/>
    <mergeCell ref="D1:M1"/>
    <mergeCell ref="D6:E6"/>
    <mergeCell ref="A29:J29"/>
    <mergeCell ref="H6:I6"/>
    <mergeCell ref="A30:J30"/>
    <mergeCell ref="N1:N33"/>
    <mergeCell ref="L2:M2"/>
    <mergeCell ref="A3:A6"/>
    <mergeCell ref="B3:I3"/>
    <mergeCell ref="J3:M5"/>
    <mergeCell ref="F6:G6"/>
    <mergeCell ref="A32:J32"/>
    <mergeCell ref="B6:C6"/>
    <mergeCell ref="D4:I4"/>
    <mergeCell ref="A27:M27"/>
  </mergeCells>
  <printOptions horizontalCentered="1"/>
  <pageMargins left="0.78740157480314965" right="0.78740157480314965" top="1.3779527559055118" bottom="0.65" header="0.44" footer="0.46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10</vt:i4>
      </vt:variant>
    </vt:vector>
  </HeadingPairs>
  <TitlesOfParts>
    <vt:vector size="28" baseType="lpstr">
      <vt:lpstr>ÖSSZEFÜGGÉSEK</vt:lpstr>
      <vt:lpstr>1.1.sz.mell.</vt:lpstr>
      <vt:lpstr>2.1.sz.mell  </vt:lpstr>
      <vt:lpstr>2.2.sz.mell  </vt:lpstr>
      <vt:lpstr>ELLENŐRZÉS-1.sz.2.1.sz.2.2.sz.</vt:lpstr>
      <vt:lpstr>3.sz.mell.</vt:lpstr>
      <vt:lpstr>4.sz.mell.</vt:lpstr>
      <vt:lpstr>5. sz. mell.  </vt:lpstr>
      <vt:lpstr>5. 1.sz. mell.</vt:lpstr>
      <vt:lpstr>5. 2.sz. mell. </vt:lpstr>
      <vt:lpstr>6.1. sz. mell</vt:lpstr>
      <vt:lpstr>6.2. sz. mell</vt:lpstr>
      <vt:lpstr>7.1. sz. mell.</vt:lpstr>
      <vt:lpstr>7.1.1. sz. mell.</vt:lpstr>
      <vt:lpstr>7.2. sz. mell.</vt:lpstr>
      <vt:lpstr>7.2.1. sz. mell.</vt:lpstr>
      <vt:lpstr>8. sz. mell</vt:lpstr>
      <vt:lpstr>9.sz.mell.</vt:lpstr>
      <vt:lpstr>ÖSSZEFÜGGÉSEK!_5._melléklet_a_.__2021.__VI.24.__önkormányzati_rendelethez</vt:lpstr>
      <vt:lpstr>_5._melléklet_a_.__2021.__VI.24.__önkormányzati_rendelethez</vt:lpstr>
      <vt:lpstr>'6.1. sz. mell'!Nyomtatási_cím</vt:lpstr>
      <vt:lpstr>'6.2. sz. mell'!Nyomtatási_cím</vt:lpstr>
      <vt:lpstr>'7.1. sz. mell.'!Nyomtatási_cím</vt:lpstr>
      <vt:lpstr>'7.1.1. sz. mell.'!Nyomtatási_cím</vt:lpstr>
      <vt:lpstr>'7.2. sz. mell.'!Nyomtatási_cím</vt:lpstr>
      <vt:lpstr>'7.2.1. sz. mell.'!Nyomtatási_cím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Munka</cp:lastModifiedBy>
  <cp:lastPrinted>2021-05-28T07:48:51Z</cp:lastPrinted>
  <dcterms:created xsi:type="dcterms:W3CDTF">1999-10-30T10:30:45Z</dcterms:created>
  <dcterms:modified xsi:type="dcterms:W3CDTF">2021-05-31T16:02:59Z</dcterms:modified>
</cp:coreProperties>
</file>