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unka\Desktop\Zsolti\Rendeletek\2020. évi zárszámadás\"/>
    </mc:Choice>
  </mc:AlternateContent>
  <bookViews>
    <workbookView xWindow="0" yWindow="0" windowWidth="28800" windowHeight="11835" tabRatio="727" activeTab="1"/>
  </bookViews>
  <sheets>
    <sheet name="ÖSSZEFÜGGÉSEK" sheetId="75" r:id="rId1"/>
    <sheet name="1.1.sz.mell." sheetId="1" r:id="rId2"/>
    <sheet name="2.1.sz.mell  " sheetId="73" r:id="rId3"/>
    <sheet name="2.2.sz.mell  " sheetId="61" r:id="rId4"/>
    <sheet name="ELLENŐRZÉS-1.sz.2.1.sz.2.2.sz." sheetId="76" r:id="rId5"/>
    <sheet name="3.sz.mell." sheetId="63" r:id="rId6"/>
    <sheet name="4.sz.mell." sheetId="64" r:id="rId7"/>
    <sheet name="5. sz. mell. " sheetId="71" r:id="rId8"/>
    <sheet name="6.1. sz. mell" sheetId="3" r:id="rId9"/>
    <sheet name="7.1. sz. mell" sheetId="79" r:id="rId10"/>
    <sheet name="8.1. sz. mell." sheetId="84" r:id="rId11"/>
    <sheet name="9. sz. mell" sheetId="107" r:id="rId12"/>
    <sheet name="Munka1" sheetId="94" r:id="rId13"/>
  </sheets>
  <definedNames>
    <definedName name="_xlnm.Print_Titles" localSheetId="8">'6.1. sz. mell'!$1:$6</definedName>
    <definedName name="_xlnm.Print_Titles" localSheetId="9">'7.1. sz. mell'!$1:$6</definedName>
    <definedName name="_xlnm.Print_Titles" localSheetId="10">'8.1. sz. mell.'!$1:$6</definedName>
    <definedName name="_xlnm.Print_Area" localSheetId="1">'1.1.sz.mell.'!$A$1:$E$146</definedName>
    <definedName name="_xlnm.Print_Area" localSheetId="2">'2.1.sz.mell  '!$A$1:$J$32</definedName>
  </definedNames>
  <calcPr calcId="152511" fullCalcOnLoad="1"/>
</workbook>
</file>

<file path=xl/calcChain.xml><?xml version="1.0" encoding="utf-8"?>
<calcChain xmlns="http://schemas.openxmlformats.org/spreadsheetml/2006/main">
  <c r="E1" i="84" l="1"/>
  <c r="E1" i="79"/>
  <c r="E1" i="3"/>
  <c r="N1" i="71"/>
  <c r="H1" i="64"/>
  <c r="H1" i="63"/>
  <c r="E5" i="107"/>
  <c r="E13" i="1"/>
  <c r="C112" i="3"/>
  <c r="D112" i="3"/>
  <c r="E112" i="3"/>
  <c r="C113" i="1"/>
  <c r="D24" i="73"/>
  <c r="E24" i="73"/>
  <c r="E27" i="73" s="1"/>
  <c r="C24" i="73"/>
  <c r="D113" i="1"/>
  <c r="E113" i="1"/>
  <c r="D97" i="1"/>
  <c r="E97" i="1"/>
  <c r="C97" i="1"/>
  <c r="C92" i="1" s="1"/>
  <c r="D96" i="3"/>
  <c r="E96" i="3"/>
  <c r="E91" i="3" s="1"/>
  <c r="E124" i="3" s="1"/>
  <c r="C96" i="3"/>
  <c r="D29" i="3"/>
  <c r="E29" i="3"/>
  <c r="C29" i="3"/>
  <c r="C27" i="1"/>
  <c r="A27" i="71"/>
  <c r="M6" i="71"/>
  <c r="F6" i="71"/>
  <c r="K6" i="71" s="1"/>
  <c r="D6" i="71"/>
  <c r="J6" i="71" s="1"/>
  <c r="G3" i="63"/>
  <c r="E3" i="63"/>
  <c r="E3" i="64" s="1"/>
  <c r="D3" i="63"/>
  <c r="D3" i="64" s="1"/>
  <c r="E134" i="3"/>
  <c r="D134" i="3"/>
  <c r="C134" i="3"/>
  <c r="D44" i="84"/>
  <c r="E44" i="84"/>
  <c r="D50" i="84"/>
  <c r="E50" i="84"/>
  <c r="C50" i="84"/>
  <c r="C55" i="84" s="1"/>
  <c r="C44" i="84"/>
  <c r="D8" i="84"/>
  <c r="E8" i="84"/>
  <c r="D19" i="84"/>
  <c r="E19" i="84"/>
  <c r="D25" i="84"/>
  <c r="E25" i="84"/>
  <c r="D29" i="84"/>
  <c r="E29" i="84"/>
  <c r="D35" i="84"/>
  <c r="E35" i="84"/>
  <c r="D36" i="84"/>
  <c r="E36" i="84"/>
  <c r="D40" i="84"/>
  <c r="E40" i="84"/>
  <c r="C36" i="84"/>
  <c r="C29" i="84"/>
  <c r="C25" i="84"/>
  <c r="C19" i="84"/>
  <c r="C8" i="84"/>
  <c r="C35" i="84" s="1"/>
  <c r="C40" i="84"/>
  <c r="D44" i="79"/>
  <c r="E44" i="79"/>
  <c r="D50" i="79"/>
  <c r="E50" i="79"/>
  <c r="D55" i="79"/>
  <c r="E55" i="79"/>
  <c r="C50" i="79"/>
  <c r="C44" i="79"/>
  <c r="C55" i="79" s="1"/>
  <c r="D8" i="79"/>
  <c r="E8" i="79"/>
  <c r="D19" i="79"/>
  <c r="E19" i="79"/>
  <c r="D25" i="79"/>
  <c r="E25" i="79"/>
  <c r="D29" i="79"/>
  <c r="E29" i="79"/>
  <c r="D35" i="79"/>
  <c r="E35" i="79"/>
  <c r="D36" i="79"/>
  <c r="E36" i="79"/>
  <c r="D40" i="79"/>
  <c r="E40" i="79"/>
  <c r="C36" i="79"/>
  <c r="C29" i="79"/>
  <c r="C25" i="79"/>
  <c r="C19" i="79"/>
  <c r="C8" i="79"/>
  <c r="C35" i="79" s="1"/>
  <c r="C40" i="79" s="1"/>
  <c r="D91" i="3"/>
  <c r="D124" i="3" s="1"/>
  <c r="D107" i="3"/>
  <c r="E107" i="3"/>
  <c r="D121" i="3"/>
  <c r="E121" i="3"/>
  <c r="D125" i="3"/>
  <c r="E125" i="3"/>
  <c r="E145" i="3" s="1"/>
  <c r="E146" i="3" s="1"/>
  <c r="D129" i="3"/>
  <c r="E129" i="3"/>
  <c r="D140" i="3"/>
  <c r="E140" i="3"/>
  <c r="D145" i="3"/>
  <c r="C140" i="3"/>
  <c r="C129" i="3"/>
  <c r="C125" i="3"/>
  <c r="C121" i="3"/>
  <c r="C107" i="3"/>
  <c r="C91" i="3"/>
  <c r="D8" i="3"/>
  <c r="E8" i="3"/>
  <c r="D15" i="3"/>
  <c r="E15" i="3"/>
  <c r="D22" i="3"/>
  <c r="E22" i="3"/>
  <c r="D36" i="3"/>
  <c r="E36" i="3"/>
  <c r="D47" i="3"/>
  <c r="E47" i="3"/>
  <c r="D53" i="3"/>
  <c r="E53" i="3"/>
  <c r="D58" i="3"/>
  <c r="E58" i="3"/>
  <c r="D64" i="3"/>
  <c r="E64" i="3"/>
  <c r="D68" i="3"/>
  <c r="E68" i="3"/>
  <c r="D73" i="3"/>
  <c r="E73" i="3"/>
  <c r="D76" i="3"/>
  <c r="E76" i="3"/>
  <c r="D80" i="3"/>
  <c r="E80" i="3"/>
  <c r="D86" i="3"/>
  <c r="E86" i="3"/>
  <c r="C80" i="3"/>
  <c r="C76" i="3"/>
  <c r="C73" i="3"/>
  <c r="C68" i="3"/>
  <c r="C86" i="3" s="1"/>
  <c r="C64" i="3"/>
  <c r="C58" i="3"/>
  <c r="C53" i="3"/>
  <c r="C47" i="3"/>
  <c r="C36" i="3"/>
  <c r="C22" i="3"/>
  <c r="C15" i="3"/>
  <c r="C8" i="3"/>
  <c r="C63" i="3" s="1"/>
  <c r="C87" i="3" s="1"/>
  <c r="H6" i="71"/>
  <c r="G3" i="64"/>
  <c r="F3" i="63"/>
  <c r="F3" i="64" s="1"/>
  <c r="C3" i="1"/>
  <c r="A34" i="75"/>
  <c r="A34" i="76" s="1"/>
  <c r="A28" i="75"/>
  <c r="A28" i="76" s="1"/>
  <c r="A22" i="75"/>
  <c r="A22" i="76" s="1"/>
  <c r="A16" i="75"/>
  <c r="A16" i="76" s="1"/>
  <c r="A10" i="75"/>
  <c r="A10" i="76" s="1"/>
  <c r="A4" i="76"/>
  <c r="H17" i="61"/>
  <c r="I17" i="61"/>
  <c r="D36" i="76" s="1"/>
  <c r="H30" i="61"/>
  <c r="I30" i="61"/>
  <c r="H31" i="61"/>
  <c r="I31" i="61"/>
  <c r="H33" i="61"/>
  <c r="I33" i="61"/>
  <c r="G33" i="61"/>
  <c r="G30" i="61"/>
  <c r="G17" i="61"/>
  <c r="G31" i="61"/>
  <c r="D17" i="61"/>
  <c r="E17" i="61"/>
  <c r="I32" i="61" s="1"/>
  <c r="D18" i="61"/>
  <c r="E18" i="61"/>
  <c r="E30" i="61" s="1"/>
  <c r="D24" i="61"/>
  <c r="E24" i="61"/>
  <c r="D30" i="61"/>
  <c r="D33" i="61"/>
  <c r="E33" i="61"/>
  <c r="C33" i="61"/>
  <c r="C24" i="61"/>
  <c r="C18" i="61"/>
  <c r="C30" i="61"/>
  <c r="C31" i="61" s="1"/>
  <c r="C17" i="61"/>
  <c r="H18" i="73"/>
  <c r="I18" i="73"/>
  <c r="H27" i="73"/>
  <c r="D31" i="76" s="1"/>
  <c r="I27" i="73"/>
  <c r="D37" i="76"/>
  <c r="G27" i="73"/>
  <c r="G18" i="73"/>
  <c r="C29" i="73"/>
  <c r="D18" i="73"/>
  <c r="E18" i="73"/>
  <c r="D19" i="73"/>
  <c r="D27" i="73"/>
  <c r="D13" i="76" s="1"/>
  <c r="E19" i="73"/>
  <c r="C19" i="73"/>
  <c r="C27" i="73" s="1"/>
  <c r="D7" i="76" s="1"/>
  <c r="C18" i="73"/>
  <c r="D92" i="1"/>
  <c r="D125" i="1" s="1"/>
  <c r="E92" i="1"/>
  <c r="D108" i="1"/>
  <c r="E108" i="1"/>
  <c r="D122" i="1"/>
  <c r="E122" i="1"/>
  <c r="D126" i="1"/>
  <c r="E126" i="1"/>
  <c r="D130" i="1"/>
  <c r="E130" i="1"/>
  <c r="D135" i="1"/>
  <c r="E135" i="1"/>
  <c r="D140" i="1"/>
  <c r="D145" i="1" s="1"/>
  <c r="E140" i="1"/>
  <c r="E145" i="1"/>
  <c r="B37" i="76" s="1"/>
  <c r="C140" i="1"/>
  <c r="C135" i="1"/>
  <c r="C130" i="1"/>
  <c r="C145" i="1" s="1"/>
  <c r="B25" i="76" s="1"/>
  <c r="C126" i="1"/>
  <c r="C122" i="1"/>
  <c r="D27" i="1"/>
  <c r="E27" i="1"/>
  <c r="D6" i="1"/>
  <c r="E6" i="1"/>
  <c r="D13" i="1"/>
  <c r="D20" i="1"/>
  <c r="E20" i="1"/>
  <c r="D34" i="1"/>
  <c r="E34" i="1"/>
  <c r="D45" i="1"/>
  <c r="E45" i="1"/>
  <c r="D51" i="1"/>
  <c r="E51" i="1"/>
  <c r="D56" i="1"/>
  <c r="E56" i="1"/>
  <c r="D62" i="1"/>
  <c r="E62" i="1"/>
  <c r="D66" i="1"/>
  <c r="E66" i="1"/>
  <c r="D71" i="1"/>
  <c r="E71" i="1"/>
  <c r="D74" i="1"/>
  <c r="E74" i="1"/>
  <c r="D78" i="1"/>
  <c r="E78" i="1"/>
  <c r="C78" i="1"/>
  <c r="C74" i="1"/>
  <c r="C71" i="1"/>
  <c r="C66" i="1"/>
  <c r="C84" i="1" s="1"/>
  <c r="C62" i="1"/>
  <c r="C56" i="1"/>
  <c r="C51" i="1"/>
  <c r="C45" i="1"/>
  <c r="C34" i="1"/>
  <c r="C20" i="1"/>
  <c r="C13" i="1"/>
  <c r="C6" i="1"/>
  <c r="G36" i="107"/>
  <c r="F36" i="107"/>
  <c r="D36" i="107"/>
  <c r="C36" i="107"/>
  <c r="E35" i="107"/>
  <c r="E34" i="107"/>
  <c r="E33" i="107"/>
  <c r="E32" i="107"/>
  <c r="E31" i="107"/>
  <c r="E29" i="107"/>
  <c r="E28" i="107"/>
  <c r="E27" i="107"/>
  <c r="E26" i="107"/>
  <c r="E25" i="107"/>
  <c r="E24" i="107"/>
  <c r="E23" i="107"/>
  <c r="E22" i="107"/>
  <c r="E21" i="107"/>
  <c r="E20" i="107"/>
  <c r="E19" i="107"/>
  <c r="E18" i="107"/>
  <c r="E17" i="107"/>
  <c r="E16" i="107"/>
  <c r="E15" i="107"/>
  <c r="E14" i="107"/>
  <c r="E13" i="107"/>
  <c r="E12" i="107"/>
  <c r="E11" i="107"/>
  <c r="E10" i="107"/>
  <c r="E9" i="107"/>
  <c r="E8" i="107"/>
  <c r="E7" i="107"/>
  <c r="E6" i="107"/>
  <c r="E36" i="107"/>
  <c r="L32" i="71"/>
  <c r="M32" i="71"/>
  <c r="K32" i="71"/>
  <c r="C24" i="71"/>
  <c r="M23" i="71"/>
  <c r="M22" i="71"/>
  <c r="M21" i="71"/>
  <c r="M20" i="71"/>
  <c r="M18" i="71"/>
  <c r="L20" i="71"/>
  <c r="L21" i="71"/>
  <c r="L22" i="71"/>
  <c r="L23" i="71"/>
  <c r="L19" i="71"/>
  <c r="M19" i="71" s="1"/>
  <c r="L18" i="71"/>
  <c r="L24" i="71" s="1"/>
  <c r="M24" i="71" s="1"/>
  <c r="D24" i="71"/>
  <c r="E24" i="71"/>
  <c r="F24" i="71"/>
  <c r="G24" i="71"/>
  <c r="H24" i="71"/>
  <c r="I24" i="71"/>
  <c r="J24" i="71"/>
  <c r="K24" i="71"/>
  <c r="B24" i="71"/>
  <c r="M9" i="71"/>
  <c r="M11" i="71"/>
  <c r="M12" i="71"/>
  <c r="M13" i="71"/>
  <c r="M14" i="71"/>
  <c r="L10" i="71"/>
  <c r="L11" i="71"/>
  <c r="L12" i="71"/>
  <c r="L13" i="71"/>
  <c r="L14" i="71"/>
  <c r="L9" i="71"/>
  <c r="L8" i="71"/>
  <c r="C15" i="71"/>
  <c r="B15" i="71"/>
  <c r="D15" i="71"/>
  <c r="E15" i="71"/>
  <c r="F15" i="71"/>
  <c r="G15" i="71"/>
  <c r="H15" i="71"/>
  <c r="I15" i="71"/>
  <c r="J15" i="71"/>
  <c r="K15" i="71"/>
  <c r="G5" i="64"/>
  <c r="G6" i="64"/>
  <c r="G7" i="64"/>
  <c r="G8" i="64"/>
  <c r="G9" i="64"/>
  <c r="G10" i="64"/>
  <c r="G11" i="64"/>
  <c r="G12" i="64"/>
  <c r="G13" i="64"/>
  <c r="G14" i="64"/>
  <c r="G15" i="64"/>
  <c r="G16" i="64"/>
  <c r="G17" i="64"/>
  <c r="G18" i="64"/>
  <c r="G19" i="64"/>
  <c r="G20" i="64"/>
  <c r="G21" i="64"/>
  <c r="G22" i="64"/>
  <c r="G23" i="64"/>
  <c r="F24" i="64"/>
  <c r="E24" i="64"/>
  <c r="D24" i="64"/>
  <c r="B24" i="64"/>
  <c r="F24" i="63"/>
  <c r="G6" i="63"/>
  <c r="G7" i="63"/>
  <c r="G8" i="63"/>
  <c r="G9" i="63"/>
  <c r="G10" i="63"/>
  <c r="G11" i="63"/>
  <c r="G12" i="63"/>
  <c r="G13" i="63"/>
  <c r="G14" i="63"/>
  <c r="G15" i="63"/>
  <c r="G16" i="63"/>
  <c r="G17" i="63"/>
  <c r="G18" i="63"/>
  <c r="G19" i="63"/>
  <c r="G20" i="63"/>
  <c r="G21" i="63"/>
  <c r="G22" i="63"/>
  <c r="G23" i="63"/>
  <c r="G5" i="63"/>
  <c r="G24" i="63" s="1"/>
  <c r="B24" i="63"/>
  <c r="D24" i="63"/>
  <c r="E24" i="63"/>
  <c r="M8" i="71"/>
  <c r="E4" i="73"/>
  <c r="G32" i="61"/>
  <c r="C4" i="73"/>
  <c r="D31" i="61"/>
  <c r="D63" i="3"/>
  <c r="D87" i="3" s="1"/>
  <c r="C145" i="3"/>
  <c r="E55" i="84"/>
  <c r="D55" i="84"/>
  <c r="C4" i="61"/>
  <c r="E32" i="61"/>
  <c r="H32" i="61"/>
  <c r="C32" i="61"/>
  <c r="I28" i="73"/>
  <c r="D30" i="76"/>
  <c r="E84" i="1"/>
  <c r="B19" i="76" s="1"/>
  <c r="C61" i="1"/>
  <c r="C108" i="1"/>
  <c r="C124" i="3"/>
  <c r="H28" i="73"/>
  <c r="D32" i="76" s="1"/>
  <c r="D32" i="61"/>
  <c r="D18" i="76"/>
  <c r="D12" i="76"/>
  <c r="D24" i="76"/>
  <c r="I29" i="73"/>
  <c r="E151" i="1"/>
  <c r="D84" i="1"/>
  <c r="B13" i="76" s="1"/>
  <c r="B7" i="76"/>
  <c r="C146" i="3"/>
  <c r="D146" i="3"/>
  <c r="E125" i="1"/>
  <c r="B36" i="76"/>
  <c r="E146" i="1"/>
  <c r="B38" i="76" s="1"/>
  <c r="M10" i="71"/>
  <c r="E13" i="76"/>
  <c r="B31" i="76" l="1"/>
  <c r="E31" i="76" s="1"/>
  <c r="D151" i="1"/>
  <c r="B30" i="76"/>
  <c r="E30" i="76" s="1"/>
  <c r="D146" i="1"/>
  <c r="B32" i="76" s="1"/>
  <c r="E32" i="76" s="1"/>
  <c r="E4" i="61"/>
  <c r="I4" i="61"/>
  <c r="E7" i="76"/>
  <c r="B6" i="76"/>
  <c r="C85" i="1"/>
  <c r="B8" i="76" s="1"/>
  <c r="G4" i="73"/>
  <c r="G4" i="61"/>
  <c r="I4" i="73"/>
  <c r="G24" i="64"/>
  <c r="E29" i="73"/>
  <c r="E28" i="73"/>
  <c r="J1" i="61"/>
  <c r="C89" i="1"/>
  <c r="D28" i="73"/>
  <c r="E31" i="61"/>
  <c r="E36" i="76"/>
  <c r="D38" i="76"/>
  <c r="E38" i="76" s="1"/>
  <c r="D4" i="73"/>
  <c r="L15" i="71"/>
  <c r="M15" i="71" s="1"/>
  <c r="C151" i="1"/>
  <c r="D61" i="1"/>
  <c r="E37" i="76"/>
  <c r="G29" i="73"/>
  <c r="D6" i="76"/>
  <c r="C28" i="73"/>
  <c r="D25" i="76"/>
  <c r="E25" i="76" s="1"/>
  <c r="G28" i="73"/>
  <c r="D26" i="76" s="1"/>
  <c r="H29" i="73"/>
  <c r="D29" i="73"/>
  <c r="E63" i="3"/>
  <c r="E87" i="3" s="1"/>
  <c r="C125" i="1"/>
  <c r="C150" i="1" s="1"/>
  <c r="D19" i="76"/>
  <c r="E19" i="76" s="1"/>
  <c r="E61" i="1"/>
  <c r="J1" i="73"/>
  <c r="E85" i="1" l="1"/>
  <c r="B20" i="76" s="1"/>
  <c r="E150" i="1"/>
  <c r="B18" i="76"/>
  <c r="E18" i="76" s="1"/>
  <c r="D150" i="1"/>
  <c r="B12" i="76"/>
  <c r="E12" i="76" s="1"/>
  <c r="D85" i="1"/>
  <c r="B14" i="76" s="1"/>
  <c r="H30" i="73"/>
  <c r="D14" i="76"/>
  <c r="D30" i="73"/>
  <c r="D4" i="61"/>
  <c r="H4" i="73"/>
  <c r="H4" i="61"/>
  <c r="E30" i="73"/>
  <c r="D20" i="76"/>
  <c r="I30" i="73"/>
  <c r="B24" i="76"/>
  <c r="E24" i="76" s="1"/>
  <c r="C146" i="1"/>
  <c r="B26" i="76" s="1"/>
  <c r="E26" i="76" s="1"/>
  <c r="C30" i="73"/>
  <c r="D8" i="76"/>
  <c r="E8" i="76" s="1"/>
  <c r="G30" i="73"/>
  <c r="E6" i="76"/>
  <c r="E14" i="76" l="1"/>
  <c r="E20" i="76"/>
</calcChain>
</file>

<file path=xl/sharedStrings.xml><?xml version="1.0" encoding="utf-8"?>
<sst xmlns="http://schemas.openxmlformats.org/spreadsheetml/2006/main" count="1201" uniqueCount="503">
  <si>
    <t>Beruházási (felhalmozási) kiadások előirányzata beruházásonként</t>
  </si>
  <si>
    <t>Felújítási kiadások előirányzata felújításonként</t>
  </si>
  <si>
    <t>Vállalkozási maradvány igénybevétele</t>
  </si>
  <si>
    <t>B E V É T E L E K</t>
  </si>
  <si>
    <t>Sor-szám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</si>
  <si>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</si>
  <si>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</si>
  <si>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</si>
  <si>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</si>
  <si>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</si>
  <si>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</si>
  <si>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</si>
  <si>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</si>
  <si>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</si>
  <si>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</si>
  <si>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</si>
  <si>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</si>
  <si>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</si>
  <si>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</si>
  <si>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</si>
  <si>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</si>
  <si>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</si>
  <si>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</si>
  <si>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</si>
  <si>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</si>
  <si>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</si>
  <si>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</si>
  <si>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</si>
  <si>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</si>
  <si>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</si>
  <si>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</si>
  <si>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</si>
  <si>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</si>
  <si>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</si>
  <si>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</si>
  <si>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K I A D Á S O K</t>
  </si>
  <si>
    <t>Személyi  juttatások</t>
  </si>
  <si>
    <t>Tartalékok</t>
  </si>
  <si>
    <t>Összesen</t>
  </si>
  <si>
    <t>Összesen:</t>
  </si>
  <si>
    <t>01</t>
  </si>
  <si>
    <t>Bevételek</t>
  </si>
  <si>
    <t>Kiadások</t>
  </si>
  <si>
    <t>Egyéb fejlesztési célú kiadások</t>
  </si>
  <si>
    <t>Általános tartalék</t>
  </si>
  <si>
    <t>Céltartalék</t>
  </si>
  <si>
    <t>02</t>
  </si>
  <si>
    <t>03</t>
  </si>
  <si>
    <t>Megnevezés</t>
  </si>
  <si>
    <t>Személyi juttatások</t>
  </si>
  <si>
    <t>ÖSSZESEN:</t>
  </si>
  <si>
    <t>Beruházás  megnevezése</t>
  </si>
  <si>
    <t>Teljes költség</t>
  </si>
  <si>
    <t>Kivitelezés kezdési és befejezési éve</t>
  </si>
  <si>
    <t>Felújítás  megnevezése</t>
  </si>
  <si>
    <t>Sor-
szám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</si>
  <si>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</si>
  <si>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</si>
  <si>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</si>
  <si>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</si>
  <si>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</si>
  <si>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</si>
  <si>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</si>
  <si>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</si>
  <si>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</si>
  <si>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7.1.</t>
  </si>
  <si>
    <t>7.2.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</si>
  <si>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</si>
  <si>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</si>
  <si>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</si>
  <si>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</si>
  <si>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</si>
  <si>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</si>
  <si>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</si>
  <si>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</si>
  <si>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</si>
  <si>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</si>
  <si>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</si>
  <si>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Kiadások összesen:</t>
  </si>
  <si>
    <t>1.5</t>
  </si>
  <si>
    <t>1.8.</t>
  </si>
  <si>
    <t>1.9.</t>
  </si>
  <si>
    <t>1.10.</t>
  </si>
  <si>
    <t>1.11.</t>
  </si>
  <si>
    <t>2.6.</t>
  </si>
  <si>
    <t>1.12.</t>
  </si>
  <si>
    <t>2.7.</t>
  </si>
  <si>
    <t>30.</t>
  </si>
  <si>
    <t>Források</t>
  </si>
  <si>
    <t>Saját erő</t>
  </si>
  <si>
    <t>EU-s forrás</t>
  </si>
  <si>
    <t>Hitel</t>
  </si>
  <si>
    <t>Egyéb forrás</t>
  </si>
  <si>
    <t>Kiadások, költségek</t>
  </si>
  <si>
    <t>Források összesen:</t>
  </si>
  <si>
    <t>Támogatott neve</t>
  </si>
  <si>
    <t>Dologi  kiadások</t>
  </si>
  <si>
    <t>Személyi jellegű</t>
  </si>
  <si>
    <t>Beruházások, beszerzések</t>
  </si>
  <si>
    <t>Szolgáltatások igénybe vétele</t>
  </si>
  <si>
    <t>Adminisztratív költségek</t>
  </si>
  <si>
    <t>- saját erőből központi támogatás</t>
  </si>
  <si>
    <t>Társfinanszírozás</t>
  </si>
  <si>
    <t>1.5.</t>
  </si>
  <si>
    <t>11.1.</t>
  </si>
  <si>
    <t>11.2.</t>
  </si>
  <si>
    <t>Költségvetési rendelet űrlapjainak összefüggései:</t>
  </si>
  <si>
    <t>1. sz. táblázat</t>
  </si>
  <si>
    <t>2. sz. táblázat</t>
  </si>
  <si>
    <t>3. sz. táblázat</t>
  </si>
  <si>
    <t>ELTÉRÉS</t>
  </si>
  <si>
    <t>Rövid lejáratú hitelek törlesztése</t>
  </si>
  <si>
    <t>Hosszú lejáratú hitelek törlesztése</t>
  </si>
  <si>
    <t>I. Működési célú bevételek és kiadások mérlege
(Önkormányzati szinten)</t>
  </si>
  <si>
    <t>II. Felhalmozási célú bevételek és kiadások mérlege
(Önkormányzati szinten)</t>
  </si>
  <si>
    <t>Költségvetési hiány:</t>
  </si>
  <si>
    <t>Költségvetési többlet:</t>
  </si>
  <si>
    <t>3.5.</t>
  </si>
  <si>
    <t>3.6.</t>
  </si>
  <si>
    <t xml:space="preserve">4. </t>
  </si>
  <si>
    <t>Közhatalmi bevételek</t>
  </si>
  <si>
    <t>5.4.</t>
  </si>
  <si>
    <t>5.5.</t>
  </si>
  <si>
    <t>5.6.</t>
  </si>
  <si>
    <t>5.7.</t>
  </si>
  <si>
    <t>5.8.</t>
  </si>
  <si>
    <t xml:space="preserve">7. </t>
  </si>
  <si>
    <t>8.1.</t>
  </si>
  <si>
    <t>8.2.</t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</si>
  <si>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</si>
  <si>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</si>
  <si>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</si>
  <si>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</si>
  <si>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</si>
  <si>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</si>
  <si>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</si>
  <si>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2.10.</t>
  </si>
  <si>
    <t>Értékpapír vásárlása, visszavásárlása</t>
  </si>
  <si>
    <t>Forgatási célú belföldi, külföldi értékpapírok vásárlása</t>
  </si>
  <si>
    <t>Betét elhelyezése</t>
  </si>
  <si>
    <t>Hitelek törlesztése</t>
  </si>
  <si>
    <t>Befektetési célú belföldi, külföldi értékpapírok vásárlása</t>
  </si>
  <si>
    <t>Feladat megnevezése</t>
  </si>
  <si>
    <t>Költségvetési szerv megnevezése</t>
  </si>
  <si>
    <t>Száma</t>
  </si>
  <si>
    <t>Önkormányzat</t>
  </si>
  <si>
    <t xml:space="preserve">   Költségvetési maradvány igénybevétele </t>
  </si>
  <si>
    <t xml:space="preserve">   Vállalkozási maradvány igénybevétele </t>
  </si>
  <si>
    <t>Beruházások</t>
  </si>
  <si>
    <t>Ezer forintban</t>
  </si>
  <si>
    <t>8.3.</t>
  </si>
  <si>
    <t>Egyéb felhalmozási kiadások</t>
  </si>
  <si>
    <t xml:space="preserve">   Betét visszavonásából származó bevétel </t>
  </si>
  <si>
    <t xml:space="preserve">Dologi kiadások </t>
  </si>
  <si>
    <t>Kölcsön törlesztése</t>
  </si>
  <si>
    <t>Tárgyévi  hiány:</t>
  </si>
  <si>
    <t>Tárgyévi  többlet:</t>
  </si>
  <si>
    <t>Költségvetési maradvány igénybevétele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</si>
  <si>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</si>
  <si>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</si>
  <si>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</si>
  <si>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</si>
  <si>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Hiány külső finanszírozásának bevételei (20+…+24 )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</si>
  <si>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</si>
  <si>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</si>
  <si>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</si>
  <si>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</si>
  <si>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</si>
  <si>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Hiány belső finanszírozás bevételei ( 14+…+18)</t>
  </si>
  <si>
    <t>Kiadási jogcím</t>
  </si>
  <si>
    <t>Eredeti előirányzat</t>
  </si>
  <si>
    <t>* Amennyiben több projekt megvalósítása történi egy időben akkor azokat külön-külön, projektenként be kell mutatni!</t>
  </si>
  <si>
    <t>Évenkénti üteme</t>
  </si>
  <si>
    <t>Összes bevétel,
kiadás</t>
  </si>
  <si>
    <t>Támogatási szerződés szerinti bevételek, kiadások</t>
  </si>
  <si>
    <t>Módosított előirányzat</t>
  </si>
  <si>
    <t>Teljesítés</t>
  </si>
  <si>
    <t>Eredeti</t>
  </si>
  <si>
    <t>Módosított</t>
  </si>
  <si>
    <t>31.</t>
  </si>
  <si>
    <t>Költségvetési szerv neve</t>
  </si>
  <si>
    <t>Önkormányzat működési támogatásai (1.1.+…+.1.6.)</t>
  </si>
  <si>
    <t>Helyi önkormányzatok működésének általános támogatása</t>
  </si>
  <si>
    <t>Önkormányzatok egyes köznevelési feladatainak támogatása</t>
  </si>
  <si>
    <t>Önkormányzatok szociális és gyermekjóléti feladatainak támogatása</t>
  </si>
  <si>
    <t>Önkormányzatok kulturális feladatainak támogatása</t>
  </si>
  <si>
    <t>Működési célú központosított előirányzatok</t>
  </si>
  <si>
    <t>Helyi önkormányzatok kiegészítő támogatásai</t>
  </si>
  <si>
    <t>Működési célú támogatások államháztartáson belülről (2.1.+…+.2.5.)</t>
  </si>
  <si>
    <t>Elvonások és befizetések bevételei</t>
  </si>
  <si>
    <t xml:space="preserve">Működési célú garancia- és kezességvállalásból megtérülések </t>
  </si>
  <si>
    <t xml:space="preserve">Működési célú visszatérítendő támogatások, kölcsönök visszatérülése </t>
  </si>
  <si>
    <t>Működési célú visszatérítendő támogatások, kölcsönök igénybevétele</t>
  </si>
  <si>
    <t xml:space="preserve">Egyéb működési célú támogatások bevételei </t>
  </si>
  <si>
    <t>2.5.-ből EU-s támogatás</t>
  </si>
  <si>
    <t>Felhalmozási célú támogatások államháztartáson belülről (3.1.+…+3.5.)</t>
  </si>
  <si>
    <t>Felhalmozási célú önkormányzati támogatások</t>
  </si>
  <si>
    <t>Felhalmozási célú garancia- és kezességvállalásból megtérülések</t>
  </si>
  <si>
    <t>Felhalmozási célú visszatérítendő támogatások, kölcsönök visszatérülése</t>
  </si>
  <si>
    <t>Felhalmozási célú visszatérítendő támogatások, kölcsönök igénybevétele</t>
  </si>
  <si>
    <t>Egyéb felhalmozási célú támogatások bevételei</t>
  </si>
  <si>
    <t>3.5.-ből EU-s támogatás</t>
  </si>
  <si>
    <t>4.1.</t>
  </si>
  <si>
    <t>4.2.</t>
  </si>
  <si>
    <t>4.3.</t>
  </si>
  <si>
    <t>Egyéb áruhasználati és szolgáltatási adók</t>
  </si>
  <si>
    <t>Egyéb közhatalmi bevételek</t>
  </si>
  <si>
    <t>Működési bevételek (5.1.+…+ 5.10.)</t>
  </si>
  <si>
    <t>Készletértékesítés ellenértéke</t>
  </si>
  <si>
    <t>Szolgáltatások ellenértéke</t>
  </si>
  <si>
    <t>Közvetített szolgáltatások értéke</t>
  </si>
  <si>
    <t>Tulajdonosi bevételek</t>
  </si>
  <si>
    <t>Ellátási díjak</t>
  </si>
  <si>
    <t xml:space="preserve">Kiszámlázott általános forgalmi adó </t>
  </si>
  <si>
    <t>Általános forgalmi adó visszatérítése</t>
  </si>
  <si>
    <t>Kamatbevételek</t>
  </si>
  <si>
    <t>5.9.</t>
  </si>
  <si>
    <t>Egyéb pénzügyi műveletek bevételei</t>
  </si>
  <si>
    <t>5.10.</t>
  </si>
  <si>
    <t>Egyéb működési bevételek</t>
  </si>
  <si>
    <t>Felhalmozási bevételek (6.1.+…+6.5.)</t>
  </si>
  <si>
    <t>Immateriális javak értékesítése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</si>
  <si>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</si>
  <si>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</si>
  <si>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</si>
  <si>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</si>
  <si>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</si>
  <si>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</si>
  <si>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</si>
  <si>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>Működési célú átvett pénzeszközök (7.1. + … + 7.3.)</t>
  </si>
  <si>
    <t>Működési célú garancia- és kezességvállalásból megtérülések ÁH-n kívülről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</si>
  <si>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</si>
  <si>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</si>
  <si>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</si>
  <si>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</si>
  <si>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</si>
  <si>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Felhalmozási célú átvett pénzeszközök (8.1.+8.2.+8.3.)</t>
  </si>
  <si>
    <t>Felhalm. célú garancia- és kezességvállalásból megtérülések ÁH-n kívülről</t>
  </si>
  <si>
    <t>Felhalm. célú visszatérítendő támogatások, kölcsönök visszatér. ÁH-n kívülről</t>
  </si>
  <si>
    <t>Egyéb felhalmozási célú átvett pénzeszköz</t>
  </si>
  <si>
    <t>8.4.</t>
  </si>
  <si>
    <t>8.3.-ból EU-s támogatás (közvetlen)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</si>
  <si>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</si>
  <si>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</si>
  <si>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</si>
  <si>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</si>
  <si>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</si>
  <si>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</si>
  <si>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</si>
  <si>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</si>
  <si>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</si>
  <si>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</si>
  <si>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</si>
  <si>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Forgatási célú belföldi értékpapírok beváltása,  értékesítése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</si>
  <si>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</si>
  <si>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</si>
  <si>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</si>
  <si>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</si>
  <si>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</si>
  <si>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</si>
  <si>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</si>
  <si>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</si>
  <si>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</si>
  <si>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</si>
  <si>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</si>
  <si>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</si>
  <si>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</si>
  <si>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</si>
  <si>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</si>
  <si>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</si>
  <si>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</si>
  <si>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</si>
  <si>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</si>
  <si>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</si>
  <si>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</si>
  <si>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</si>
  <si>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</si>
  <si>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</si>
  <si>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</si>
  <si>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</si>
  <si>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</si>
  <si>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</si>
  <si>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</si>
  <si>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</si>
  <si>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</si>
  <si>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</si>
  <si>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FINANSZÍROZÁSI BEVÉTELEK ÖSSZESEN: (10. + … +15.)</t>
  </si>
  <si>
    <t xml:space="preserve">    17.</t>
  </si>
  <si>
    <t>KÖLTSÉGVETÉSI ÉS FINANSZÍROZÁSI BEVÉTELEK ÖSSZESEN: (9+16)</t>
  </si>
  <si>
    <t>A</t>
  </si>
  <si>
    <t>B</t>
  </si>
  <si>
    <t>C</t>
  </si>
  <si>
    <t>D</t>
  </si>
  <si>
    <t>E</t>
  </si>
  <si>
    <t xml:space="preserve">   Rövid lejáratú  hitelek, kölcsönök felvétele</t>
  </si>
  <si>
    <r>
      <t xml:space="preserve">   Működési költségvetés kiadásai </t>
    </r>
    <r>
      <rPr>
        <sz val="8"/>
        <rFont val="Times New Roman CE"/>
        <charset val="238"/>
      </rPr>
      <t>(1.1+…+1.5.)</t>
    </r>
  </si>
  <si>
    <t xml:space="preserve"> - az 1.5-ből: - Elvonások és befizetések</t>
  </si>
  <si>
    <t xml:space="preserve">   - Garancia- és kezességvállalásból kifizetés ÁH-n belülre</t>
  </si>
  <si>
    <t xml:space="preserve">   -Visszatérítendő támogatások, kölcsönök nyújtása ÁH-n belülre</t>
  </si>
  <si>
    <t xml:space="preserve">   - Visszatérítendő támogatások, kölcsönök törlesztése ÁH-n belülre</t>
  </si>
  <si>
    <t xml:space="preserve">   - Egyéb működési célú támogatások ÁH-n belülre</t>
  </si>
  <si>
    <t xml:space="preserve">   - Garancia és kezességvállalásból kifizetés ÁH-n kívülre</t>
  </si>
  <si>
    <t xml:space="preserve">   - Visszatérítendő támogatások, kölcsönök nyújtása ÁH-n kívülre</t>
  </si>
  <si>
    <t xml:space="preserve">   - Árkiegészítések, ártámogatások</t>
  </si>
  <si>
    <t>1.14.</t>
  </si>
  <si>
    <t xml:space="preserve">   - Kamattámogatások</t>
  </si>
  <si>
    <t>1.15.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</si>
  <si>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</si>
  <si>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</si>
  <si>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2.1.-ből EU-s forrásból megvalósuló beruházás</t>
  </si>
  <si>
    <t>2.3.-ból EU-s forrásból megvalósuló felújítás</t>
  </si>
  <si>
    <t>2.5.-ből        - Garancia- és kezességvállalásból kifizetés ÁH-n belülre</t>
  </si>
  <si>
    <t xml:space="preserve">   - Visszatérítendő támogatások, kölcsönök nyújtása ÁH-n belülre</t>
  </si>
  <si>
    <t xml:space="preserve">   - Egyéb felhalmozási célú támogatások ÁH-n belülre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</si>
  <si>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</si>
  <si>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</si>
  <si>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</si>
  <si>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</si>
  <si>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</si>
  <si>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</si>
  <si>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Tartalékok (3.1.+3.2.)</t>
  </si>
  <si>
    <t>KÖLTSÉGVETÉSI KIADÁSOK ÖSSZESEN (1+2+3)</t>
  </si>
  <si>
    <t>Hitel-, kölcsöntörlesztés államháztartáson kívülre (5.1. + … + 5.3.)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</si>
  <si>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</si>
  <si>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</si>
  <si>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</si>
  <si>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>Belföldi értékpapírok kiadásai (6.1. + … + 6.4.)</t>
  </si>
  <si>
    <t xml:space="preserve">   Forgatási célú belföldi értékpapírok vásárlása</t>
  </si>
  <si>
    <t xml:space="preserve">   Forgatási célú belföldi értékpapírok beváltása</t>
  </si>
  <si>
    <t xml:space="preserve">   Befektetési célú belföldi értékpapírok vásárlása</t>
  </si>
  <si>
    <t xml:space="preserve">   Befektetési célú belföldi értékpapírok beváltása</t>
  </si>
  <si>
    <t>Belföldi finanszírozás kiadásai (7.1. + … + 7.4.)</t>
  </si>
  <si>
    <t>Államháztartáson belüli megelőlegezések folyósítása</t>
  </si>
  <si>
    <t>Államháztartáson belüli megelőlegezések visszafizetése</t>
  </si>
  <si>
    <t xml:space="preserve"> Pénzeszközök betétként elhelyezése </t>
  </si>
  <si>
    <t xml:space="preserve"> Pénzügyi lízing kiadásai</t>
  </si>
  <si>
    <t>Külföldi finanszírozás kiadásai (6.1. + … + 6.4.)</t>
  </si>
  <si>
    <t xml:space="preserve"> Forgatási célú külföldi értékpapírok vásárlása</t>
  </si>
  <si>
    <t xml:space="preserve"> Befektetési célú külföldi értékpapírok beváltása</t>
  </si>
  <si>
    <t xml:space="preserve"> Külföldi értékpapírok beváltása</t>
  </si>
  <si>
    <t xml:space="preserve"> Külföldi hitelek, kölcsönök törlesztése</t>
  </si>
  <si>
    <t>FINANSZÍROZÁSI KIADÁSOK ÖSSZESEN: (5.+…+8.)</t>
  </si>
  <si>
    <t>KIADÁSOK ÖSSZESEN: (4+9)</t>
  </si>
  <si>
    <t>KÖLTSÉGVETÉSI, FINANSZÍROZÁSI BEVÉTELEK ÉS KIADÁSOK EGYENLEGE</t>
  </si>
  <si>
    <t>Költségvetési hiány, többlet ( költségvetési bevételek 9. sor - költségvetési kiadások 4. sor) (+/-)</t>
  </si>
  <si>
    <t>Finanszírozási bevételek, kiadások egyenlege (finanszírozási bevételek 16. sor - finanszírozási kiadások 9. sor) (+/-)</t>
  </si>
  <si>
    <t>Önkormányzatok működési támogatásai</t>
  </si>
  <si>
    <t>Működési célú támogatások államháztartáson belülről</t>
  </si>
  <si>
    <t>2.-ból EU-s támogatás</t>
  </si>
  <si>
    <t>Működési célú átvett pénzeszközök</t>
  </si>
  <si>
    <t>Költségvetési bevételek összesen (1.+2.+4.+5.+7.+…+12.)</t>
  </si>
  <si>
    <t>Hiány belső finanszírozásának bevételei (15.+…+18. )</t>
  </si>
  <si>
    <t xml:space="preserve">Hiány külső finanszírozásának bevételei (20.+…+21.) </t>
  </si>
  <si>
    <t xml:space="preserve">   Likviditási célú hitelek, kölcsönök felvétele</t>
  </si>
  <si>
    <t xml:space="preserve">   Értékpapírok bevételei</t>
  </si>
  <si>
    <t>Működési célú finanszírozási bevételek összesen (14.+19.)</t>
  </si>
  <si>
    <t>BEVÉTEL ÖSSZESEN (13.+22.)</t>
  </si>
  <si>
    <t>Költségvetési kiadások összesen (1.+...+12.)</t>
  </si>
  <si>
    <t>Likviditási célú hitelek törlesztése</t>
  </si>
  <si>
    <t>Működési célú finanszírozási kiadások összesen (14.+...+21.)</t>
  </si>
  <si>
    <t>KIADÁSOK ÖSSZESEN (13.+22.)</t>
  </si>
  <si>
    <t>Felhalmozási célú támogatások államháztartáson belülről</t>
  </si>
  <si>
    <t>1.-ből EU-s támogatás</t>
  </si>
  <si>
    <t>Felhalmozási bevételek</t>
  </si>
  <si>
    <t>Felhalmozási célú átvett pénzeszközök átvétele</t>
  </si>
  <si>
    <t>4.-ből EU-s támogatás (közvetlen)</t>
  </si>
  <si>
    <t>Egyéb felhalmozási célú bevételek</t>
  </si>
  <si>
    <t>Költségvetési bevételek összesen: (1.+3.+4.+6.+…+11.)</t>
  </si>
  <si>
    <t>Felhalmozási célú finanszírozási bevételek összesen (13.+19.)</t>
  </si>
  <si>
    <t>BEVÉTEL ÖSSZESEN (12+25)</t>
  </si>
  <si>
    <t>F</t>
  </si>
  <si>
    <t>G</t>
  </si>
  <si>
    <t>H</t>
  </si>
  <si>
    <t>I</t>
  </si>
  <si>
    <t>1.-ből EU-s forrásból megvalósuló beruházás</t>
  </si>
  <si>
    <t>3.-ból EU-s forrásból megvalósuló felújítás</t>
  </si>
  <si>
    <t>Költségvetési kiadások összesen: (1.+3.+5.+...+11.)</t>
  </si>
  <si>
    <t>Pénzügyi lízing kiadásai</t>
  </si>
  <si>
    <t>KIADÁSOK ÖSSZESEN (12+25)</t>
  </si>
  <si>
    <t>Felhalmozási célú finanszírozási kiadások összesen (13.+...+24.)</t>
  </si>
  <si>
    <t>1. sz. melléklet Kiadások táblázat C. oszlop 9 sora =</t>
  </si>
  <si>
    <t>1. sz. melléklet Kiadások táblázat D. oszlop 9 sora =</t>
  </si>
  <si>
    <t>1. sz. melléklet Kiadások táblázat E. oszlop 9 sora =</t>
  </si>
  <si>
    <t>1. sz. melléklet Bevételek táblázat C. oszlop 9 sora =</t>
  </si>
  <si>
    <t>2.1. számú melléklet C. oszlop 13. sor + 2.2. számú melléklet C. oszlop 12. sor</t>
  </si>
  <si>
    <t>1. sz. melléklet Bevételek táblázat C. oszlop 16 sora =</t>
  </si>
  <si>
    <t>2.1. számú melléklet C. oszlop 22. sor + 2.2. számú melléklet C. oszlop 25. sor</t>
  </si>
  <si>
    <t>1. sz. melléklet Bevételek táblázat C. oszlop 17 sora =</t>
  </si>
  <si>
    <t>2.1. számú melléklet C. oszlop 23. sor + 2.2. számú melléklet C. oszlop 26. sor</t>
  </si>
  <si>
    <t>1. sz. melléklet Bevételek táblázat D. oszlop 9 sora =</t>
  </si>
  <si>
    <t>1. sz. melléklet Bevételek táblázat D. oszlop 16 sora =</t>
  </si>
  <si>
    <t>1. sz. melléklet Bevételek táblázat D. oszlop 17 sora =</t>
  </si>
  <si>
    <t>1. sz. melléklet Bevételek táblázat E. oszlop 9 sora =</t>
  </si>
  <si>
    <t>1. sz. melléklet Bevételek táblázat E. oszlop 16 sora =</t>
  </si>
  <si>
    <t>1. sz. melléklet Bevételek táblázat E. oszlop 17 sora =</t>
  </si>
  <si>
    <t>2.1. számú melléklet D. oszlop 13. sor + 2.2. számú melléklet D. oszlop 12. sor</t>
  </si>
  <si>
    <t>2.1. számú melléklet D. oszlop 22. sor + 2.2. számú melléklet D. oszlop 25. sor</t>
  </si>
  <si>
    <t>2.1. számú melléklet D. oszlop 23. sor + 2.2. számú melléklet D. oszlop 26. sor</t>
  </si>
  <si>
    <t>2.1. számú melléklet E. oszlop 13. sor + 2.2. számú melléklet E. oszlop 12. sor</t>
  </si>
  <si>
    <t>2.1. számú melléklet E. oszlop 22. sor + 2.2. számú melléklet E. oszlop 25. sor</t>
  </si>
  <si>
    <t>2.1. számú melléklet E. oszlop 23. sor + 2.2. számú melléklet E. oszlop 26. sor</t>
  </si>
  <si>
    <t>1. sz. melléklet Kiadások táblázat C. oszlop 4 sora =</t>
  </si>
  <si>
    <t>1. sz. melléklet Kiadások táblázat C. oszlop 10 sora =</t>
  </si>
  <si>
    <t>1. sz. melléklet Kiadások táblázat D. oszlop 4 sora =</t>
  </si>
  <si>
    <t>1. sz. melléklet Kiadások táblázat D. oszlop 10 sora =</t>
  </si>
  <si>
    <t>1. sz. melléklet Kiadások táblázat E. oszlop 4 sora =</t>
  </si>
  <si>
    <t>1. sz. melléklet Kiadások táblázat E. oszlop 10 sora =</t>
  </si>
  <si>
    <t>2.1. számú melléklet G. oszlop 13. sor + 2.2. számú melléklet G. oszlop 12. sor</t>
  </si>
  <si>
    <t>2.1. számú melléklet G. oszlop 22. sor + 2.2. számú melléklet G. oszlop 25. sor</t>
  </si>
  <si>
    <t>2.1. számú melléklet G. oszlop 23. sor + 2.2. számú melléklet G. oszlop 26. sor</t>
  </si>
  <si>
    <t>2.1. számú melléklet H. oszlop 23. sor + 2.2. számú melléklet H. oszlop 26. sor</t>
  </si>
  <si>
    <t>2.1. számú melléklet H. oszlop 22. sor + 2.2. számú melléklet H. oszlop 25. sor</t>
  </si>
  <si>
    <t>2.1. számú melléklet I. oszlop 23. sor + 2.2. számú melléklet I. oszlop 26. sor</t>
  </si>
  <si>
    <t>2.1. számú melléklet I. oszlop 22. sor + 2.2. számú melléklet I. oszlop 25. sor</t>
  </si>
  <si>
    <t>2.1. számú melléklet H. oszlop 13. sor + 2.2. számú melléklet H. oszlop 12. sor</t>
  </si>
  <si>
    <t>2.1. számú melléklet I. oszlop 13. sor + 2.2. számú melléklet I. oszlop 12. sor</t>
  </si>
  <si>
    <t>G=(D+F)</t>
  </si>
  <si>
    <t>J</t>
  </si>
  <si>
    <t>K</t>
  </si>
  <si>
    <t>L=(J+K)</t>
  </si>
  <si>
    <t>M=(L/C)</t>
  </si>
  <si>
    <t>Összes bevétel, kiadás</t>
  </si>
  <si>
    <t>Feladat
megnevezése</t>
  </si>
  <si>
    <t xml:space="preserve"> 10.</t>
  </si>
  <si>
    <t>BEVÉTELEK ÖSSZESEN: (9+16)</t>
  </si>
  <si>
    <t>Felhalm. célú visszatérítendő tám., kölcsönök visszatér. ÁH-n kívülről</t>
  </si>
  <si>
    <t>Hitel-, kölcsöntörlesztés államháztartáson kívülre (5.1.+…+5.3.)</t>
  </si>
  <si>
    <t>Külföldi finanszírozás kiadásai (8.1. + … + 8.4.)</t>
  </si>
  <si>
    <t>Feladat 
megnevezése</t>
  </si>
  <si>
    <t>Működési bevételek (1.1.+…+1.10.)</t>
  </si>
  <si>
    <t>Kiszámlázott általános forgalmi adó</t>
  </si>
  <si>
    <t>Általános forgalmi adó visszatérülése</t>
  </si>
  <si>
    <t>Működési célú támogatások államháztartáson belülről (2.1.+…+2.3.)</t>
  </si>
  <si>
    <t>Visszatérítendő támogatások, kölcsönök visszatérülése ÁH-n belülről</t>
  </si>
  <si>
    <t>Egyéb működési célú támogatások bevételei államháztartáson belülről</t>
  </si>
  <si>
    <t>Felhalmozási célú támogatások államháztartáson belülről (4.1.+4.2.)</t>
  </si>
  <si>
    <t>Egyéb felhalmozási célú támogatások bevételei államháztartáson belülről</t>
  </si>
  <si>
    <t>Felhalmozási bevételek (5.1.+…+5.3.)</t>
  </si>
  <si>
    <t>Felhalmozási célú átvett pénzeszközök</t>
  </si>
  <si>
    <t>Költségvetési bevételek összesen (1.+…+7.)</t>
  </si>
  <si>
    <t>Finanszírozási bevételek (9.1.+…+9.3.)</t>
  </si>
  <si>
    <t>9.1.</t>
  </si>
  <si>
    <t>9.2.</t>
  </si>
  <si>
    <t>9.3.</t>
  </si>
  <si>
    <t>Irányító szervi (önkormányzati) támogatás (intézményfinanszírozás)</t>
  </si>
  <si>
    <t>BEVÉTELEK ÖSSZESEN: (8.+9.)</t>
  </si>
  <si>
    <t>Működési költségvetés kiadásai (1.1+…+1.5.)</t>
  </si>
  <si>
    <t>Felhalmozási költségvetés kiadásai (2.1.+…+2.3.)</t>
  </si>
  <si>
    <t>KIADÁSOK ÖSSZESEN: (1.+2.)</t>
  </si>
  <si>
    <t>5.-ből EU-s támogatás</t>
  </si>
  <si>
    <t>Módosított ei.</t>
  </si>
  <si>
    <t>Eredeti ei.</t>
  </si>
  <si>
    <t>7.5.</t>
  </si>
  <si>
    <t>Irányító szervi támogatás folyósítása (intézményfinanszírozás)</t>
  </si>
  <si>
    <t>Belföldi finanszírozás kiadásai (7.1. + … + 7.5.)</t>
  </si>
  <si>
    <t xml:space="preserve"> - 2.3-ból EU-s támogatás</t>
  </si>
  <si>
    <t>- 4.2-ből EU-s támogatás</t>
  </si>
  <si>
    <t>KÖLTSÉGVETÉSI BEVÉTELEK ÖSSZESEN: (1.+…+7.)</t>
  </si>
  <si>
    <t xml:space="preserve"> - 2.3-ból EU-s forrásból tám. megvalósuló programok, projektek kiadásai</t>
  </si>
  <si>
    <t xml:space="preserve"> - 2.3.-ból EU-s támogatás</t>
  </si>
  <si>
    <t>- 4.2.-ből EU-s támogatás</t>
  </si>
  <si>
    <t xml:space="preserve"> - 2.3.-ból EU-s forrásból tám. megvalósuló programok, projektek kiadásai</t>
  </si>
  <si>
    <t>Költségvetési maradvány összege</t>
  </si>
  <si>
    <t>Intézményt megillető maradvány</t>
  </si>
  <si>
    <t>Jóváhagyott</t>
  </si>
  <si>
    <t>Jóváhagyott-ból működési</t>
  </si>
  <si>
    <t>Jóváhagyott-ból felhalmozási</t>
  </si>
  <si>
    <t>Elvonás
(-)</t>
  </si>
  <si>
    <r>
      <t>E=(C</t>
    </r>
    <r>
      <rPr>
        <b/>
        <sz val="8"/>
        <rFont val="Arial"/>
        <family val="2"/>
        <charset val="238"/>
      </rPr>
      <t>-D</t>
    </r>
    <r>
      <rPr>
        <b/>
        <sz val="8"/>
        <rFont val="Times New Roman CE"/>
        <family val="1"/>
        <charset val="238"/>
      </rPr>
      <t>)</t>
    </r>
  </si>
  <si>
    <t>Közhatalmi bevételek (4.1.+...+4.7.)</t>
  </si>
  <si>
    <t>4.5.</t>
  </si>
  <si>
    <t>4.6.</t>
  </si>
  <si>
    <t>4.7.</t>
  </si>
  <si>
    <t>Talajterhelési díj</t>
  </si>
  <si>
    <t>Kiemelt előirányzat, előirányzat megnevezése</t>
  </si>
  <si>
    <t>Közfoglalkoztatottak tényleges állományi létszáma (fő)</t>
  </si>
  <si>
    <t>Éves tényleges állományi  létszám  (fő)</t>
  </si>
  <si>
    <t xml:space="preserve"> forintban</t>
  </si>
  <si>
    <t xml:space="preserve">  forintban </t>
  </si>
  <si>
    <t xml:space="preserve">  forintban</t>
  </si>
  <si>
    <t xml:space="preserve">forintban </t>
  </si>
  <si>
    <t xml:space="preserve"> forintban </t>
  </si>
  <si>
    <t>Vértessomlói Közös Önkormányzati Hivatal</t>
  </si>
  <si>
    <t>Vértessomlói Német Nemzetiségi Óvoda</t>
  </si>
  <si>
    <t>Vértessomló Község Önkormányzata</t>
  </si>
  <si>
    <t xml:space="preserve">Vagyoni típusú adók </t>
  </si>
  <si>
    <t>Értékesítési és forgalmi adók</t>
  </si>
  <si>
    <t>Gépjárműadók</t>
  </si>
  <si>
    <t>Vagyoni típusú adók</t>
  </si>
  <si>
    <t>Megelőlegezés</t>
  </si>
  <si>
    <t>Biztosító által fizetett kártérítés</t>
  </si>
  <si>
    <t>Államháztartáson belüli megelőlegezés</t>
  </si>
  <si>
    <t>2020. évi eredeti előirányzat BEVÉTELEK</t>
  </si>
  <si>
    <t>2020</t>
  </si>
  <si>
    <t>Bölcsőde építés és kapcsolódó költségek</t>
  </si>
  <si>
    <t>Orvosi rendelő energetikai beruházás</t>
  </si>
  <si>
    <t>Védőnői eszközbezserzés</t>
  </si>
  <si>
    <t>Óvoda udvari játék</t>
  </si>
  <si>
    <t>Karbantartó eszköz beszerzés</t>
  </si>
  <si>
    <t>Kazán - szolgálati lakásba</t>
  </si>
  <si>
    <t>MFP - útfelújítás</t>
  </si>
  <si>
    <t>LEADER - művház belső nyílászáró és színpad felújítás</t>
  </si>
  <si>
    <r>
      <t>EU-s projekt neve, azonosítója:</t>
    </r>
    <r>
      <rPr>
        <sz val="12"/>
        <rFont val="Times New Roman"/>
        <family val="1"/>
        <charset val="238"/>
      </rPr>
      <t>* TOP-1.4.1-19-KO1-2019-00005 Új Bölcsőde építése Vértessomlón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</si>
</sst>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F_t_-;\-* #,##0.00\ _F_t_-;_-* &quot;-&quot;??\ _F_t_-;_-@_-"/>
    <numFmt numFmtId="164" formatCode="#,###"/>
    <numFmt numFmtId="171" formatCode="#,##0.0"/>
  </numFmts>
  <fonts count="41" x14ac:knownFonts="1">
    <font>
      <sz val="10"/>
      <name val="Times New Roman CE"/>
      <charset val="238"/>
    </font>
    <font>
      <sz val="11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i/>
      <sz val="10"/>
      <name val="Times New Roman CE"/>
      <family val="1"/>
      <charset val="238"/>
    </font>
    <font>
      <i/>
      <sz val="11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sz val="10"/>
      <name val="Times New Roman CE"/>
      <charset val="238"/>
    </font>
    <font>
      <i/>
      <sz val="10"/>
      <name val="Times New Roman CE"/>
      <charset val="238"/>
    </font>
    <font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12"/>
      <color indexed="10"/>
      <name val="Times New Roman CE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  <font>
      <b/>
      <sz val="11"/>
      <name val="Times New Roman CE"/>
      <charset val="238"/>
    </font>
    <font>
      <b/>
      <i/>
      <sz val="9"/>
      <name val="Times New Roman CE"/>
      <charset val="238"/>
    </font>
    <font>
      <b/>
      <sz val="14"/>
      <name val="Times New Roman CE"/>
      <charset val="238"/>
    </font>
    <font>
      <sz val="9"/>
      <name val="Times New Roman CE"/>
      <charset val="238"/>
    </font>
    <font>
      <b/>
      <sz val="9"/>
      <color indexed="8"/>
      <name val="Times New Roman"/>
      <family val="1"/>
      <charset val="238"/>
    </font>
    <font>
      <sz val="9"/>
      <name val="Times New Roman"/>
      <family val="1"/>
      <charset val="238"/>
    </font>
    <font>
      <sz val="9"/>
      <color indexed="17"/>
      <name val="Times New Roman CE"/>
      <charset val="238"/>
    </font>
    <font>
      <sz val="10"/>
      <color indexed="17"/>
      <name val="Times New Roman CE"/>
      <charset val="238"/>
    </font>
    <font>
      <b/>
      <i/>
      <sz val="8"/>
      <name val="Times New Roman"/>
      <family val="1"/>
      <charset val="238"/>
    </font>
    <font>
      <sz val="10"/>
      <name val="Times New Roman CE"/>
      <charset val="238"/>
    </font>
    <font>
      <sz val="12"/>
      <name val="Times New Roman"/>
      <family val="1"/>
      <charset val="238"/>
    </font>
    <font>
      <b/>
      <sz val="8"/>
      <name val="Arial"/>
      <family val="2"/>
      <charset val="238"/>
    </font>
    <font>
      <i/>
      <sz val="9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lightHorizontal"/>
    </fill>
  </fills>
  <borders count="7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9" fillId="0" borderId="0"/>
  </cellStyleXfs>
  <cellXfs count="451">
    <xf numFmtId="0" fontId="0" fillId="0" borderId="0" xfId="0"/>
    <xf numFmtId="164" fontId="17" fillId="0" borderId="1" xfId="0" applyNumberFormat="1" applyFont="1" applyFill="1" applyBorder="1" applyAlignment="1" applyProtection="1">
      <alignment vertical="center" wrapText="1"/>
      <protection locked="0"/>
    </xf>
    <xf numFmtId="164" fontId="17" fillId="0" borderId="2" xfId="0" applyNumberFormat="1" applyFont="1" applyFill="1" applyBorder="1" applyAlignment="1" applyProtection="1">
      <alignment vertical="center" wrapText="1"/>
      <protection locked="0"/>
    </xf>
    <xf numFmtId="164" fontId="0" fillId="0" borderId="0" xfId="0" applyNumberFormat="1" applyFill="1" applyAlignment="1">
      <alignment vertical="center" wrapText="1"/>
    </xf>
    <xf numFmtId="164" fontId="0" fillId="0" borderId="0" xfId="0" applyNumberFormat="1" applyFill="1" applyAlignment="1">
      <alignment horizontal="center" vertical="center" wrapText="1"/>
    </xf>
    <xf numFmtId="164" fontId="3" fillId="0" borderId="0" xfId="0" applyNumberFormat="1" applyFont="1" applyFill="1" applyAlignment="1">
      <alignment horizontal="center" vertical="center" wrapText="1"/>
    </xf>
    <xf numFmtId="164" fontId="17" fillId="0" borderId="3" xfId="0" applyNumberFormat="1" applyFont="1" applyFill="1" applyBorder="1" applyAlignment="1" applyProtection="1">
      <alignment horizontal="left" vertical="center" wrapText="1" indent="1"/>
      <protection locked="0"/>
    </xf>
    <xf numFmtId="0" fontId="0" fillId="0" borderId="0" xfId="0" applyFill="1"/>
    <xf numFmtId="0" fontId="0" fillId="0" borderId="0" xfId="0" applyFill="1" applyAlignment="1"/>
    <xf numFmtId="164" fontId="0" fillId="0" borderId="0" xfId="0" applyNumberFormat="1" applyFill="1" applyAlignment="1" applyProtection="1">
      <alignment vertical="center" wrapText="1"/>
    </xf>
    <xf numFmtId="1" fontId="17" fillId="0" borderId="1" xfId="0" applyNumberFormat="1" applyFont="1" applyFill="1" applyBorder="1" applyAlignment="1" applyProtection="1">
      <alignment vertical="center" wrapText="1"/>
      <protection locked="0"/>
    </xf>
    <xf numFmtId="164" fontId="17" fillId="0" borderId="4" xfId="0" applyNumberFormat="1" applyFont="1" applyFill="1" applyBorder="1" applyAlignment="1" applyProtection="1">
      <alignment horizontal="left" vertical="center" wrapText="1" indent="1"/>
      <protection locked="0"/>
    </xf>
    <xf numFmtId="1" fontId="17" fillId="0" borderId="2" xfId="0" applyNumberFormat="1" applyFont="1" applyFill="1" applyBorder="1" applyAlignment="1" applyProtection="1">
      <alignment vertical="center" wrapText="1"/>
      <protection locked="0"/>
    </xf>
    <xf numFmtId="164" fontId="16" fillId="0" borderId="5" xfId="0" applyNumberFormat="1" applyFont="1" applyFill="1" applyBorder="1" applyAlignment="1" applyProtection="1">
      <alignment vertical="center" wrapText="1"/>
    </xf>
    <xf numFmtId="164" fontId="16" fillId="0" borderId="6" xfId="0" applyNumberFormat="1" applyFont="1" applyFill="1" applyBorder="1" applyAlignment="1" applyProtection="1">
      <alignment vertical="center" wrapText="1"/>
    </xf>
    <xf numFmtId="164" fontId="3" fillId="0" borderId="0" xfId="0" applyNumberFormat="1" applyFont="1" applyFill="1" applyAlignment="1">
      <alignment vertical="center" wrapText="1"/>
    </xf>
    <xf numFmtId="164" fontId="15" fillId="0" borderId="3" xfId="0" applyNumberFormat="1" applyFont="1" applyFill="1" applyBorder="1" applyAlignment="1" applyProtection="1">
      <alignment horizontal="left" vertical="center" wrapText="1" indent="1"/>
      <protection locked="0"/>
    </xf>
    <xf numFmtId="164" fontId="15" fillId="0" borderId="4" xfId="0" applyNumberFormat="1" applyFont="1" applyFill="1" applyBorder="1" applyAlignment="1" applyProtection="1">
      <alignment horizontal="left" vertical="center" wrapText="1" indent="1"/>
      <protection locked="0"/>
    </xf>
    <xf numFmtId="164" fontId="8" fillId="0" borderId="0" xfId="0" applyNumberFormat="1" applyFont="1" applyFill="1" applyAlignment="1">
      <alignment vertical="center" wrapText="1"/>
    </xf>
    <xf numFmtId="164" fontId="16" fillId="2" borderId="5" xfId="0" applyNumberFormat="1" applyFont="1" applyFill="1" applyBorder="1" applyAlignment="1" applyProtection="1">
      <alignment vertical="center" wrapText="1"/>
    </xf>
    <xf numFmtId="164" fontId="0" fillId="0" borderId="0" xfId="0" applyNumberFormat="1" applyFill="1" applyAlignment="1" applyProtection="1">
      <alignment horizontal="center" vertical="center" wrapText="1"/>
    </xf>
    <xf numFmtId="164" fontId="6" fillId="0" borderId="7" xfId="0" applyNumberFormat="1" applyFont="1" applyFill="1" applyBorder="1" applyAlignment="1" applyProtection="1">
      <alignment horizontal="center" vertical="center" wrapText="1"/>
    </xf>
    <xf numFmtId="164" fontId="6" fillId="0" borderId="5" xfId="0" applyNumberFormat="1" applyFont="1" applyFill="1" applyBorder="1" applyAlignment="1" applyProtection="1">
      <alignment horizontal="center" vertical="center" wrapText="1"/>
    </xf>
    <xf numFmtId="164" fontId="6" fillId="0" borderId="7" xfId="0" applyNumberFormat="1" applyFont="1" applyFill="1" applyBorder="1" applyAlignment="1" applyProtection="1">
      <alignment horizontal="left" vertical="center" wrapText="1"/>
    </xf>
    <xf numFmtId="0" fontId="6" fillId="0" borderId="5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vertical="center" wrapText="1"/>
    </xf>
    <xf numFmtId="164" fontId="4" fillId="0" borderId="0" xfId="0" applyNumberFormat="1" applyFont="1" applyFill="1" applyAlignment="1" applyProtection="1">
      <alignment horizontal="right" vertical="center"/>
    </xf>
    <xf numFmtId="164" fontId="27" fillId="0" borderId="8" xfId="0" applyNumberFormat="1" applyFont="1" applyFill="1" applyBorder="1" applyAlignment="1" applyProtection="1">
      <alignment horizontal="right" vertical="center" wrapText="1" indent="1"/>
    </xf>
    <xf numFmtId="164" fontId="23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0" fontId="37" fillId="0" borderId="0" xfId="0" applyFont="1" applyFill="1" applyAlignment="1" applyProtection="1">
      <alignment horizontal="left" vertical="center" wrapText="1"/>
    </xf>
    <xf numFmtId="0" fontId="37" fillId="0" borderId="0" xfId="0" applyFont="1" applyFill="1" applyAlignment="1" applyProtection="1">
      <alignment vertical="center" wrapText="1"/>
    </xf>
    <xf numFmtId="0" fontId="37" fillId="0" borderId="0" xfId="0" applyFont="1" applyFill="1" applyAlignment="1" applyProtection="1">
      <alignment horizontal="right" vertical="center" wrapText="1" indent="1"/>
    </xf>
    <xf numFmtId="164" fontId="29" fillId="0" borderId="9" xfId="5" applyNumberFormat="1" applyFont="1" applyFill="1" applyBorder="1" applyAlignment="1" applyProtection="1">
      <alignment vertical="center"/>
    </xf>
    <xf numFmtId="164" fontId="29" fillId="0" borderId="9" xfId="5" applyNumberFormat="1" applyFont="1" applyFill="1" applyBorder="1" applyAlignment="1" applyProtection="1"/>
    <xf numFmtId="0" fontId="6" fillId="0" borderId="10" xfId="5" applyFont="1" applyFill="1" applyBorder="1" applyAlignment="1" applyProtection="1">
      <alignment horizontal="center" vertical="center" wrapText="1"/>
    </xf>
    <xf numFmtId="0" fontId="6" fillId="0" borderId="11" xfId="5" applyFont="1" applyFill="1" applyBorder="1" applyAlignment="1" applyProtection="1">
      <alignment horizontal="center" vertical="center" wrapText="1"/>
    </xf>
    <xf numFmtId="164" fontId="16" fillId="0" borderId="12" xfId="0" applyNumberFormat="1" applyFont="1" applyFill="1" applyBorder="1" applyAlignment="1" applyProtection="1">
      <alignment horizontal="center" vertical="center" wrapText="1"/>
    </xf>
    <xf numFmtId="164" fontId="17" fillId="0" borderId="13" xfId="0" applyNumberFormat="1" applyFont="1" applyFill="1" applyBorder="1" applyAlignment="1" applyProtection="1">
      <alignment vertical="center" wrapText="1"/>
      <protection locked="0"/>
    </xf>
    <xf numFmtId="164" fontId="23" fillId="0" borderId="14" xfId="0" applyNumberFormat="1" applyFont="1" applyFill="1" applyBorder="1" applyAlignment="1" applyProtection="1">
      <alignment vertical="center" wrapText="1"/>
    </xf>
    <xf numFmtId="164" fontId="17" fillId="0" borderId="15" xfId="0" applyNumberFormat="1" applyFont="1" applyFill="1" applyBorder="1" applyAlignment="1" applyProtection="1">
      <alignment vertical="center" wrapText="1"/>
      <protection locked="0"/>
    </xf>
    <xf numFmtId="164" fontId="16" fillId="0" borderId="16" xfId="0" applyNumberFormat="1" applyFont="1" applyFill="1" applyBorder="1" applyAlignment="1">
      <alignment horizontal="center" vertical="center"/>
    </xf>
    <xf numFmtId="164" fontId="16" fillId="0" borderId="16" xfId="0" applyNumberFormat="1" applyFont="1" applyFill="1" applyBorder="1" applyAlignment="1">
      <alignment horizontal="center" vertical="center" wrapText="1"/>
    </xf>
    <xf numFmtId="164" fontId="16" fillId="0" borderId="17" xfId="0" applyNumberFormat="1" applyFont="1" applyFill="1" applyBorder="1" applyAlignment="1">
      <alignment horizontal="center" vertical="center"/>
    </xf>
    <xf numFmtId="164" fontId="16" fillId="0" borderId="18" xfId="0" applyNumberFormat="1" applyFont="1" applyFill="1" applyBorder="1" applyAlignment="1">
      <alignment horizontal="center" vertical="center"/>
    </xf>
    <xf numFmtId="164" fontId="16" fillId="0" borderId="18" xfId="0" applyNumberFormat="1" applyFont="1" applyFill="1" applyBorder="1" applyAlignment="1">
      <alignment horizontal="center" vertical="center" wrapText="1"/>
    </xf>
    <xf numFmtId="49" fontId="24" fillId="0" borderId="19" xfId="0" applyNumberFormat="1" applyFont="1" applyFill="1" applyBorder="1" applyAlignment="1">
      <alignment horizontal="left" vertical="center"/>
    </xf>
    <xf numFmtId="3" fontId="24" fillId="0" borderId="20" xfId="0" applyNumberFormat="1" applyFont="1" applyFill="1" applyBorder="1" applyAlignment="1" applyProtection="1">
      <alignment horizontal="right" vertical="center"/>
      <protection locked="0"/>
    </xf>
    <xf numFmtId="164" fontId="23" fillId="0" borderId="21" xfId="0" applyNumberFormat="1" applyFont="1" applyFill="1" applyBorder="1" applyAlignment="1">
      <alignment horizontal="right" vertical="center" wrapText="1"/>
    </xf>
    <xf numFmtId="49" fontId="27" fillId="0" borderId="22" xfId="0" quotePrefix="1" applyNumberFormat="1" applyFont="1" applyFill="1" applyBorder="1" applyAlignment="1">
      <alignment horizontal="left" vertical="center" indent="1"/>
    </xf>
    <xf numFmtId="3" fontId="27" fillId="0" borderId="23" xfId="0" applyNumberFormat="1" applyFont="1" applyFill="1" applyBorder="1" applyAlignment="1" applyProtection="1">
      <alignment horizontal="right" vertical="center"/>
      <protection locked="0"/>
    </xf>
    <xf numFmtId="3" fontId="27" fillId="0" borderId="23" xfId="0" applyNumberFormat="1" applyFont="1" applyFill="1" applyBorder="1" applyAlignment="1" applyProtection="1">
      <alignment horizontal="right" vertical="center" wrapText="1"/>
      <protection locked="0"/>
    </xf>
    <xf numFmtId="164" fontId="23" fillId="0" borderId="23" xfId="0" applyNumberFormat="1" applyFont="1" applyFill="1" applyBorder="1" applyAlignment="1">
      <alignment horizontal="right" vertical="center" wrapText="1"/>
    </xf>
    <xf numFmtId="49" fontId="24" fillId="0" borderId="22" xfId="0" applyNumberFormat="1" applyFont="1" applyFill="1" applyBorder="1" applyAlignment="1">
      <alignment horizontal="left" vertical="center"/>
    </xf>
    <xf numFmtId="3" fontId="24" fillId="0" borderId="23" xfId="0" applyNumberFormat="1" applyFont="1" applyFill="1" applyBorder="1" applyAlignment="1" applyProtection="1">
      <alignment horizontal="right" vertical="center"/>
      <protection locked="0"/>
    </xf>
    <xf numFmtId="49" fontId="24" fillId="0" borderId="24" xfId="0" applyNumberFormat="1" applyFont="1" applyFill="1" applyBorder="1" applyAlignment="1" applyProtection="1">
      <alignment horizontal="left" vertical="center"/>
      <protection locked="0"/>
    </xf>
    <xf numFmtId="3" fontId="24" fillId="0" borderId="25" xfId="0" applyNumberFormat="1" applyFont="1" applyFill="1" applyBorder="1" applyAlignment="1" applyProtection="1">
      <alignment horizontal="right" vertical="center"/>
      <protection locked="0"/>
    </xf>
    <xf numFmtId="49" fontId="23" fillId="0" borderId="26" xfId="0" applyNumberFormat="1" applyFont="1" applyFill="1" applyBorder="1" applyAlignment="1" applyProtection="1">
      <alignment horizontal="left" vertical="center" indent="1"/>
      <protection locked="0"/>
    </xf>
    <xf numFmtId="164" fontId="23" fillId="0" borderId="16" xfId="0" applyNumberFormat="1" applyFont="1" applyFill="1" applyBorder="1" applyAlignment="1">
      <alignment vertical="center"/>
    </xf>
    <xf numFmtId="4" fontId="17" fillId="0" borderId="16" xfId="0" applyNumberFormat="1" applyFont="1" applyFill="1" applyBorder="1" applyAlignment="1" applyProtection="1">
      <alignment vertical="center" wrapText="1"/>
      <protection locked="0"/>
    </xf>
    <xf numFmtId="49" fontId="23" fillId="0" borderId="27" xfId="0" applyNumberFormat="1" applyFont="1" applyFill="1" applyBorder="1" applyAlignment="1" applyProtection="1">
      <alignment vertical="center"/>
      <protection locked="0"/>
    </xf>
    <xf numFmtId="49" fontId="23" fillId="0" borderId="27" xfId="0" applyNumberFormat="1" applyFont="1" applyFill="1" applyBorder="1" applyAlignment="1" applyProtection="1">
      <alignment horizontal="right" vertical="center"/>
      <protection locked="0"/>
    </xf>
    <xf numFmtId="3" fontId="17" fillId="0" borderId="27" xfId="0" applyNumberFormat="1" applyFont="1" applyFill="1" applyBorder="1" applyAlignment="1" applyProtection="1">
      <alignment horizontal="right" vertical="center" wrapText="1"/>
      <protection locked="0"/>
    </xf>
    <xf numFmtId="49" fontId="23" fillId="0" borderId="9" xfId="0" applyNumberFormat="1" applyFont="1" applyFill="1" applyBorder="1" applyAlignment="1" applyProtection="1">
      <alignment vertical="center"/>
      <protection locked="0"/>
    </xf>
    <xf numFmtId="49" fontId="23" fillId="0" borderId="9" xfId="0" applyNumberFormat="1" applyFont="1" applyFill="1" applyBorder="1" applyAlignment="1" applyProtection="1">
      <alignment horizontal="right" vertical="center"/>
      <protection locked="0"/>
    </xf>
    <xf numFmtId="3" fontId="17" fillId="0" borderId="9" xfId="0" applyNumberFormat="1" applyFont="1" applyFill="1" applyBorder="1" applyAlignment="1" applyProtection="1">
      <alignment horizontal="right" vertical="center" wrapText="1"/>
      <protection locked="0"/>
    </xf>
    <xf numFmtId="49" fontId="24" fillId="0" borderId="28" xfId="0" applyNumberFormat="1" applyFont="1" applyFill="1" applyBorder="1" applyAlignment="1">
      <alignment horizontal="left" vertical="center"/>
    </xf>
    <xf numFmtId="3" fontId="24" fillId="0" borderId="20" xfId="0" applyNumberFormat="1" applyFont="1" applyFill="1" applyBorder="1" applyAlignment="1" applyProtection="1">
      <alignment horizontal="right" vertical="center" wrapText="1"/>
      <protection locked="0"/>
    </xf>
    <xf numFmtId="164" fontId="16" fillId="0" borderId="20" xfId="0" applyNumberFormat="1" applyFont="1" applyFill="1" applyBorder="1" applyAlignment="1" applyProtection="1">
      <alignment horizontal="right" vertical="center" wrapText="1"/>
    </xf>
    <xf numFmtId="49" fontId="24" fillId="0" borderId="3" xfId="0" applyNumberFormat="1" applyFont="1" applyFill="1" applyBorder="1" applyAlignment="1">
      <alignment horizontal="left" vertical="center"/>
    </xf>
    <xf numFmtId="3" fontId="24" fillId="0" borderId="23" xfId="0" applyNumberFormat="1" applyFont="1" applyFill="1" applyBorder="1" applyAlignment="1" applyProtection="1">
      <alignment horizontal="right" vertical="center" wrapText="1"/>
      <protection locked="0"/>
    </xf>
    <xf numFmtId="164" fontId="23" fillId="0" borderId="23" xfId="0" applyNumberFormat="1" applyFont="1" applyFill="1" applyBorder="1" applyAlignment="1" applyProtection="1">
      <alignment horizontal="right" vertical="center" wrapText="1"/>
    </xf>
    <xf numFmtId="49" fontId="24" fillId="0" borderId="3" xfId="0" applyNumberFormat="1" applyFont="1" applyFill="1" applyBorder="1" applyAlignment="1" applyProtection="1">
      <alignment horizontal="left" vertical="center"/>
      <protection locked="0"/>
    </xf>
    <xf numFmtId="49" fontId="24" fillId="0" borderId="4" xfId="0" applyNumberFormat="1" applyFont="1" applyFill="1" applyBorder="1" applyAlignment="1" applyProtection="1">
      <alignment horizontal="left" vertical="center"/>
      <protection locked="0"/>
    </xf>
    <xf numFmtId="3" fontId="24" fillId="0" borderId="25" xfId="0" applyNumberFormat="1" applyFont="1" applyFill="1" applyBorder="1" applyAlignment="1" applyProtection="1">
      <alignment horizontal="right" vertical="center" wrapText="1"/>
      <protection locked="0"/>
    </xf>
    <xf numFmtId="171" fontId="16" fillId="0" borderId="16" xfId="0" applyNumberFormat="1" applyFont="1" applyFill="1" applyBorder="1" applyAlignment="1">
      <alignment horizontal="left" vertical="center" wrapText="1" indent="1"/>
    </xf>
    <xf numFmtId="171" fontId="36" fillId="0" borderId="0" xfId="0" applyNumberFormat="1" applyFont="1" applyFill="1" applyBorder="1" applyAlignment="1">
      <alignment horizontal="left" vertical="center" wrapText="1"/>
    </xf>
    <xf numFmtId="164" fontId="23" fillId="0" borderId="16" xfId="0" applyNumberFormat="1" applyFont="1" applyFill="1" applyBorder="1" applyAlignment="1">
      <alignment horizontal="center" vertical="center" wrapText="1"/>
    </xf>
    <xf numFmtId="3" fontId="24" fillId="0" borderId="21" xfId="0" applyNumberFormat="1" applyFont="1" applyFill="1" applyBorder="1" applyAlignment="1" applyProtection="1">
      <alignment horizontal="right" vertical="center" wrapText="1"/>
      <protection locked="0"/>
    </xf>
    <xf numFmtId="3" fontId="24" fillId="0" borderId="29" xfId="0" applyNumberFormat="1" applyFont="1" applyFill="1" applyBorder="1" applyAlignment="1" applyProtection="1">
      <alignment horizontal="right" vertical="center" wrapText="1"/>
      <protection locked="0"/>
    </xf>
    <xf numFmtId="3" fontId="24" fillId="0" borderId="30" xfId="0" applyNumberFormat="1" applyFont="1" applyFill="1" applyBorder="1" applyAlignment="1" applyProtection="1">
      <alignment horizontal="right" vertical="center" wrapText="1"/>
      <protection locked="0"/>
    </xf>
    <xf numFmtId="164" fontId="23" fillId="0" borderId="16" xfId="0" applyNumberFormat="1" applyFont="1" applyFill="1" applyBorder="1" applyAlignment="1">
      <alignment horizontal="right" vertical="center" wrapText="1"/>
    </xf>
    <xf numFmtId="4" fontId="16" fillId="0" borderId="21" xfId="0" applyNumberFormat="1" applyFont="1" applyFill="1" applyBorder="1" applyAlignment="1">
      <alignment horizontal="right" vertical="center" wrapText="1"/>
    </xf>
    <xf numFmtId="4" fontId="16" fillId="0" borderId="23" xfId="0" applyNumberFormat="1" applyFont="1" applyFill="1" applyBorder="1" applyAlignment="1">
      <alignment horizontal="right" vertical="center" wrapText="1"/>
    </xf>
    <xf numFmtId="4" fontId="16" fillId="0" borderId="30" xfId="0" applyNumberFormat="1" applyFont="1" applyFill="1" applyBorder="1" applyAlignment="1">
      <alignment horizontal="right" vertical="center" wrapText="1"/>
    </xf>
    <xf numFmtId="0" fontId="6" fillId="0" borderId="31" xfId="0" applyFont="1" applyFill="1" applyBorder="1" applyAlignment="1" applyProtection="1">
      <alignment horizontal="center" vertical="center" wrapText="1"/>
    </xf>
    <xf numFmtId="164" fontId="17" fillId="0" borderId="32" xfId="5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0" xfId="5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5" xfId="0" applyNumberFormat="1" applyFont="1" applyBorder="1" applyAlignment="1" applyProtection="1">
      <alignment horizontal="right" vertical="center" wrapText="1" indent="1"/>
    </xf>
    <xf numFmtId="164" fontId="26" fillId="0" borderId="5" xfId="0" applyNumberFormat="1" applyFont="1" applyFill="1" applyBorder="1" applyAlignment="1" applyProtection="1">
      <alignment horizontal="right" vertical="center" wrapText="1" indent="1"/>
    </xf>
    <xf numFmtId="164" fontId="26" fillId="0" borderId="6" xfId="0" applyNumberFormat="1" applyFont="1" applyFill="1" applyBorder="1" applyAlignment="1" applyProtection="1">
      <alignment horizontal="right" vertical="center" wrapText="1" indent="1"/>
    </xf>
    <xf numFmtId="164" fontId="24" fillId="0" borderId="33" xfId="0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34" xfId="0" applyNumberFormat="1" applyFont="1" applyFill="1" applyBorder="1" applyAlignment="1" applyProtection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164" fontId="17" fillId="0" borderId="32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8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5" xfId="0" applyNumberFormat="1" applyFont="1" applyFill="1" applyBorder="1" applyAlignment="1" applyProtection="1">
      <alignment horizontal="right" vertical="center" wrapText="1" indent="1"/>
    </xf>
    <xf numFmtId="0" fontId="16" fillId="0" borderId="34" xfId="0" applyFont="1" applyFill="1" applyBorder="1" applyAlignment="1" applyProtection="1">
      <alignment horizontal="center" vertical="center" wrapText="1"/>
    </xf>
    <xf numFmtId="3" fontId="3" fillId="0" borderId="34" xfId="0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35" xfId="0" applyFont="1" applyFill="1" applyBorder="1" applyAlignment="1" applyProtection="1">
      <alignment horizontal="center" vertical="center" wrapText="1"/>
    </xf>
    <xf numFmtId="3" fontId="3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3" fontId="3" fillId="0" borderId="35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36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37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4" xfId="0" applyNumberFormat="1" applyFont="1" applyFill="1" applyBorder="1" applyAlignment="1" applyProtection="1">
      <alignment vertical="center" wrapText="1"/>
      <protection locked="0"/>
    </xf>
    <xf numFmtId="0" fontId="0" fillId="0" borderId="0" xfId="0" applyProtection="1"/>
    <xf numFmtId="1" fontId="17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17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ill="1" applyAlignment="1" applyProtection="1">
      <alignment horizontal="center" vertical="center" wrapText="1"/>
    </xf>
    <xf numFmtId="0" fontId="3" fillId="0" borderId="0" xfId="0" applyFont="1" applyFill="1" applyAlignment="1" applyProtection="1">
      <alignment horizontal="center" vertical="center" wrapText="1"/>
    </xf>
    <xf numFmtId="0" fontId="7" fillId="0" borderId="0" xfId="0" applyFont="1" applyFill="1" applyAlignment="1" applyProtection="1">
      <alignment vertical="center" wrapText="1"/>
    </xf>
    <xf numFmtId="0" fontId="17" fillId="0" borderId="28" xfId="0" applyFont="1" applyFill="1" applyBorder="1" applyAlignment="1" applyProtection="1">
      <alignment horizontal="right" vertical="center" wrapText="1" indent="1"/>
    </xf>
    <xf numFmtId="0" fontId="17" fillId="0" borderId="33" xfId="0" applyFont="1" applyFill="1" applyBorder="1" applyAlignment="1" applyProtection="1">
      <alignment horizontal="left" vertical="center" wrapText="1"/>
      <protection locked="0"/>
    </xf>
    <xf numFmtId="164" fontId="17" fillId="0" borderId="33" xfId="0" applyNumberFormat="1" applyFont="1" applyFill="1" applyBorder="1" applyAlignment="1" applyProtection="1">
      <alignment vertical="center" wrapText="1"/>
      <protection locked="0"/>
    </xf>
    <xf numFmtId="164" fontId="17" fillId="0" borderId="33" xfId="0" applyNumberFormat="1" applyFont="1" applyFill="1" applyBorder="1" applyAlignment="1" applyProtection="1">
      <alignment vertical="center" wrapText="1"/>
    </xf>
    <xf numFmtId="164" fontId="17" fillId="0" borderId="38" xfId="0" applyNumberFormat="1" applyFont="1" applyFill="1" applyBorder="1" applyAlignment="1" applyProtection="1">
      <alignment vertical="center" wrapText="1"/>
      <protection locked="0"/>
    </xf>
    <xf numFmtId="0" fontId="17" fillId="0" borderId="3" xfId="0" applyFont="1" applyFill="1" applyBorder="1" applyAlignment="1" applyProtection="1">
      <alignment horizontal="right" vertical="center" wrapText="1" indent="1"/>
    </xf>
    <xf numFmtId="0" fontId="17" fillId="0" borderId="1" xfId="0" applyFont="1" applyFill="1" applyBorder="1" applyAlignment="1" applyProtection="1">
      <alignment horizontal="left" vertical="center" wrapText="1"/>
      <protection locked="0"/>
    </xf>
    <xf numFmtId="0" fontId="17" fillId="0" borderId="2" xfId="0" applyFont="1" applyFill="1" applyBorder="1" applyAlignment="1" applyProtection="1">
      <alignment horizontal="left" vertical="center" wrapText="1"/>
      <protection locked="0"/>
    </xf>
    <xf numFmtId="164" fontId="17" fillId="0" borderId="39" xfId="0" applyNumberFormat="1" applyFont="1" applyFill="1" applyBorder="1" applyAlignment="1" applyProtection="1">
      <alignment vertical="center" wrapText="1"/>
      <protection locked="0"/>
    </xf>
    <xf numFmtId="0" fontId="6" fillId="0" borderId="26" xfId="0" applyFont="1" applyFill="1" applyBorder="1" applyAlignment="1" applyProtection="1">
      <alignment horizontal="center" vertical="center" wrapText="1"/>
    </xf>
    <xf numFmtId="0" fontId="6" fillId="0" borderId="40" xfId="0" applyFont="1" applyFill="1" applyBorder="1" applyAlignment="1" applyProtection="1">
      <alignment horizontal="center" vertical="center" wrapText="1"/>
    </xf>
    <xf numFmtId="0" fontId="20" fillId="0" borderId="0" xfId="0" applyFont="1" applyBorder="1" applyAlignment="1" applyProtection="1">
      <alignment horizontal="left" vertical="center" wrapText="1" indent="1"/>
    </xf>
    <xf numFmtId="164" fontId="25" fillId="0" borderId="0" xfId="5" applyNumberFormat="1" applyFont="1" applyFill="1" applyBorder="1" applyAlignment="1" applyProtection="1">
      <alignment horizontal="right" vertical="center" wrapText="1" indent="1"/>
    </xf>
    <xf numFmtId="0" fontId="22" fillId="0" borderId="5" xfId="0" applyFont="1" applyBorder="1" applyAlignment="1" applyProtection="1">
      <alignment vertical="center" wrapText="1"/>
    </xf>
    <xf numFmtId="164" fontId="17" fillId="0" borderId="41" xfId="5" applyNumberFormat="1" applyFont="1" applyFill="1" applyBorder="1" applyAlignment="1" applyProtection="1">
      <alignment horizontal="right" vertical="center" wrapText="1" indent="1"/>
      <protection locked="0"/>
    </xf>
    <xf numFmtId="0" fontId="21" fillId="0" borderId="2" xfId="0" applyFont="1" applyBorder="1" applyAlignment="1" applyProtection="1">
      <alignment vertical="center" wrapText="1"/>
    </xf>
    <xf numFmtId="164" fontId="20" fillId="0" borderId="5" xfId="0" quotePrefix="1" applyNumberFormat="1" applyFont="1" applyBorder="1" applyAlignment="1" applyProtection="1">
      <alignment horizontal="right" vertical="center" wrapText="1" indent="1"/>
    </xf>
    <xf numFmtId="164" fontId="20" fillId="0" borderId="34" xfId="0" quotePrefix="1" applyNumberFormat="1" applyFont="1" applyBorder="1" applyAlignment="1" applyProtection="1">
      <alignment horizontal="right" vertical="center" wrapText="1" indent="1"/>
    </xf>
    <xf numFmtId="164" fontId="22" fillId="0" borderId="34" xfId="0" applyNumberFormat="1" applyFont="1" applyBorder="1" applyAlignment="1" applyProtection="1">
      <alignment horizontal="right" vertical="center" wrapText="1" indent="1"/>
    </xf>
    <xf numFmtId="164" fontId="17" fillId="0" borderId="42" xfId="5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43" xfId="5" applyNumberFormat="1" applyFont="1" applyFill="1" applyBorder="1" applyAlignment="1" applyProtection="1">
      <alignment horizontal="right" vertical="center" wrapText="1" indent="1"/>
    </xf>
    <xf numFmtId="0" fontId="17" fillId="0" borderId="8" xfId="5" applyFont="1" applyFill="1" applyBorder="1" applyAlignment="1" applyProtection="1">
      <alignment horizontal="left" vertical="center" wrapText="1" indent="1"/>
    </xf>
    <xf numFmtId="0" fontId="17" fillId="0" borderId="1" xfId="5" applyFont="1" applyFill="1" applyBorder="1" applyAlignment="1" applyProtection="1">
      <alignment horizontal="left" vertical="center" wrapText="1" indent="1"/>
    </xf>
    <xf numFmtId="0" fontId="17" fillId="0" borderId="33" xfId="5" applyFont="1" applyFill="1" applyBorder="1" applyAlignment="1" applyProtection="1">
      <alignment horizontal="left" vertical="center" wrapText="1" indent="1"/>
    </xf>
    <xf numFmtId="0" fontId="17" fillId="0" borderId="32" xfId="5" applyFont="1" applyFill="1" applyBorder="1" applyAlignment="1" applyProtection="1">
      <alignment horizontal="left" vertical="center" wrapText="1" indent="1"/>
    </xf>
    <xf numFmtId="0" fontId="17" fillId="0" borderId="44" xfId="5" applyFont="1" applyFill="1" applyBorder="1" applyAlignment="1" applyProtection="1">
      <alignment horizontal="left" vertical="center" wrapText="1" indent="1"/>
    </xf>
    <xf numFmtId="0" fontId="17" fillId="0" borderId="2" xfId="5" applyFont="1" applyFill="1" applyBorder="1" applyAlignment="1" applyProtection="1">
      <alignment horizontal="left" vertical="center" wrapText="1" indent="1"/>
    </xf>
    <xf numFmtId="49" fontId="17" fillId="0" borderId="45" xfId="5" applyNumberFormat="1" applyFont="1" applyFill="1" applyBorder="1" applyAlignment="1" applyProtection="1">
      <alignment horizontal="left" vertical="center" wrapText="1" indent="1"/>
    </xf>
    <xf numFmtId="49" fontId="17" fillId="0" borderId="3" xfId="5" applyNumberFormat="1" applyFont="1" applyFill="1" applyBorder="1" applyAlignment="1" applyProtection="1">
      <alignment horizontal="left" vertical="center" wrapText="1" indent="1"/>
    </xf>
    <xf numFmtId="49" fontId="17" fillId="0" borderId="28" xfId="5" applyNumberFormat="1" applyFont="1" applyFill="1" applyBorder="1" applyAlignment="1" applyProtection="1">
      <alignment horizontal="left" vertical="center" wrapText="1" indent="1"/>
    </xf>
    <xf numFmtId="49" fontId="17" fillId="0" borderId="4" xfId="5" applyNumberFormat="1" applyFont="1" applyFill="1" applyBorder="1" applyAlignment="1" applyProtection="1">
      <alignment horizontal="left" vertical="center" wrapText="1" indent="1"/>
    </xf>
    <xf numFmtId="49" fontId="17" fillId="0" borderId="46" xfId="5" applyNumberFormat="1" applyFont="1" applyFill="1" applyBorder="1" applyAlignment="1" applyProtection="1">
      <alignment horizontal="left" vertical="center" wrapText="1" indent="1"/>
    </xf>
    <xf numFmtId="49" fontId="17" fillId="0" borderId="47" xfId="5" applyNumberFormat="1" applyFont="1" applyFill="1" applyBorder="1" applyAlignment="1" applyProtection="1">
      <alignment horizontal="left" vertical="center" wrapText="1" indent="1"/>
    </xf>
    <xf numFmtId="0" fontId="17" fillId="0" borderId="0" xfId="5" applyFont="1" applyFill="1" applyBorder="1" applyAlignment="1" applyProtection="1">
      <alignment horizontal="left" vertical="center" wrapText="1" indent="1"/>
    </xf>
    <xf numFmtId="0" fontId="16" fillId="0" borderId="7" xfId="5" applyFont="1" applyFill="1" applyBorder="1" applyAlignment="1" applyProtection="1">
      <alignment horizontal="left" vertical="center" wrapText="1" indent="1"/>
    </xf>
    <xf numFmtId="0" fontId="16" fillId="0" borderId="5" xfId="5" applyFont="1" applyFill="1" applyBorder="1" applyAlignment="1" applyProtection="1">
      <alignment horizontal="left" vertical="center" wrapText="1" indent="1"/>
    </xf>
    <xf numFmtId="0" fontId="16" fillId="0" borderId="48" xfId="5" applyFont="1" applyFill="1" applyBorder="1" applyAlignment="1" applyProtection="1">
      <alignment horizontal="left" vertical="center" wrapText="1" indent="1"/>
    </xf>
    <xf numFmtId="0" fontId="16" fillId="0" borderId="5" xfId="5" applyFont="1" applyFill="1" applyBorder="1" applyAlignment="1" applyProtection="1">
      <alignment vertical="center" wrapText="1"/>
    </xf>
    <xf numFmtId="0" fontId="16" fillId="0" borderId="40" xfId="5" applyFont="1" applyFill="1" applyBorder="1" applyAlignment="1" applyProtection="1">
      <alignment vertical="center" wrapText="1"/>
    </xf>
    <xf numFmtId="0" fontId="16" fillId="0" borderId="7" xfId="5" applyFont="1" applyFill="1" applyBorder="1" applyAlignment="1" applyProtection="1">
      <alignment horizontal="center" vertical="center" wrapText="1"/>
    </xf>
    <xf numFmtId="0" fontId="16" fillId="0" borderId="5" xfId="5" applyFont="1" applyFill="1" applyBorder="1" applyAlignment="1" applyProtection="1">
      <alignment horizontal="center" vertical="center" wrapText="1"/>
    </xf>
    <xf numFmtId="0" fontId="16" fillId="0" borderId="6" xfId="5" applyFont="1" applyFill="1" applyBorder="1" applyAlignment="1" applyProtection="1">
      <alignment horizontal="center" vertical="center" wrapText="1"/>
    </xf>
    <xf numFmtId="0" fontId="23" fillId="0" borderId="5" xfId="5" applyFont="1" applyFill="1" applyBorder="1" applyAlignment="1" applyProtection="1">
      <alignment horizontal="left" vertical="center" wrapText="1" indent="1"/>
    </xf>
    <xf numFmtId="0" fontId="4" fillId="0" borderId="9" xfId="0" applyFont="1" applyFill="1" applyBorder="1" applyAlignment="1" applyProtection="1">
      <alignment horizontal="right"/>
    </xf>
    <xf numFmtId="164" fontId="29" fillId="0" borderId="9" xfId="5" applyNumberFormat="1" applyFont="1" applyFill="1" applyBorder="1" applyAlignment="1" applyProtection="1">
      <alignment horizontal="left" vertical="center"/>
    </xf>
    <xf numFmtId="0" fontId="17" fillId="0" borderId="1" xfId="5" applyFont="1" applyFill="1" applyBorder="1" applyAlignment="1" applyProtection="1">
      <alignment horizontal="left" indent="6"/>
    </xf>
    <xf numFmtId="0" fontId="17" fillId="0" borderId="1" xfId="5" applyFont="1" applyFill="1" applyBorder="1" applyAlignment="1" applyProtection="1">
      <alignment horizontal="left" vertical="center" wrapText="1" indent="6"/>
    </xf>
    <xf numFmtId="0" fontId="17" fillId="0" borderId="2" xfId="5" applyFont="1" applyFill="1" applyBorder="1" applyAlignment="1" applyProtection="1">
      <alignment horizontal="left" vertical="center" wrapText="1" indent="6"/>
    </xf>
    <xf numFmtId="0" fontId="17" fillId="0" borderId="10" xfId="5" applyFont="1" applyFill="1" applyBorder="1" applyAlignment="1" applyProtection="1">
      <alignment horizontal="left" vertical="center" wrapText="1" indent="6"/>
    </xf>
    <xf numFmtId="164" fontId="16" fillId="0" borderId="34" xfId="5" applyNumberFormat="1" applyFont="1" applyFill="1" applyBorder="1" applyAlignment="1" applyProtection="1">
      <alignment horizontal="right" vertical="center" wrapText="1" indent="1"/>
    </xf>
    <xf numFmtId="164" fontId="17" fillId="0" borderId="36" xfId="5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49" xfId="5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50" xfId="5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36" xfId="5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50" xfId="5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49" xfId="5" applyNumberFormat="1" applyFont="1" applyFill="1" applyBorder="1" applyAlignment="1" applyProtection="1">
      <alignment horizontal="right" vertical="center" wrapText="1" indent="1"/>
      <protection locked="0"/>
    </xf>
    <xf numFmtId="0" fontId="22" fillId="0" borderId="5" xfId="0" applyFont="1" applyBorder="1" applyAlignment="1" applyProtection="1">
      <alignment horizontal="left" vertical="center" wrapText="1" indent="1"/>
    </xf>
    <xf numFmtId="0" fontId="21" fillId="0" borderId="1" xfId="0" applyFont="1" applyBorder="1" applyAlignment="1" applyProtection="1">
      <alignment horizontal="left" vertical="center" wrapText="1" indent="1"/>
    </xf>
    <xf numFmtId="0" fontId="21" fillId="0" borderId="2" xfId="0" applyFont="1" applyBorder="1" applyAlignment="1" applyProtection="1">
      <alignment horizontal="left" vertical="center" wrapText="1" indent="1"/>
    </xf>
    <xf numFmtId="0" fontId="22" fillId="0" borderId="51" xfId="0" applyFont="1" applyBorder="1" applyAlignment="1" applyProtection="1">
      <alignment horizontal="left" vertical="center" wrapText="1" indent="1"/>
    </xf>
    <xf numFmtId="164" fontId="16" fillId="0" borderId="6" xfId="5" applyNumberFormat="1" applyFont="1" applyFill="1" applyBorder="1" applyAlignment="1" applyProtection="1">
      <alignment horizontal="right" vertical="center" wrapText="1" indent="1"/>
    </xf>
    <xf numFmtId="0" fontId="4" fillId="0" borderId="9" xfId="0" applyFont="1" applyFill="1" applyBorder="1" applyAlignment="1" applyProtection="1">
      <alignment horizontal="right" vertical="center"/>
    </xf>
    <xf numFmtId="0" fontId="20" fillId="0" borderId="52" xfId="0" applyFont="1" applyBorder="1" applyAlignment="1" applyProtection="1">
      <alignment horizontal="left" vertical="center" wrapText="1" indent="1"/>
    </xf>
    <xf numFmtId="0" fontId="9" fillId="0" borderId="0" xfId="5" applyFont="1" applyFill="1" applyProtection="1"/>
    <xf numFmtId="0" fontId="9" fillId="0" borderId="0" xfId="5" applyFont="1" applyFill="1" applyAlignment="1" applyProtection="1">
      <alignment horizontal="right" vertical="center" indent="1"/>
    </xf>
    <xf numFmtId="164" fontId="16" fillId="0" borderId="40" xfId="5" applyNumberFormat="1" applyFont="1" applyFill="1" applyBorder="1" applyAlignment="1" applyProtection="1">
      <alignment horizontal="right" vertical="center" wrapText="1" indent="1"/>
    </xf>
    <xf numFmtId="164" fontId="16" fillId="0" borderId="5" xfId="5" applyNumberFormat="1" applyFont="1" applyFill="1" applyBorder="1" applyAlignment="1" applyProtection="1">
      <alignment horizontal="right" vertical="center" wrapText="1" indent="1"/>
    </xf>
    <xf numFmtId="164" fontId="17" fillId="0" borderId="1" xfId="5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33" xfId="5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2" xfId="5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1" xfId="5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2" xfId="5" applyNumberFormat="1" applyFont="1" applyFill="1" applyBorder="1" applyAlignment="1" applyProtection="1">
      <alignment horizontal="right" vertical="center" wrapText="1" indent="1"/>
      <protection locked="0"/>
    </xf>
    <xf numFmtId="164" fontId="23" fillId="0" borderId="5" xfId="5" applyNumberFormat="1" applyFont="1" applyFill="1" applyBorder="1" applyAlignment="1" applyProtection="1">
      <alignment horizontal="right" vertical="center" wrapText="1" indent="1"/>
    </xf>
    <xf numFmtId="0" fontId="17" fillId="0" borderId="33" xfId="5" applyFont="1" applyFill="1" applyBorder="1" applyAlignment="1" applyProtection="1">
      <alignment horizontal="left" vertical="center" wrapText="1" indent="6"/>
    </xf>
    <xf numFmtId="0" fontId="9" fillId="0" borderId="0" xfId="5" applyFill="1" applyProtection="1"/>
    <xf numFmtId="0" fontId="17" fillId="0" borderId="0" xfId="5" applyFont="1" applyFill="1" applyProtection="1"/>
    <xf numFmtId="0" fontId="12" fillId="0" borderId="0" xfId="5" applyFont="1" applyFill="1" applyProtection="1"/>
    <xf numFmtId="0" fontId="21" fillId="0" borderId="33" xfId="0" applyFont="1" applyBorder="1" applyAlignment="1" applyProtection="1">
      <alignment horizontal="left" wrapText="1" indent="1"/>
    </xf>
    <xf numFmtId="0" fontId="21" fillId="0" borderId="1" xfId="0" applyFont="1" applyBorder="1" applyAlignment="1" applyProtection="1">
      <alignment horizontal="left" wrapText="1" indent="1"/>
    </xf>
    <xf numFmtId="0" fontId="21" fillId="0" borderId="2" xfId="0" applyFont="1" applyBorder="1" applyAlignment="1" applyProtection="1">
      <alignment horizontal="left" wrapText="1" indent="1"/>
    </xf>
    <xf numFmtId="0" fontId="21" fillId="0" borderId="28" xfId="0" applyFont="1" applyBorder="1" applyAlignment="1" applyProtection="1">
      <alignment wrapText="1"/>
    </xf>
    <xf numFmtId="0" fontId="21" fillId="0" borderId="3" xfId="0" applyFont="1" applyBorder="1" applyAlignment="1" applyProtection="1">
      <alignment wrapText="1"/>
    </xf>
    <xf numFmtId="0" fontId="9" fillId="0" borderId="0" xfId="5" applyFill="1" applyAlignment="1" applyProtection="1"/>
    <xf numFmtId="0" fontId="19" fillId="0" borderId="0" xfId="5" applyFont="1" applyFill="1" applyProtection="1"/>
    <xf numFmtId="0" fontId="18" fillId="0" borderId="0" xfId="5" applyFont="1" applyFill="1" applyProtection="1"/>
    <xf numFmtId="164" fontId="23" fillId="0" borderId="34" xfId="5" applyNumberFormat="1" applyFont="1" applyFill="1" applyBorder="1" applyAlignment="1" applyProtection="1">
      <alignment horizontal="right" vertical="center" wrapText="1" indent="1"/>
    </xf>
    <xf numFmtId="0" fontId="16" fillId="0" borderId="34" xfId="5" applyFont="1" applyFill="1" applyBorder="1" applyAlignment="1" applyProtection="1">
      <alignment horizontal="center" vertical="center" wrapText="1"/>
    </xf>
    <xf numFmtId="164" fontId="24" fillId="0" borderId="33" xfId="5" applyNumberFormat="1" applyFont="1" applyFill="1" applyBorder="1" applyAlignment="1" applyProtection="1">
      <alignment horizontal="right" vertical="center" wrapText="1" indent="1"/>
      <protection locked="0"/>
    </xf>
    <xf numFmtId="0" fontId="22" fillId="0" borderId="7" xfId="0" applyFont="1" applyBorder="1" applyAlignment="1" applyProtection="1">
      <alignment vertical="center" wrapText="1"/>
    </xf>
    <xf numFmtId="0" fontId="21" fillId="0" borderId="4" xfId="0" applyFont="1" applyBorder="1" applyAlignment="1" applyProtection="1">
      <alignment vertical="center" wrapText="1"/>
    </xf>
    <xf numFmtId="0" fontId="22" fillId="0" borderId="51" xfId="0" applyFont="1" applyBorder="1" applyAlignment="1" applyProtection="1">
      <alignment vertical="center" wrapText="1"/>
    </xf>
    <xf numFmtId="164" fontId="16" fillId="0" borderId="5" xfId="5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34" xfId="5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0" xfId="5" applyFill="1" applyAlignment="1" applyProtection="1">
      <alignment horizontal="left" vertical="center" indent="1"/>
    </xf>
    <xf numFmtId="164" fontId="6" fillId="0" borderId="35" xfId="0" applyNumberFormat="1" applyFont="1" applyFill="1" applyBorder="1" applyAlignment="1" applyProtection="1">
      <alignment horizontal="center" vertical="center" wrapText="1"/>
    </xf>
    <xf numFmtId="164" fontId="24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4" fontId="23" fillId="0" borderId="7" xfId="0" applyNumberFormat="1" applyFont="1" applyFill="1" applyBorder="1" applyAlignment="1" applyProtection="1">
      <alignment horizontal="left" vertical="center" wrapText="1" indent="1"/>
    </xf>
    <xf numFmtId="164" fontId="17" fillId="0" borderId="33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3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23" fillId="0" borderId="5" xfId="0" applyNumberFormat="1" applyFont="1" applyFill="1" applyBorder="1" applyAlignment="1" applyProtection="1">
      <alignment horizontal="right" vertical="center" wrapText="1" indent="1"/>
    </xf>
    <xf numFmtId="164" fontId="24" fillId="0" borderId="8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38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39" xfId="0" applyNumberFormat="1" applyFont="1" applyFill="1" applyBorder="1" applyAlignment="1" applyProtection="1">
      <alignment horizontal="right" vertical="center" wrapText="1" indent="1"/>
      <protection locked="0"/>
    </xf>
    <xf numFmtId="164" fontId="5" fillId="0" borderId="0" xfId="0" applyNumberFormat="1" applyFont="1" applyFill="1" applyAlignment="1" applyProtection="1">
      <alignment horizontal="centerContinuous" vertical="center" wrapText="1"/>
    </xf>
    <xf numFmtId="164" fontId="0" fillId="0" borderId="0" xfId="0" applyNumberFormat="1" applyFill="1" applyAlignment="1" applyProtection="1">
      <alignment horizontal="centerContinuous" vertical="center"/>
    </xf>
    <xf numFmtId="164" fontId="3" fillId="0" borderId="0" xfId="0" applyNumberFormat="1" applyFont="1" applyFill="1" applyAlignment="1" applyProtection="1">
      <alignment horizontal="center" vertical="center" wrapText="1"/>
    </xf>
    <xf numFmtId="164" fontId="23" fillId="0" borderId="0" xfId="0" applyNumberFormat="1" applyFont="1" applyFill="1" applyAlignment="1" applyProtection="1">
      <alignment horizontal="center" vertical="center" wrapText="1"/>
    </xf>
    <xf numFmtId="164" fontId="0" fillId="0" borderId="29" xfId="0" applyNumberFormat="1" applyFill="1" applyBorder="1" applyAlignment="1" applyProtection="1">
      <alignment horizontal="left" vertical="center" wrapText="1" indent="1"/>
    </xf>
    <xf numFmtId="164" fontId="17" fillId="0" borderId="28" xfId="0" applyNumberFormat="1" applyFont="1" applyFill="1" applyBorder="1" applyAlignment="1" applyProtection="1">
      <alignment horizontal="left" vertical="center" wrapText="1" indent="1"/>
    </xf>
    <xf numFmtId="164" fontId="0" fillId="0" borderId="23" xfId="0" applyNumberFormat="1" applyFill="1" applyBorder="1" applyAlignment="1" applyProtection="1">
      <alignment horizontal="left" vertical="center" wrapText="1" indent="1"/>
    </xf>
    <xf numFmtId="164" fontId="17" fillId="0" borderId="3" xfId="0" applyNumberFormat="1" applyFont="1" applyFill="1" applyBorder="1" applyAlignment="1" applyProtection="1">
      <alignment horizontal="left" vertical="center" wrapText="1" indent="1"/>
    </xf>
    <xf numFmtId="164" fontId="17" fillId="0" borderId="53" xfId="0" applyNumberFormat="1" applyFont="1" applyFill="1" applyBorder="1" applyAlignment="1" applyProtection="1">
      <alignment horizontal="left" vertical="center" wrapText="1" indent="1"/>
    </xf>
    <xf numFmtId="164" fontId="26" fillId="0" borderId="16" xfId="0" applyNumberFormat="1" applyFont="1" applyFill="1" applyBorder="1" applyAlignment="1" applyProtection="1">
      <alignment horizontal="left" vertical="center" wrapText="1" indent="1"/>
    </xf>
    <xf numFmtId="164" fontId="13" fillId="0" borderId="54" xfId="0" applyNumberFormat="1" applyFont="1" applyFill="1" applyBorder="1" applyAlignment="1" applyProtection="1">
      <alignment horizontal="left" vertical="center" wrapText="1" indent="1"/>
    </xf>
    <xf numFmtId="164" fontId="24" fillId="0" borderId="45" xfId="0" applyNumberFormat="1" applyFont="1" applyFill="1" applyBorder="1" applyAlignment="1" applyProtection="1">
      <alignment horizontal="left" vertical="center" wrapText="1" indent="1"/>
    </xf>
    <xf numFmtId="164" fontId="24" fillId="0" borderId="3" xfId="0" applyNumberFormat="1" applyFont="1" applyFill="1" applyBorder="1" applyAlignment="1" applyProtection="1">
      <alignment horizontal="left" vertical="center" wrapText="1" indent="1"/>
    </xf>
    <xf numFmtId="164" fontId="13" fillId="0" borderId="23" xfId="0" applyNumberFormat="1" applyFont="1" applyFill="1" applyBorder="1" applyAlignment="1" applyProtection="1">
      <alignment horizontal="left" vertical="center" wrapText="1" indent="1"/>
    </xf>
    <xf numFmtId="164" fontId="27" fillId="0" borderId="1" xfId="0" applyNumberFormat="1" applyFont="1" applyFill="1" applyBorder="1" applyAlignment="1" applyProtection="1">
      <alignment horizontal="right" vertical="center" wrapText="1" indent="1"/>
    </xf>
    <xf numFmtId="164" fontId="26" fillId="0" borderId="7" xfId="0" applyNumberFormat="1" applyFont="1" applyFill="1" applyBorder="1" applyAlignment="1" applyProtection="1">
      <alignment horizontal="left" vertical="center" wrapText="1" indent="1"/>
    </xf>
    <xf numFmtId="164" fontId="26" fillId="0" borderId="34" xfId="0" applyNumberFormat="1" applyFont="1" applyFill="1" applyBorder="1" applyAlignment="1" applyProtection="1">
      <alignment horizontal="right" vertical="center" wrapText="1" indent="1"/>
    </xf>
    <xf numFmtId="164" fontId="24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64" fontId="6" fillId="0" borderId="6" xfId="0" applyNumberFormat="1" applyFont="1" applyFill="1" applyBorder="1" applyAlignment="1" applyProtection="1">
      <alignment horizontal="center" vertical="center" wrapText="1"/>
    </xf>
    <xf numFmtId="164" fontId="16" fillId="0" borderId="51" xfId="0" applyNumberFormat="1" applyFont="1" applyFill="1" applyBorder="1" applyAlignment="1" applyProtection="1">
      <alignment horizontal="center" vertical="center" wrapText="1"/>
    </xf>
    <xf numFmtId="164" fontId="16" fillId="0" borderId="52" xfId="0" applyNumberFormat="1" applyFont="1" applyFill="1" applyBorder="1" applyAlignment="1" applyProtection="1">
      <alignment horizontal="center" vertical="center" wrapText="1"/>
    </xf>
    <xf numFmtId="164" fontId="16" fillId="0" borderId="55" xfId="0" applyNumberFormat="1" applyFont="1" applyFill="1" applyBorder="1" applyAlignment="1" applyProtection="1">
      <alignment horizontal="center" vertical="center" wrapText="1"/>
    </xf>
    <xf numFmtId="164" fontId="24" fillId="0" borderId="38" xfId="0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28" xfId="0" applyNumberFormat="1" applyFont="1" applyFill="1" applyBorder="1" applyAlignment="1" applyProtection="1">
      <alignment horizontal="left" vertical="center" wrapText="1" indent="1"/>
      <protection locked="0"/>
    </xf>
    <xf numFmtId="0" fontId="0" fillId="0" borderId="0" xfId="0" applyFill="1" applyProtection="1"/>
    <xf numFmtId="0" fontId="18" fillId="0" borderId="0" xfId="0" applyFont="1" applyFill="1" applyProtection="1"/>
    <xf numFmtId="164" fontId="23" fillId="0" borderId="6" xfId="0" applyNumberFormat="1" applyFont="1" applyFill="1" applyBorder="1" applyAlignment="1" applyProtection="1">
      <alignment horizontal="right" vertical="center" wrapText="1" indent="1"/>
    </xf>
    <xf numFmtId="164" fontId="6" fillId="0" borderId="7" xfId="0" applyNumberFormat="1" applyFont="1" applyFill="1" applyBorder="1" applyAlignment="1" applyProtection="1">
      <alignment horizontal="centerContinuous" vertical="center" wrapText="1"/>
    </xf>
    <xf numFmtId="164" fontId="6" fillId="0" borderId="5" xfId="0" applyNumberFormat="1" applyFont="1" applyFill="1" applyBorder="1" applyAlignment="1" applyProtection="1">
      <alignment horizontal="centerContinuous" vertical="center" wrapText="1"/>
    </xf>
    <xf numFmtId="164" fontId="6" fillId="0" borderId="6" xfId="0" applyNumberFormat="1" applyFont="1" applyFill="1" applyBorder="1" applyAlignment="1" applyProtection="1">
      <alignment horizontal="centerContinuous" vertical="center" wrapText="1"/>
    </xf>
    <xf numFmtId="164" fontId="23" fillId="0" borderId="16" xfId="0" applyNumberFormat="1" applyFont="1" applyFill="1" applyBorder="1" applyAlignment="1" applyProtection="1">
      <alignment horizontal="center" vertical="center" wrapText="1"/>
    </xf>
    <xf numFmtId="164" fontId="23" fillId="0" borderId="7" xfId="0" applyNumberFormat="1" applyFont="1" applyFill="1" applyBorder="1" applyAlignment="1" applyProtection="1">
      <alignment horizontal="center" vertical="center" wrapText="1"/>
    </xf>
    <xf numFmtId="164" fontId="23" fillId="0" borderId="5" xfId="0" applyNumberFormat="1" applyFont="1" applyFill="1" applyBorder="1" applyAlignment="1" applyProtection="1">
      <alignment horizontal="center" vertical="center" wrapText="1"/>
    </xf>
    <xf numFmtId="164" fontId="23" fillId="0" borderId="6" xfId="0" applyNumberFormat="1" applyFont="1" applyFill="1" applyBorder="1" applyAlignment="1" applyProtection="1">
      <alignment horizontal="center" vertical="center" wrapText="1"/>
    </xf>
    <xf numFmtId="164" fontId="24" fillId="0" borderId="28" xfId="0" applyNumberFormat="1" applyFont="1" applyFill="1" applyBorder="1" applyAlignment="1" applyProtection="1">
      <alignment horizontal="left" vertical="center" wrapText="1" indent="1"/>
      <protection locked="0"/>
    </xf>
    <xf numFmtId="164" fontId="27" fillId="0" borderId="45" xfId="0" applyNumberFormat="1" applyFont="1" applyFill="1" applyBorder="1" applyAlignment="1" applyProtection="1">
      <alignment horizontal="left" vertical="center" wrapText="1" indent="1"/>
    </xf>
    <xf numFmtId="164" fontId="24" fillId="0" borderId="3" xfId="0" applyNumberFormat="1" applyFont="1" applyFill="1" applyBorder="1" applyAlignment="1" applyProtection="1">
      <alignment horizontal="left" vertical="center" wrapText="1" indent="2"/>
    </xf>
    <xf numFmtId="164" fontId="24" fillId="0" borderId="1" xfId="0" applyNumberFormat="1" applyFont="1" applyFill="1" applyBorder="1" applyAlignment="1" applyProtection="1">
      <alignment horizontal="left" vertical="center" wrapText="1" indent="2"/>
    </xf>
    <xf numFmtId="164" fontId="27" fillId="0" borderId="1" xfId="0" applyNumberFormat="1" applyFont="1" applyFill="1" applyBorder="1" applyAlignment="1" applyProtection="1">
      <alignment horizontal="left" vertical="center" wrapText="1" indent="1"/>
    </xf>
    <xf numFmtId="164" fontId="24" fillId="0" borderId="28" xfId="0" applyNumberFormat="1" applyFont="1" applyFill="1" applyBorder="1" applyAlignment="1" applyProtection="1">
      <alignment horizontal="left" vertical="center" wrapText="1" indent="1"/>
    </xf>
    <xf numFmtId="164" fontId="17" fillId="0" borderId="28" xfId="0" applyNumberFormat="1" applyFont="1" applyFill="1" applyBorder="1" applyAlignment="1" applyProtection="1">
      <alignment horizontal="left" vertical="center" wrapText="1" indent="2"/>
    </xf>
    <xf numFmtId="164" fontId="17" fillId="0" borderId="4" xfId="0" applyNumberFormat="1" applyFont="1" applyFill="1" applyBorder="1" applyAlignment="1" applyProtection="1">
      <alignment horizontal="left" vertical="center" wrapText="1" indent="2"/>
    </xf>
    <xf numFmtId="164" fontId="27" fillId="0" borderId="33" xfId="0" applyNumberFormat="1" applyFont="1" applyFill="1" applyBorder="1" applyAlignment="1" applyProtection="1">
      <alignment horizontal="right" vertical="center" wrapText="1" indent="1"/>
    </xf>
    <xf numFmtId="164" fontId="0" fillId="0" borderId="54" xfId="0" applyNumberFormat="1" applyFill="1" applyBorder="1" applyAlignment="1" applyProtection="1">
      <alignment horizontal="left" vertical="center" wrapText="1" indent="1"/>
    </xf>
    <xf numFmtId="164" fontId="17" fillId="0" borderId="45" xfId="0" applyNumberFormat="1" applyFont="1" applyFill="1" applyBorder="1" applyAlignment="1" applyProtection="1">
      <alignment horizontal="left" vertical="center" wrapText="1" indent="1"/>
    </xf>
    <xf numFmtId="164" fontId="17" fillId="0" borderId="56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3" xfId="0" quotePrefix="1" applyNumberFormat="1" applyFont="1" applyFill="1" applyBorder="1" applyAlignment="1" applyProtection="1">
      <alignment horizontal="left" vertical="center" wrapText="1" indent="3"/>
      <protection locked="0"/>
    </xf>
    <xf numFmtId="164" fontId="17" fillId="0" borderId="45" xfId="0" applyNumberFormat="1" applyFont="1" applyFill="1" applyBorder="1" applyAlignment="1" applyProtection="1">
      <alignment horizontal="left" vertical="center" wrapText="1" indent="1"/>
      <protection locked="0"/>
    </xf>
    <xf numFmtId="164" fontId="17" fillId="0" borderId="3" xfId="0" quotePrefix="1" applyNumberFormat="1" applyFont="1" applyFill="1" applyBorder="1" applyAlignment="1" applyProtection="1">
      <alignment horizontal="left" vertical="center" wrapText="1" indent="6"/>
      <protection locked="0"/>
    </xf>
    <xf numFmtId="164" fontId="24" fillId="0" borderId="3" xfId="0" quotePrefix="1" applyNumberFormat="1" applyFont="1" applyFill="1" applyBorder="1" applyAlignment="1" applyProtection="1">
      <alignment horizontal="left" vertical="center" wrapText="1" indent="6"/>
      <protection locked="0"/>
    </xf>
    <xf numFmtId="0" fontId="30" fillId="0" borderId="0" xfId="0" applyFont="1" applyProtection="1"/>
    <xf numFmtId="0" fontId="31" fillId="0" borderId="0" xfId="0" applyFont="1" applyFill="1" applyProtection="1"/>
    <xf numFmtId="0" fontId="34" fillId="0" borderId="0" xfId="0" applyFont="1" applyFill="1" applyProtection="1"/>
    <xf numFmtId="0" fontId="35" fillId="0" borderId="0" xfId="0" applyFont="1" applyProtection="1"/>
    <xf numFmtId="0" fontId="28" fillId="0" borderId="0" xfId="0" applyFont="1" applyProtection="1"/>
    <xf numFmtId="0" fontId="18" fillId="0" borderId="0" xfId="0" applyFont="1" applyProtection="1"/>
    <xf numFmtId="0" fontId="19" fillId="0" borderId="0" xfId="0" applyFont="1" applyAlignment="1" applyProtection="1">
      <alignment horizontal="center"/>
    </xf>
    <xf numFmtId="3" fontId="31" fillId="0" borderId="0" xfId="0" applyNumberFormat="1" applyFont="1" applyFill="1" applyAlignment="1" applyProtection="1">
      <alignment horizontal="right" indent="1"/>
    </xf>
    <xf numFmtId="0" fontId="31" fillId="0" borderId="0" xfId="0" applyFont="1" applyFill="1" applyAlignment="1" applyProtection="1">
      <alignment horizontal="right" indent="1"/>
    </xf>
    <xf numFmtId="3" fontId="25" fillId="0" borderId="0" xfId="0" applyNumberFormat="1" applyFont="1" applyFill="1" applyAlignment="1" applyProtection="1">
      <alignment horizontal="right" indent="1"/>
    </xf>
    <xf numFmtId="0" fontId="28" fillId="0" borderId="0" xfId="0" applyFont="1" applyFill="1" applyProtection="1"/>
    <xf numFmtId="49" fontId="6" fillId="0" borderId="57" xfId="0" applyNumberFormat="1" applyFont="1" applyFill="1" applyBorder="1" applyAlignment="1" applyProtection="1">
      <alignment horizontal="right" vertical="center" indent="1"/>
    </xf>
    <xf numFmtId="16" fontId="0" fillId="0" borderId="0" xfId="0" applyNumberFormat="1" applyFill="1" applyAlignment="1" applyProtection="1">
      <alignment vertical="center" wrapText="1"/>
    </xf>
    <xf numFmtId="0" fontId="16" fillId="0" borderId="7" xfId="0" applyFont="1" applyFill="1" applyBorder="1" applyAlignment="1" applyProtection="1">
      <alignment horizontal="center" vertical="center" wrapText="1"/>
    </xf>
    <xf numFmtId="0" fontId="16" fillId="0" borderId="5" xfId="0" applyFont="1" applyFill="1" applyBorder="1" applyAlignment="1" applyProtection="1">
      <alignment horizontal="center" vertical="center" wrapText="1"/>
    </xf>
    <xf numFmtId="164" fontId="2" fillId="0" borderId="0" xfId="0" applyNumberFormat="1" applyFont="1" applyFill="1" applyAlignment="1" applyProtection="1">
      <alignment horizontal="left" vertical="center" wrapText="1"/>
    </xf>
    <xf numFmtId="164" fontId="2" fillId="0" borderId="0" xfId="0" applyNumberFormat="1" applyFont="1" applyFill="1" applyAlignment="1" applyProtection="1">
      <alignment vertical="center" wrapText="1"/>
    </xf>
    <xf numFmtId="164" fontId="15" fillId="0" borderId="0" xfId="0" applyNumberFormat="1" applyFont="1" applyFill="1" applyAlignment="1" applyProtection="1">
      <alignment vertical="center" wrapText="1"/>
    </xf>
    <xf numFmtId="0" fontId="6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horizontal="right"/>
    </xf>
    <xf numFmtId="0" fontId="6" fillId="0" borderId="58" xfId="0" applyFont="1" applyFill="1" applyBorder="1" applyAlignment="1" applyProtection="1">
      <alignment horizontal="center" vertical="center" wrapText="1"/>
    </xf>
    <xf numFmtId="0" fontId="17" fillId="0" borderId="0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left" vertical="center" wrapText="1" indent="1"/>
    </xf>
    <xf numFmtId="0" fontId="17" fillId="0" borderId="0" xfId="0" applyFont="1" applyFill="1" applyAlignment="1" applyProtection="1">
      <alignment horizontal="left" vertical="center" wrapText="1"/>
    </xf>
    <xf numFmtId="0" fontId="17" fillId="0" borderId="0" xfId="0" applyFont="1" applyFill="1" applyAlignment="1" applyProtection="1">
      <alignment vertical="center" wrapText="1"/>
    </xf>
    <xf numFmtId="0" fontId="3" fillId="0" borderId="7" xfId="0" applyFont="1" applyFill="1" applyBorder="1" applyAlignment="1" applyProtection="1">
      <alignment horizontal="left" vertical="center"/>
    </xf>
    <xf numFmtId="0" fontId="3" fillId="0" borderId="35" xfId="0" applyFont="1" applyFill="1" applyBorder="1" applyAlignment="1" applyProtection="1">
      <alignment vertical="center" wrapText="1"/>
    </xf>
    <xf numFmtId="0" fontId="33" fillId="0" borderId="0" xfId="0" applyFont="1" applyAlignment="1" applyProtection="1">
      <alignment horizontal="right" vertical="top"/>
      <protection locked="0"/>
    </xf>
    <xf numFmtId="164" fontId="16" fillId="0" borderId="58" xfId="5" applyNumberFormat="1" applyFont="1" applyFill="1" applyBorder="1" applyAlignment="1" applyProtection="1">
      <alignment horizontal="right" vertical="center" wrapText="1" indent="1"/>
    </xf>
    <xf numFmtId="164" fontId="17" fillId="0" borderId="59" xfId="5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4" xfId="5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38" xfId="5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39" xfId="5" applyNumberFormat="1" applyFont="1" applyFill="1" applyBorder="1" applyAlignment="1" applyProtection="1">
      <alignment horizontal="right" vertical="center" wrapText="1" indent="1"/>
      <protection locked="0"/>
    </xf>
    <xf numFmtId="164" fontId="23" fillId="0" borderId="6" xfId="5" applyNumberFormat="1" applyFont="1" applyFill="1" applyBorder="1" applyAlignment="1" applyProtection="1">
      <alignment horizontal="right" vertical="center" wrapText="1" indent="1"/>
    </xf>
    <xf numFmtId="164" fontId="17" fillId="0" borderId="11" xfId="5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6" xfId="0" applyNumberFormat="1" applyFont="1" applyBorder="1" applyAlignment="1" applyProtection="1">
      <alignment horizontal="right" vertical="center" wrapText="1" indent="1"/>
    </xf>
    <xf numFmtId="0" fontId="6" fillId="0" borderId="59" xfId="0" quotePrefix="1" applyFont="1" applyFill="1" applyBorder="1" applyAlignment="1" applyProtection="1">
      <alignment horizontal="right" vertical="center" indent="1"/>
    </xf>
    <xf numFmtId="164" fontId="16" fillId="0" borderId="0" xfId="0" applyNumberFormat="1" applyFont="1" applyFill="1" applyBorder="1" applyAlignment="1" applyProtection="1">
      <alignment horizontal="right" vertical="center" wrapText="1" indent="1"/>
    </xf>
    <xf numFmtId="0" fontId="17" fillId="0" borderId="0" xfId="0" applyFont="1" applyFill="1" applyAlignment="1" applyProtection="1">
      <alignment horizontal="right" vertical="center" wrapText="1" indent="1"/>
    </xf>
    <xf numFmtId="0" fontId="8" fillId="0" borderId="0" xfId="0" applyFont="1" applyFill="1" applyAlignment="1" applyProtection="1">
      <alignment vertical="center" wrapText="1"/>
    </xf>
    <xf numFmtId="0" fontId="13" fillId="0" borderId="0" xfId="0" applyFont="1" applyFill="1" applyAlignment="1" applyProtection="1">
      <alignment horizontal="left" vertical="center" wrapText="1"/>
    </xf>
    <xf numFmtId="0" fontId="13" fillId="0" borderId="0" xfId="0" applyFont="1" applyFill="1" applyAlignment="1" applyProtection="1">
      <alignment vertical="center" wrapText="1"/>
    </xf>
    <xf numFmtId="0" fontId="13" fillId="0" borderId="0" xfId="0" applyFont="1" applyFill="1" applyAlignment="1" applyProtection="1">
      <alignment horizontal="right" vertical="center" wrapText="1" indent="1"/>
    </xf>
    <xf numFmtId="0" fontId="6" fillId="0" borderId="19" xfId="0" applyFont="1" applyFill="1" applyBorder="1" applyAlignment="1" applyProtection="1">
      <alignment horizontal="center" vertical="center" wrapText="1"/>
    </xf>
    <xf numFmtId="0" fontId="16" fillId="0" borderId="48" xfId="5" applyFont="1" applyFill="1" applyBorder="1" applyAlignment="1" applyProtection="1">
      <alignment horizontal="center" vertical="center" wrapText="1"/>
    </xf>
    <xf numFmtId="0" fontId="21" fillId="0" borderId="2" xfId="0" applyFont="1" applyBorder="1" applyAlignment="1" applyProtection="1">
      <alignment wrapText="1"/>
    </xf>
    <xf numFmtId="0" fontId="22" fillId="0" borderId="5" xfId="0" applyFont="1" applyBorder="1" applyAlignment="1" applyProtection="1">
      <alignment wrapText="1"/>
    </xf>
    <xf numFmtId="0" fontId="22" fillId="0" borderId="52" xfId="0" applyFont="1" applyBorder="1" applyAlignment="1" applyProtection="1">
      <alignment wrapText="1"/>
    </xf>
    <xf numFmtId="164" fontId="20" fillId="0" borderId="6" xfId="0" quotePrefix="1" applyNumberFormat="1" applyFont="1" applyBorder="1" applyAlignment="1" applyProtection="1">
      <alignment horizontal="right" vertical="center" wrapText="1" indent="1"/>
    </xf>
    <xf numFmtId="49" fontId="17" fillId="0" borderId="28" xfId="5" applyNumberFormat="1" applyFont="1" applyFill="1" applyBorder="1" applyAlignment="1" applyProtection="1">
      <alignment horizontal="center" vertical="center" wrapText="1"/>
    </xf>
    <xf numFmtId="49" fontId="17" fillId="0" borderId="3" xfId="5" applyNumberFormat="1" applyFont="1" applyFill="1" applyBorder="1" applyAlignment="1" applyProtection="1">
      <alignment horizontal="center" vertical="center" wrapText="1"/>
    </xf>
    <xf numFmtId="49" fontId="17" fillId="0" borderId="4" xfId="5" applyNumberFormat="1" applyFont="1" applyFill="1" applyBorder="1" applyAlignment="1" applyProtection="1">
      <alignment horizontal="center" vertical="center" wrapText="1"/>
    </xf>
    <xf numFmtId="0" fontId="22" fillId="0" borderId="7" xfId="0" applyFont="1" applyBorder="1" applyAlignment="1" applyProtection="1">
      <alignment horizontal="center" wrapText="1"/>
    </xf>
    <xf numFmtId="0" fontId="21" fillId="0" borderId="28" xfId="0" applyFont="1" applyBorder="1" applyAlignment="1" applyProtection="1">
      <alignment horizontal="center" wrapText="1"/>
    </xf>
    <xf numFmtId="0" fontId="21" fillId="0" borderId="3" xfId="0" applyFont="1" applyBorder="1" applyAlignment="1" applyProtection="1">
      <alignment horizontal="center" wrapText="1"/>
    </xf>
    <xf numFmtId="0" fontId="21" fillId="0" borderId="4" xfId="0" applyFont="1" applyBorder="1" applyAlignment="1" applyProtection="1">
      <alignment horizontal="center" wrapText="1"/>
    </xf>
    <xf numFmtId="0" fontId="22" fillId="0" borderId="51" xfId="0" applyFont="1" applyBorder="1" applyAlignment="1" applyProtection="1">
      <alignment horizontal="center" wrapText="1"/>
    </xf>
    <xf numFmtId="49" fontId="17" fillId="0" borderId="46" xfId="5" applyNumberFormat="1" applyFont="1" applyFill="1" applyBorder="1" applyAlignment="1" applyProtection="1">
      <alignment horizontal="center" vertical="center" wrapText="1"/>
    </xf>
    <xf numFmtId="49" fontId="17" fillId="0" borderId="45" xfId="5" applyNumberFormat="1" applyFont="1" applyFill="1" applyBorder="1" applyAlignment="1" applyProtection="1">
      <alignment horizontal="center" vertical="center" wrapText="1"/>
    </xf>
    <xf numFmtId="49" fontId="17" fillId="0" borderId="47" xfId="5" applyNumberFormat="1" applyFont="1" applyFill="1" applyBorder="1" applyAlignment="1" applyProtection="1">
      <alignment horizontal="center" vertical="center" wrapText="1"/>
    </xf>
    <xf numFmtId="0" fontId="22" fillId="0" borderId="51" xfId="0" applyFont="1" applyBorder="1" applyAlignment="1" applyProtection="1">
      <alignment horizontal="center" vertical="center" wrapText="1"/>
    </xf>
    <xf numFmtId="0" fontId="6" fillId="0" borderId="60" xfId="0" applyFont="1" applyFill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top"/>
    </xf>
    <xf numFmtId="0" fontId="5" fillId="0" borderId="0" xfId="0" applyFont="1" applyFill="1" applyAlignment="1" applyProtection="1">
      <alignment vertical="center"/>
    </xf>
    <xf numFmtId="0" fontId="3" fillId="0" borderId="0" xfId="0" applyFont="1" applyFill="1" applyAlignment="1" applyProtection="1">
      <alignment vertical="center"/>
    </xf>
    <xf numFmtId="0" fontId="5" fillId="0" borderId="0" xfId="0" applyFont="1" applyFill="1" applyAlignment="1" applyProtection="1">
      <alignment horizontal="center" vertical="center" wrapText="1"/>
    </xf>
    <xf numFmtId="0" fontId="1" fillId="0" borderId="0" xfId="0" applyFont="1" applyFill="1" applyAlignment="1" applyProtection="1">
      <alignment vertical="center" wrapText="1"/>
    </xf>
    <xf numFmtId="164" fontId="17" fillId="0" borderId="50" xfId="0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41" xfId="0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61" xfId="0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49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61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42" xfId="0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3" fontId="3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0" fontId="24" fillId="0" borderId="52" xfId="5" applyFont="1" applyFill="1" applyBorder="1" applyAlignment="1" applyProtection="1">
      <alignment horizontal="left" vertical="center" wrapText="1" indent="1"/>
    </xf>
    <xf numFmtId="0" fontId="23" fillId="0" borderId="7" xfId="0" applyFont="1" applyFill="1" applyBorder="1" applyAlignment="1" applyProtection="1">
      <alignment horizontal="center" vertical="center" wrapText="1"/>
    </xf>
    <xf numFmtId="0" fontId="23" fillId="0" borderId="5" xfId="0" applyFont="1" applyFill="1" applyBorder="1" applyAlignment="1" applyProtection="1">
      <alignment horizontal="left" vertical="center" wrapText="1" indent="1"/>
    </xf>
    <xf numFmtId="0" fontId="22" fillId="0" borderId="7" xfId="0" applyFont="1" applyBorder="1" applyAlignment="1" applyProtection="1">
      <alignment horizontal="center" vertical="center" wrapText="1"/>
    </xf>
    <xf numFmtId="0" fontId="32" fillId="0" borderId="35" xfId="0" applyFont="1" applyBorder="1" applyAlignment="1" applyProtection="1">
      <alignment horizontal="left" wrapText="1" indent="1"/>
    </xf>
    <xf numFmtId="0" fontId="6" fillId="0" borderId="5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164" fontId="23" fillId="0" borderId="34" xfId="0" applyNumberFormat="1" applyFont="1" applyFill="1" applyBorder="1" applyAlignment="1" applyProtection="1">
      <alignment horizontal="right" vertical="center" wrapText="1" indent="1"/>
      <protection locked="0"/>
    </xf>
    <xf numFmtId="164" fontId="23" fillId="0" borderId="34" xfId="0" applyNumberFormat="1" applyFont="1" applyFill="1" applyBorder="1" applyAlignment="1" applyProtection="1">
      <alignment horizontal="right" vertical="center" wrapText="1" indent="1"/>
    </xf>
    <xf numFmtId="164" fontId="16" fillId="0" borderId="34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right" vertical="center" wrapText="1" indent="1"/>
    </xf>
    <xf numFmtId="49" fontId="6" fillId="0" borderId="59" xfId="0" applyNumberFormat="1" applyFont="1" applyFill="1" applyBorder="1" applyAlignment="1" applyProtection="1">
      <alignment horizontal="right" vertical="center"/>
    </xf>
    <xf numFmtId="49" fontId="6" fillId="0" borderId="57" xfId="0" applyNumberFormat="1" applyFont="1" applyFill="1" applyBorder="1" applyAlignment="1" applyProtection="1">
      <alignment horizontal="right" vertical="center"/>
    </xf>
    <xf numFmtId="49" fontId="24" fillId="0" borderId="46" xfId="0" applyNumberFormat="1" applyFont="1" applyFill="1" applyBorder="1" applyAlignment="1" applyProtection="1">
      <alignment horizontal="center" vertical="center" wrapText="1"/>
    </xf>
    <xf numFmtId="49" fontId="24" fillId="0" borderId="3" xfId="0" applyNumberFormat="1" applyFont="1" applyFill="1" applyBorder="1" applyAlignment="1" applyProtection="1">
      <alignment horizontal="center" vertical="center" wrapText="1"/>
    </xf>
    <xf numFmtId="49" fontId="24" fillId="0" borderId="28" xfId="0" applyNumberFormat="1" applyFont="1" applyFill="1" applyBorder="1" applyAlignment="1" applyProtection="1">
      <alignment horizontal="center" vertical="center" wrapText="1"/>
    </xf>
    <xf numFmtId="0" fontId="24" fillId="0" borderId="33" xfId="5" applyFont="1" applyFill="1" applyBorder="1" applyAlignment="1" applyProtection="1">
      <alignment horizontal="left" vertical="center" wrapText="1" indent="1"/>
    </xf>
    <xf numFmtId="0" fontId="24" fillId="0" borderId="1" xfId="5" applyFont="1" applyFill="1" applyBorder="1" applyAlignment="1" applyProtection="1">
      <alignment horizontal="left" vertical="center" wrapText="1" indent="1"/>
    </xf>
    <xf numFmtId="0" fontId="24" fillId="0" borderId="52" xfId="5" quotePrefix="1" applyFont="1" applyFill="1" applyBorder="1" applyAlignment="1" applyProtection="1">
      <alignment horizontal="left" vertical="center" wrapText="1" indent="1"/>
    </xf>
    <xf numFmtId="164" fontId="24" fillId="0" borderId="36" xfId="0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62" xfId="0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6" xfId="0" applyFont="1" applyFill="1" applyBorder="1" applyAlignment="1" applyProtection="1">
      <alignment horizontal="center" vertical="center" wrapText="1"/>
    </xf>
    <xf numFmtId="164" fontId="23" fillId="0" borderId="35" xfId="0" applyNumberFormat="1" applyFont="1" applyFill="1" applyBorder="1" applyAlignment="1" applyProtection="1">
      <alignment horizontal="right" vertical="center" wrapText="1" indent="1"/>
    </xf>
    <xf numFmtId="164" fontId="17" fillId="0" borderId="63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44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64" xfId="0" applyNumberFormat="1" applyFont="1" applyFill="1" applyBorder="1" applyAlignment="1" applyProtection="1">
      <alignment horizontal="right" vertical="center" wrapText="1" indent="1"/>
      <protection locked="0"/>
    </xf>
    <xf numFmtId="164" fontId="23" fillId="0" borderId="35" xfId="0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64" xfId="0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65" xfId="0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35" xfId="0" applyNumberFormat="1" applyFont="1" applyFill="1" applyBorder="1" applyAlignment="1" applyProtection="1">
      <alignment horizontal="right" vertical="center" wrapText="1" indent="1"/>
    </xf>
    <xf numFmtId="0" fontId="14" fillId="0" borderId="0" xfId="0" applyNumberFormat="1" applyFont="1" applyFill="1" applyAlignment="1" applyProtection="1">
      <alignment textRotation="180" wrapText="1"/>
      <protection locked="0"/>
    </xf>
    <xf numFmtId="0" fontId="40" fillId="0" borderId="0" xfId="0" applyFont="1" applyAlignment="1" applyProtection="1">
      <alignment horizontal="right" vertical="top"/>
      <protection locked="0"/>
    </xf>
    <xf numFmtId="0" fontId="6" fillId="0" borderId="6" xfId="0" applyFont="1" applyFill="1" applyBorder="1" applyAlignment="1" applyProtection="1">
      <alignment horizontal="center" vertical="center" wrapText="1"/>
    </xf>
    <xf numFmtId="0" fontId="3" fillId="0" borderId="7" xfId="0" applyFont="1" applyBorder="1" applyAlignment="1">
      <alignment horizontal="left" vertical="center"/>
    </xf>
    <xf numFmtId="0" fontId="3" fillId="0" borderId="35" xfId="0" applyFont="1" applyBorder="1" applyAlignment="1">
      <alignment vertical="center" wrapText="1"/>
    </xf>
    <xf numFmtId="0" fontId="3" fillId="0" borderId="51" xfId="0" applyFont="1" applyBorder="1" applyAlignment="1">
      <alignment horizontal="left" vertical="center"/>
    </xf>
    <xf numFmtId="0" fontId="3" fillId="0" borderId="66" xfId="0" applyFont="1" applyBorder="1" applyAlignment="1">
      <alignment vertical="center" wrapText="1"/>
    </xf>
    <xf numFmtId="164" fontId="17" fillId="0" borderId="3" xfId="0" applyNumberFormat="1" applyFont="1" applyFill="1" applyBorder="1" applyAlignment="1" applyProtection="1">
      <alignment horizontal="left" vertical="center" wrapText="1"/>
      <protection locked="0"/>
    </xf>
    <xf numFmtId="49" fontId="17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17" fillId="0" borderId="14" xfId="0" applyNumberFormat="1" applyFont="1" applyFill="1" applyBorder="1" applyAlignment="1" applyProtection="1">
      <alignment vertical="center" wrapText="1"/>
    </xf>
    <xf numFmtId="164" fontId="15" fillId="0" borderId="1" xfId="0" applyNumberFormat="1" applyFont="1" applyFill="1" applyBorder="1" applyAlignment="1" applyProtection="1">
      <alignment vertical="center" wrapText="1"/>
      <protection locked="0"/>
    </xf>
    <xf numFmtId="49" fontId="15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15" fillId="0" borderId="14" xfId="0" applyNumberFormat="1" applyFont="1" applyFill="1" applyBorder="1" applyAlignment="1" applyProtection="1">
      <alignment vertical="center" wrapText="1"/>
    </xf>
    <xf numFmtId="0" fontId="22" fillId="0" borderId="5" xfId="0" applyFont="1" applyBorder="1" applyAlignment="1" applyProtection="1">
      <alignment horizontal="left" vertical="center" indent="1"/>
    </xf>
    <xf numFmtId="0" fontId="16" fillId="0" borderId="5" xfId="5" applyFont="1" applyFill="1" applyBorder="1" applyAlignment="1" applyProtection="1">
      <alignment horizontal="left" vertical="center" indent="1"/>
    </xf>
    <xf numFmtId="0" fontId="22" fillId="0" borderId="52" xfId="0" applyFont="1" applyBorder="1" applyAlignment="1" applyProtection="1">
      <alignment vertical="center"/>
    </xf>
    <xf numFmtId="0" fontId="17" fillId="0" borderId="1" xfId="5" applyFont="1" applyFill="1" applyBorder="1" applyAlignment="1" applyProtection="1">
      <alignment horizontal="left" vertical="center" indent="6"/>
    </xf>
    <xf numFmtId="0" fontId="21" fillId="0" borderId="1" xfId="0" applyFont="1" applyBorder="1" applyAlignment="1" applyProtection="1">
      <alignment horizontal="left" indent="1"/>
    </xf>
    <xf numFmtId="0" fontId="14" fillId="0" borderId="0" xfId="0" applyFont="1" applyFill="1" applyAlignment="1">
      <alignment textRotation="180"/>
    </xf>
    <xf numFmtId="0" fontId="18" fillId="0" borderId="0" xfId="5" applyFont="1" applyFill="1" applyAlignment="1" applyProtection="1">
      <alignment horizontal="center"/>
    </xf>
    <xf numFmtId="164" fontId="5" fillId="0" borderId="0" xfId="5" applyNumberFormat="1" applyFont="1" applyFill="1" applyBorder="1" applyAlignment="1" applyProtection="1">
      <alignment horizontal="center" vertical="center"/>
    </xf>
    <xf numFmtId="0" fontId="6" fillId="0" borderId="46" xfId="5" applyFont="1" applyFill="1" applyBorder="1" applyAlignment="1" applyProtection="1">
      <alignment horizontal="center" vertical="center" wrapText="1"/>
    </xf>
    <xf numFmtId="0" fontId="6" fillId="0" borderId="47" xfId="5" applyFont="1" applyFill="1" applyBorder="1" applyAlignment="1" applyProtection="1">
      <alignment horizontal="center" vertical="center" wrapText="1"/>
    </xf>
    <xf numFmtId="0" fontId="6" fillId="0" borderId="32" xfId="5" applyFont="1" applyFill="1" applyBorder="1" applyAlignment="1" applyProtection="1">
      <alignment horizontal="center" vertical="center" wrapText="1"/>
    </xf>
    <xf numFmtId="0" fontId="6" fillId="0" borderId="10" xfId="5" applyFont="1" applyFill="1" applyBorder="1" applyAlignment="1" applyProtection="1">
      <alignment horizontal="center" vertical="center" wrapText="1"/>
    </xf>
    <xf numFmtId="164" fontId="25" fillId="0" borderId="32" xfId="5" applyNumberFormat="1" applyFont="1" applyFill="1" applyBorder="1" applyAlignment="1" applyProtection="1">
      <alignment horizontal="center" vertical="center"/>
    </xf>
    <xf numFmtId="164" fontId="25" fillId="0" borderId="59" xfId="5" applyNumberFormat="1" applyFont="1" applyFill="1" applyBorder="1" applyAlignment="1" applyProtection="1">
      <alignment horizontal="center" vertical="center"/>
    </xf>
    <xf numFmtId="164" fontId="25" fillId="0" borderId="20" xfId="0" applyNumberFormat="1" applyFont="1" applyFill="1" applyBorder="1" applyAlignment="1" applyProtection="1">
      <alignment horizontal="center" vertical="center" wrapText="1"/>
    </xf>
    <xf numFmtId="164" fontId="25" fillId="0" borderId="18" xfId="0" applyNumberFormat="1" applyFont="1" applyFill="1" applyBorder="1" applyAlignment="1" applyProtection="1">
      <alignment horizontal="center" vertical="center" wrapText="1"/>
    </xf>
    <xf numFmtId="164" fontId="14" fillId="0" borderId="0" xfId="0" applyNumberFormat="1" applyFont="1" applyFill="1" applyAlignment="1" applyProtection="1">
      <alignment horizontal="center" textRotation="180" wrapText="1"/>
    </xf>
    <xf numFmtId="164" fontId="25" fillId="0" borderId="21" xfId="0" applyNumberFormat="1" applyFont="1" applyFill="1" applyBorder="1" applyAlignment="1" applyProtection="1">
      <alignment horizontal="center" vertical="center" wrapText="1"/>
    </xf>
    <xf numFmtId="164" fontId="25" fillId="0" borderId="30" xfId="0" applyNumberFormat="1" applyFont="1" applyFill="1" applyBorder="1" applyAlignment="1" applyProtection="1">
      <alignment horizontal="center" vertical="center" wrapText="1"/>
    </xf>
    <xf numFmtId="164" fontId="14" fillId="0" borderId="0" xfId="0" applyNumberFormat="1" applyFont="1" applyFill="1" applyAlignment="1" applyProtection="1">
      <alignment horizontal="center" textRotation="180" wrapText="1"/>
      <protection locked="0"/>
    </xf>
    <xf numFmtId="164" fontId="4" fillId="0" borderId="9" xfId="0" applyNumberFormat="1" applyFont="1" applyFill="1" applyBorder="1" applyAlignment="1" applyProtection="1">
      <alignment horizontal="right" wrapText="1"/>
    </xf>
    <xf numFmtId="164" fontId="18" fillId="0" borderId="0" xfId="0" applyNumberFormat="1" applyFont="1" applyFill="1" applyAlignment="1">
      <alignment horizontal="center" vertical="center" wrapText="1"/>
    </xf>
    <xf numFmtId="0" fontId="14" fillId="0" borderId="0" xfId="0" applyNumberFormat="1" applyFont="1" applyFill="1" applyAlignment="1" applyProtection="1">
      <alignment horizontal="center" textRotation="180" wrapText="1"/>
      <protection locked="0"/>
    </xf>
    <xf numFmtId="164" fontId="14" fillId="0" borderId="0" xfId="0" applyNumberFormat="1" applyFont="1" applyFill="1" applyAlignment="1">
      <alignment horizontal="center" textRotation="180" wrapText="1"/>
    </xf>
    <xf numFmtId="164" fontId="16" fillId="0" borderId="16" xfId="0" applyNumberFormat="1" applyFont="1" applyFill="1" applyBorder="1" applyAlignment="1">
      <alignment horizontal="center" vertical="center" wrapText="1"/>
    </xf>
    <xf numFmtId="164" fontId="0" fillId="0" borderId="19" xfId="0" applyNumberFormat="1" applyFill="1" applyBorder="1" applyAlignment="1" applyProtection="1">
      <alignment horizontal="left" vertical="center" wrapText="1"/>
      <protection locked="0"/>
    </xf>
    <xf numFmtId="164" fontId="0" fillId="0" borderId="68" xfId="0" applyNumberFormat="1" applyFill="1" applyBorder="1" applyAlignment="1" applyProtection="1">
      <alignment horizontal="left" vertical="center" wrapText="1"/>
      <protection locked="0"/>
    </xf>
    <xf numFmtId="164" fontId="0" fillId="0" borderId="60" xfId="0" applyNumberFormat="1" applyFill="1" applyBorder="1" applyAlignment="1" applyProtection="1">
      <alignment horizontal="left" vertical="center" wrapText="1"/>
      <protection locked="0"/>
    </xf>
    <xf numFmtId="164" fontId="0" fillId="0" borderId="69" xfId="0" applyNumberFormat="1" applyFill="1" applyBorder="1" applyAlignment="1" applyProtection="1">
      <alignment horizontal="left" vertical="center" wrapText="1"/>
      <protection locked="0"/>
    </xf>
    <xf numFmtId="164" fontId="6" fillId="0" borderId="20" xfId="0" applyNumberFormat="1" applyFont="1" applyFill="1" applyBorder="1" applyAlignment="1">
      <alignment horizontal="center" vertical="center" wrapText="1"/>
    </xf>
    <xf numFmtId="164" fontId="6" fillId="0" borderId="54" xfId="0" applyNumberFormat="1" applyFont="1" applyFill="1" applyBorder="1" applyAlignment="1">
      <alignment horizontal="center" vertical="center" wrapText="1"/>
    </xf>
    <xf numFmtId="164" fontId="26" fillId="0" borderId="26" xfId="0" applyNumberFormat="1" applyFont="1" applyFill="1" applyBorder="1" applyAlignment="1">
      <alignment horizontal="center" vertical="center" wrapText="1"/>
    </xf>
    <xf numFmtId="164" fontId="26" fillId="0" borderId="67" xfId="0" applyNumberFormat="1" applyFont="1" applyFill="1" applyBorder="1" applyAlignment="1">
      <alignment horizontal="center" vertical="center" wrapText="1"/>
    </xf>
    <xf numFmtId="164" fontId="6" fillId="0" borderId="70" xfId="0" applyNumberFormat="1" applyFont="1" applyFill="1" applyBorder="1" applyAlignment="1">
      <alignment horizontal="center" vertical="center"/>
    </xf>
    <xf numFmtId="164" fontId="6" fillId="0" borderId="53" xfId="0" applyNumberFormat="1" applyFont="1" applyFill="1" applyBorder="1" applyAlignment="1">
      <alignment horizontal="center" vertical="center"/>
    </xf>
    <xf numFmtId="164" fontId="6" fillId="0" borderId="17" xfId="0" applyNumberFormat="1" applyFont="1" applyFill="1" applyBorder="1" applyAlignment="1">
      <alignment horizontal="center" vertical="center"/>
    </xf>
    <xf numFmtId="171" fontId="36" fillId="0" borderId="27" xfId="0" applyNumberFormat="1" applyFont="1" applyFill="1" applyBorder="1" applyAlignment="1">
      <alignment horizontal="left" vertical="center" wrapText="1"/>
    </xf>
    <xf numFmtId="164" fontId="16" fillId="0" borderId="16" xfId="0" applyNumberFormat="1" applyFont="1" applyFill="1" applyBorder="1" applyAlignment="1">
      <alignment horizontal="center" vertical="center"/>
    </xf>
    <xf numFmtId="164" fontId="25" fillId="0" borderId="16" xfId="0" applyNumberFormat="1" applyFont="1" applyFill="1" applyBorder="1" applyAlignment="1">
      <alignment horizontal="center" vertical="center" wrapText="1"/>
    </xf>
    <xf numFmtId="164" fontId="18" fillId="0" borderId="0" xfId="0" applyNumberFormat="1" applyFont="1" applyFill="1" applyAlignment="1">
      <alignment horizontal="left" vertical="center" wrapText="1"/>
    </xf>
    <xf numFmtId="0" fontId="14" fillId="0" borderId="0" xfId="0" applyFont="1" applyFill="1" applyAlignment="1">
      <alignment horizontal="center" textRotation="180"/>
    </xf>
    <xf numFmtId="164" fontId="6" fillId="0" borderId="16" xfId="0" applyNumberFormat="1" applyFont="1" applyFill="1" applyBorder="1" applyAlignment="1">
      <alignment horizontal="center" vertical="center" wrapText="1"/>
    </xf>
    <xf numFmtId="164" fontId="4" fillId="0" borderId="9" xfId="0" applyNumberFormat="1" applyFont="1" applyFill="1" applyBorder="1" applyAlignment="1">
      <alignment horizontal="right" vertical="center"/>
    </xf>
    <xf numFmtId="164" fontId="26" fillId="0" borderId="26" xfId="0" applyNumberFormat="1" applyFont="1" applyFill="1" applyBorder="1" applyAlignment="1">
      <alignment horizontal="left" vertical="center" wrapText="1" indent="2"/>
    </xf>
    <xf numFmtId="164" fontId="26" fillId="0" borderId="67" xfId="0" applyNumberFormat="1" applyFont="1" applyFill="1" applyBorder="1" applyAlignment="1">
      <alignment horizontal="left" vertical="center" wrapText="1" indent="2"/>
    </xf>
    <xf numFmtId="171" fontId="5" fillId="0" borderId="0" xfId="0" applyNumberFormat="1" applyFont="1" applyFill="1" applyBorder="1" applyAlignment="1">
      <alignment horizontal="center" vertical="center" wrapText="1"/>
    </xf>
    <xf numFmtId="0" fontId="6" fillId="0" borderId="26" xfId="0" applyFont="1" applyFill="1" applyBorder="1" applyAlignment="1" applyProtection="1">
      <alignment horizontal="center" vertical="center" wrapText="1"/>
    </xf>
    <xf numFmtId="0" fontId="6" fillId="0" borderId="67" xfId="0" applyFont="1" applyFill="1" applyBorder="1" applyAlignment="1" applyProtection="1">
      <alignment horizontal="center" vertical="center" wrapText="1"/>
    </xf>
    <xf numFmtId="0" fontId="6" fillId="0" borderId="34" xfId="0" applyFont="1" applyFill="1" applyBorder="1" applyAlignment="1" applyProtection="1">
      <alignment horizontal="center" vertical="center" wrapText="1"/>
    </xf>
    <xf numFmtId="0" fontId="6" fillId="0" borderId="71" xfId="0" applyFont="1" applyFill="1" applyBorder="1" applyAlignment="1" applyProtection="1">
      <alignment horizontal="center" vertical="center"/>
      <protection locked="0"/>
    </xf>
    <xf numFmtId="0" fontId="6" fillId="0" borderId="68" xfId="0" applyFont="1" applyFill="1" applyBorder="1" applyAlignment="1" applyProtection="1">
      <alignment horizontal="center" vertical="center"/>
      <protection locked="0"/>
    </xf>
    <xf numFmtId="0" fontId="6" fillId="0" borderId="42" xfId="0" applyFont="1" applyFill="1" applyBorder="1" applyAlignment="1" applyProtection="1">
      <alignment horizontal="center" vertical="center"/>
      <protection locked="0"/>
    </xf>
    <xf numFmtId="0" fontId="6" fillId="0" borderId="72" xfId="0" applyFont="1" applyFill="1" applyBorder="1" applyAlignment="1" applyProtection="1">
      <alignment horizontal="center" vertical="center"/>
    </xf>
    <xf numFmtId="0" fontId="6" fillId="0" borderId="69" xfId="0" applyFont="1" applyFill="1" applyBorder="1" applyAlignment="1" applyProtection="1">
      <alignment horizontal="center" vertical="center"/>
    </xf>
    <xf numFmtId="0" fontId="6" fillId="0" borderId="41" xfId="0" applyFont="1" applyFill="1" applyBorder="1" applyAlignment="1" applyProtection="1">
      <alignment horizontal="center" vertical="center"/>
    </xf>
    <xf numFmtId="0" fontId="6" fillId="0" borderId="69" xfId="0" quotePrefix="1" applyFont="1" applyFill="1" applyBorder="1" applyAlignment="1" applyProtection="1">
      <alignment horizontal="center" vertical="center"/>
    </xf>
    <xf numFmtId="0" fontId="6" fillId="0" borderId="41" xfId="0" quotePrefix="1" applyFont="1" applyFill="1" applyBorder="1" applyAlignment="1" applyProtection="1">
      <alignment horizontal="center" vertical="center"/>
    </xf>
    <xf numFmtId="0" fontId="6" fillId="0" borderId="48" xfId="0" applyFont="1" applyFill="1" applyBorder="1" applyAlignment="1" applyProtection="1">
      <alignment horizontal="center" vertical="center" wrapText="1"/>
    </xf>
    <xf numFmtId="0" fontId="6" fillId="0" borderId="51" xfId="0" applyFont="1" applyFill="1" applyBorder="1" applyAlignment="1" applyProtection="1">
      <alignment horizontal="center" vertical="center" wrapText="1"/>
    </xf>
    <xf numFmtId="0" fontId="6" fillId="0" borderId="40" xfId="0" applyFont="1" applyFill="1" applyBorder="1" applyAlignment="1" applyProtection="1">
      <alignment horizontal="center" vertical="center" wrapText="1"/>
    </xf>
    <xf numFmtId="0" fontId="6" fillId="0" borderId="52" xfId="0" applyFont="1" applyFill="1" applyBorder="1" applyAlignment="1" applyProtection="1">
      <alignment horizontal="center" vertical="center" wrapText="1"/>
    </xf>
    <xf numFmtId="0" fontId="25" fillId="0" borderId="5" xfId="0" applyFont="1" applyFill="1" applyBorder="1" applyAlignment="1" applyProtection="1">
      <alignment horizontal="center" vertical="center" wrapText="1"/>
    </xf>
    <xf numFmtId="0" fontId="25" fillId="0" borderId="6" xfId="0" applyFont="1" applyFill="1" applyBorder="1" applyAlignment="1" applyProtection="1">
      <alignment horizontal="center" vertical="center" wrapText="1"/>
    </xf>
    <xf numFmtId="0" fontId="6" fillId="0" borderId="26" xfId="0" applyFont="1" applyFill="1" applyBorder="1" applyAlignment="1" applyProtection="1">
      <alignment horizontal="left" vertical="center" wrapText="1" indent="1"/>
    </xf>
    <xf numFmtId="0" fontId="6" fillId="0" borderId="35" xfId="0" applyFont="1" applyFill="1" applyBorder="1" applyAlignment="1" applyProtection="1">
      <alignment horizontal="left" vertical="center" wrapText="1" indent="1"/>
    </xf>
  </cellXfs>
  <cellStyles count="6">
    <cellStyle name="Ezres 2" xfId="1"/>
    <cellStyle name="Ezres 3" xfId="2"/>
    <cellStyle name="Hiperhivatkozás" xfId="3"/>
    <cellStyle name="Már látott hiperhivatkozás" xfId="4"/>
    <cellStyle name="Normál" xfId="0" builtinId="0"/>
    <cellStyle name="Normál_KVRENMUNKA" xfId="5"/>
  </cellStyles>
  <dxfs count="1">
    <dxf>
      <font>
        <condense val="0"/>
        <extend val="0"/>
        <color indexed="1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B38"/>
  <sheetViews>
    <sheetView zoomScaleNormal="100" workbookViewId="0">
      <selection activeCell="A10" sqref="A10"/>
    </sheetView>
  </sheetViews>
  <sheetFormatPr defaultRowHeight="12.75" x14ac:dyDescent="0.2"/>
  <cols>
    <col min="1" max="1" width="46.33203125" style="105" customWidth="1"/>
    <col min="2" max="2" width="66.1640625" style="105" customWidth="1"/>
    <col min="3" max="16384" width="9.33203125" style="105"/>
  </cols>
  <sheetData>
    <row r="1" spans="1:2" ht="18.75" x14ac:dyDescent="0.3">
      <c r="A1" s="268" t="s">
        <v>106</v>
      </c>
    </row>
    <row r="3" spans="1:2" x14ac:dyDescent="0.2">
      <c r="A3" s="269"/>
      <c r="B3" s="269"/>
    </row>
    <row r="4" spans="1:2" ht="15.75" x14ac:dyDescent="0.25">
      <c r="A4" s="243" t="s">
        <v>492</v>
      </c>
      <c r="B4" s="270"/>
    </row>
    <row r="5" spans="1:2" s="271" customFormat="1" x14ac:dyDescent="0.2">
      <c r="A5" s="269"/>
      <c r="B5" s="269"/>
    </row>
    <row r="6" spans="1:2" x14ac:dyDescent="0.2">
      <c r="A6" s="269" t="s">
        <v>383</v>
      </c>
      <c r="B6" s="269" t="s">
        <v>384</v>
      </c>
    </row>
    <row r="7" spans="1:2" x14ac:dyDescent="0.2">
      <c r="A7" s="269" t="s">
        <v>385</v>
      </c>
      <c r="B7" s="269" t="s">
        <v>386</v>
      </c>
    </row>
    <row r="8" spans="1:2" x14ac:dyDescent="0.2">
      <c r="A8" s="269" t="s">
        <v>387</v>
      </c>
      <c r="B8" s="269" t="s">
        <v>388</v>
      </c>
    </row>
    <row r="9" spans="1:2" x14ac:dyDescent="0.2">
      <c r="A9" s="269"/>
      <c r="B9" s="269"/>
    </row>
    <row r="10" spans="1:2" ht="15.75" x14ac:dyDescent="0.25">
      <c r="A10" s="243" t="str">
        <f>+CONCATENATE(LEFT(A4,4),". évi módosított előirányzat BEVÉTELEK")</f>
        <v>2020. évi módosított előirányzat BEVÉTELEK</v>
      </c>
      <c r="B10" s="270"/>
    </row>
    <row r="11" spans="1:2" x14ac:dyDescent="0.2">
      <c r="A11" s="269"/>
      <c r="B11" s="269"/>
    </row>
    <row r="12" spans="1:2" s="271" customFormat="1" x14ac:dyDescent="0.2">
      <c r="A12" s="269" t="s">
        <v>389</v>
      </c>
      <c r="B12" s="269" t="s">
        <v>395</v>
      </c>
    </row>
    <row r="13" spans="1:2" x14ac:dyDescent="0.2">
      <c r="A13" s="269" t="s">
        <v>390</v>
      </c>
      <c r="B13" s="269" t="s">
        <v>396</v>
      </c>
    </row>
    <row r="14" spans="1:2" x14ac:dyDescent="0.2">
      <c r="A14" s="269" t="s">
        <v>391</v>
      </c>
      <c r="B14" s="269" t="s">
        <v>397</v>
      </c>
    </row>
    <row r="15" spans="1:2" x14ac:dyDescent="0.2">
      <c r="A15" s="269"/>
      <c r="B15" s="269"/>
    </row>
    <row r="16" spans="1:2" ht="14.25" x14ac:dyDescent="0.2">
      <c r="A16" s="272" t="str">
        <f>+CONCATENATE(LEFT(A4,4),". évi teljesítés BEVÉTELEK")</f>
        <v>2020. évi teljesítés BEVÉTELEK</v>
      </c>
      <c r="B16" s="270"/>
    </row>
    <row r="17" spans="1:2" x14ac:dyDescent="0.2">
      <c r="A17" s="269"/>
      <c r="B17" s="269"/>
    </row>
    <row r="18" spans="1:2" x14ac:dyDescent="0.2">
      <c r="A18" s="269" t="s">
        <v>392</v>
      </c>
      <c r="B18" s="269" t="s">
        <v>398</v>
      </c>
    </row>
    <row r="19" spans="1:2" x14ac:dyDescent="0.2">
      <c r="A19" s="269" t="s">
        <v>393</v>
      </c>
      <c r="B19" s="269" t="s">
        <v>399</v>
      </c>
    </row>
    <row r="20" spans="1:2" x14ac:dyDescent="0.2">
      <c r="A20" s="269" t="s">
        <v>394</v>
      </c>
      <c r="B20" s="269" t="s">
        <v>400</v>
      </c>
    </row>
    <row r="21" spans="1:2" x14ac:dyDescent="0.2">
      <c r="A21" s="269"/>
      <c r="B21" s="269"/>
    </row>
    <row r="22" spans="1:2" ht="15.75" x14ac:dyDescent="0.25">
      <c r="A22" s="243" t="str">
        <f>+CONCATENATE(LEFT(A4,4),". évi eredeti előirányzat KIADÁSOK")</f>
        <v>2020. évi eredeti előirányzat KIADÁSOK</v>
      </c>
      <c r="B22" s="270"/>
    </row>
    <row r="23" spans="1:2" x14ac:dyDescent="0.2">
      <c r="A23" s="269"/>
      <c r="B23" s="269"/>
    </row>
    <row r="24" spans="1:2" x14ac:dyDescent="0.2">
      <c r="A24" s="269" t="s">
        <v>401</v>
      </c>
      <c r="B24" s="269" t="s">
        <v>407</v>
      </c>
    </row>
    <row r="25" spans="1:2" x14ac:dyDescent="0.2">
      <c r="A25" s="269" t="s">
        <v>380</v>
      </c>
      <c r="B25" s="269" t="s">
        <v>408</v>
      </c>
    </row>
    <row r="26" spans="1:2" x14ac:dyDescent="0.2">
      <c r="A26" s="269" t="s">
        <v>402</v>
      </c>
      <c r="B26" s="269" t="s">
        <v>409</v>
      </c>
    </row>
    <row r="27" spans="1:2" x14ac:dyDescent="0.2">
      <c r="A27" s="269"/>
      <c r="B27" s="269"/>
    </row>
    <row r="28" spans="1:2" ht="15.75" x14ac:dyDescent="0.25">
      <c r="A28" s="243" t="str">
        <f>+CONCATENATE(LEFT(A4,4),". évi módosított előirányzat KIADÁSOK")</f>
        <v>2020. évi módosított előirányzat KIADÁSOK</v>
      </c>
      <c r="B28" s="270"/>
    </row>
    <row r="29" spans="1:2" x14ac:dyDescent="0.2">
      <c r="A29" s="269"/>
      <c r="B29" s="269"/>
    </row>
    <row r="30" spans="1:2" x14ac:dyDescent="0.2">
      <c r="A30" s="269" t="s">
        <v>403</v>
      </c>
      <c r="B30" s="269" t="s">
        <v>414</v>
      </c>
    </row>
    <row r="31" spans="1:2" x14ac:dyDescent="0.2">
      <c r="A31" s="269" t="s">
        <v>381</v>
      </c>
      <c r="B31" s="269" t="s">
        <v>411</v>
      </c>
    </row>
    <row r="32" spans="1:2" x14ac:dyDescent="0.2">
      <c r="A32" s="269" t="s">
        <v>404</v>
      </c>
      <c r="B32" s="269" t="s">
        <v>410</v>
      </c>
    </row>
    <row r="33" spans="1:2" x14ac:dyDescent="0.2">
      <c r="A33" s="269"/>
      <c r="B33" s="269"/>
    </row>
    <row r="34" spans="1:2" ht="15.75" x14ac:dyDescent="0.25">
      <c r="A34" s="273" t="str">
        <f>+CONCATENATE(LEFT(A4,4),". évi teljesítés KIADÁSOK")</f>
        <v>2020. évi teljesítés KIADÁSOK</v>
      </c>
      <c r="B34" s="270"/>
    </row>
    <row r="35" spans="1:2" x14ac:dyDescent="0.2">
      <c r="A35" s="269"/>
      <c r="B35" s="269"/>
    </row>
    <row r="36" spans="1:2" x14ac:dyDescent="0.2">
      <c r="A36" s="269" t="s">
        <v>405</v>
      </c>
      <c r="B36" s="269" t="s">
        <v>415</v>
      </c>
    </row>
    <row r="37" spans="1:2" x14ac:dyDescent="0.2">
      <c r="A37" s="269" t="s">
        <v>382</v>
      </c>
      <c r="B37" s="269" t="s">
        <v>413</v>
      </c>
    </row>
    <row r="38" spans="1:2" x14ac:dyDescent="0.2">
      <c r="A38" s="269" t="s">
        <v>406</v>
      </c>
      <c r="B38" s="269" t="s">
        <v>412</v>
      </c>
    </row>
  </sheetData>
  <phoneticPr fontId="24" type="noConversion"/>
  <pageMargins left="1.0629921259842521" right="1.0236220472440944" top="0.78740157480314965" bottom="0.78740157480314965" header="0.70866141732283472" footer="0.70866141732283472"/>
  <pageSetup paperSize="9" scale="77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58"/>
  <sheetViews>
    <sheetView zoomScaleNormal="100" zoomScaleSheetLayoutView="115" workbookViewId="0">
      <selection activeCell="E2" sqref="E2"/>
    </sheetView>
  </sheetViews>
  <sheetFormatPr defaultRowHeight="12.75" x14ac:dyDescent="0.2"/>
  <cols>
    <col min="1" max="1" width="16" style="349" customWidth="1"/>
    <col min="2" max="2" width="59.33203125" style="25" customWidth="1"/>
    <col min="3" max="5" width="15.83203125" style="25" customWidth="1"/>
    <col min="6" max="16384" width="9.33203125" style="25"/>
  </cols>
  <sheetData>
    <row r="1" spans="1:5" s="284" customFormat="1" ht="21" customHeight="1" thickBot="1" x14ac:dyDescent="0.25">
      <c r="A1" s="283"/>
      <c r="B1" s="285"/>
      <c r="C1" s="330"/>
      <c r="D1" s="330"/>
      <c r="E1" s="374" t="str">
        <f>+CONCATENATE("7.1. melléklet a 5/",LEFT(ÖSSZEFÜGGÉSEK!A4,4)+1,". (V.27.) önkormányzati rendelethez")</f>
        <v>7.1. melléklet a 5/2021. (V.27.) önkormányzati rendelethez</v>
      </c>
    </row>
    <row r="2" spans="1:5" s="331" customFormat="1" ht="25.5" customHeight="1" x14ac:dyDescent="0.2">
      <c r="A2" s="311" t="s">
        <v>143</v>
      </c>
      <c r="B2" s="435" t="s">
        <v>482</v>
      </c>
      <c r="C2" s="436"/>
      <c r="D2" s="437"/>
      <c r="E2" s="354" t="s">
        <v>46</v>
      </c>
    </row>
    <row r="3" spans="1:5" s="331" customFormat="1" ht="24.75" thickBot="1" x14ac:dyDescent="0.25">
      <c r="A3" s="329" t="s">
        <v>428</v>
      </c>
      <c r="B3" s="438" t="s">
        <v>421</v>
      </c>
      <c r="C3" s="441"/>
      <c r="D3" s="442"/>
      <c r="E3" s="355" t="s">
        <v>40</v>
      </c>
    </row>
    <row r="4" spans="1:5" s="332" customFormat="1" ht="15.95" customHeight="1" thickBot="1" x14ac:dyDescent="0.3">
      <c r="A4" s="286"/>
      <c r="B4" s="286"/>
      <c r="C4" s="287"/>
      <c r="D4" s="287"/>
      <c r="E4" s="287" t="s">
        <v>481</v>
      </c>
    </row>
    <row r="5" spans="1:5" ht="24.75" thickBot="1" x14ac:dyDescent="0.25">
      <c r="A5" s="120" t="s">
        <v>144</v>
      </c>
      <c r="B5" s="121" t="s">
        <v>474</v>
      </c>
      <c r="C5" s="84" t="s">
        <v>170</v>
      </c>
      <c r="D5" s="84" t="s">
        <v>175</v>
      </c>
      <c r="E5" s="288" t="s">
        <v>176</v>
      </c>
    </row>
    <row r="6" spans="1:5" s="333" customFormat="1" ht="12.95" customHeight="1" thickBot="1" x14ac:dyDescent="0.25">
      <c r="A6" s="281" t="s">
        <v>289</v>
      </c>
      <c r="B6" s="282" t="s">
        <v>290</v>
      </c>
      <c r="C6" s="282" t="s">
        <v>291</v>
      </c>
      <c r="D6" s="99" t="s">
        <v>292</v>
      </c>
      <c r="E6" s="97" t="s">
        <v>293</v>
      </c>
    </row>
    <row r="7" spans="1:5" s="333" customFormat="1" ht="15.95" customHeight="1" thickBot="1" x14ac:dyDescent="0.25">
      <c r="A7" s="432" t="s">
        <v>41</v>
      </c>
      <c r="B7" s="433"/>
      <c r="C7" s="433"/>
      <c r="D7" s="433"/>
      <c r="E7" s="434"/>
    </row>
    <row r="8" spans="1:5" s="307" customFormat="1" ht="12" customHeight="1" thickBot="1" x14ac:dyDescent="0.25">
      <c r="A8" s="281" t="s">
        <v>6</v>
      </c>
      <c r="B8" s="345" t="s">
        <v>429</v>
      </c>
      <c r="C8" s="212">
        <f>SUM(C9:C18)</f>
        <v>0</v>
      </c>
      <c r="D8" s="212">
        <f>SUM(D9:D18)</f>
        <v>0</v>
      </c>
      <c r="E8" s="351">
        <f>SUM(E9:E18)</f>
        <v>12</v>
      </c>
    </row>
    <row r="9" spans="1:5" s="307" customFormat="1" ht="12" customHeight="1" x14ac:dyDescent="0.2">
      <c r="A9" s="356" t="s">
        <v>67</v>
      </c>
      <c r="B9" s="135" t="s">
        <v>208</v>
      </c>
      <c r="C9" s="93"/>
      <c r="D9" s="93"/>
      <c r="E9" s="340"/>
    </row>
    <row r="10" spans="1:5" s="307" customFormat="1" ht="12" customHeight="1" x14ac:dyDescent="0.2">
      <c r="A10" s="357" t="s">
        <v>68</v>
      </c>
      <c r="B10" s="133" t="s">
        <v>209</v>
      </c>
      <c r="C10" s="209"/>
      <c r="D10" s="209"/>
      <c r="E10" s="102"/>
    </row>
    <row r="11" spans="1:5" s="307" customFormat="1" ht="12" customHeight="1" x14ac:dyDescent="0.2">
      <c r="A11" s="357" t="s">
        <v>69</v>
      </c>
      <c r="B11" s="133" t="s">
        <v>210</v>
      </c>
      <c r="C11" s="209"/>
      <c r="D11" s="209"/>
      <c r="E11" s="102"/>
    </row>
    <row r="12" spans="1:5" s="307" customFormat="1" ht="12" customHeight="1" x14ac:dyDescent="0.2">
      <c r="A12" s="357" t="s">
        <v>70</v>
      </c>
      <c r="B12" s="133" t="s">
        <v>211</v>
      </c>
      <c r="C12" s="209"/>
      <c r="D12" s="209"/>
      <c r="E12" s="102"/>
    </row>
    <row r="13" spans="1:5" s="307" customFormat="1" ht="12" customHeight="1" x14ac:dyDescent="0.2">
      <c r="A13" s="357" t="s">
        <v>103</v>
      </c>
      <c r="B13" s="133" t="s">
        <v>212</v>
      </c>
      <c r="C13" s="209"/>
      <c r="D13" s="209"/>
      <c r="E13" s="102"/>
    </row>
    <row r="14" spans="1:5" s="307" customFormat="1" ht="12" customHeight="1" x14ac:dyDescent="0.2">
      <c r="A14" s="357" t="s">
        <v>71</v>
      </c>
      <c r="B14" s="133" t="s">
        <v>430</v>
      </c>
      <c r="C14" s="209"/>
      <c r="D14" s="209"/>
      <c r="E14" s="102"/>
    </row>
    <row r="15" spans="1:5" s="334" customFormat="1" ht="12" customHeight="1" x14ac:dyDescent="0.2">
      <c r="A15" s="357" t="s">
        <v>72</v>
      </c>
      <c r="B15" s="132" t="s">
        <v>431</v>
      </c>
      <c r="C15" s="209"/>
      <c r="D15" s="209"/>
      <c r="E15" s="102"/>
    </row>
    <row r="16" spans="1:5" s="334" customFormat="1" ht="12" customHeight="1" x14ac:dyDescent="0.2">
      <c r="A16" s="357" t="s">
        <v>80</v>
      </c>
      <c r="B16" s="133" t="s">
        <v>215</v>
      </c>
      <c r="C16" s="94"/>
      <c r="D16" s="94"/>
      <c r="E16" s="339">
        <v>12</v>
      </c>
    </row>
    <row r="17" spans="1:5" s="307" customFormat="1" ht="12" customHeight="1" x14ac:dyDescent="0.2">
      <c r="A17" s="357" t="s">
        <v>81</v>
      </c>
      <c r="B17" s="133" t="s">
        <v>217</v>
      </c>
      <c r="C17" s="209"/>
      <c r="D17" s="209"/>
      <c r="E17" s="102"/>
    </row>
    <row r="18" spans="1:5" s="334" customFormat="1" ht="12" customHeight="1" thickBot="1" x14ac:dyDescent="0.25">
      <c r="A18" s="357" t="s">
        <v>82</v>
      </c>
      <c r="B18" s="132" t="s">
        <v>219</v>
      </c>
      <c r="C18" s="211"/>
      <c r="D18" s="211"/>
      <c r="E18" s="335"/>
    </row>
    <row r="19" spans="1:5" s="334" customFormat="1" ht="12" customHeight="1" thickBot="1" x14ac:dyDescent="0.25">
      <c r="A19" s="281" t="s">
        <v>7</v>
      </c>
      <c r="B19" s="345" t="s">
        <v>432</v>
      </c>
      <c r="C19" s="212">
        <f>SUM(C20:C22)</f>
        <v>0</v>
      </c>
      <c r="D19" s="212">
        <f>SUM(D20:D22)</f>
        <v>0</v>
      </c>
      <c r="E19" s="351">
        <f>SUM(E20:E22)</f>
        <v>0</v>
      </c>
    </row>
    <row r="20" spans="1:5" s="334" customFormat="1" ht="12" customHeight="1" x14ac:dyDescent="0.2">
      <c r="A20" s="357" t="s">
        <v>73</v>
      </c>
      <c r="B20" s="134" t="s">
        <v>189</v>
      </c>
      <c r="C20" s="209"/>
      <c r="D20" s="209"/>
      <c r="E20" s="102"/>
    </row>
    <row r="21" spans="1:5" s="334" customFormat="1" ht="12" customHeight="1" x14ac:dyDescent="0.2">
      <c r="A21" s="357" t="s">
        <v>74</v>
      </c>
      <c r="B21" s="133" t="s">
        <v>433</v>
      </c>
      <c r="C21" s="209"/>
      <c r="D21" s="209"/>
      <c r="E21" s="102"/>
    </row>
    <row r="22" spans="1:5" s="334" customFormat="1" ht="12" customHeight="1" x14ac:dyDescent="0.2">
      <c r="A22" s="357" t="s">
        <v>75</v>
      </c>
      <c r="B22" s="133" t="s">
        <v>434</v>
      </c>
      <c r="C22" s="209"/>
      <c r="D22" s="209"/>
      <c r="E22" s="102"/>
    </row>
    <row r="23" spans="1:5" s="334" customFormat="1" ht="12" customHeight="1" thickBot="1" x14ac:dyDescent="0.25">
      <c r="A23" s="357" t="s">
        <v>76</v>
      </c>
      <c r="B23" s="133" t="s">
        <v>455</v>
      </c>
      <c r="C23" s="209"/>
      <c r="D23" s="209"/>
      <c r="E23" s="102"/>
    </row>
    <row r="24" spans="1:5" s="334" customFormat="1" ht="12" customHeight="1" thickBot="1" x14ac:dyDescent="0.25">
      <c r="A24" s="344" t="s">
        <v>8</v>
      </c>
      <c r="B24" s="153" t="s">
        <v>120</v>
      </c>
      <c r="C24" s="28"/>
      <c r="D24" s="28"/>
      <c r="E24" s="350"/>
    </row>
    <row r="25" spans="1:5" s="334" customFormat="1" ht="12" customHeight="1" thickBot="1" x14ac:dyDescent="0.25">
      <c r="A25" s="344" t="s">
        <v>9</v>
      </c>
      <c r="B25" s="153" t="s">
        <v>435</v>
      </c>
      <c r="C25" s="212">
        <f>SUM(C26:C27)</f>
        <v>0</v>
      </c>
      <c r="D25" s="212">
        <f>SUM(D26:D27)</f>
        <v>0</v>
      </c>
      <c r="E25" s="351">
        <f>SUM(E26:E27)</f>
        <v>0</v>
      </c>
    </row>
    <row r="26" spans="1:5" s="334" customFormat="1" ht="12" customHeight="1" x14ac:dyDescent="0.2">
      <c r="A26" s="358" t="s">
        <v>202</v>
      </c>
      <c r="B26" s="359" t="s">
        <v>433</v>
      </c>
      <c r="C26" s="90"/>
      <c r="D26" s="90"/>
      <c r="E26" s="338"/>
    </row>
    <row r="27" spans="1:5" s="334" customFormat="1" ht="12" customHeight="1" x14ac:dyDescent="0.2">
      <c r="A27" s="358" t="s">
        <v>203</v>
      </c>
      <c r="B27" s="360" t="s">
        <v>436</v>
      </c>
      <c r="C27" s="213"/>
      <c r="D27" s="213"/>
      <c r="E27" s="337"/>
    </row>
    <row r="28" spans="1:5" s="334" customFormat="1" ht="12" customHeight="1" thickBot="1" x14ac:dyDescent="0.25">
      <c r="A28" s="357" t="s">
        <v>204</v>
      </c>
      <c r="B28" s="361" t="s">
        <v>456</v>
      </c>
      <c r="C28" s="341"/>
      <c r="D28" s="341"/>
      <c r="E28" s="336"/>
    </row>
    <row r="29" spans="1:5" s="334" customFormat="1" ht="12" customHeight="1" thickBot="1" x14ac:dyDescent="0.25">
      <c r="A29" s="344" t="s">
        <v>10</v>
      </c>
      <c r="B29" s="153" t="s">
        <v>437</v>
      </c>
      <c r="C29" s="212">
        <f>SUM(C30:C32)</f>
        <v>0</v>
      </c>
      <c r="D29" s="212">
        <f>SUM(D30:D32)</f>
        <v>50000</v>
      </c>
      <c r="E29" s="351">
        <f>SUM(E30:E32)</f>
        <v>50000</v>
      </c>
    </row>
    <row r="30" spans="1:5" s="334" customFormat="1" ht="12" customHeight="1" x14ac:dyDescent="0.2">
      <c r="A30" s="358" t="s">
        <v>60</v>
      </c>
      <c r="B30" s="359" t="s">
        <v>221</v>
      </c>
      <c r="C30" s="90"/>
      <c r="D30" s="90"/>
      <c r="E30" s="338"/>
    </row>
    <row r="31" spans="1:5" s="334" customFormat="1" ht="12" customHeight="1" x14ac:dyDescent="0.2">
      <c r="A31" s="358" t="s">
        <v>61</v>
      </c>
      <c r="B31" s="360" t="s">
        <v>222</v>
      </c>
      <c r="C31" s="213"/>
      <c r="D31" s="213"/>
      <c r="E31" s="337"/>
    </row>
    <row r="32" spans="1:5" s="334" customFormat="1" ht="12" customHeight="1" thickBot="1" x14ac:dyDescent="0.25">
      <c r="A32" s="357" t="s">
        <v>62</v>
      </c>
      <c r="B32" s="343" t="s">
        <v>224</v>
      </c>
      <c r="C32" s="341"/>
      <c r="D32" s="341">
        <v>50000</v>
      </c>
      <c r="E32" s="336">
        <v>50000</v>
      </c>
    </row>
    <row r="33" spans="1:5" s="334" customFormat="1" ht="12" customHeight="1" thickBot="1" x14ac:dyDescent="0.25">
      <c r="A33" s="344" t="s">
        <v>11</v>
      </c>
      <c r="B33" s="153" t="s">
        <v>349</v>
      </c>
      <c r="C33" s="28"/>
      <c r="D33" s="28"/>
      <c r="E33" s="350"/>
    </row>
    <row r="34" spans="1:5" s="307" customFormat="1" ht="12" customHeight="1" thickBot="1" x14ac:dyDescent="0.25">
      <c r="A34" s="344" t="s">
        <v>12</v>
      </c>
      <c r="B34" s="153" t="s">
        <v>438</v>
      </c>
      <c r="C34" s="28"/>
      <c r="D34" s="28"/>
      <c r="E34" s="350"/>
    </row>
    <row r="35" spans="1:5" s="307" customFormat="1" ht="12" customHeight="1" thickBot="1" x14ac:dyDescent="0.25">
      <c r="A35" s="281" t="s">
        <v>13</v>
      </c>
      <c r="B35" s="153" t="s">
        <v>457</v>
      </c>
      <c r="C35" s="212">
        <f>+C8+C19+C24+C25+C29+C33+C34</f>
        <v>0</v>
      </c>
      <c r="D35" s="212">
        <f>+D8+D19+D24+D25+D29+D33+D34</f>
        <v>50000</v>
      </c>
      <c r="E35" s="351">
        <f>+E8+E19+E24+E25+E29+E33+E34</f>
        <v>50012</v>
      </c>
    </row>
    <row r="36" spans="1:5" s="307" customFormat="1" ht="12" customHeight="1" thickBot="1" x14ac:dyDescent="0.25">
      <c r="A36" s="346" t="s">
        <v>14</v>
      </c>
      <c r="B36" s="153" t="s">
        <v>440</v>
      </c>
      <c r="C36" s="212">
        <f>+C37+C38+C39</f>
        <v>45024000</v>
      </c>
      <c r="D36" s="212">
        <f>+D37+D38+D39</f>
        <v>49077528</v>
      </c>
      <c r="E36" s="351">
        <f>+E37+E38+E39</f>
        <v>45967916</v>
      </c>
    </row>
    <row r="37" spans="1:5" s="307" customFormat="1" ht="12" customHeight="1" x14ac:dyDescent="0.2">
      <c r="A37" s="358" t="s">
        <v>441</v>
      </c>
      <c r="B37" s="359" t="s">
        <v>157</v>
      </c>
      <c r="C37" s="90"/>
      <c r="D37" s="90">
        <v>849528</v>
      </c>
      <c r="E37" s="338">
        <v>849528</v>
      </c>
    </row>
    <row r="38" spans="1:5" s="334" customFormat="1" ht="12" customHeight="1" x14ac:dyDescent="0.2">
      <c r="A38" s="358" t="s">
        <v>442</v>
      </c>
      <c r="B38" s="360" t="s">
        <v>2</v>
      </c>
      <c r="C38" s="213"/>
      <c r="D38" s="213"/>
      <c r="E38" s="337"/>
    </row>
    <row r="39" spans="1:5" s="334" customFormat="1" ht="12" customHeight="1" thickBot="1" x14ac:dyDescent="0.25">
      <c r="A39" s="357" t="s">
        <v>443</v>
      </c>
      <c r="B39" s="343" t="s">
        <v>444</v>
      </c>
      <c r="C39" s="341">
        <v>45024000</v>
      </c>
      <c r="D39" s="341">
        <v>48228000</v>
      </c>
      <c r="E39" s="336">
        <v>45118388</v>
      </c>
    </row>
    <row r="40" spans="1:5" s="334" customFormat="1" ht="15" customHeight="1" thickBot="1" x14ac:dyDescent="0.25">
      <c r="A40" s="346" t="s">
        <v>15</v>
      </c>
      <c r="B40" s="347" t="s">
        <v>445</v>
      </c>
      <c r="C40" s="96">
        <f>+C35+C36</f>
        <v>45024000</v>
      </c>
      <c r="D40" s="96">
        <f>+D35+D36</f>
        <v>49127528</v>
      </c>
      <c r="E40" s="352">
        <f>+E35+E36</f>
        <v>46017928</v>
      </c>
    </row>
    <row r="41" spans="1:5" s="334" customFormat="1" ht="15" customHeight="1" x14ac:dyDescent="0.2">
      <c r="A41" s="289"/>
      <c r="B41" s="290"/>
      <c r="C41" s="305"/>
      <c r="D41" s="305"/>
      <c r="E41" s="305"/>
    </row>
    <row r="42" spans="1:5" ht="13.5" thickBot="1" x14ac:dyDescent="0.25">
      <c r="A42" s="291"/>
      <c r="B42" s="292"/>
      <c r="C42" s="306"/>
      <c r="D42" s="306"/>
      <c r="E42" s="306"/>
    </row>
    <row r="43" spans="1:5" s="333" customFormat="1" ht="16.5" customHeight="1" thickBot="1" x14ac:dyDescent="0.25">
      <c r="A43" s="432" t="s">
        <v>42</v>
      </c>
      <c r="B43" s="433"/>
      <c r="C43" s="433"/>
      <c r="D43" s="433"/>
      <c r="E43" s="434"/>
    </row>
    <row r="44" spans="1:5" s="110" customFormat="1" ht="12" customHeight="1" thickBot="1" x14ac:dyDescent="0.25">
      <c r="A44" s="344" t="s">
        <v>6</v>
      </c>
      <c r="B44" s="153" t="s">
        <v>446</v>
      </c>
      <c r="C44" s="212">
        <f>SUM(C45:C49)</f>
        <v>45024000</v>
      </c>
      <c r="D44" s="212">
        <f>SUM(D45:D49)</f>
        <v>48801528</v>
      </c>
      <c r="E44" s="244">
        <f>SUM(E45:E49)</f>
        <v>43992502</v>
      </c>
    </row>
    <row r="45" spans="1:5" ht="12" customHeight="1" x14ac:dyDescent="0.2">
      <c r="A45" s="357" t="s">
        <v>67</v>
      </c>
      <c r="B45" s="134" t="s">
        <v>36</v>
      </c>
      <c r="C45" s="90">
        <v>32630000</v>
      </c>
      <c r="D45" s="90">
        <v>35364940</v>
      </c>
      <c r="E45" s="239">
        <v>34052535</v>
      </c>
    </row>
    <row r="46" spans="1:5" ht="12" customHeight="1" x14ac:dyDescent="0.2">
      <c r="A46" s="357" t="s">
        <v>68</v>
      </c>
      <c r="B46" s="133" t="s">
        <v>129</v>
      </c>
      <c r="C46" s="206">
        <v>5814000</v>
      </c>
      <c r="D46" s="206">
        <v>6202060</v>
      </c>
      <c r="E46" s="240">
        <v>5249525</v>
      </c>
    </row>
    <row r="47" spans="1:5" ht="12" customHeight="1" x14ac:dyDescent="0.2">
      <c r="A47" s="357" t="s">
        <v>69</v>
      </c>
      <c r="B47" s="133" t="s">
        <v>96</v>
      </c>
      <c r="C47" s="206">
        <v>6580000</v>
      </c>
      <c r="D47" s="206">
        <v>7234528</v>
      </c>
      <c r="E47" s="240">
        <v>4690442</v>
      </c>
    </row>
    <row r="48" spans="1:5" ht="12" customHeight="1" x14ac:dyDescent="0.2">
      <c r="A48" s="357" t="s">
        <v>70</v>
      </c>
      <c r="B48" s="133" t="s">
        <v>130</v>
      </c>
      <c r="C48" s="206"/>
      <c r="D48" s="206"/>
      <c r="E48" s="240"/>
    </row>
    <row r="49" spans="1:5" ht="12" customHeight="1" thickBot="1" x14ac:dyDescent="0.25">
      <c r="A49" s="357" t="s">
        <v>103</v>
      </c>
      <c r="B49" s="133" t="s">
        <v>131</v>
      </c>
      <c r="C49" s="206"/>
      <c r="D49" s="206"/>
      <c r="E49" s="240"/>
    </row>
    <row r="50" spans="1:5" ht="12" customHeight="1" thickBot="1" x14ac:dyDescent="0.25">
      <c r="A50" s="344" t="s">
        <v>7</v>
      </c>
      <c r="B50" s="153" t="s">
        <v>447</v>
      </c>
      <c r="C50" s="212">
        <f>SUM(C51:C53)</f>
        <v>0</v>
      </c>
      <c r="D50" s="212">
        <f>SUM(D51:D53)</f>
        <v>326000</v>
      </c>
      <c r="E50" s="244">
        <f>SUM(E51:E53)</f>
        <v>193740</v>
      </c>
    </row>
    <row r="51" spans="1:5" s="110" customFormat="1" ht="12" customHeight="1" x14ac:dyDescent="0.2">
      <c r="A51" s="357" t="s">
        <v>73</v>
      </c>
      <c r="B51" s="134" t="s">
        <v>148</v>
      </c>
      <c r="C51" s="90"/>
      <c r="D51" s="90">
        <v>326000</v>
      </c>
      <c r="E51" s="239">
        <v>193740</v>
      </c>
    </row>
    <row r="52" spans="1:5" ht="12" customHeight="1" x14ac:dyDescent="0.2">
      <c r="A52" s="357" t="s">
        <v>74</v>
      </c>
      <c r="B52" s="133" t="s">
        <v>133</v>
      </c>
      <c r="C52" s="206"/>
      <c r="D52" s="206"/>
      <c r="E52" s="240"/>
    </row>
    <row r="53" spans="1:5" ht="12" customHeight="1" x14ac:dyDescent="0.2">
      <c r="A53" s="357" t="s">
        <v>75</v>
      </c>
      <c r="B53" s="133" t="s">
        <v>43</v>
      </c>
      <c r="C53" s="206"/>
      <c r="D53" s="206"/>
      <c r="E53" s="240"/>
    </row>
    <row r="54" spans="1:5" ht="12" customHeight="1" thickBot="1" x14ac:dyDescent="0.25">
      <c r="A54" s="357" t="s">
        <v>76</v>
      </c>
      <c r="B54" s="133" t="s">
        <v>458</v>
      </c>
      <c r="C54" s="206"/>
      <c r="D54" s="206"/>
      <c r="E54" s="240"/>
    </row>
    <row r="55" spans="1:5" ht="12" customHeight="1" thickBot="1" x14ac:dyDescent="0.25">
      <c r="A55" s="344" t="s">
        <v>8</v>
      </c>
      <c r="B55" s="348" t="s">
        <v>448</v>
      </c>
      <c r="C55" s="212">
        <f>+C44+C50</f>
        <v>45024000</v>
      </c>
      <c r="D55" s="212">
        <f>+D44+D50</f>
        <v>49127528</v>
      </c>
      <c r="E55" s="244">
        <f>+E44+E50</f>
        <v>44186242</v>
      </c>
    </row>
    <row r="56" spans="1:5" ht="13.5" thickBot="1" x14ac:dyDescent="0.25">
      <c r="C56" s="353"/>
      <c r="D56" s="353"/>
      <c r="E56" s="353"/>
    </row>
    <row r="57" spans="1:5" ht="15" customHeight="1" thickBot="1" x14ac:dyDescent="0.25">
      <c r="A57" s="376" t="s">
        <v>476</v>
      </c>
      <c r="B57" s="377"/>
      <c r="C57" s="100">
        <v>7</v>
      </c>
      <c r="D57" s="100">
        <v>7</v>
      </c>
      <c r="E57" s="342">
        <v>7</v>
      </c>
    </row>
    <row r="58" spans="1:5" ht="14.25" customHeight="1" thickBot="1" x14ac:dyDescent="0.25">
      <c r="A58" s="378" t="s">
        <v>475</v>
      </c>
      <c r="B58" s="379"/>
      <c r="C58" s="100"/>
      <c r="D58" s="100"/>
      <c r="E58" s="342"/>
    </row>
  </sheetData>
  <sheetProtection formatCells="0"/>
  <mergeCells count="4">
    <mergeCell ref="A7:E7"/>
    <mergeCell ref="A43:E43"/>
    <mergeCell ref="B2:D2"/>
    <mergeCell ref="B3:D3"/>
  </mergeCells>
  <phoneticPr fontId="24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4" orientation="portrait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58"/>
  <sheetViews>
    <sheetView zoomScaleNormal="100" zoomScaleSheetLayoutView="145" workbookViewId="0">
      <selection activeCell="E2" sqref="E2"/>
    </sheetView>
  </sheetViews>
  <sheetFormatPr defaultRowHeight="12.75" x14ac:dyDescent="0.2"/>
  <cols>
    <col min="1" max="1" width="18.6640625" style="349" customWidth="1"/>
    <col min="2" max="2" width="62" style="25" customWidth="1"/>
    <col min="3" max="5" width="15.83203125" style="25" customWidth="1"/>
    <col min="6" max="16384" width="9.33203125" style="25"/>
  </cols>
  <sheetData>
    <row r="1" spans="1:5" s="284" customFormat="1" ht="21" customHeight="1" thickBot="1" x14ac:dyDescent="0.25">
      <c r="A1" s="283"/>
      <c r="B1" s="285"/>
      <c r="C1" s="330"/>
      <c r="D1" s="330"/>
      <c r="E1" s="374" t="str">
        <f>+CONCATENATE("8.1. melléklet a 5/",LEFT(ÖSSZEFÜGGÉSEK!A4,4)+1,". (V.27.) önkormányzati rendelethez")</f>
        <v>8.1. melléklet a 5/2021. (V.27.) önkormányzati rendelethez</v>
      </c>
    </row>
    <row r="2" spans="1:5" s="331" customFormat="1" ht="25.5" customHeight="1" x14ac:dyDescent="0.2">
      <c r="A2" s="311" t="s">
        <v>143</v>
      </c>
      <c r="B2" s="435" t="s">
        <v>483</v>
      </c>
      <c r="C2" s="436"/>
      <c r="D2" s="437"/>
      <c r="E2" s="354" t="s">
        <v>47</v>
      </c>
    </row>
    <row r="3" spans="1:5" s="331" customFormat="1" ht="24.75" thickBot="1" x14ac:dyDescent="0.25">
      <c r="A3" s="329" t="s">
        <v>142</v>
      </c>
      <c r="B3" s="438" t="s">
        <v>421</v>
      </c>
      <c r="C3" s="441"/>
      <c r="D3" s="442"/>
      <c r="E3" s="355" t="s">
        <v>40</v>
      </c>
    </row>
    <row r="4" spans="1:5" s="332" customFormat="1" ht="15.95" customHeight="1" thickBot="1" x14ac:dyDescent="0.3">
      <c r="A4" s="286"/>
      <c r="B4" s="286"/>
      <c r="C4" s="287"/>
      <c r="D4" s="287"/>
      <c r="E4" s="287" t="s">
        <v>481</v>
      </c>
    </row>
    <row r="5" spans="1:5" ht="24.75" thickBot="1" x14ac:dyDescent="0.25">
      <c r="A5" s="120" t="s">
        <v>144</v>
      </c>
      <c r="B5" s="121" t="s">
        <v>474</v>
      </c>
      <c r="C5" s="84" t="s">
        <v>170</v>
      </c>
      <c r="D5" s="84" t="s">
        <v>175</v>
      </c>
      <c r="E5" s="288" t="s">
        <v>176</v>
      </c>
    </row>
    <row r="6" spans="1:5" s="333" customFormat="1" ht="12.95" customHeight="1" thickBot="1" x14ac:dyDescent="0.25">
      <c r="A6" s="281" t="s">
        <v>289</v>
      </c>
      <c r="B6" s="282" t="s">
        <v>290</v>
      </c>
      <c r="C6" s="282" t="s">
        <v>291</v>
      </c>
      <c r="D6" s="99" t="s">
        <v>292</v>
      </c>
      <c r="E6" s="97" t="s">
        <v>293</v>
      </c>
    </row>
    <row r="7" spans="1:5" s="333" customFormat="1" ht="15.95" customHeight="1" thickBot="1" x14ac:dyDescent="0.25">
      <c r="A7" s="432" t="s">
        <v>41</v>
      </c>
      <c r="B7" s="433"/>
      <c r="C7" s="433"/>
      <c r="D7" s="433"/>
      <c r="E7" s="434"/>
    </row>
    <row r="8" spans="1:5" s="307" customFormat="1" ht="12" customHeight="1" thickBot="1" x14ac:dyDescent="0.25">
      <c r="A8" s="281" t="s">
        <v>6</v>
      </c>
      <c r="B8" s="345" t="s">
        <v>429</v>
      </c>
      <c r="C8" s="212">
        <f>SUM(C9:C18)</f>
        <v>0</v>
      </c>
      <c r="D8" s="365">
        <f>SUM(D9:D18)</f>
        <v>495000</v>
      </c>
      <c r="E8" s="351">
        <f>SUM(E9:E18)</f>
        <v>450947</v>
      </c>
    </row>
    <row r="9" spans="1:5" s="307" customFormat="1" ht="12" customHeight="1" x14ac:dyDescent="0.2">
      <c r="A9" s="356" t="s">
        <v>67</v>
      </c>
      <c r="B9" s="135" t="s">
        <v>208</v>
      </c>
      <c r="C9" s="93"/>
      <c r="D9" s="366"/>
      <c r="E9" s="340"/>
    </row>
    <row r="10" spans="1:5" s="307" customFormat="1" ht="12" customHeight="1" x14ac:dyDescent="0.2">
      <c r="A10" s="357" t="s">
        <v>68</v>
      </c>
      <c r="B10" s="133" t="s">
        <v>209</v>
      </c>
      <c r="C10" s="209"/>
      <c r="D10" s="367">
        <v>260000</v>
      </c>
      <c r="E10" s="102">
        <v>259598</v>
      </c>
    </row>
    <row r="11" spans="1:5" s="307" customFormat="1" ht="12" customHeight="1" x14ac:dyDescent="0.2">
      <c r="A11" s="357" t="s">
        <v>69</v>
      </c>
      <c r="B11" s="133" t="s">
        <v>210</v>
      </c>
      <c r="C11" s="209"/>
      <c r="D11" s="367">
        <v>200000</v>
      </c>
      <c r="E11" s="102">
        <v>156907</v>
      </c>
    </row>
    <row r="12" spans="1:5" s="307" customFormat="1" ht="12" customHeight="1" x14ac:dyDescent="0.2">
      <c r="A12" s="357" t="s">
        <v>70</v>
      </c>
      <c r="B12" s="133" t="s">
        <v>211</v>
      </c>
      <c r="C12" s="209"/>
      <c r="D12" s="367"/>
      <c r="E12" s="102"/>
    </row>
    <row r="13" spans="1:5" s="307" customFormat="1" ht="12" customHeight="1" x14ac:dyDescent="0.2">
      <c r="A13" s="357" t="s">
        <v>103</v>
      </c>
      <c r="B13" s="133" t="s">
        <v>212</v>
      </c>
      <c r="C13" s="209"/>
      <c r="D13" s="367"/>
      <c r="E13" s="102"/>
    </row>
    <row r="14" spans="1:5" s="307" customFormat="1" ht="12" customHeight="1" x14ac:dyDescent="0.2">
      <c r="A14" s="357" t="s">
        <v>71</v>
      </c>
      <c r="B14" s="133" t="s">
        <v>430</v>
      </c>
      <c r="C14" s="209"/>
      <c r="D14" s="367"/>
      <c r="E14" s="102"/>
    </row>
    <row r="15" spans="1:5" s="334" customFormat="1" ht="12" customHeight="1" x14ac:dyDescent="0.2">
      <c r="A15" s="357" t="s">
        <v>72</v>
      </c>
      <c r="B15" s="132" t="s">
        <v>431</v>
      </c>
      <c r="C15" s="209"/>
      <c r="D15" s="367"/>
      <c r="E15" s="102"/>
    </row>
    <row r="16" spans="1:5" s="334" customFormat="1" ht="12" customHeight="1" x14ac:dyDescent="0.2">
      <c r="A16" s="357" t="s">
        <v>80</v>
      </c>
      <c r="B16" s="133" t="s">
        <v>215</v>
      </c>
      <c r="C16" s="94"/>
      <c r="D16" s="368"/>
      <c r="E16" s="339"/>
    </row>
    <row r="17" spans="1:5" s="307" customFormat="1" ht="12" customHeight="1" x14ac:dyDescent="0.2">
      <c r="A17" s="357" t="s">
        <v>81</v>
      </c>
      <c r="B17" s="133" t="s">
        <v>217</v>
      </c>
      <c r="C17" s="209"/>
      <c r="D17" s="367"/>
      <c r="E17" s="102"/>
    </row>
    <row r="18" spans="1:5" s="334" customFormat="1" ht="12" customHeight="1" thickBot="1" x14ac:dyDescent="0.25">
      <c r="A18" s="357" t="s">
        <v>82</v>
      </c>
      <c r="B18" s="132" t="s">
        <v>219</v>
      </c>
      <c r="C18" s="211"/>
      <c r="D18" s="103">
        <v>35000</v>
      </c>
      <c r="E18" s="335">
        <v>34442</v>
      </c>
    </row>
    <row r="19" spans="1:5" s="334" customFormat="1" ht="12" customHeight="1" thickBot="1" x14ac:dyDescent="0.25">
      <c r="A19" s="281" t="s">
        <v>7</v>
      </c>
      <c r="B19" s="345" t="s">
        <v>432</v>
      </c>
      <c r="C19" s="212">
        <f>SUM(C20:C22)</f>
        <v>0</v>
      </c>
      <c r="D19" s="365">
        <f>SUM(D20:D22)</f>
        <v>0</v>
      </c>
      <c r="E19" s="351">
        <f>SUM(E20:E22)</f>
        <v>0</v>
      </c>
    </row>
    <row r="20" spans="1:5" s="334" customFormat="1" ht="12" customHeight="1" x14ac:dyDescent="0.2">
      <c r="A20" s="357" t="s">
        <v>73</v>
      </c>
      <c r="B20" s="134" t="s">
        <v>189</v>
      </c>
      <c r="C20" s="209"/>
      <c r="D20" s="367"/>
      <c r="E20" s="102"/>
    </row>
    <row r="21" spans="1:5" s="334" customFormat="1" ht="12" customHeight="1" x14ac:dyDescent="0.2">
      <c r="A21" s="357" t="s">
        <v>74</v>
      </c>
      <c r="B21" s="133" t="s">
        <v>433</v>
      </c>
      <c r="C21" s="209"/>
      <c r="D21" s="367"/>
      <c r="E21" s="102"/>
    </row>
    <row r="22" spans="1:5" s="334" customFormat="1" ht="12" customHeight="1" x14ac:dyDescent="0.2">
      <c r="A22" s="357" t="s">
        <v>75</v>
      </c>
      <c r="B22" s="133" t="s">
        <v>434</v>
      </c>
      <c r="C22" s="209"/>
      <c r="D22" s="367"/>
      <c r="E22" s="102"/>
    </row>
    <row r="23" spans="1:5" s="307" customFormat="1" ht="12" customHeight="1" thickBot="1" x14ac:dyDescent="0.25">
      <c r="A23" s="357" t="s">
        <v>76</v>
      </c>
      <c r="B23" s="133" t="s">
        <v>459</v>
      </c>
      <c r="C23" s="209"/>
      <c r="D23" s="367"/>
      <c r="E23" s="102"/>
    </row>
    <row r="24" spans="1:5" s="307" customFormat="1" ht="12" customHeight="1" thickBot="1" x14ac:dyDescent="0.25">
      <c r="A24" s="344" t="s">
        <v>8</v>
      </c>
      <c r="B24" s="153" t="s">
        <v>120</v>
      </c>
      <c r="C24" s="28"/>
      <c r="D24" s="369"/>
      <c r="E24" s="350"/>
    </row>
    <row r="25" spans="1:5" s="307" customFormat="1" ht="12" customHeight="1" thickBot="1" x14ac:dyDescent="0.25">
      <c r="A25" s="344" t="s">
        <v>9</v>
      </c>
      <c r="B25" s="153" t="s">
        <v>435</v>
      </c>
      <c r="C25" s="212">
        <f>+C26+C27</f>
        <v>0</v>
      </c>
      <c r="D25" s="365">
        <f>+D26+D27</f>
        <v>0</v>
      </c>
      <c r="E25" s="351">
        <f>+E26+E27</f>
        <v>0</v>
      </c>
    </row>
    <row r="26" spans="1:5" s="307" customFormat="1" ht="12" customHeight="1" x14ac:dyDescent="0.2">
      <c r="A26" s="358" t="s">
        <v>202</v>
      </c>
      <c r="B26" s="359" t="s">
        <v>433</v>
      </c>
      <c r="C26" s="90"/>
      <c r="D26" s="363"/>
      <c r="E26" s="338"/>
    </row>
    <row r="27" spans="1:5" s="307" customFormat="1" ht="12" customHeight="1" x14ac:dyDescent="0.2">
      <c r="A27" s="358" t="s">
        <v>203</v>
      </c>
      <c r="B27" s="360" t="s">
        <v>436</v>
      </c>
      <c r="C27" s="213"/>
      <c r="D27" s="370"/>
      <c r="E27" s="337"/>
    </row>
    <row r="28" spans="1:5" s="307" customFormat="1" ht="12" customHeight="1" thickBot="1" x14ac:dyDescent="0.25">
      <c r="A28" s="357" t="s">
        <v>204</v>
      </c>
      <c r="B28" s="361" t="s">
        <v>460</v>
      </c>
      <c r="C28" s="341"/>
      <c r="D28" s="371"/>
      <c r="E28" s="336"/>
    </row>
    <row r="29" spans="1:5" s="307" customFormat="1" ht="12" customHeight="1" thickBot="1" x14ac:dyDescent="0.25">
      <c r="A29" s="344" t="s">
        <v>10</v>
      </c>
      <c r="B29" s="153" t="s">
        <v>437</v>
      </c>
      <c r="C29" s="212">
        <f>+C30+C31+C32</f>
        <v>0</v>
      </c>
      <c r="D29" s="365">
        <f>+D30+D31+D32</f>
        <v>0</v>
      </c>
      <c r="E29" s="351">
        <f>+E30+E31+E32</f>
        <v>0</v>
      </c>
    </row>
    <row r="30" spans="1:5" s="307" customFormat="1" ht="12" customHeight="1" x14ac:dyDescent="0.2">
      <c r="A30" s="358" t="s">
        <v>60</v>
      </c>
      <c r="B30" s="359" t="s">
        <v>221</v>
      </c>
      <c r="C30" s="90"/>
      <c r="D30" s="363"/>
      <c r="E30" s="338"/>
    </row>
    <row r="31" spans="1:5" s="307" customFormat="1" ht="12" customHeight="1" x14ac:dyDescent="0.2">
      <c r="A31" s="358" t="s">
        <v>61</v>
      </c>
      <c r="B31" s="360" t="s">
        <v>222</v>
      </c>
      <c r="C31" s="213"/>
      <c r="D31" s="370"/>
      <c r="E31" s="337"/>
    </row>
    <row r="32" spans="1:5" s="307" customFormat="1" ht="12" customHeight="1" thickBot="1" x14ac:dyDescent="0.25">
      <c r="A32" s="357" t="s">
        <v>62</v>
      </c>
      <c r="B32" s="343" t="s">
        <v>224</v>
      </c>
      <c r="C32" s="341"/>
      <c r="D32" s="371"/>
      <c r="E32" s="336"/>
    </row>
    <row r="33" spans="1:5" s="307" customFormat="1" ht="12" customHeight="1" thickBot="1" x14ac:dyDescent="0.25">
      <c r="A33" s="344" t="s">
        <v>11</v>
      </c>
      <c r="B33" s="153" t="s">
        <v>349</v>
      </c>
      <c r="C33" s="28"/>
      <c r="D33" s="369"/>
      <c r="E33" s="350"/>
    </row>
    <row r="34" spans="1:5" s="307" customFormat="1" ht="12" customHeight="1" thickBot="1" x14ac:dyDescent="0.25">
      <c r="A34" s="344" t="s">
        <v>12</v>
      </c>
      <c r="B34" s="153" t="s">
        <v>438</v>
      </c>
      <c r="C34" s="28"/>
      <c r="D34" s="369"/>
      <c r="E34" s="350"/>
    </row>
    <row r="35" spans="1:5" s="307" customFormat="1" ht="12" customHeight="1" thickBot="1" x14ac:dyDescent="0.25">
      <c r="A35" s="281" t="s">
        <v>13</v>
      </c>
      <c r="B35" s="153" t="s">
        <v>439</v>
      </c>
      <c r="C35" s="212">
        <f>+C8+C19+C24+C25+C29+C33+C34</f>
        <v>0</v>
      </c>
      <c r="D35" s="365">
        <f>+D8+D19+D24+D25+D29+D33+D34</f>
        <v>495000</v>
      </c>
      <c r="E35" s="351">
        <f>+E8+E19+E24+E25+E29+E33+E34</f>
        <v>450947</v>
      </c>
    </row>
    <row r="36" spans="1:5" s="334" customFormat="1" ht="12" customHeight="1" thickBot="1" x14ac:dyDescent="0.25">
      <c r="A36" s="346" t="s">
        <v>14</v>
      </c>
      <c r="B36" s="153" t="s">
        <v>440</v>
      </c>
      <c r="C36" s="212">
        <f>+C37+C38+C39</f>
        <v>32189000</v>
      </c>
      <c r="D36" s="365">
        <f>+D37+D38+D39</f>
        <v>39978991</v>
      </c>
      <c r="E36" s="351">
        <f>+E37+E38+E39</f>
        <v>39624197</v>
      </c>
    </row>
    <row r="37" spans="1:5" s="334" customFormat="1" ht="15" customHeight="1" x14ac:dyDescent="0.2">
      <c r="A37" s="358" t="s">
        <v>441</v>
      </c>
      <c r="B37" s="359" t="s">
        <v>157</v>
      </c>
      <c r="C37" s="90"/>
      <c r="D37" s="363">
        <v>835991</v>
      </c>
      <c r="E37" s="338">
        <v>835991</v>
      </c>
    </row>
    <row r="38" spans="1:5" s="334" customFormat="1" ht="15" customHeight="1" x14ac:dyDescent="0.2">
      <c r="A38" s="358" t="s">
        <v>442</v>
      </c>
      <c r="B38" s="360" t="s">
        <v>2</v>
      </c>
      <c r="C38" s="213"/>
      <c r="D38" s="370"/>
      <c r="E38" s="337"/>
    </row>
    <row r="39" spans="1:5" ht="13.5" thickBot="1" x14ac:dyDescent="0.25">
      <c r="A39" s="357" t="s">
        <v>443</v>
      </c>
      <c r="B39" s="343" t="s">
        <v>444</v>
      </c>
      <c r="C39" s="341">
        <v>32189000</v>
      </c>
      <c r="D39" s="371">
        <v>39143000</v>
      </c>
      <c r="E39" s="336">
        <v>38788206</v>
      </c>
    </row>
    <row r="40" spans="1:5" s="333" customFormat="1" ht="16.5" customHeight="1" thickBot="1" x14ac:dyDescent="0.25">
      <c r="A40" s="346" t="s">
        <v>15</v>
      </c>
      <c r="B40" s="347" t="s">
        <v>445</v>
      </c>
      <c r="C40" s="96">
        <f>+C35+C36</f>
        <v>32189000</v>
      </c>
      <c r="D40" s="372">
        <f>+D35+D36</f>
        <v>40473991</v>
      </c>
      <c r="E40" s="352">
        <f>+E35+E36</f>
        <v>40075144</v>
      </c>
    </row>
    <row r="41" spans="1:5" s="110" customFormat="1" ht="12" customHeight="1" x14ac:dyDescent="0.2">
      <c r="A41" s="289"/>
      <c r="B41" s="290"/>
      <c r="C41" s="305"/>
      <c r="D41" s="305"/>
      <c r="E41" s="305"/>
    </row>
    <row r="42" spans="1:5" ht="12" customHeight="1" thickBot="1" x14ac:dyDescent="0.25">
      <c r="A42" s="291"/>
      <c r="B42" s="292"/>
      <c r="C42" s="306"/>
      <c r="D42" s="306"/>
      <c r="E42" s="306"/>
    </row>
    <row r="43" spans="1:5" ht="12" customHeight="1" thickBot="1" x14ac:dyDescent="0.25">
      <c r="A43" s="432" t="s">
        <v>42</v>
      </c>
      <c r="B43" s="433"/>
      <c r="C43" s="433"/>
      <c r="D43" s="433"/>
      <c r="E43" s="434"/>
    </row>
    <row r="44" spans="1:5" ht="12" customHeight="1" thickBot="1" x14ac:dyDescent="0.25">
      <c r="A44" s="344" t="s">
        <v>6</v>
      </c>
      <c r="B44" s="153" t="s">
        <v>446</v>
      </c>
      <c r="C44" s="212">
        <f>SUM(C45:C49)</f>
        <v>32189000</v>
      </c>
      <c r="D44" s="212">
        <f>SUM(D45:D49)</f>
        <v>39392991</v>
      </c>
      <c r="E44" s="351">
        <f>SUM(E45:E49)</f>
        <v>36785101</v>
      </c>
    </row>
    <row r="45" spans="1:5" ht="12" customHeight="1" x14ac:dyDescent="0.2">
      <c r="A45" s="357" t="s">
        <v>67</v>
      </c>
      <c r="B45" s="134" t="s">
        <v>36</v>
      </c>
      <c r="C45" s="90">
        <v>23432000</v>
      </c>
      <c r="D45" s="90">
        <v>27030000</v>
      </c>
      <c r="E45" s="338">
        <v>26591059</v>
      </c>
    </row>
    <row r="46" spans="1:5" ht="12" customHeight="1" x14ac:dyDescent="0.2">
      <c r="A46" s="357" t="s">
        <v>68</v>
      </c>
      <c r="B46" s="133" t="s">
        <v>129</v>
      </c>
      <c r="C46" s="206">
        <v>4188000</v>
      </c>
      <c r="D46" s="206">
        <v>4669000</v>
      </c>
      <c r="E46" s="362">
        <v>4361754</v>
      </c>
    </row>
    <row r="47" spans="1:5" ht="12" customHeight="1" x14ac:dyDescent="0.2">
      <c r="A47" s="357" t="s">
        <v>69</v>
      </c>
      <c r="B47" s="133" t="s">
        <v>96</v>
      </c>
      <c r="C47" s="206">
        <v>4569000</v>
      </c>
      <c r="D47" s="206">
        <v>7693991</v>
      </c>
      <c r="E47" s="362">
        <v>5832288</v>
      </c>
    </row>
    <row r="48" spans="1:5" s="110" customFormat="1" ht="12" customHeight="1" x14ac:dyDescent="0.2">
      <c r="A48" s="357" t="s">
        <v>70</v>
      </c>
      <c r="B48" s="133" t="s">
        <v>130</v>
      </c>
      <c r="C48" s="206"/>
      <c r="D48" s="206"/>
      <c r="E48" s="362"/>
    </row>
    <row r="49" spans="1:5" ht="12" customHeight="1" thickBot="1" x14ac:dyDescent="0.25">
      <c r="A49" s="357" t="s">
        <v>103</v>
      </c>
      <c r="B49" s="133" t="s">
        <v>131</v>
      </c>
      <c r="C49" s="206"/>
      <c r="D49" s="206"/>
      <c r="E49" s="362"/>
    </row>
    <row r="50" spans="1:5" ht="12" customHeight="1" thickBot="1" x14ac:dyDescent="0.25">
      <c r="A50" s="344" t="s">
        <v>7</v>
      </c>
      <c r="B50" s="153" t="s">
        <v>447</v>
      </c>
      <c r="C50" s="212">
        <f>SUM(C51:C53)</f>
        <v>0</v>
      </c>
      <c r="D50" s="212">
        <f>SUM(D51:D53)</f>
        <v>1081000</v>
      </c>
      <c r="E50" s="351">
        <f>SUM(E51:E53)</f>
        <v>833612</v>
      </c>
    </row>
    <row r="51" spans="1:5" ht="12" customHeight="1" x14ac:dyDescent="0.2">
      <c r="A51" s="357" t="s">
        <v>73</v>
      </c>
      <c r="B51" s="134" t="s">
        <v>148</v>
      </c>
      <c r="C51" s="90"/>
      <c r="D51" s="90">
        <v>1081000</v>
      </c>
      <c r="E51" s="338">
        <v>833612</v>
      </c>
    </row>
    <row r="52" spans="1:5" ht="12" customHeight="1" x14ac:dyDescent="0.2">
      <c r="A52" s="357" t="s">
        <v>74</v>
      </c>
      <c r="B52" s="133" t="s">
        <v>133</v>
      </c>
      <c r="C52" s="206"/>
      <c r="D52" s="206"/>
      <c r="E52" s="362"/>
    </row>
    <row r="53" spans="1:5" ht="15" customHeight="1" x14ac:dyDescent="0.2">
      <c r="A53" s="357" t="s">
        <v>75</v>
      </c>
      <c r="B53" s="133" t="s">
        <v>43</v>
      </c>
      <c r="C53" s="206"/>
      <c r="D53" s="206"/>
      <c r="E53" s="362"/>
    </row>
    <row r="54" spans="1:5" ht="13.5" thickBot="1" x14ac:dyDescent="0.25">
      <c r="A54" s="357" t="s">
        <v>76</v>
      </c>
      <c r="B54" s="133" t="s">
        <v>461</v>
      </c>
      <c r="C54" s="206"/>
      <c r="D54" s="206"/>
      <c r="E54" s="362"/>
    </row>
    <row r="55" spans="1:5" ht="15" customHeight="1" thickBot="1" x14ac:dyDescent="0.25">
      <c r="A55" s="344" t="s">
        <v>8</v>
      </c>
      <c r="B55" s="348" t="s">
        <v>448</v>
      </c>
      <c r="C55" s="96">
        <f>+C44+C50</f>
        <v>32189000</v>
      </c>
      <c r="D55" s="96">
        <f>+D44+D50</f>
        <v>40473991</v>
      </c>
      <c r="E55" s="352">
        <f>+E44+E50</f>
        <v>37618713</v>
      </c>
    </row>
    <row r="56" spans="1:5" ht="13.5" thickBot="1" x14ac:dyDescent="0.25">
      <c r="C56" s="353"/>
      <c r="D56" s="353"/>
      <c r="E56" s="353"/>
    </row>
    <row r="57" spans="1:5" ht="13.5" thickBot="1" x14ac:dyDescent="0.25">
      <c r="A57" s="376" t="s">
        <v>476</v>
      </c>
      <c r="B57" s="377"/>
      <c r="C57" s="100">
        <v>6</v>
      </c>
      <c r="D57" s="100">
        <v>6</v>
      </c>
      <c r="E57" s="342">
        <v>6</v>
      </c>
    </row>
    <row r="58" spans="1:5" ht="13.5" thickBot="1" x14ac:dyDescent="0.25">
      <c r="A58" s="378" t="s">
        <v>475</v>
      </c>
      <c r="B58" s="379"/>
      <c r="C58" s="100"/>
      <c r="D58" s="100"/>
      <c r="E58" s="342"/>
    </row>
  </sheetData>
  <sheetProtection formatCells="0"/>
  <mergeCells count="4">
    <mergeCell ref="A7:E7"/>
    <mergeCell ref="A43:E43"/>
    <mergeCell ref="B2:D2"/>
    <mergeCell ref="B3:D3"/>
  </mergeCells>
  <phoneticPr fontId="24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4" orientation="portrait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36"/>
  <sheetViews>
    <sheetView view="pageLayout" zoomScaleNormal="100" workbookViewId="0">
      <selection activeCell="G7" sqref="G7"/>
    </sheetView>
  </sheetViews>
  <sheetFormatPr defaultRowHeight="12.75" x14ac:dyDescent="0.2"/>
  <cols>
    <col min="1" max="1" width="7" style="108" customWidth="1"/>
    <col min="2" max="2" width="32" style="25" customWidth="1"/>
    <col min="3" max="3" width="12.5" style="25" customWidth="1"/>
    <col min="4" max="6" width="11.83203125" style="25" customWidth="1"/>
    <col min="7" max="7" width="12.83203125" style="25" customWidth="1"/>
    <col min="8" max="16384" width="9.33203125" style="25"/>
  </cols>
  <sheetData>
    <row r="1" spans="1:7" ht="14.25" thickBot="1" x14ac:dyDescent="0.25">
      <c r="G1" s="26" t="s">
        <v>481</v>
      </c>
    </row>
    <row r="2" spans="1:7" ht="17.25" customHeight="1" thickBot="1" x14ac:dyDescent="0.25">
      <c r="A2" s="443" t="s">
        <v>4</v>
      </c>
      <c r="B2" s="445" t="s">
        <v>180</v>
      </c>
      <c r="C2" s="445" t="s">
        <v>462</v>
      </c>
      <c r="D2" s="445" t="s">
        <v>467</v>
      </c>
      <c r="E2" s="447" t="s">
        <v>463</v>
      </c>
      <c r="F2" s="447"/>
      <c r="G2" s="448"/>
    </row>
    <row r="3" spans="1:7" s="109" customFormat="1" ht="57.75" customHeight="1" thickBot="1" x14ac:dyDescent="0.25">
      <c r="A3" s="444"/>
      <c r="B3" s="446"/>
      <c r="C3" s="446"/>
      <c r="D3" s="446"/>
      <c r="E3" s="24" t="s">
        <v>464</v>
      </c>
      <c r="F3" s="24" t="s">
        <v>465</v>
      </c>
      <c r="G3" s="375" t="s">
        <v>466</v>
      </c>
    </row>
    <row r="4" spans="1:7" s="110" customFormat="1" ht="15" customHeight="1" thickBot="1" x14ac:dyDescent="0.25">
      <c r="A4" s="281" t="s">
        <v>289</v>
      </c>
      <c r="B4" s="282" t="s">
        <v>290</v>
      </c>
      <c r="C4" s="282" t="s">
        <v>291</v>
      </c>
      <c r="D4" s="282" t="s">
        <v>292</v>
      </c>
      <c r="E4" s="282" t="s">
        <v>468</v>
      </c>
      <c r="F4" s="282" t="s">
        <v>370</v>
      </c>
      <c r="G4" s="364" t="s">
        <v>371</v>
      </c>
    </row>
    <row r="5" spans="1:7" ht="15" customHeight="1" x14ac:dyDescent="0.2">
      <c r="A5" s="111" t="s">
        <v>6</v>
      </c>
      <c r="B5" s="112" t="s">
        <v>484</v>
      </c>
      <c r="C5" s="113">
        <v>114469926</v>
      </c>
      <c r="D5" s="113"/>
      <c r="E5" s="114">
        <f>C5+D5</f>
        <v>114469926</v>
      </c>
      <c r="F5" s="113">
        <v>12114926</v>
      </c>
      <c r="G5" s="115">
        <v>102355000</v>
      </c>
    </row>
    <row r="6" spans="1:7" ht="15" customHeight="1" x14ac:dyDescent="0.2">
      <c r="A6" s="116" t="s">
        <v>7</v>
      </c>
      <c r="B6" s="117" t="s">
        <v>483</v>
      </c>
      <c r="C6" s="1">
        <v>1620440</v>
      </c>
      <c r="D6" s="1"/>
      <c r="E6" s="114">
        <f t="shared" ref="E6:E35" si="0">C6+D6</f>
        <v>1620440</v>
      </c>
      <c r="F6" s="1">
        <v>506440</v>
      </c>
      <c r="G6" s="104">
        <v>1114000</v>
      </c>
    </row>
    <row r="7" spans="1:7" ht="27" customHeight="1" x14ac:dyDescent="0.2">
      <c r="A7" s="116" t="s">
        <v>8</v>
      </c>
      <c r="B7" s="117" t="s">
        <v>482</v>
      </c>
      <c r="C7" s="1">
        <v>982158</v>
      </c>
      <c r="D7" s="1"/>
      <c r="E7" s="114">
        <f t="shared" si="0"/>
        <v>982158</v>
      </c>
      <c r="F7" s="1">
        <v>982158</v>
      </c>
      <c r="G7" s="104"/>
    </row>
    <row r="8" spans="1:7" ht="15" customHeight="1" x14ac:dyDescent="0.2">
      <c r="A8" s="116" t="s">
        <v>9</v>
      </c>
      <c r="B8" s="117"/>
      <c r="C8" s="1"/>
      <c r="D8" s="1"/>
      <c r="E8" s="114">
        <f t="shared" si="0"/>
        <v>0</v>
      </c>
      <c r="F8" s="1"/>
      <c r="G8" s="104"/>
    </row>
    <row r="9" spans="1:7" ht="15" customHeight="1" x14ac:dyDescent="0.2">
      <c r="A9" s="116" t="s">
        <v>10</v>
      </c>
      <c r="B9" s="117"/>
      <c r="C9" s="1"/>
      <c r="D9" s="1"/>
      <c r="E9" s="114">
        <f t="shared" si="0"/>
        <v>0</v>
      </c>
      <c r="F9" s="1"/>
      <c r="G9" s="104"/>
    </row>
    <row r="10" spans="1:7" ht="15" customHeight="1" x14ac:dyDescent="0.2">
      <c r="A10" s="116" t="s">
        <v>11</v>
      </c>
      <c r="B10" s="117"/>
      <c r="C10" s="1"/>
      <c r="D10" s="1"/>
      <c r="E10" s="114">
        <f t="shared" si="0"/>
        <v>0</v>
      </c>
      <c r="F10" s="1"/>
      <c r="G10" s="104"/>
    </row>
    <row r="11" spans="1:7" ht="15" customHeight="1" x14ac:dyDescent="0.2">
      <c r="A11" s="116" t="s">
        <v>12</v>
      </c>
      <c r="B11" s="117"/>
      <c r="C11" s="1"/>
      <c r="D11" s="1"/>
      <c r="E11" s="114">
        <f t="shared" si="0"/>
        <v>0</v>
      </c>
      <c r="F11" s="1"/>
      <c r="G11" s="104"/>
    </row>
    <row r="12" spans="1:7" ht="15" customHeight="1" x14ac:dyDescent="0.2">
      <c r="A12" s="116" t="s">
        <v>13</v>
      </c>
      <c r="B12" s="117"/>
      <c r="C12" s="1"/>
      <c r="D12" s="1"/>
      <c r="E12" s="114">
        <f t="shared" si="0"/>
        <v>0</v>
      </c>
      <c r="F12" s="1"/>
      <c r="G12" s="104"/>
    </row>
    <row r="13" spans="1:7" ht="15" customHeight="1" x14ac:dyDescent="0.2">
      <c r="A13" s="116" t="s">
        <v>14</v>
      </c>
      <c r="B13" s="117"/>
      <c r="C13" s="1"/>
      <c r="D13" s="1"/>
      <c r="E13" s="114">
        <f t="shared" si="0"/>
        <v>0</v>
      </c>
      <c r="F13" s="1"/>
      <c r="G13" s="104"/>
    </row>
    <row r="14" spans="1:7" ht="15" customHeight="1" x14ac:dyDescent="0.2">
      <c r="A14" s="116" t="s">
        <v>15</v>
      </c>
      <c r="B14" s="117"/>
      <c r="C14" s="1"/>
      <c r="D14" s="1"/>
      <c r="E14" s="114">
        <f t="shared" si="0"/>
        <v>0</v>
      </c>
      <c r="F14" s="1"/>
      <c r="G14" s="104"/>
    </row>
    <row r="15" spans="1:7" ht="15" customHeight="1" x14ac:dyDescent="0.2">
      <c r="A15" s="116" t="s">
        <v>16</v>
      </c>
      <c r="B15" s="117"/>
      <c r="C15" s="1"/>
      <c r="D15" s="1"/>
      <c r="E15" s="114">
        <f t="shared" si="0"/>
        <v>0</v>
      </c>
      <c r="F15" s="1"/>
      <c r="G15" s="104"/>
    </row>
    <row r="16" spans="1:7" ht="15" customHeight="1" x14ac:dyDescent="0.2">
      <c r="A16" s="116" t="s">
        <v>17</v>
      </c>
      <c r="B16" s="117"/>
      <c r="C16" s="1"/>
      <c r="D16" s="1"/>
      <c r="E16" s="114">
        <f t="shared" si="0"/>
        <v>0</v>
      </c>
      <c r="F16" s="1"/>
      <c r="G16" s="104"/>
    </row>
    <row r="17" spans="1:7" ht="15" customHeight="1" x14ac:dyDescent="0.2">
      <c r="A17" s="116" t="s">
        <v>18</v>
      </c>
      <c r="B17" s="117"/>
      <c r="C17" s="1"/>
      <c r="D17" s="1"/>
      <c r="E17" s="114">
        <f t="shared" si="0"/>
        <v>0</v>
      </c>
      <c r="F17" s="1"/>
      <c r="G17" s="104"/>
    </row>
    <row r="18" spans="1:7" ht="15" customHeight="1" x14ac:dyDescent="0.2">
      <c r="A18" s="116" t="s">
        <v>19</v>
      </c>
      <c r="B18" s="117"/>
      <c r="C18" s="1"/>
      <c r="D18" s="1"/>
      <c r="E18" s="114">
        <f t="shared" si="0"/>
        <v>0</v>
      </c>
      <c r="F18" s="1"/>
      <c r="G18" s="104"/>
    </row>
    <row r="19" spans="1:7" ht="15" customHeight="1" x14ac:dyDescent="0.2">
      <c r="A19" s="116" t="s">
        <v>20</v>
      </c>
      <c r="B19" s="117"/>
      <c r="C19" s="1"/>
      <c r="D19" s="1"/>
      <c r="E19" s="114">
        <f t="shared" si="0"/>
        <v>0</v>
      </c>
      <c r="F19" s="1"/>
      <c r="G19" s="104"/>
    </row>
    <row r="20" spans="1:7" ht="15" customHeight="1" x14ac:dyDescent="0.2">
      <c r="A20" s="116" t="s">
        <v>21</v>
      </c>
      <c r="B20" s="117"/>
      <c r="C20" s="1"/>
      <c r="D20" s="1"/>
      <c r="E20" s="114">
        <f t="shared" si="0"/>
        <v>0</v>
      </c>
      <c r="F20" s="1"/>
      <c r="G20" s="104"/>
    </row>
    <row r="21" spans="1:7" ht="15" customHeight="1" x14ac:dyDescent="0.2">
      <c r="A21" s="116" t="s">
        <v>22</v>
      </c>
      <c r="B21" s="117"/>
      <c r="C21" s="1"/>
      <c r="D21" s="1"/>
      <c r="E21" s="114">
        <f t="shared" si="0"/>
        <v>0</v>
      </c>
      <c r="F21" s="1"/>
      <c r="G21" s="104"/>
    </row>
    <row r="22" spans="1:7" ht="15" customHeight="1" x14ac:dyDescent="0.2">
      <c r="A22" s="116" t="s">
        <v>23</v>
      </c>
      <c r="B22" s="117"/>
      <c r="C22" s="1"/>
      <c r="D22" s="1"/>
      <c r="E22" s="114">
        <f t="shared" si="0"/>
        <v>0</v>
      </c>
      <c r="F22" s="1"/>
      <c r="G22" s="104"/>
    </row>
    <row r="23" spans="1:7" ht="15" customHeight="1" x14ac:dyDescent="0.2">
      <c r="A23" s="116" t="s">
        <v>24</v>
      </c>
      <c r="B23" s="117"/>
      <c r="C23" s="1"/>
      <c r="D23" s="1"/>
      <c r="E23" s="114">
        <f t="shared" si="0"/>
        <v>0</v>
      </c>
      <c r="F23" s="1"/>
      <c r="G23" s="104"/>
    </row>
    <row r="24" spans="1:7" ht="15" customHeight="1" x14ac:dyDescent="0.2">
      <c r="A24" s="116" t="s">
        <v>25</v>
      </c>
      <c r="B24" s="117"/>
      <c r="C24" s="1"/>
      <c r="D24" s="1"/>
      <c r="E24" s="114">
        <f t="shared" si="0"/>
        <v>0</v>
      </c>
      <c r="F24" s="1"/>
      <c r="G24" s="104"/>
    </row>
    <row r="25" spans="1:7" ht="15" customHeight="1" x14ac:dyDescent="0.2">
      <c r="A25" s="116" t="s">
        <v>26</v>
      </c>
      <c r="B25" s="117"/>
      <c r="C25" s="1"/>
      <c r="D25" s="1"/>
      <c r="E25" s="114">
        <f t="shared" si="0"/>
        <v>0</v>
      </c>
      <c r="F25" s="1"/>
      <c r="G25" s="104"/>
    </row>
    <row r="26" spans="1:7" ht="15" customHeight="1" x14ac:dyDescent="0.2">
      <c r="A26" s="116" t="s">
        <v>27</v>
      </c>
      <c r="B26" s="117"/>
      <c r="C26" s="1"/>
      <c r="D26" s="1"/>
      <c r="E26" s="114">
        <f t="shared" si="0"/>
        <v>0</v>
      </c>
      <c r="F26" s="1"/>
      <c r="G26" s="104"/>
    </row>
    <row r="27" spans="1:7" ht="15" customHeight="1" x14ac:dyDescent="0.2">
      <c r="A27" s="116" t="s">
        <v>28</v>
      </c>
      <c r="B27" s="117"/>
      <c r="C27" s="1"/>
      <c r="D27" s="1"/>
      <c r="E27" s="114">
        <f t="shared" si="0"/>
        <v>0</v>
      </c>
      <c r="F27" s="1"/>
      <c r="G27" s="104"/>
    </row>
    <row r="28" spans="1:7" ht="15" customHeight="1" x14ac:dyDescent="0.2">
      <c r="A28" s="116" t="s">
        <v>29</v>
      </c>
      <c r="B28" s="117"/>
      <c r="C28" s="1"/>
      <c r="D28" s="1"/>
      <c r="E28" s="114">
        <f t="shared" si="0"/>
        <v>0</v>
      </c>
      <c r="F28" s="1"/>
      <c r="G28" s="104"/>
    </row>
    <row r="29" spans="1:7" ht="15" customHeight="1" x14ac:dyDescent="0.2">
      <c r="A29" s="116" t="s">
        <v>30</v>
      </c>
      <c r="B29" s="117"/>
      <c r="C29" s="1"/>
      <c r="D29" s="1"/>
      <c r="E29" s="114">
        <f t="shared" si="0"/>
        <v>0</v>
      </c>
      <c r="F29" s="1"/>
      <c r="G29" s="104"/>
    </row>
    <row r="30" spans="1:7" ht="15" customHeight="1" x14ac:dyDescent="0.2">
      <c r="A30" s="116" t="s">
        <v>31</v>
      </c>
      <c r="B30" s="117"/>
      <c r="C30" s="1"/>
      <c r="D30" s="1"/>
      <c r="E30" s="114"/>
      <c r="F30" s="1"/>
      <c r="G30" s="104"/>
    </row>
    <row r="31" spans="1:7" ht="15" customHeight="1" x14ac:dyDescent="0.2">
      <c r="A31" s="116" t="s">
        <v>32</v>
      </c>
      <c r="B31" s="117"/>
      <c r="C31" s="1"/>
      <c r="D31" s="1"/>
      <c r="E31" s="114">
        <f t="shared" si="0"/>
        <v>0</v>
      </c>
      <c r="F31" s="1"/>
      <c r="G31" s="104"/>
    </row>
    <row r="32" spans="1:7" ht="15" customHeight="1" x14ac:dyDescent="0.2">
      <c r="A32" s="116" t="s">
        <v>33</v>
      </c>
      <c r="B32" s="117"/>
      <c r="C32" s="1"/>
      <c r="D32" s="1"/>
      <c r="E32" s="114">
        <f t="shared" si="0"/>
        <v>0</v>
      </c>
      <c r="F32" s="1"/>
      <c r="G32" s="104"/>
    </row>
    <row r="33" spans="1:7" ht="15" customHeight="1" x14ac:dyDescent="0.2">
      <c r="A33" s="116" t="s">
        <v>34</v>
      </c>
      <c r="B33" s="117"/>
      <c r="C33" s="1"/>
      <c r="D33" s="1"/>
      <c r="E33" s="114">
        <f t="shared" si="0"/>
        <v>0</v>
      </c>
      <c r="F33" s="1"/>
      <c r="G33" s="104"/>
    </row>
    <row r="34" spans="1:7" ht="15" customHeight="1" x14ac:dyDescent="0.2">
      <c r="A34" s="116" t="s">
        <v>87</v>
      </c>
      <c r="B34" s="117"/>
      <c r="C34" s="1"/>
      <c r="D34" s="1"/>
      <c r="E34" s="114">
        <f t="shared" si="0"/>
        <v>0</v>
      </c>
      <c r="F34" s="1"/>
      <c r="G34" s="104"/>
    </row>
    <row r="35" spans="1:7" ht="15" customHeight="1" thickBot="1" x14ac:dyDescent="0.25">
      <c r="A35" s="116" t="s">
        <v>179</v>
      </c>
      <c r="B35" s="118"/>
      <c r="C35" s="2"/>
      <c r="D35" s="2"/>
      <c r="E35" s="114">
        <f t="shared" si="0"/>
        <v>0</v>
      </c>
      <c r="F35" s="2"/>
      <c r="G35" s="119"/>
    </row>
    <row r="36" spans="1:7" ht="15" customHeight="1" thickBot="1" x14ac:dyDescent="0.25">
      <c r="A36" s="449" t="s">
        <v>39</v>
      </c>
      <c r="B36" s="450"/>
      <c r="C36" s="13">
        <f>SUM(C5:C35)</f>
        <v>117072524</v>
      </c>
      <c r="D36" s="13">
        <f>SUM(D5:D35)</f>
        <v>0</v>
      </c>
      <c r="E36" s="13">
        <f>SUM(E5:E35)</f>
        <v>117072524</v>
      </c>
      <c r="F36" s="13">
        <f>SUM(F5:F35)</f>
        <v>13603524</v>
      </c>
      <c r="G36" s="14">
        <f>SUM(G5:G35)</f>
        <v>103469000</v>
      </c>
    </row>
  </sheetData>
  <mergeCells count="6">
    <mergeCell ref="A2:A3"/>
    <mergeCell ref="B2:B3"/>
    <mergeCell ref="C2:C3"/>
    <mergeCell ref="D2:D3"/>
    <mergeCell ref="E2:G2"/>
    <mergeCell ref="A36:B36"/>
  </mergeCells>
  <printOptions horizontalCentered="1"/>
  <pageMargins left="0.78740157480314965" right="0.78740157480314965" top="1.5748031496062993" bottom="0.98425196850393704" header="0.78740157480314965" footer="0.78740157480314965"/>
  <pageSetup paperSize="9" scale="95" orientation="portrait" verticalDpi="300" r:id="rId1"/>
  <headerFooter alignWithMargins="0">
    <oddHeader xml:space="preserve">&amp;C&amp;"Times New Roman CE,Félkövér"&amp;12
KÖLTSÉGVETÉSI SZERVEK PÉNZMARADVÁNYÁNAK ALAKULÁSA&amp;R&amp;"Times New Roman CE,Félkövér dőlt"&amp;12 9. melléklet a 5/2020. (V.27.) önkormányzati rendelethez&amp;"Times New Roman CE,Dőlt"
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13" workbookViewId="0">
      <selection activeCell="N56" sqref="N56"/>
    </sheetView>
  </sheetViews>
  <sheetFormatPr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">
    <tabColor rgb="FF92D050"/>
  </sheetPr>
  <dimension ref="A1:I161"/>
  <sheetViews>
    <sheetView tabSelected="1" view="pageLayout" zoomScaleNormal="130" zoomScaleSheetLayoutView="100" workbookViewId="0">
      <selection activeCell="C7" sqref="C7"/>
    </sheetView>
  </sheetViews>
  <sheetFormatPr defaultRowHeight="15.75" x14ac:dyDescent="0.25"/>
  <cols>
    <col min="1" max="1" width="9.5" style="174" customWidth="1"/>
    <col min="2" max="2" width="60.83203125" style="174" customWidth="1"/>
    <col min="3" max="5" width="15.83203125" style="175" customWidth="1"/>
    <col min="6" max="16384" width="9.33203125" style="185"/>
  </cols>
  <sheetData>
    <row r="1" spans="1:5" ht="15.95" customHeight="1" x14ac:dyDescent="0.25">
      <c r="A1" s="393" t="s">
        <v>3</v>
      </c>
      <c r="B1" s="393"/>
      <c r="C1" s="393"/>
      <c r="D1" s="393"/>
      <c r="E1" s="393"/>
    </row>
    <row r="2" spans="1:5" ht="15.95" customHeight="1" thickBot="1" x14ac:dyDescent="0.3">
      <c r="A2" s="32" t="s">
        <v>107</v>
      </c>
      <c r="B2" s="32"/>
      <c r="C2" s="172"/>
      <c r="D2" s="172"/>
      <c r="E2" s="172" t="s">
        <v>477</v>
      </c>
    </row>
    <row r="3" spans="1:5" ht="15.95" customHeight="1" x14ac:dyDescent="0.25">
      <c r="A3" s="394" t="s">
        <v>55</v>
      </c>
      <c r="B3" s="396" t="s">
        <v>5</v>
      </c>
      <c r="C3" s="398" t="str">
        <f>+CONCATENATE(LEFT(ÖSSZEFÜGGÉSEK!A4,4),". évi")</f>
        <v>2020. évi</v>
      </c>
      <c r="D3" s="398"/>
      <c r="E3" s="399"/>
    </row>
    <row r="4" spans="1:5" ht="38.1" customHeight="1" thickBot="1" x14ac:dyDescent="0.3">
      <c r="A4" s="395"/>
      <c r="B4" s="397"/>
      <c r="C4" s="34" t="s">
        <v>170</v>
      </c>
      <c r="D4" s="34" t="s">
        <v>175</v>
      </c>
      <c r="E4" s="35" t="s">
        <v>176</v>
      </c>
    </row>
    <row r="5" spans="1:5" s="186" customFormat="1" ht="12" customHeight="1" thickBot="1" x14ac:dyDescent="0.25">
      <c r="A5" s="150" t="s">
        <v>289</v>
      </c>
      <c r="B5" s="151" t="s">
        <v>290</v>
      </c>
      <c r="C5" s="151" t="s">
        <v>291</v>
      </c>
      <c r="D5" s="151" t="s">
        <v>292</v>
      </c>
      <c r="E5" s="197" t="s">
        <v>293</v>
      </c>
    </row>
    <row r="6" spans="1:5" s="187" customFormat="1" ht="12" customHeight="1" thickBot="1" x14ac:dyDescent="0.25">
      <c r="A6" s="145" t="s">
        <v>6</v>
      </c>
      <c r="B6" s="146" t="s">
        <v>181</v>
      </c>
      <c r="C6" s="177">
        <f>SUM(C7:C12)</f>
        <v>108750922</v>
      </c>
      <c r="D6" s="177">
        <f>SUM(D7:D12)</f>
        <v>116566318</v>
      </c>
      <c r="E6" s="160">
        <f>SUM(E7:E12)</f>
        <v>116566318</v>
      </c>
    </row>
    <row r="7" spans="1:5" s="187" customFormat="1" ht="12" customHeight="1" x14ac:dyDescent="0.2">
      <c r="A7" s="140" t="s">
        <v>67</v>
      </c>
      <c r="B7" s="188" t="s">
        <v>182</v>
      </c>
      <c r="C7" s="179">
        <v>67877192</v>
      </c>
      <c r="D7" s="179">
        <v>72652338</v>
      </c>
      <c r="E7" s="162">
        <v>72652338</v>
      </c>
    </row>
    <row r="8" spans="1:5" s="187" customFormat="1" ht="12" customHeight="1" x14ac:dyDescent="0.2">
      <c r="A8" s="139" t="s">
        <v>68</v>
      </c>
      <c r="B8" s="189" t="s">
        <v>183</v>
      </c>
      <c r="C8" s="178">
        <v>33690730</v>
      </c>
      <c r="D8" s="178">
        <v>36139730</v>
      </c>
      <c r="E8" s="161">
        <v>36139730</v>
      </c>
    </row>
    <row r="9" spans="1:5" s="187" customFormat="1" ht="12" customHeight="1" x14ac:dyDescent="0.2">
      <c r="A9" s="139" t="s">
        <v>69</v>
      </c>
      <c r="B9" s="189" t="s">
        <v>184</v>
      </c>
      <c r="C9" s="178">
        <v>5383000</v>
      </c>
      <c r="D9" s="178">
        <v>5383000</v>
      </c>
      <c r="E9" s="161">
        <v>5383000</v>
      </c>
    </row>
    <row r="10" spans="1:5" s="187" customFormat="1" ht="12" customHeight="1" x14ac:dyDescent="0.2">
      <c r="A10" s="139" t="s">
        <v>70</v>
      </c>
      <c r="B10" s="189" t="s">
        <v>185</v>
      </c>
      <c r="C10" s="178">
        <v>1800000</v>
      </c>
      <c r="D10" s="178">
        <v>2391250</v>
      </c>
      <c r="E10" s="161">
        <v>2391250</v>
      </c>
    </row>
    <row r="11" spans="1:5" s="187" customFormat="1" ht="12" customHeight="1" x14ac:dyDescent="0.2">
      <c r="A11" s="139" t="s">
        <v>103</v>
      </c>
      <c r="B11" s="189" t="s">
        <v>186</v>
      </c>
      <c r="C11" s="178"/>
      <c r="D11" s="178"/>
      <c r="E11" s="161"/>
    </row>
    <row r="12" spans="1:5" s="187" customFormat="1" ht="12" customHeight="1" thickBot="1" x14ac:dyDescent="0.25">
      <c r="A12" s="141" t="s">
        <v>71</v>
      </c>
      <c r="B12" s="190" t="s">
        <v>187</v>
      </c>
      <c r="C12" s="180"/>
      <c r="D12" s="180"/>
      <c r="E12" s="163"/>
    </row>
    <row r="13" spans="1:5" s="187" customFormat="1" ht="12" customHeight="1" thickBot="1" x14ac:dyDescent="0.25">
      <c r="A13" s="145" t="s">
        <v>7</v>
      </c>
      <c r="B13" s="386" t="s">
        <v>188</v>
      </c>
      <c r="C13" s="177">
        <f>SUM(C14:C18)</f>
        <v>21075000</v>
      </c>
      <c r="D13" s="177">
        <f>SUM(D14:D18)</f>
        <v>22621000</v>
      </c>
      <c r="E13" s="160">
        <f>SUM(E14:E18)</f>
        <v>22627805</v>
      </c>
    </row>
    <row r="14" spans="1:5" s="187" customFormat="1" ht="12" customHeight="1" x14ac:dyDescent="0.2">
      <c r="A14" s="140" t="s">
        <v>73</v>
      </c>
      <c r="B14" s="188" t="s">
        <v>189</v>
      </c>
      <c r="C14" s="179"/>
      <c r="D14" s="179"/>
      <c r="E14" s="162"/>
    </row>
    <row r="15" spans="1:5" s="187" customFormat="1" ht="12" customHeight="1" x14ac:dyDescent="0.2">
      <c r="A15" s="139" t="s">
        <v>74</v>
      </c>
      <c r="B15" s="189" t="s">
        <v>190</v>
      </c>
      <c r="C15" s="178"/>
      <c r="D15" s="178"/>
      <c r="E15" s="161"/>
    </row>
    <row r="16" spans="1:5" s="187" customFormat="1" ht="12" customHeight="1" x14ac:dyDescent="0.2">
      <c r="A16" s="139" t="s">
        <v>75</v>
      </c>
      <c r="B16" s="189" t="s">
        <v>191</v>
      </c>
      <c r="C16" s="178"/>
      <c r="D16" s="178"/>
      <c r="E16" s="161"/>
    </row>
    <row r="17" spans="1:5" s="187" customFormat="1" ht="12" customHeight="1" x14ac:dyDescent="0.2">
      <c r="A17" s="139" t="s">
        <v>76</v>
      </c>
      <c r="B17" s="189" t="s">
        <v>192</v>
      </c>
      <c r="C17" s="178"/>
      <c r="D17" s="178"/>
      <c r="E17" s="161"/>
    </row>
    <row r="18" spans="1:5" s="187" customFormat="1" ht="12" customHeight="1" x14ac:dyDescent="0.2">
      <c r="A18" s="139" t="s">
        <v>77</v>
      </c>
      <c r="B18" s="189" t="s">
        <v>193</v>
      </c>
      <c r="C18" s="178">
        <v>21075000</v>
      </c>
      <c r="D18" s="178">
        <v>22621000</v>
      </c>
      <c r="E18" s="161">
        <v>22627805</v>
      </c>
    </row>
    <row r="19" spans="1:5" s="187" customFormat="1" ht="12" customHeight="1" thickBot="1" x14ac:dyDescent="0.25">
      <c r="A19" s="141" t="s">
        <v>84</v>
      </c>
      <c r="B19" s="190" t="s">
        <v>194</v>
      </c>
      <c r="C19" s="180"/>
      <c r="D19" s="180"/>
      <c r="E19" s="163"/>
    </row>
    <row r="20" spans="1:5" s="187" customFormat="1" ht="12" customHeight="1" thickBot="1" x14ac:dyDescent="0.25">
      <c r="A20" s="145" t="s">
        <v>8</v>
      </c>
      <c r="B20" s="387" t="s">
        <v>195</v>
      </c>
      <c r="C20" s="177">
        <f>SUM(C21:C25)</f>
        <v>116070262</v>
      </c>
      <c r="D20" s="177">
        <f>SUM(D21:D25)</f>
        <v>121154262</v>
      </c>
      <c r="E20" s="160">
        <f>SUM(E21:E25)</f>
        <v>121136708</v>
      </c>
    </row>
    <row r="21" spans="1:5" s="187" customFormat="1" ht="12" customHeight="1" x14ac:dyDescent="0.2">
      <c r="A21" s="140" t="s">
        <v>56</v>
      </c>
      <c r="B21" s="188" t="s">
        <v>196</v>
      </c>
      <c r="C21" s="179"/>
      <c r="D21" s="179"/>
      <c r="E21" s="162"/>
    </row>
    <row r="22" spans="1:5" s="187" customFormat="1" ht="12" customHeight="1" x14ac:dyDescent="0.2">
      <c r="A22" s="139" t="s">
        <v>57</v>
      </c>
      <c r="B22" s="189" t="s">
        <v>197</v>
      </c>
      <c r="C22" s="178"/>
      <c r="D22" s="178"/>
      <c r="E22" s="161"/>
    </row>
    <row r="23" spans="1:5" s="187" customFormat="1" ht="12" customHeight="1" x14ac:dyDescent="0.2">
      <c r="A23" s="139" t="s">
        <v>58</v>
      </c>
      <c r="B23" s="189" t="s">
        <v>198</v>
      </c>
      <c r="C23" s="178"/>
      <c r="D23" s="178"/>
      <c r="E23" s="161"/>
    </row>
    <row r="24" spans="1:5" s="187" customFormat="1" ht="12" customHeight="1" x14ac:dyDescent="0.2">
      <c r="A24" s="139" t="s">
        <v>59</v>
      </c>
      <c r="B24" s="189" t="s">
        <v>199</v>
      </c>
      <c r="C24" s="178"/>
      <c r="D24" s="178"/>
      <c r="E24" s="161"/>
    </row>
    <row r="25" spans="1:5" s="187" customFormat="1" ht="12" customHeight="1" x14ac:dyDescent="0.2">
      <c r="A25" s="139" t="s">
        <v>117</v>
      </c>
      <c r="B25" s="189" t="s">
        <v>200</v>
      </c>
      <c r="C25" s="178">
        <v>116070262</v>
      </c>
      <c r="D25" s="178">
        <v>121154262</v>
      </c>
      <c r="E25" s="161">
        <v>121136708</v>
      </c>
    </row>
    <row r="26" spans="1:5" s="187" customFormat="1" ht="12" customHeight="1" thickBot="1" x14ac:dyDescent="0.25">
      <c r="A26" s="141" t="s">
        <v>118</v>
      </c>
      <c r="B26" s="169" t="s">
        <v>201</v>
      </c>
      <c r="C26" s="180"/>
      <c r="D26" s="180"/>
      <c r="E26" s="163"/>
    </row>
    <row r="27" spans="1:5" s="187" customFormat="1" ht="12" customHeight="1" thickBot="1" x14ac:dyDescent="0.25">
      <c r="A27" s="145" t="s">
        <v>119</v>
      </c>
      <c r="B27" s="146" t="s">
        <v>469</v>
      </c>
      <c r="C27" s="183">
        <f>SUM(C28:C33)</f>
        <v>35830000</v>
      </c>
      <c r="D27" s="183">
        <f>SUM(D28:D33)</f>
        <v>30830000</v>
      </c>
      <c r="E27" s="196">
        <f>SUM(E28:E33)</f>
        <v>27216102</v>
      </c>
    </row>
    <row r="28" spans="1:5" s="187" customFormat="1" ht="12" customHeight="1" x14ac:dyDescent="0.2">
      <c r="A28" s="140" t="s">
        <v>202</v>
      </c>
      <c r="B28" s="188" t="s">
        <v>488</v>
      </c>
      <c r="C28" s="179">
        <v>7200000</v>
      </c>
      <c r="D28" s="179">
        <v>7200000</v>
      </c>
      <c r="E28" s="162">
        <v>6633679</v>
      </c>
    </row>
    <row r="29" spans="1:5" s="187" customFormat="1" ht="12" customHeight="1" x14ac:dyDescent="0.2">
      <c r="A29" s="139" t="s">
        <v>203</v>
      </c>
      <c r="B29" s="189" t="s">
        <v>486</v>
      </c>
      <c r="C29" s="178">
        <v>23000000</v>
      </c>
      <c r="D29" s="178">
        <v>23000000</v>
      </c>
      <c r="E29" s="161">
        <v>20289085</v>
      </c>
    </row>
    <row r="30" spans="1:5" s="187" customFormat="1" ht="12" customHeight="1" x14ac:dyDescent="0.2">
      <c r="A30" s="139" t="s">
        <v>204</v>
      </c>
      <c r="B30" s="189" t="s">
        <v>487</v>
      </c>
      <c r="C30" s="178">
        <v>5000000</v>
      </c>
      <c r="D30" s="178">
        <v>0</v>
      </c>
      <c r="E30" s="161">
        <v>0</v>
      </c>
    </row>
    <row r="31" spans="1:5" s="187" customFormat="1" ht="12" customHeight="1" x14ac:dyDescent="0.2">
      <c r="A31" s="139" t="s">
        <v>470</v>
      </c>
      <c r="B31" s="189" t="s">
        <v>473</v>
      </c>
      <c r="C31" s="178"/>
      <c r="D31" s="178"/>
      <c r="E31" s="161"/>
    </row>
    <row r="32" spans="1:5" s="187" customFormat="1" ht="12" customHeight="1" x14ac:dyDescent="0.2">
      <c r="A32" s="139" t="s">
        <v>471</v>
      </c>
      <c r="B32" s="189" t="s">
        <v>205</v>
      </c>
      <c r="C32" s="178">
        <v>150000</v>
      </c>
      <c r="D32" s="178">
        <v>150000</v>
      </c>
      <c r="E32" s="161">
        <v>92180</v>
      </c>
    </row>
    <row r="33" spans="1:5" s="187" customFormat="1" ht="12" customHeight="1" thickBot="1" x14ac:dyDescent="0.25">
      <c r="A33" s="141" t="s">
        <v>472</v>
      </c>
      <c r="B33" s="169" t="s">
        <v>206</v>
      </c>
      <c r="C33" s="180">
        <v>480000</v>
      </c>
      <c r="D33" s="180">
        <v>480000</v>
      </c>
      <c r="E33" s="163">
        <v>201158</v>
      </c>
    </row>
    <row r="34" spans="1:5" s="187" customFormat="1" ht="12" customHeight="1" thickBot="1" x14ac:dyDescent="0.25">
      <c r="A34" s="145" t="s">
        <v>10</v>
      </c>
      <c r="B34" s="146" t="s">
        <v>207</v>
      </c>
      <c r="C34" s="177">
        <f>SUM(C35:C44)</f>
        <v>15856000</v>
      </c>
      <c r="D34" s="177">
        <f>SUM(D35:D44)</f>
        <v>17728000</v>
      </c>
      <c r="E34" s="160">
        <f>SUM(E35:E44)</f>
        <v>14388794</v>
      </c>
    </row>
    <row r="35" spans="1:5" s="187" customFormat="1" ht="12" customHeight="1" x14ac:dyDescent="0.2">
      <c r="A35" s="140" t="s">
        <v>60</v>
      </c>
      <c r="B35" s="188" t="s">
        <v>208</v>
      </c>
      <c r="C35" s="179"/>
      <c r="D35" s="179"/>
      <c r="E35" s="162">
        <v>187106</v>
      </c>
    </row>
    <row r="36" spans="1:5" s="187" customFormat="1" ht="12" customHeight="1" x14ac:dyDescent="0.2">
      <c r="A36" s="139" t="s">
        <v>61</v>
      </c>
      <c r="B36" s="189" t="s">
        <v>209</v>
      </c>
      <c r="C36" s="178">
        <v>750000</v>
      </c>
      <c r="D36" s="178">
        <v>1010000</v>
      </c>
      <c r="E36" s="161">
        <v>707215</v>
      </c>
    </row>
    <row r="37" spans="1:5" s="187" customFormat="1" ht="12" customHeight="1" x14ac:dyDescent="0.2">
      <c r="A37" s="139" t="s">
        <v>62</v>
      </c>
      <c r="B37" s="189" t="s">
        <v>210</v>
      </c>
      <c r="C37" s="178">
        <v>158000</v>
      </c>
      <c r="D37" s="178">
        <v>358000</v>
      </c>
      <c r="E37" s="161">
        <v>959420</v>
      </c>
    </row>
    <row r="38" spans="1:5" s="187" customFormat="1" ht="12" customHeight="1" x14ac:dyDescent="0.2">
      <c r="A38" s="139" t="s">
        <v>121</v>
      </c>
      <c r="B38" s="189" t="s">
        <v>211</v>
      </c>
      <c r="C38" s="178">
        <v>7378000</v>
      </c>
      <c r="D38" s="178">
        <v>7378000</v>
      </c>
      <c r="E38" s="161">
        <v>6282134</v>
      </c>
    </row>
    <row r="39" spans="1:5" s="187" customFormat="1" ht="12" customHeight="1" x14ac:dyDescent="0.2">
      <c r="A39" s="139" t="s">
        <v>122</v>
      </c>
      <c r="B39" s="189" t="s">
        <v>212</v>
      </c>
      <c r="C39" s="178">
        <v>5759000</v>
      </c>
      <c r="D39" s="178">
        <v>5759000</v>
      </c>
      <c r="E39" s="161">
        <v>3635687</v>
      </c>
    </row>
    <row r="40" spans="1:5" s="187" customFormat="1" ht="12" customHeight="1" x14ac:dyDescent="0.2">
      <c r="A40" s="139" t="s">
        <v>123</v>
      </c>
      <c r="B40" s="189" t="s">
        <v>213</v>
      </c>
      <c r="C40" s="178">
        <v>1811000</v>
      </c>
      <c r="D40" s="178">
        <v>1811000</v>
      </c>
      <c r="E40" s="161">
        <v>1185699</v>
      </c>
    </row>
    <row r="41" spans="1:5" s="187" customFormat="1" ht="12" customHeight="1" x14ac:dyDescent="0.2">
      <c r="A41" s="139" t="s">
        <v>124</v>
      </c>
      <c r="B41" s="189" t="s">
        <v>214</v>
      </c>
      <c r="C41" s="178"/>
      <c r="D41" s="178">
        <v>1377000</v>
      </c>
      <c r="E41" s="161">
        <v>1377000</v>
      </c>
    </row>
    <row r="42" spans="1:5" s="187" customFormat="1" ht="12" customHeight="1" x14ac:dyDescent="0.2">
      <c r="A42" s="139" t="s">
        <v>125</v>
      </c>
      <c r="B42" s="189" t="s">
        <v>215</v>
      </c>
      <c r="C42" s="178"/>
      <c r="D42" s="178"/>
      <c r="E42" s="161">
        <v>45</v>
      </c>
    </row>
    <row r="43" spans="1:5" s="187" customFormat="1" ht="12" customHeight="1" x14ac:dyDescent="0.2">
      <c r="A43" s="139" t="s">
        <v>216</v>
      </c>
      <c r="B43" s="189" t="s">
        <v>217</v>
      </c>
      <c r="C43" s="181"/>
      <c r="D43" s="181"/>
      <c r="E43" s="164"/>
    </row>
    <row r="44" spans="1:5" s="187" customFormat="1" ht="12" customHeight="1" thickBot="1" x14ac:dyDescent="0.25">
      <c r="A44" s="141" t="s">
        <v>218</v>
      </c>
      <c r="B44" s="190" t="s">
        <v>219</v>
      </c>
      <c r="C44" s="182"/>
      <c r="D44" s="182">
        <v>35000</v>
      </c>
      <c r="E44" s="165">
        <v>54488</v>
      </c>
    </row>
    <row r="45" spans="1:5" s="187" customFormat="1" ht="12" customHeight="1" thickBot="1" x14ac:dyDescent="0.25">
      <c r="A45" s="145" t="s">
        <v>11</v>
      </c>
      <c r="B45" s="146" t="s">
        <v>220</v>
      </c>
      <c r="C45" s="177">
        <f>SUM(C46:C50)</f>
        <v>0</v>
      </c>
      <c r="D45" s="177">
        <f>SUM(D46:D50)</f>
        <v>360170</v>
      </c>
      <c r="E45" s="160">
        <f>SUM(E46:E50)</f>
        <v>360170</v>
      </c>
    </row>
    <row r="46" spans="1:5" s="187" customFormat="1" ht="12" customHeight="1" x14ac:dyDescent="0.2">
      <c r="A46" s="140" t="s">
        <v>63</v>
      </c>
      <c r="B46" s="188" t="s">
        <v>221</v>
      </c>
      <c r="C46" s="198"/>
      <c r="D46" s="198"/>
      <c r="E46" s="166"/>
    </row>
    <row r="47" spans="1:5" s="187" customFormat="1" ht="12" customHeight="1" x14ac:dyDescent="0.2">
      <c r="A47" s="139" t="s">
        <v>64</v>
      </c>
      <c r="B47" s="189" t="s">
        <v>222</v>
      </c>
      <c r="C47" s="181"/>
      <c r="D47" s="181">
        <v>310170</v>
      </c>
      <c r="E47" s="164">
        <v>310170</v>
      </c>
    </row>
    <row r="48" spans="1:5" s="187" customFormat="1" ht="12" customHeight="1" x14ac:dyDescent="0.2">
      <c r="A48" s="139" t="s">
        <v>223</v>
      </c>
      <c r="B48" s="189" t="s">
        <v>224</v>
      </c>
      <c r="C48" s="181"/>
      <c r="D48" s="181">
        <v>50000</v>
      </c>
      <c r="E48" s="164">
        <v>50000</v>
      </c>
    </row>
    <row r="49" spans="1:5" s="187" customFormat="1" ht="12" customHeight="1" x14ac:dyDescent="0.2">
      <c r="A49" s="139" t="s">
        <v>225</v>
      </c>
      <c r="B49" s="189" t="s">
        <v>226</v>
      </c>
      <c r="C49" s="181"/>
      <c r="D49" s="181"/>
      <c r="E49" s="164"/>
    </row>
    <row r="50" spans="1:5" s="187" customFormat="1" ht="12" customHeight="1" thickBot="1" x14ac:dyDescent="0.25">
      <c r="A50" s="141" t="s">
        <v>227</v>
      </c>
      <c r="B50" s="190" t="s">
        <v>228</v>
      </c>
      <c r="C50" s="182"/>
      <c r="D50" s="182"/>
      <c r="E50" s="165"/>
    </row>
    <row r="51" spans="1:5" s="187" customFormat="1" ht="17.25" customHeight="1" thickBot="1" x14ac:dyDescent="0.25">
      <c r="A51" s="145" t="s">
        <v>126</v>
      </c>
      <c r="B51" s="146" t="s">
        <v>229</v>
      </c>
      <c r="C51" s="177">
        <f>SUM(C52:C54)</f>
        <v>2843512</v>
      </c>
      <c r="D51" s="177">
        <f>SUM(D52:D54)</f>
        <v>2843512</v>
      </c>
      <c r="E51" s="160">
        <f>SUM(E52:E54)</f>
        <v>0</v>
      </c>
    </row>
    <row r="52" spans="1:5" s="187" customFormat="1" ht="12" customHeight="1" x14ac:dyDescent="0.2">
      <c r="A52" s="140" t="s">
        <v>65</v>
      </c>
      <c r="B52" s="188" t="s">
        <v>230</v>
      </c>
      <c r="C52" s="179"/>
      <c r="D52" s="179"/>
      <c r="E52" s="162"/>
    </row>
    <row r="53" spans="1:5" s="187" customFormat="1" ht="12" customHeight="1" x14ac:dyDescent="0.2">
      <c r="A53" s="139" t="s">
        <v>66</v>
      </c>
      <c r="B53" s="390" t="s">
        <v>231</v>
      </c>
      <c r="C53" s="178">
        <v>2843512</v>
      </c>
      <c r="D53" s="178">
        <v>2843512</v>
      </c>
      <c r="E53" s="161"/>
    </row>
    <row r="54" spans="1:5" s="187" customFormat="1" ht="12" customHeight="1" x14ac:dyDescent="0.2">
      <c r="A54" s="139" t="s">
        <v>232</v>
      </c>
      <c r="B54" s="189" t="s">
        <v>233</v>
      </c>
      <c r="C54" s="178"/>
      <c r="D54" s="178"/>
      <c r="E54" s="161"/>
    </row>
    <row r="55" spans="1:5" s="187" customFormat="1" ht="12" customHeight="1" thickBot="1" x14ac:dyDescent="0.25">
      <c r="A55" s="141" t="s">
        <v>234</v>
      </c>
      <c r="B55" s="190" t="s">
        <v>235</v>
      </c>
      <c r="C55" s="180"/>
      <c r="D55" s="180"/>
      <c r="E55" s="163"/>
    </row>
    <row r="56" spans="1:5" s="187" customFormat="1" ht="12" customHeight="1" thickBot="1" x14ac:dyDescent="0.25">
      <c r="A56" s="145" t="s">
        <v>13</v>
      </c>
      <c r="B56" s="167" t="s">
        <v>236</v>
      </c>
      <c r="C56" s="177">
        <f>SUM(C57:C59)</f>
        <v>250000</v>
      </c>
      <c r="D56" s="177">
        <f>SUM(D57:D59)</f>
        <v>250000</v>
      </c>
      <c r="E56" s="160">
        <f>SUM(E57:E59)</f>
        <v>265500</v>
      </c>
    </row>
    <row r="57" spans="1:5" s="187" customFormat="1" ht="12" customHeight="1" x14ac:dyDescent="0.2">
      <c r="A57" s="140" t="s">
        <v>127</v>
      </c>
      <c r="B57" s="188" t="s">
        <v>237</v>
      </c>
      <c r="C57" s="181"/>
      <c r="D57" s="181"/>
      <c r="E57" s="164"/>
    </row>
    <row r="58" spans="1:5" s="187" customFormat="1" ht="12" customHeight="1" x14ac:dyDescent="0.2">
      <c r="A58" s="139" t="s">
        <v>128</v>
      </c>
      <c r="B58" s="189" t="s">
        <v>238</v>
      </c>
      <c r="C58" s="181"/>
      <c r="D58" s="181"/>
      <c r="E58" s="164"/>
    </row>
    <row r="59" spans="1:5" s="187" customFormat="1" ht="12" customHeight="1" x14ac:dyDescent="0.2">
      <c r="A59" s="139" t="s">
        <v>150</v>
      </c>
      <c r="B59" s="189" t="s">
        <v>239</v>
      </c>
      <c r="C59" s="181">
        <v>250000</v>
      </c>
      <c r="D59" s="181">
        <v>250000</v>
      </c>
      <c r="E59" s="164">
        <v>265500</v>
      </c>
    </row>
    <row r="60" spans="1:5" s="187" customFormat="1" ht="12" customHeight="1" thickBot="1" x14ac:dyDescent="0.25">
      <c r="A60" s="141" t="s">
        <v>240</v>
      </c>
      <c r="B60" s="190" t="s">
        <v>241</v>
      </c>
      <c r="C60" s="181"/>
      <c r="D60" s="181"/>
      <c r="E60" s="164"/>
    </row>
    <row r="61" spans="1:5" s="187" customFormat="1" ht="12" customHeight="1" thickBot="1" x14ac:dyDescent="0.25">
      <c r="A61" s="145" t="s">
        <v>14</v>
      </c>
      <c r="B61" s="146" t="s">
        <v>242</v>
      </c>
      <c r="C61" s="183">
        <f>+C6+C13+C20+C27+C34+C45+C51+C56</f>
        <v>300675696</v>
      </c>
      <c r="D61" s="183">
        <f>+D6+D13+D20+D27+D34+D45+D51+D56</f>
        <v>312353262</v>
      </c>
      <c r="E61" s="196">
        <f>+E6+E13+E20+E27+E34+E45+E51+E56</f>
        <v>302561397</v>
      </c>
    </row>
    <row r="62" spans="1:5" s="187" customFormat="1" ht="12" customHeight="1" thickBot="1" x14ac:dyDescent="0.25">
      <c r="A62" s="199" t="s">
        <v>243</v>
      </c>
      <c r="B62" s="167" t="s">
        <v>244</v>
      </c>
      <c r="C62" s="177">
        <f>+C63+C64+C65</f>
        <v>0</v>
      </c>
      <c r="D62" s="177">
        <f>+D63+D64+D65</f>
        <v>0</v>
      </c>
      <c r="E62" s="160">
        <f>+E63+E64+E65</f>
        <v>0</v>
      </c>
    </row>
    <row r="63" spans="1:5" s="187" customFormat="1" ht="12" customHeight="1" x14ac:dyDescent="0.2">
      <c r="A63" s="140" t="s">
        <v>245</v>
      </c>
      <c r="B63" s="188" t="s">
        <v>246</v>
      </c>
      <c r="C63" s="181"/>
      <c r="D63" s="181"/>
      <c r="E63" s="164"/>
    </row>
    <row r="64" spans="1:5" s="187" customFormat="1" ht="12" customHeight="1" x14ac:dyDescent="0.2">
      <c r="A64" s="139" t="s">
        <v>247</v>
      </c>
      <c r="B64" s="189" t="s">
        <v>248</v>
      </c>
      <c r="C64" s="181"/>
      <c r="D64" s="181"/>
      <c r="E64" s="164"/>
    </row>
    <row r="65" spans="1:5" s="187" customFormat="1" ht="12" customHeight="1" thickBot="1" x14ac:dyDescent="0.25">
      <c r="A65" s="141" t="s">
        <v>249</v>
      </c>
      <c r="B65" s="126" t="s">
        <v>294</v>
      </c>
      <c r="C65" s="181"/>
      <c r="D65" s="181"/>
      <c r="E65" s="164"/>
    </row>
    <row r="66" spans="1:5" s="187" customFormat="1" ht="12" customHeight="1" thickBot="1" x14ac:dyDescent="0.25">
      <c r="A66" s="199" t="s">
        <v>251</v>
      </c>
      <c r="B66" s="167" t="s">
        <v>252</v>
      </c>
      <c r="C66" s="177">
        <f>+C67+C68+C69+C70</f>
        <v>16751274</v>
      </c>
      <c r="D66" s="177">
        <f>+D67+D68+D69+D70</f>
        <v>25733887</v>
      </c>
      <c r="E66" s="160">
        <f>+E67+E68+E69+E70</f>
        <v>0</v>
      </c>
    </row>
    <row r="67" spans="1:5" s="187" customFormat="1" ht="13.5" customHeight="1" x14ac:dyDescent="0.2">
      <c r="A67" s="140" t="s">
        <v>104</v>
      </c>
      <c r="B67" s="188" t="s">
        <v>253</v>
      </c>
      <c r="C67" s="181">
        <v>16751274</v>
      </c>
      <c r="D67" s="181">
        <v>25733887</v>
      </c>
      <c r="E67" s="164"/>
    </row>
    <row r="68" spans="1:5" s="187" customFormat="1" ht="12" customHeight="1" x14ac:dyDescent="0.2">
      <c r="A68" s="139" t="s">
        <v>105</v>
      </c>
      <c r="B68" s="189" t="s">
        <v>254</v>
      </c>
      <c r="C68" s="181"/>
      <c r="D68" s="181"/>
      <c r="E68" s="164"/>
    </row>
    <row r="69" spans="1:5" s="187" customFormat="1" ht="12" customHeight="1" x14ac:dyDescent="0.2">
      <c r="A69" s="139" t="s">
        <v>255</v>
      </c>
      <c r="B69" s="189" t="s">
        <v>256</v>
      </c>
      <c r="C69" s="181"/>
      <c r="D69" s="181"/>
      <c r="E69" s="164"/>
    </row>
    <row r="70" spans="1:5" s="187" customFormat="1" ht="12" customHeight="1" thickBot="1" x14ac:dyDescent="0.25">
      <c r="A70" s="141" t="s">
        <v>257</v>
      </c>
      <c r="B70" s="190" t="s">
        <v>258</v>
      </c>
      <c r="C70" s="181"/>
      <c r="D70" s="181"/>
      <c r="E70" s="164"/>
    </row>
    <row r="71" spans="1:5" s="187" customFormat="1" ht="12" customHeight="1" thickBot="1" x14ac:dyDescent="0.25">
      <c r="A71" s="199" t="s">
        <v>259</v>
      </c>
      <c r="B71" s="167" t="s">
        <v>260</v>
      </c>
      <c r="C71" s="177">
        <f>+C72+C73</f>
        <v>33389776</v>
      </c>
      <c r="D71" s="177">
        <f>+D72+D73</f>
        <v>26103208</v>
      </c>
      <c r="E71" s="160">
        <f>+E72+E73</f>
        <v>26103208</v>
      </c>
    </row>
    <row r="72" spans="1:5" s="187" customFormat="1" ht="12" customHeight="1" x14ac:dyDescent="0.2">
      <c r="A72" s="140" t="s">
        <v>261</v>
      </c>
      <c r="B72" s="188" t="s">
        <v>262</v>
      </c>
      <c r="C72" s="181">
        <v>33389776</v>
      </c>
      <c r="D72" s="181">
        <v>26103208</v>
      </c>
      <c r="E72" s="164">
        <v>26103208</v>
      </c>
    </row>
    <row r="73" spans="1:5" s="187" customFormat="1" ht="12" customHeight="1" thickBot="1" x14ac:dyDescent="0.25">
      <c r="A73" s="141" t="s">
        <v>263</v>
      </c>
      <c r="B73" s="190" t="s">
        <v>264</v>
      </c>
      <c r="C73" s="181"/>
      <c r="D73" s="181"/>
      <c r="E73" s="164"/>
    </row>
    <row r="74" spans="1:5" s="187" customFormat="1" ht="12" customHeight="1" thickBot="1" x14ac:dyDescent="0.25">
      <c r="A74" s="199" t="s">
        <v>265</v>
      </c>
      <c r="B74" s="167" t="s">
        <v>266</v>
      </c>
      <c r="C74" s="177">
        <f>+C75+C76+C77</f>
        <v>4350037</v>
      </c>
      <c r="D74" s="177">
        <f>+D75+D76+D77</f>
        <v>5197879</v>
      </c>
      <c r="E74" s="160">
        <f>+E75+E76+E77</f>
        <v>5197879</v>
      </c>
    </row>
    <row r="75" spans="1:5" s="187" customFormat="1" ht="12" customHeight="1" x14ac:dyDescent="0.2">
      <c r="A75" s="140" t="s">
        <v>267</v>
      </c>
      <c r="B75" s="188" t="s">
        <v>268</v>
      </c>
      <c r="C75" s="181">
        <v>4350037</v>
      </c>
      <c r="D75" s="181">
        <v>5197879</v>
      </c>
      <c r="E75" s="164">
        <v>5197879</v>
      </c>
    </row>
    <row r="76" spans="1:5" s="187" customFormat="1" ht="12" customHeight="1" x14ac:dyDescent="0.2">
      <c r="A76" s="139" t="s">
        <v>269</v>
      </c>
      <c r="B76" s="189" t="s">
        <v>270</v>
      </c>
      <c r="C76" s="181"/>
      <c r="D76" s="181"/>
      <c r="E76" s="164"/>
    </row>
    <row r="77" spans="1:5" s="187" customFormat="1" ht="12" customHeight="1" thickBot="1" x14ac:dyDescent="0.25">
      <c r="A77" s="141" t="s">
        <v>271</v>
      </c>
      <c r="B77" s="169" t="s">
        <v>272</v>
      </c>
      <c r="C77" s="181"/>
      <c r="D77" s="181"/>
      <c r="E77" s="164"/>
    </row>
    <row r="78" spans="1:5" s="187" customFormat="1" ht="12" customHeight="1" thickBot="1" x14ac:dyDescent="0.25">
      <c r="A78" s="199" t="s">
        <v>273</v>
      </c>
      <c r="B78" s="167" t="s">
        <v>274</v>
      </c>
      <c r="C78" s="177">
        <f>+C79+C80+C81+C82</f>
        <v>0</v>
      </c>
      <c r="D78" s="177">
        <f>+D79+D80+D81+D82</f>
        <v>0</v>
      </c>
      <c r="E78" s="160">
        <f>+E79+E80+E81+E82</f>
        <v>0</v>
      </c>
    </row>
    <row r="79" spans="1:5" s="187" customFormat="1" ht="12" customHeight="1" x14ac:dyDescent="0.2">
      <c r="A79" s="191" t="s">
        <v>275</v>
      </c>
      <c r="B79" s="188" t="s">
        <v>276</v>
      </c>
      <c r="C79" s="181"/>
      <c r="D79" s="181"/>
      <c r="E79" s="164"/>
    </row>
    <row r="80" spans="1:5" s="187" customFormat="1" ht="12" customHeight="1" x14ac:dyDescent="0.2">
      <c r="A80" s="192" t="s">
        <v>277</v>
      </c>
      <c r="B80" s="189" t="s">
        <v>278</v>
      </c>
      <c r="C80" s="181"/>
      <c r="D80" s="181"/>
      <c r="E80" s="164"/>
    </row>
    <row r="81" spans="1:5" s="187" customFormat="1" ht="12" customHeight="1" x14ac:dyDescent="0.2">
      <c r="A81" s="192" t="s">
        <v>279</v>
      </c>
      <c r="B81" s="189" t="s">
        <v>280</v>
      </c>
      <c r="C81" s="181"/>
      <c r="D81" s="181"/>
      <c r="E81" s="164"/>
    </row>
    <row r="82" spans="1:5" s="187" customFormat="1" ht="12" customHeight="1" thickBot="1" x14ac:dyDescent="0.25">
      <c r="A82" s="200" t="s">
        <v>281</v>
      </c>
      <c r="B82" s="169" t="s">
        <v>282</v>
      </c>
      <c r="C82" s="181"/>
      <c r="D82" s="181"/>
      <c r="E82" s="164"/>
    </row>
    <row r="83" spans="1:5" s="187" customFormat="1" ht="12" customHeight="1" thickBot="1" x14ac:dyDescent="0.25">
      <c r="A83" s="199" t="s">
        <v>283</v>
      </c>
      <c r="B83" s="167" t="s">
        <v>284</v>
      </c>
      <c r="C83" s="202"/>
      <c r="D83" s="202"/>
      <c r="E83" s="203"/>
    </row>
    <row r="84" spans="1:5" s="187" customFormat="1" ht="12" customHeight="1" thickBot="1" x14ac:dyDescent="0.25">
      <c r="A84" s="199" t="s">
        <v>285</v>
      </c>
      <c r="B84" s="124" t="s">
        <v>286</v>
      </c>
      <c r="C84" s="183">
        <f>+C62+C66+C71+C74+C78+C83</f>
        <v>54491087</v>
      </c>
      <c r="D84" s="183">
        <f>+D62+D66+D71+D74+D78+D83</f>
        <v>57034974</v>
      </c>
      <c r="E84" s="196">
        <f>+E62+E66+E71+E74+E78+E83</f>
        <v>31301087</v>
      </c>
    </row>
    <row r="85" spans="1:5" s="187" customFormat="1" ht="12" customHeight="1" thickBot="1" x14ac:dyDescent="0.25">
      <c r="A85" s="201" t="s">
        <v>287</v>
      </c>
      <c r="B85" s="388" t="s">
        <v>288</v>
      </c>
      <c r="C85" s="183">
        <f>+C61+C84</f>
        <v>355166783</v>
      </c>
      <c r="D85" s="183">
        <f>+D61+D84</f>
        <v>369388236</v>
      </c>
      <c r="E85" s="196">
        <f>+E61+E84</f>
        <v>333862484</v>
      </c>
    </row>
    <row r="86" spans="1:5" s="187" customFormat="1" ht="12" customHeight="1" x14ac:dyDescent="0.2">
      <c r="A86" s="122"/>
      <c r="B86" s="122"/>
      <c r="C86" s="123"/>
      <c r="D86" s="123"/>
      <c r="E86" s="123"/>
    </row>
    <row r="87" spans="1:5" ht="16.5" customHeight="1" x14ac:dyDescent="0.25">
      <c r="A87" s="393" t="s">
        <v>35</v>
      </c>
      <c r="B87" s="393"/>
      <c r="C87" s="393"/>
      <c r="D87" s="393"/>
      <c r="E87" s="393"/>
    </row>
    <row r="88" spans="1:5" s="193" customFormat="1" ht="16.5" customHeight="1" thickBot="1" x14ac:dyDescent="0.3">
      <c r="A88" s="33" t="s">
        <v>108</v>
      </c>
      <c r="B88" s="33"/>
      <c r="C88" s="154"/>
      <c r="D88" s="154"/>
      <c r="E88" s="154" t="s">
        <v>477</v>
      </c>
    </row>
    <row r="89" spans="1:5" s="193" customFormat="1" ht="16.5" customHeight="1" x14ac:dyDescent="0.25">
      <c r="A89" s="394" t="s">
        <v>55</v>
      </c>
      <c r="B89" s="396" t="s">
        <v>169</v>
      </c>
      <c r="C89" s="398" t="str">
        <f>+C3</f>
        <v>2020. évi</v>
      </c>
      <c r="D89" s="398"/>
      <c r="E89" s="399"/>
    </row>
    <row r="90" spans="1:5" ht="38.1" customHeight="1" thickBot="1" x14ac:dyDescent="0.3">
      <c r="A90" s="395"/>
      <c r="B90" s="397"/>
      <c r="C90" s="34" t="s">
        <v>170</v>
      </c>
      <c r="D90" s="34" t="s">
        <v>175</v>
      </c>
      <c r="E90" s="35" t="s">
        <v>176</v>
      </c>
    </row>
    <row r="91" spans="1:5" s="186" customFormat="1" ht="12" customHeight="1" thickBot="1" x14ac:dyDescent="0.25">
      <c r="A91" s="150" t="s">
        <v>289</v>
      </c>
      <c r="B91" s="151" t="s">
        <v>290</v>
      </c>
      <c r="C91" s="151" t="s">
        <v>291</v>
      </c>
      <c r="D91" s="151" t="s">
        <v>292</v>
      </c>
      <c r="E91" s="152" t="s">
        <v>293</v>
      </c>
    </row>
    <row r="92" spans="1:5" ht="12" customHeight="1" thickBot="1" x14ac:dyDescent="0.3">
      <c r="A92" s="147" t="s">
        <v>6</v>
      </c>
      <c r="B92" s="149" t="s">
        <v>295</v>
      </c>
      <c r="C92" s="176">
        <f>SUM(C93:C97)</f>
        <v>170983390</v>
      </c>
      <c r="D92" s="176">
        <f>SUM(D93:D97)</f>
        <v>185782409</v>
      </c>
      <c r="E92" s="131">
        <f>SUM(E93:E97)</f>
        <v>158945859</v>
      </c>
    </row>
    <row r="93" spans="1:5" ht="12" customHeight="1" x14ac:dyDescent="0.25">
      <c r="A93" s="142" t="s">
        <v>67</v>
      </c>
      <c r="B93" s="135" t="s">
        <v>36</v>
      </c>
      <c r="C93" s="85">
        <v>77362000</v>
      </c>
      <c r="D93" s="85">
        <v>85925940</v>
      </c>
      <c r="E93" s="130">
        <v>83384319</v>
      </c>
    </row>
    <row r="94" spans="1:5" ht="12" customHeight="1" x14ac:dyDescent="0.25">
      <c r="A94" s="139" t="s">
        <v>68</v>
      </c>
      <c r="B94" s="133" t="s">
        <v>129</v>
      </c>
      <c r="C94" s="178">
        <v>13849000</v>
      </c>
      <c r="D94" s="178">
        <v>14979060</v>
      </c>
      <c r="E94" s="161">
        <v>13174300</v>
      </c>
    </row>
    <row r="95" spans="1:5" ht="12" customHeight="1" x14ac:dyDescent="0.25">
      <c r="A95" s="139" t="s">
        <v>69</v>
      </c>
      <c r="B95" s="133" t="s">
        <v>96</v>
      </c>
      <c r="C95" s="180">
        <v>63175000</v>
      </c>
      <c r="D95" s="180">
        <v>67989139</v>
      </c>
      <c r="E95" s="163">
        <v>46484653</v>
      </c>
    </row>
    <row r="96" spans="1:5" ht="12" customHeight="1" x14ac:dyDescent="0.25">
      <c r="A96" s="139" t="s">
        <v>70</v>
      </c>
      <c r="B96" s="136" t="s">
        <v>130</v>
      </c>
      <c r="C96" s="180">
        <v>5383000</v>
      </c>
      <c r="D96" s="180">
        <v>5413880</v>
      </c>
      <c r="E96" s="163">
        <v>5413880</v>
      </c>
    </row>
    <row r="97" spans="1:5" ht="12" customHeight="1" x14ac:dyDescent="0.25">
      <c r="A97" s="139" t="s">
        <v>79</v>
      </c>
      <c r="B97" s="144" t="s">
        <v>131</v>
      </c>
      <c r="C97" s="180">
        <f>SUM(C98:C107)</f>
        <v>11214390</v>
      </c>
      <c r="D97" s="180">
        <f>SUM(D98:D107)</f>
        <v>11474390</v>
      </c>
      <c r="E97" s="180">
        <f>SUM(E98:E107)</f>
        <v>10488707</v>
      </c>
    </row>
    <row r="98" spans="1:5" ht="12" customHeight="1" x14ac:dyDescent="0.25">
      <c r="A98" s="139" t="s">
        <v>71</v>
      </c>
      <c r="B98" s="133" t="s">
        <v>296</v>
      </c>
      <c r="C98" s="180"/>
      <c r="D98" s="180">
        <v>260000</v>
      </c>
      <c r="E98" s="163">
        <v>256830</v>
      </c>
    </row>
    <row r="99" spans="1:5" ht="12" customHeight="1" x14ac:dyDescent="0.25">
      <c r="A99" s="139" t="s">
        <v>72</v>
      </c>
      <c r="B99" s="156" t="s">
        <v>297</v>
      </c>
      <c r="C99" s="180"/>
      <c r="D99" s="180"/>
      <c r="E99" s="163"/>
    </row>
    <row r="100" spans="1:5" ht="12" customHeight="1" x14ac:dyDescent="0.25">
      <c r="A100" s="139" t="s">
        <v>80</v>
      </c>
      <c r="B100" s="157" t="s">
        <v>298</v>
      </c>
      <c r="C100" s="180"/>
      <c r="D100" s="180"/>
      <c r="E100" s="163"/>
    </row>
    <row r="101" spans="1:5" ht="12" customHeight="1" x14ac:dyDescent="0.25">
      <c r="A101" s="139" t="s">
        <v>81</v>
      </c>
      <c r="B101" s="389" t="s">
        <v>299</v>
      </c>
      <c r="C101" s="180"/>
      <c r="D101" s="180"/>
      <c r="E101" s="163"/>
    </row>
    <row r="102" spans="1:5" ht="12" customHeight="1" x14ac:dyDescent="0.25">
      <c r="A102" s="139" t="s">
        <v>82</v>
      </c>
      <c r="B102" s="156" t="s">
        <v>300</v>
      </c>
      <c r="C102" s="180">
        <v>1000000</v>
      </c>
      <c r="D102" s="180">
        <v>1100000</v>
      </c>
      <c r="E102" s="163">
        <v>1100000</v>
      </c>
    </row>
    <row r="103" spans="1:5" ht="12" customHeight="1" x14ac:dyDescent="0.25">
      <c r="A103" s="139" t="s">
        <v>83</v>
      </c>
      <c r="B103" s="156" t="s">
        <v>301</v>
      </c>
      <c r="C103" s="180"/>
      <c r="D103" s="180"/>
      <c r="E103" s="163"/>
    </row>
    <row r="104" spans="1:5" ht="12" customHeight="1" x14ac:dyDescent="0.25">
      <c r="A104" s="139" t="s">
        <v>85</v>
      </c>
      <c r="B104" s="389" t="s">
        <v>302</v>
      </c>
      <c r="C104" s="180">
        <v>2843512</v>
      </c>
      <c r="D104" s="180">
        <v>2743512</v>
      </c>
      <c r="E104" s="163">
        <v>2210155</v>
      </c>
    </row>
    <row r="105" spans="1:5" ht="12" customHeight="1" x14ac:dyDescent="0.25">
      <c r="A105" s="138" t="s">
        <v>132</v>
      </c>
      <c r="B105" s="158" t="s">
        <v>303</v>
      </c>
      <c r="C105" s="180"/>
      <c r="D105" s="180"/>
      <c r="E105" s="163"/>
    </row>
    <row r="106" spans="1:5" ht="12" customHeight="1" x14ac:dyDescent="0.25">
      <c r="A106" s="139" t="s">
        <v>304</v>
      </c>
      <c r="B106" s="158" t="s">
        <v>305</v>
      </c>
      <c r="C106" s="180"/>
      <c r="D106" s="180"/>
      <c r="E106" s="163"/>
    </row>
    <row r="107" spans="1:5" ht="12" customHeight="1" thickBot="1" x14ac:dyDescent="0.3">
      <c r="A107" s="143" t="s">
        <v>306</v>
      </c>
      <c r="B107" s="159" t="s">
        <v>307</v>
      </c>
      <c r="C107" s="86">
        <v>7370878</v>
      </c>
      <c r="D107" s="86">
        <v>7370878</v>
      </c>
      <c r="E107" s="125">
        <v>6921722</v>
      </c>
    </row>
    <row r="108" spans="1:5" ht="12" customHeight="1" thickBot="1" x14ac:dyDescent="0.3">
      <c r="A108" s="145" t="s">
        <v>7</v>
      </c>
      <c r="B108" s="148" t="s">
        <v>308</v>
      </c>
      <c r="C108" s="177">
        <f>+C109+C111+C113</f>
        <v>164958356</v>
      </c>
      <c r="D108" s="177">
        <f>+D109+D111+D113</f>
        <v>177970793</v>
      </c>
      <c r="E108" s="160">
        <f>+E109+E111+E113</f>
        <v>53494064</v>
      </c>
    </row>
    <row r="109" spans="1:5" ht="12" customHeight="1" x14ac:dyDescent="0.25">
      <c r="A109" s="140" t="s">
        <v>73</v>
      </c>
      <c r="B109" s="133" t="s">
        <v>148</v>
      </c>
      <c r="C109" s="179">
        <v>164658356</v>
      </c>
      <c r="D109" s="179">
        <v>156951526</v>
      </c>
      <c r="E109" s="162">
        <v>32674797</v>
      </c>
    </row>
    <row r="110" spans="1:5" ht="12" customHeight="1" x14ac:dyDescent="0.25">
      <c r="A110" s="140" t="s">
        <v>74</v>
      </c>
      <c r="B110" s="137" t="s">
        <v>309</v>
      </c>
      <c r="C110" s="179"/>
      <c r="D110" s="179"/>
      <c r="E110" s="162"/>
    </row>
    <row r="111" spans="1:5" x14ac:dyDescent="0.25">
      <c r="A111" s="140" t="s">
        <v>75</v>
      </c>
      <c r="B111" s="137" t="s">
        <v>133</v>
      </c>
      <c r="C111" s="178"/>
      <c r="D111" s="178">
        <v>20719267</v>
      </c>
      <c r="E111" s="161">
        <v>20719267</v>
      </c>
    </row>
    <row r="112" spans="1:5" ht="12" customHeight="1" x14ac:dyDescent="0.25">
      <c r="A112" s="140" t="s">
        <v>76</v>
      </c>
      <c r="B112" s="137" t="s">
        <v>310</v>
      </c>
      <c r="C112" s="178"/>
      <c r="D112" s="178"/>
      <c r="E112" s="161"/>
    </row>
    <row r="113" spans="1:5" ht="12" customHeight="1" x14ac:dyDescent="0.25">
      <c r="A113" s="140" t="s">
        <v>77</v>
      </c>
      <c r="B113" s="169" t="s">
        <v>151</v>
      </c>
      <c r="C113" s="178">
        <f>SUM(C114:C121)</f>
        <v>300000</v>
      </c>
      <c r="D113" s="178">
        <f>SUM(D114:D121)</f>
        <v>300000</v>
      </c>
      <c r="E113" s="178">
        <f>SUM(E114:E121)</f>
        <v>100000</v>
      </c>
    </row>
    <row r="114" spans="1:5" ht="21.75" customHeight="1" x14ac:dyDescent="0.25">
      <c r="A114" s="140" t="s">
        <v>84</v>
      </c>
      <c r="B114" s="168" t="s">
        <v>311</v>
      </c>
      <c r="C114" s="178"/>
      <c r="D114" s="178"/>
      <c r="E114" s="161"/>
    </row>
    <row r="115" spans="1:5" ht="24" customHeight="1" x14ac:dyDescent="0.25">
      <c r="A115" s="140" t="s">
        <v>86</v>
      </c>
      <c r="B115" s="184" t="s">
        <v>312</v>
      </c>
      <c r="C115" s="178"/>
      <c r="D115" s="178"/>
      <c r="E115" s="161"/>
    </row>
    <row r="116" spans="1:5" ht="12" customHeight="1" x14ac:dyDescent="0.25">
      <c r="A116" s="140" t="s">
        <v>134</v>
      </c>
      <c r="B116" s="389" t="s">
        <v>299</v>
      </c>
      <c r="C116" s="178"/>
      <c r="D116" s="178"/>
      <c r="E116" s="161"/>
    </row>
    <row r="117" spans="1:5" ht="12" customHeight="1" x14ac:dyDescent="0.25">
      <c r="A117" s="140" t="s">
        <v>135</v>
      </c>
      <c r="B117" s="157" t="s">
        <v>313</v>
      </c>
      <c r="C117" s="178"/>
      <c r="D117" s="178"/>
      <c r="E117" s="161"/>
    </row>
    <row r="118" spans="1:5" ht="12" customHeight="1" x14ac:dyDescent="0.25">
      <c r="A118" s="140" t="s">
        <v>136</v>
      </c>
      <c r="B118" s="157" t="s">
        <v>314</v>
      </c>
      <c r="C118" s="178"/>
      <c r="D118" s="178"/>
      <c r="E118" s="161"/>
    </row>
    <row r="119" spans="1:5" s="204" customFormat="1" ht="12" customHeight="1" x14ac:dyDescent="0.2">
      <c r="A119" s="140" t="s">
        <v>315</v>
      </c>
      <c r="B119" s="389" t="s">
        <v>302</v>
      </c>
      <c r="C119" s="178">
        <v>300000</v>
      </c>
      <c r="D119" s="178">
        <v>300000</v>
      </c>
      <c r="E119" s="161">
        <v>100000</v>
      </c>
    </row>
    <row r="120" spans="1:5" ht="12" customHeight="1" x14ac:dyDescent="0.25">
      <c r="A120" s="140" t="s">
        <v>316</v>
      </c>
      <c r="B120" s="157" t="s">
        <v>317</v>
      </c>
      <c r="C120" s="178"/>
      <c r="D120" s="178"/>
      <c r="E120" s="161"/>
    </row>
    <row r="121" spans="1:5" ht="12" customHeight="1" thickBot="1" x14ac:dyDescent="0.3">
      <c r="A121" s="138" t="s">
        <v>318</v>
      </c>
      <c r="B121" s="157" t="s">
        <v>319</v>
      </c>
      <c r="C121" s="180"/>
      <c r="D121" s="180"/>
      <c r="E121" s="163"/>
    </row>
    <row r="122" spans="1:5" ht="12" customHeight="1" thickBot="1" x14ac:dyDescent="0.3">
      <c r="A122" s="145" t="s">
        <v>8</v>
      </c>
      <c r="B122" s="153" t="s">
        <v>320</v>
      </c>
      <c r="C122" s="177">
        <f>+C123+C124</f>
        <v>14875000</v>
      </c>
      <c r="D122" s="177">
        <f>+D123+D124</f>
        <v>1284997</v>
      </c>
      <c r="E122" s="160">
        <f>+E123+E124</f>
        <v>0</v>
      </c>
    </row>
    <row r="123" spans="1:5" ht="12" customHeight="1" x14ac:dyDescent="0.25">
      <c r="A123" s="140" t="s">
        <v>56</v>
      </c>
      <c r="B123" s="134" t="s">
        <v>44</v>
      </c>
      <c r="C123" s="179">
        <v>8000000</v>
      </c>
      <c r="D123" s="179">
        <v>1284997</v>
      </c>
      <c r="E123" s="162"/>
    </row>
    <row r="124" spans="1:5" ht="12" customHeight="1" thickBot="1" x14ac:dyDescent="0.3">
      <c r="A124" s="141" t="s">
        <v>57</v>
      </c>
      <c r="B124" s="137" t="s">
        <v>45</v>
      </c>
      <c r="C124" s="180">
        <v>6875000</v>
      </c>
      <c r="D124" s="180"/>
      <c r="E124" s="163"/>
    </row>
    <row r="125" spans="1:5" ht="12" customHeight="1" thickBot="1" x14ac:dyDescent="0.3">
      <c r="A125" s="145" t="s">
        <v>9</v>
      </c>
      <c r="B125" s="153" t="s">
        <v>321</v>
      </c>
      <c r="C125" s="177">
        <f>+C92+C108+C122</f>
        <v>350816746</v>
      </c>
      <c r="D125" s="177">
        <f>+D92+D108+D122</f>
        <v>365038199</v>
      </c>
      <c r="E125" s="160">
        <f>+E92+E108+E122</f>
        <v>212439923</v>
      </c>
    </row>
    <row r="126" spans="1:5" ht="12" customHeight="1" thickBot="1" x14ac:dyDescent="0.3">
      <c r="A126" s="145" t="s">
        <v>10</v>
      </c>
      <c r="B126" s="153" t="s">
        <v>322</v>
      </c>
      <c r="C126" s="177">
        <f>+C127+C128+C129</f>
        <v>0</v>
      </c>
      <c r="D126" s="177">
        <f>+D127+D128+D129</f>
        <v>0</v>
      </c>
      <c r="E126" s="160">
        <f>+E127+E128+E129</f>
        <v>0</v>
      </c>
    </row>
    <row r="127" spans="1:5" ht="12" customHeight="1" x14ac:dyDescent="0.25">
      <c r="A127" s="140" t="s">
        <v>60</v>
      </c>
      <c r="B127" s="134" t="s">
        <v>323</v>
      </c>
      <c r="C127" s="178"/>
      <c r="D127" s="178"/>
      <c r="E127" s="161"/>
    </row>
    <row r="128" spans="1:5" ht="12" customHeight="1" x14ac:dyDescent="0.25">
      <c r="A128" s="140" t="s">
        <v>61</v>
      </c>
      <c r="B128" s="134" t="s">
        <v>324</v>
      </c>
      <c r="C128" s="178"/>
      <c r="D128" s="178"/>
      <c r="E128" s="161"/>
    </row>
    <row r="129" spans="1:9" ht="12" customHeight="1" thickBot="1" x14ac:dyDescent="0.3">
      <c r="A129" s="138" t="s">
        <v>62</v>
      </c>
      <c r="B129" s="132" t="s">
        <v>325</v>
      </c>
      <c r="C129" s="178"/>
      <c r="D129" s="178"/>
      <c r="E129" s="161"/>
    </row>
    <row r="130" spans="1:9" ht="12" customHeight="1" thickBot="1" x14ac:dyDescent="0.3">
      <c r="A130" s="145" t="s">
        <v>11</v>
      </c>
      <c r="B130" s="153" t="s">
        <v>326</v>
      </c>
      <c r="C130" s="177">
        <f>+C131+C132+C134+C133</f>
        <v>0</v>
      </c>
      <c r="D130" s="177">
        <f>+D131+D132+D134+D133</f>
        <v>0</v>
      </c>
      <c r="E130" s="160">
        <f>+E131+E132+E134+E133</f>
        <v>0</v>
      </c>
    </row>
    <row r="131" spans="1:9" ht="12" customHeight="1" x14ac:dyDescent="0.25">
      <c r="A131" s="140" t="s">
        <v>63</v>
      </c>
      <c r="B131" s="134" t="s">
        <v>327</v>
      </c>
      <c r="C131" s="178"/>
      <c r="D131" s="178"/>
      <c r="E131" s="161"/>
    </row>
    <row r="132" spans="1:9" ht="12" customHeight="1" x14ac:dyDescent="0.25">
      <c r="A132" s="140" t="s">
        <v>64</v>
      </c>
      <c r="B132" s="134" t="s">
        <v>328</v>
      </c>
      <c r="C132" s="178"/>
      <c r="D132" s="178"/>
      <c r="E132" s="161"/>
    </row>
    <row r="133" spans="1:9" ht="12" customHeight="1" x14ac:dyDescent="0.25">
      <c r="A133" s="140" t="s">
        <v>223</v>
      </c>
      <c r="B133" s="134" t="s">
        <v>329</v>
      </c>
      <c r="C133" s="178"/>
      <c r="D133" s="178"/>
      <c r="E133" s="161"/>
    </row>
    <row r="134" spans="1:9" ht="12" customHeight="1" thickBot="1" x14ac:dyDescent="0.3">
      <c r="A134" s="138" t="s">
        <v>225</v>
      </c>
      <c r="B134" s="132" t="s">
        <v>330</v>
      </c>
      <c r="C134" s="178"/>
      <c r="D134" s="178"/>
      <c r="E134" s="161"/>
    </row>
    <row r="135" spans="1:9" ht="12" customHeight="1" thickBot="1" x14ac:dyDescent="0.3">
      <c r="A135" s="145" t="s">
        <v>12</v>
      </c>
      <c r="B135" s="153" t="s">
        <v>331</v>
      </c>
      <c r="C135" s="183">
        <f>+C136+C137+C138+C139</f>
        <v>4350037</v>
      </c>
      <c r="D135" s="183">
        <f>+D136+D137+D138+D139</f>
        <v>4350037</v>
      </c>
      <c r="E135" s="196">
        <f>+E136+E137+E138+E139</f>
        <v>4350037</v>
      </c>
    </row>
    <row r="136" spans="1:9" ht="12" customHeight="1" x14ac:dyDescent="0.25">
      <c r="A136" s="140" t="s">
        <v>65</v>
      </c>
      <c r="B136" s="134" t="s">
        <v>332</v>
      </c>
      <c r="C136" s="178"/>
      <c r="D136" s="178"/>
      <c r="E136" s="161"/>
    </row>
    <row r="137" spans="1:9" ht="12" customHeight="1" x14ac:dyDescent="0.25">
      <c r="A137" s="140" t="s">
        <v>66</v>
      </c>
      <c r="B137" s="134" t="s">
        <v>333</v>
      </c>
      <c r="C137" s="178">
        <v>4350037</v>
      </c>
      <c r="D137" s="178">
        <v>4350037</v>
      </c>
      <c r="E137" s="161">
        <v>4350037</v>
      </c>
    </row>
    <row r="138" spans="1:9" ht="12" customHeight="1" x14ac:dyDescent="0.25">
      <c r="A138" s="140" t="s">
        <v>232</v>
      </c>
      <c r="B138" s="134" t="s">
        <v>334</v>
      </c>
      <c r="C138" s="178"/>
      <c r="D138" s="178"/>
      <c r="E138" s="161"/>
    </row>
    <row r="139" spans="1:9" ht="12" customHeight="1" thickBot="1" x14ac:dyDescent="0.3">
      <c r="A139" s="138" t="s">
        <v>234</v>
      </c>
      <c r="B139" s="132" t="s">
        <v>335</v>
      </c>
      <c r="C139" s="178"/>
      <c r="D139" s="178"/>
      <c r="E139" s="161"/>
    </row>
    <row r="140" spans="1:9" ht="15" customHeight="1" thickBot="1" x14ac:dyDescent="0.3">
      <c r="A140" s="145" t="s">
        <v>13</v>
      </c>
      <c r="B140" s="153" t="s">
        <v>336</v>
      </c>
      <c r="C140" s="87">
        <f>+C141+C142+C143+C144</f>
        <v>0</v>
      </c>
      <c r="D140" s="87">
        <f>+D141+D142+D143+D144</f>
        <v>0</v>
      </c>
      <c r="E140" s="129">
        <f>+E141+E142+E143+E144</f>
        <v>0</v>
      </c>
      <c r="F140" s="194"/>
      <c r="G140" s="195"/>
      <c r="H140" s="195"/>
      <c r="I140" s="195"/>
    </row>
    <row r="141" spans="1:9" s="187" customFormat="1" ht="12.95" customHeight="1" x14ac:dyDescent="0.2">
      <c r="A141" s="140" t="s">
        <v>127</v>
      </c>
      <c r="B141" s="134" t="s">
        <v>337</v>
      </c>
      <c r="C141" s="178"/>
      <c r="D141" s="178"/>
      <c r="E141" s="161"/>
    </row>
    <row r="142" spans="1:9" ht="12.75" customHeight="1" x14ac:dyDescent="0.25">
      <c r="A142" s="140" t="s">
        <v>128</v>
      </c>
      <c r="B142" s="134" t="s">
        <v>338</v>
      </c>
      <c r="C142" s="178"/>
      <c r="D142" s="178"/>
      <c r="E142" s="161"/>
    </row>
    <row r="143" spans="1:9" ht="12.75" customHeight="1" x14ac:dyDescent="0.25">
      <c r="A143" s="140" t="s">
        <v>150</v>
      </c>
      <c r="B143" s="134" t="s">
        <v>339</v>
      </c>
      <c r="C143" s="178"/>
      <c r="D143" s="178"/>
      <c r="E143" s="161"/>
    </row>
    <row r="144" spans="1:9" ht="12.75" customHeight="1" thickBot="1" x14ac:dyDescent="0.3">
      <c r="A144" s="140" t="s">
        <v>240</v>
      </c>
      <c r="B144" s="134" t="s">
        <v>340</v>
      </c>
      <c r="C144" s="178"/>
      <c r="D144" s="178"/>
      <c r="E144" s="161"/>
    </row>
    <row r="145" spans="1:5" ht="16.5" thickBot="1" x14ac:dyDescent="0.3">
      <c r="A145" s="145" t="s">
        <v>14</v>
      </c>
      <c r="B145" s="153" t="s">
        <v>341</v>
      </c>
      <c r="C145" s="127">
        <f>+C126+C130+C135+C140</f>
        <v>4350037</v>
      </c>
      <c r="D145" s="127">
        <f>+D126+D130+D135+D140</f>
        <v>4350037</v>
      </c>
      <c r="E145" s="128">
        <f>+E126+E130+E135+E140</f>
        <v>4350037</v>
      </c>
    </row>
    <row r="146" spans="1:5" ht="16.5" thickBot="1" x14ac:dyDescent="0.3">
      <c r="A146" s="170" t="s">
        <v>15</v>
      </c>
      <c r="B146" s="173" t="s">
        <v>342</v>
      </c>
      <c r="C146" s="127">
        <f>+C125+C145</f>
        <v>355166783</v>
      </c>
      <c r="D146" s="127">
        <f>+D125+D145</f>
        <v>369388236</v>
      </c>
      <c r="E146" s="128">
        <f>+E125+E145</f>
        <v>216789960</v>
      </c>
    </row>
    <row r="148" spans="1:5" ht="18.75" customHeight="1" x14ac:dyDescent="0.25">
      <c r="A148" s="392" t="s">
        <v>343</v>
      </c>
      <c r="B148" s="392"/>
      <c r="C148" s="392"/>
      <c r="D148" s="392"/>
      <c r="E148" s="392"/>
    </row>
    <row r="149" spans="1:5" ht="13.5" customHeight="1" thickBot="1" x14ac:dyDescent="0.3">
      <c r="A149" s="155" t="s">
        <v>109</v>
      </c>
      <c r="B149" s="155"/>
      <c r="C149" s="185"/>
      <c r="E149" s="172" t="s">
        <v>149</v>
      </c>
    </row>
    <row r="150" spans="1:5" ht="21.75" thickBot="1" x14ac:dyDescent="0.3">
      <c r="A150" s="145">
        <v>1</v>
      </c>
      <c r="B150" s="148" t="s">
        <v>344</v>
      </c>
      <c r="C150" s="171">
        <f>+C61-C125</f>
        <v>-50141050</v>
      </c>
      <c r="D150" s="171">
        <f>+D61-D125</f>
        <v>-52684937</v>
      </c>
      <c r="E150" s="171">
        <f>+E61-E125</f>
        <v>90121474</v>
      </c>
    </row>
    <row r="151" spans="1:5" ht="21.75" thickBot="1" x14ac:dyDescent="0.3">
      <c r="A151" s="145" t="s">
        <v>7</v>
      </c>
      <c r="B151" s="148" t="s">
        <v>345</v>
      </c>
      <c r="C151" s="171">
        <f>+C84-C145</f>
        <v>50141050</v>
      </c>
      <c r="D151" s="171">
        <f>+D84-D145</f>
        <v>52684937</v>
      </c>
      <c r="E151" s="171">
        <f>+E84-E145</f>
        <v>26951050</v>
      </c>
    </row>
    <row r="152" spans="1:5" ht="7.5" customHeight="1" x14ac:dyDescent="0.25"/>
    <row r="154" spans="1:5" ht="12.75" customHeight="1" x14ac:dyDescent="0.25"/>
    <row r="155" spans="1:5" ht="12.75" customHeight="1" x14ac:dyDescent="0.25"/>
    <row r="156" spans="1:5" ht="12.75" customHeight="1" x14ac:dyDescent="0.25"/>
    <row r="157" spans="1:5" ht="12.75" customHeight="1" x14ac:dyDescent="0.25"/>
    <row r="158" spans="1:5" ht="12.75" customHeight="1" x14ac:dyDescent="0.25"/>
    <row r="159" spans="1:5" ht="12.75" customHeight="1" x14ac:dyDescent="0.25"/>
    <row r="160" spans="1:5" ht="12.75" customHeight="1" x14ac:dyDescent="0.25"/>
    <row r="161" ht="12.75" customHeight="1" x14ac:dyDescent="0.25"/>
  </sheetData>
  <mergeCells count="9">
    <mergeCell ref="A148:E148"/>
    <mergeCell ref="A1:E1"/>
    <mergeCell ref="A87:E87"/>
    <mergeCell ref="A89:A90"/>
    <mergeCell ref="B89:B90"/>
    <mergeCell ref="C89:E89"/>
    <mergeCell ref="A3:A4"/>
    <mergeCell ref="B3:B4"/>
    <mergeCell ref="C3:E3"/>
  </mergeCells>
  <phoneticPr fontId="0" type="noConversion"/>
  <printOptions horizontalCentered="1"/>
  <pageMargins left="0.78740157480314965" right="0.78740157480314965" top="1.4566929133858268" bottom="0.86614173228346458" header="0.78740157480314965" footer="0.59055118110236227"/>
  <pageSetup paperSize="9" scale="69" fitToHeight="2" orientation="portrait" r:id="rId1"/>
  <headerFooter alignWithMargins="0">
    <oddHeader>&amp;C&amp;"Times New Roman CE,Félkövér"&amp;12
Vértessomló Község Önkormányzata
2020. ÉVI ZÁRSZÁMADÁSÁNAK PÉNZÜGYI MÉRLEGE&amp;10
&amp;R&amp;"Times New Roman CE,Félkövér dőlt"&amp;11 1.1. melléklet a 5/2021. (V.27.) önkormányzati rendelethez</oddHeader>
  </headerFooter>
  <rowBreaks count="1" manualBreakCount="1">
    <brk id="86" max="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30"/>
  <sheetViews>
    <sheetView zoomScaleNormal="100" zoomScaleSheetLayoutView="100" workbookViewId="0">
      <selection activeCell="J31" sqref="J31"/>
    </sheetView>
  </sheetViews>
  <sheetFormatPr defaultRowHeight="12.75" x14ac:dyDescent="0.2"/>
  <cols>
    <col min="1" max="1" width="6.83203125" style="9" customWidth="1"/>
    <col min="2" max="2" width="55.1640625" style="20" customWidth="1"/>
    <col min="3" max="5" width="16.33203125" style="9" customWidth="1"/>
    <col min="6" max="6" width="55.1640625" style="9" customWidth="1"/>
    <col min="7" max="9" width="16.33203125" style="9" customWidth="1"/>
    <col min="10" max="10" width="4.83203125" style="9" customWidth="1"/>
    <col min="11" max="16384" width="9.33203125" style="9"/>
  </cols>
  <sheetData>
    <row r="1" spans="1:10" ht="39.75" customHeight="1" x14ac:dyDescent="0.2">
      <c r="B1" s="217" t="s">
        <v>113</v>
      </c>
      <c r="C1" s="218"/>
      <c r="D1" s="218"/>
      <c r="E1" s="218"/>
      <c r="F1" s="218"/>
      <c r="G1" s="218"/>
      <c r="H1" s="218"/>
      <c r="I1" s="218"/>
      <c r="J1" s="402" t="str">
        <f>+CONCATENATE("2.1. melléklet a 5/",LEFT('1.1.sz.mell.'!C3,4)+1,". (V.27.) önkormányzati rendelethez")</f>
        <v>2.1. melléklet a 5/2021. (V.27.) önkormányzati rendelethez</v>
      </c>
    </row>
    <row r="2" spans="1:10" ht="14.25" thickBot="1" x14ac:dyDescent="0.25">
      <c r="G2" s="26"/>
      <c r="H2" s="26"/>
      <c r="I2" s="26" t="s">
        <v>478</v>
      </c>
      <c r="J2" s="402"/>
    </row>
    <row r="3" spans="1:10" ht="18" customHeight="1" thickBot="1" x14ac:dyDescent="0.25">
      <c r="A3" s="400" t="s">
        <v>55</v>
      </c>
      <c r="B3" s="245" t="s">
        <v>41</v>
      </c>
      <c r="C3" s="246"/>
      <c r="D3" s="246"/>
      <c r="E3" s="246"/>
      <c r="F3" s="245" t="s">
        <v>42</v>
      </c>
      <c r="G3" s="247"/>
      <c r="H3" s="247"/>
      <c r="I3" s="247"/>
      <c r="J3" s="402"/>
    </row>
    <row r="4" spans="1:10" s="219" customFormat="1" ht="35.25" customHeight="1" thickBot="1" x14ac:dyDescent="0.25">
      <c r="A4" s="401"/>
      <c r="B4" s="21" t="s">
        <v>48</v>
      </c>
      <c r="C4" s="22" t="str">
        <f>+CONCATENATE(LEFT('1.1.sz.mell.'!C3,4),". évi eredeti előirányzat")</f>
        <v>2020. évi eredeti előirányzat</v>
      </c>
      <c r="D4" s="205" t="str">
        <f>+CONCATENATE(LEFT('1.1.sz.mell.'!C3,4),". évi módosított előirányzat")</f>
        <v>2020. évi módosított előirányzat</v>
      </c>
      <c r="E4" s="22" t="str">
        <f>+CONCATENATE(LEFT('1.1.sz.mell.'!C3,4),". évi teljesítés")</f>
        <v>2020. évi teljesítés</v>
      </c>
      <c r="F4" s="21" t="s">
        <v>48</v>
      </c>
      <c r="G4" s="22" t="str">
        <f>+C4</f>
        <v>2020. évi eredeti előirányzat</v>
      </c>
      <c r="H4" s="205" t="str">
        <f>+D4</f>
        <v>2020. évi módosított előirányzat</v>
      </c>
      <c r="I4" s="235" t="str">
        <f>+E4</f>
        <v>2020. évi teljesítés</v>
      </c>
      <c r="J4" s="402"/>
    </row>
    <row r="5" spans="1:10" s="220" customFormat="1" ht="12" customHeight="1" thickBot="1" x14ac:dyDescent="0.25">
      <c r="A5" s="248" t="s">
        <v>289</v>
      </c>
      <c r="B5" s="249" t="s">
        <v>290</v>
      </c>
      <c r="C5" s="250" t="s">
        <v>291</v>
      </c>
      <c r="D5" s="250" t="s">
        <v>292</v>
      </c>
      <c r="E5" s="250" t="s">
        <v>293</v>
      </c>
      <c r="F5" s="249" t="s">
        <v>370</v>
      </c>
      <c r="G5" s="250" t="s">
        <v>371</v>
      </c>
      <c r="H5" s="250" t="s">
        <v>372</v>
      </c>
      <c r="I5" s="251" t="s">
        <v>373</v>
      </c>
      <c r="J5" s="402"/>
    </row>
    <row r="6" spans="1:10" ht="15" customHeight="1" x14ac:dyDescent="0.2">
      <c r="A6" s="221" t="s">
        <v>6</v>
      </c>
      <c r="B6" s="222" t="s">
        <v>346</v>
      </c>
      <c r="C6" s="208">
        <v>108750922</v>
      </c>
      <c r="D6" s="208">
        <v>116566318</v>
      </c>
      <c r="E6" s="208">
        <v>116566318</v>
      </c>
      <c r="F6" s="222" t="s">
        <v>49</v>
      </c>
      <c r="G6" s="208">
        <v>77362000</v>
      </c>
      <c r="H6" s="208">
        <v>85925940</v>
      </c>
      <c r="I6" s="214">
        <v>83384319</v>
      </c>
      <c r="J6" s="402"/>
    </row>
    <row r="7" spans="1:10" ht="15" customHeight="1" x14ac:dyDescent="0.2">
      <c r="A7" s="223" t="s">
        <v>7</v>
      </c>
      <c r="B7" s="224" t="s">
        <v>347</v>
      </c>
      <c r="C7" s="209">
        <v>21075000</v>
      </c>
      <c r="D7" s="209">
        <v>22621000</v>
      </c>
      <c r="E7" s="209">
        <v>22627805</v>
      </c>
      <c r="F7" s="224" t="s">
        <v>129</v>
      </c>
      <c r="G7" s="209">
        <v>13849000</v>
      </c>
      <c r="H7" s="209">
        <v>14979060</v>
      </c>
      <c r="I7" s="215">
        <v>13174300</v>
      </c>
      <c r="J7" s="402"/>
    </row>
    <row r="8" spans="1:10" ht="15" customHeight="1" x14ac:dyDescent="0.2">
      <c r="A8" s="223" t="s">
        <v>8</v>
      </c>
      <c r="B8" s="224" t="s">
        <v>348</v>
      </c>
      <c r="C8" s="209"/>
      <c r="D8" s="209"/>
      <c r="E8" s="209"/>
      <c r="F8" s="224" t="s">
        <v>153</v>
      </c>
      <c r="G8" s="209">
        <v>63175000</v>
      </c>
      <c r="H8" s="209">
        <v>67989139</v>
      </c>
      <c r="I8" s="215">
        <v>46484653</v>
      </c>
      <c r="J8" s="402"/>
    </row>
    <row r="9" spans="1:10" ht="15" customHeight="1" x14ac:dyDescent="0.2">
      <c r="A9" s="223" t="s">
        <v>9</v>
      </c>
      <c r="B9" s="224" t="s">
        <v>120</v>
      </c>
      <c r="C9" s="209">
        <v>35830000</v>
      </c>
      <c r="D9" s="209">
        <v>30830000</v>
      </c>
      <c r="E9" s="209">
        <v>27216102</v>
      </c>
      <c r="F9" s="224" t="s">
        <v>130</v>
      </c>
      <c r="G9" s="209">
        <v>5383000</v>
      </c>
      <c r="H9" s="209">
        <v>5413880</v>
      </c>
      <c r="I9" s="215">
        <v>5413880</v>
      </c>
      <c r="J9" s="402"/>
    </row>
    <row r="10" spans="1:10" ht="15" customHeight="1" x14ac:dyDescent="0.2">
      <c r="A10" s="223" t="s">
        <v>10</v>
      </c>
      <c r="B10" s="225" t="s">
        <v>349</v>
      </c>
      <c r="C10" s="209">
        <v>2843512</v>
      </c>
      <c r="D10" s="209">
        <v>2843512</v>
      </c>
      <c r="E10" s="209"/>
      <c r="F10" s="224" t="s">
        <v>131</v>
      </c>
      <c r="G10" s="209">
        <v>11214390</v>
      </c>
      <c r="H10" s="209">
        <v>11474390</v>
      </c>
      <c r="I10" s="215">
        <v>10488707</v>
      </c>
      <c r="J10" s="402"/>
    </row>
    <row r="11" spans="1:10" ht="15" customHeight="1" x14ac:dyDescent="0.2">
      <c r="A11" s="223" t="s">
        <v>11</v>
      </c>
      <c r="B11" s="224" t="s">
        <v>449</v>
      </c>
      <c r="C11" s="210"/>
      <c r="D11" s="210"/>
      <c r="E11" s="210"/>
      <c r="F11" s="224" t="s">
        <v>37</v>
      </c>
      <c r="G11" s="209">
        <v>14875000</v>
      </c>
      <c r="H11" s="209">
        <v>1284997</v>
      </c>
      <c r="I11" s="215"/>
      <c r="J11" s="402"/>
    </row>
    <row r="12" spans="1:10" ht="15" customHeight="1" x14ac:dyDescent="0.2">
      <c r="A12" s="223" t="s">
        <v>12</v>
      </c>
      <c r="B12" s="224" t="s">
        <v>219</v>
      </c>
      <c r="C12" s="209">
        <v>15856000</v>
      </c>
      <c r="D12" s="209">
        <v>17728000</v>
      </c>
      <c r="E12" s="209">
        <v>14388794</v>
      </c>
      <c r="F12" s="6"/>
      <c r="G12" s="209"/>
      <c r="H12" s="209"/>
      <c r="I12" s="215"/>
      <c r="J12" s="402"/>
    </row>
    <row r="13" spans="1:10" ht="15" customHeight="1" x14ac:dyDescent="0.2">
      <c r="A13" s="223" t="s">
        <v>13</v>
      </c>
      <c r="B13" s="6"/>
      <c r="C13" s="209"/>
      <c r="D13" s="209"/>
      <c r="E13" s="209"/>
      <c r="F13" s="6"/>
      <c r="G13" s="209"/>
      <c r="H13" s="209"/>
      <c r="I13" s="215"/>
      <c r="J13" s="402"/>
    </row>
    <row r="14" spans="1:10" ht="15" customHeight="1" x14ac:dyDescent="0.2">
      <c r="A14" s="223" t="s">
        <v>14</v>
      </c>
      <c r="B14" s="234"/>
      <c r="C14" s="210"/>
      <c r="D14" s="210"/>
      <c r="E14" s="210"/>
      <c r="F14" s="6"/>
      <c r="G14" s="209"/>
      <c r="H14" s="209"/>
      <c r="I14" s="215"/>
      <c r="J14" s="402"/>
    </row>
    <row r="15" spans="1:10" ht="15" customHeight="1" x14ac:dyDescent="0.2">
      <c r="A15" s="223" t="s">
        <v>15</v>
      </c>
      <c r="B15" s="6"/>
      <c r="C15" s="209"/>
      <c r="D15" s="209"/>
      <c r="E15" s="209"/>
      <c r="F15" s="6"/>
      <c r="G15" s="209"/>
      <c r="H15" s="209"/>
      <c r="I15" s="215"/>
      <c r="J15" s="402"/>
    </row>
    <row r="16" spans="1:10" ht="15" customHeight="1" x14ac:dyDescent="0.2">
      <c r="A16" s="223" t="s">
        <v>16</v>
      </c>
      <c r="B16" s="6"/>
      <c r="C16" s="209"/>
      <c r="D16" s="209"/>
      <c r="E16" s="209"/>
      <c r="F16" s="6"/>
      <c r="G16" s="209"/>
      <c r="H16" s="209"/>
      <c r="I16" s="215"/>
      <c r="J16" s="402"/>
    </row>
    <row r="17" spans="1:10" ht="15" customHeight="1" thickBot="1" x14ac:dyDescent="0.25">
      <c r="A17" s="223" t="s">
        <v>17</v>
      </c>
      <c r="B17" s="11"/>
      <c r="C17" s="211"/>
      <c r="D17" s="211"/>
      <c r="E17" s="211"/>
      <c r="F17" s="6"/>
      <c r="G17" s="211"/>
      <c r="H17" s="211"/>
      <c r="I17" s="216"/>
      <c r="J17" s="402"/>
    </row>
    <row r="18" spans="1:10" ht="17.25" customHeight="1" thickBot="1" x14ac:dyDescent="0.25">
      <c r="A18" s="226" t="s">
        <v>18</v>
      </c>
      <c r="B18" s="207" t="s">
        <v>350</v>
      </c>
      <c r="C18" s="212">
        <f>+C6+C7+C9+C10+C12+C13+C14+C15+C16+C17</f>
        <v>184355434</v>
      </c>
      <c r="D18" s="212">
        <f>+D6+D7+D9+D10+D12+D13+D14+D15+D16+D17</f>
        <v>190588830</v>
      </c>
      <c r="E18" s="212">
        <f>+E6+E7+E9+E10+E12+E13+E14+E15+E16+E17</f>
        <v>180799019</v>
      </c>
      <c r="F18" s="207" t="s">
        <v>357</v>
      </c>
      <c r="G18" s="212">
        <f>SUM(G6:G17)</f>
        <v>185858390</v>
      </c>
      <c r="H18" s="212">
        <f>SUM(H6:H17)</f>
        <v>187067406</v>
      </c>
      <c r="I18" s="212">
        <f>SUM(I6:I17)</f>
        <v>158945859</v>
      </c>
      <c r="J18" s="402"/>
    </row>
    <row r="19" spans="1:10" ht="15" customHeight="1" x14ac:dyDescent="0.2">
      <c r="A19" s="227" t="s">
        <v>19</v>
      </c>
      <c r="B19" s="228" t="s">
        <v>351</v>
      </c>
      <c r="C19" s="27">
        <f>+C20+C21+C22+C23</f>
        <v>4350037</v>
      </c>
      <c r="D19" s="27">
        <f>+D20+D21+D22+D23</f>
        <v>5197879</v>
      </c>
      <c r="E19" s="27">
        <f>+E20+E21+E22+E23</f>
        <v>5197879</v>
      </c>
      <c r="F19" s="229" t="s">
        <v>137</v>
      </c>
      <c r="G19" s="213"/>
      <c r="H19" s="213"/>
      <c r="I19" s="213"/>
      <c r="J19" s="402"/>
    </row>
    <row r="20" spans="1:10" ht="15" customHeight="1" x14ac:dyDescent="0.2">
      <c r="A20" s="230" t="s">
        <v>20</v>
      </c>
      <c r="B20" s="229" t="s">
        <v>146</v>
      </c>
      <c r="C20" s="206"/>
      <c r="D20" s="206"/>
      <c r="E20" s="206"/>
      <c r="F20" s="229" t="s">
        <v>358</v>
      </c>
      <c r="G20" s="206"/>
      <c r="H20" s="206"/>
      <c r="I20" s="206"/>
      <c r="J20" s="402"/>
    </row>
    <row r="21" spans="1:10" ht="15" customHeight="1" x14ac:dyDescent="0.2">
      <c r="A21" s="230" t="s">
        <v>21</v>
      </c>
      <c r="B21" s="229" t="s">
        <v>147</v>
      </c>
      <c r="C21" s="206"/>
      <c r="D21" s="206"/>
      <c r="E21" s="206"/>
      <c r="F21" s="229" t="s">
        <v>111</v>
      </c>
      <c r="G21" s="206"/>
      <c r="H21" s="206"/>
      <c r="I21" s="206"/>
      <c r="J21" s="402"/>
    </row>
    <row r="22" spans="1:10" ht="15" customHeight="1" x14ac:dyDescent="0.2">
      <c r="A22" s="230" t="s">
        <v>22</v>
      </c>
      <c r="B22" s="229" t="s">
        <v>152</v>
      </c>
      <c r="C22" s="206"/>
      <c r="D22" s="206"/>
      <c r="E22" s="206"/>
      <c r="F22" s="229" t="s">
        <v>112</v>
      </c>
      <c r="G22" s="206"/>
      <c r="H22" s="206"/>
      <c r="I22" s="206"/>
      <c r="J22" s="402"/>
    </row>
    <row r="23" spans="1:10" ht="15" customHeight="1" x14ac:dyDescent="0.2">
      <c r="A23" s="230" t="s">
        <v>23</v>
      </c>
      <c r="B23" s="229" t="s">
        <v>491</v>
      </c>
      <c r="C23" s="206">
        <v>4350037</v>
      </c>
      <c r="D23" s="206">
        <v>5197879</v>
      </c>
      <c r="E23" s="206">
        <v>5197879</v>
      </c>
      <c r="F23" s="228" t="s">
        <v>154</v>
      </c>
      <c r="G23" s="206"/>
      <c r="H23" s="206"/>
      <c r="I23" s="206"/>
      <c r="J23" s="402"/>
    </row>
    <row r="24" spans="1:10" ht="15" customHeight="1" x14ac:dyDescent="0.2">
      <c r="A24" s="230" t="s">
        <v>24</v>
      </c>
      <c r="B24" s="229" t="s">
        <v>352</v>
      </c>
      <c r="C24" s="231">
        <f>SUM(C25:C26)</f>
        <v>0</v>
      </c>
      <c r="D24" s="231">
        <f>SUM(D25:D26)</f>
        <v>0</v>
      </c>
      <c r="E24" s="231">
        <f>SUM(E25:E26)</f>
        <v>0</v>
      </c>
      <c r="F24" s="229" t="s">
        <v>138</v>
      </c>
      <c r="G24" s="206"/>
      <c r="H24" s="206"/>
      <c r="I24" s="206"/>
      <c r="J24" s="402"/>
    </row>
    <row r="25" spans="1:10" ht="15" customHeight="1" x14ac:dyDescent="0.2">
      <c r="A25" s="227" t="s">
        <v>25</v>
      </c>
      <c r="B25" s="228" t="s">
        <v>353</v>
      </c>
      <c r="C25" s="213"/>
      <c r="D25" s="213"/>
      <c r="E25" s="213"/>
      <c r="F25" s="222" t="s">
        <v>139</v>
      </c>
      <c r="G25" s="213"/>
      <c r="H25" s="213"/>
      <c r="I25" s="213"/>
      <c r="J25" s="402"/>
    </row>
    <row r="26" spans="1:10" ht="15" customHeight="1" thickBot="1" x14ac:dyDescent="0.25">
      <c r="A26" s="230" t="s">
        <v>26</v>
      </c>
      <c r="B26" s="229" t="s">
        <v>354</v>
      </c>
      <c r="C26" s="206"/>
      <c r="D26" s="206"/>
      <c r="E26" s="206"/>
      <c r="F26" s="6" t="s">
        <v>489</v>
      </c>
      <c r="G26" s="206">
        <v>4350037</v>
      </c>
      <c r="H26" s="206">
        <v>4350037</v>
      </c>
      <c r="I26" s="206">
        <v>4350037</v>
      </c>
      <c r="J26" s="402"/>
    </row>
    <row r="27" spans="1:10" ht="17.25" customHeight="1" thickBot="1" x14ac:dyDescent="0.25">
      <c r="A27" s="226" t="s">
        <v>27</v>
      </c>
      <c r="B27" s="207" t="s">
        <v>355</v>
      </c>
      <c r="C27" s="212">
        <f>+C19+C24</f>
        <v>4350037</v>
      </c>
      <c r="D27" s="212">
        <f>+D19+D24</f>
        <v>5197879</v>
      </c>
      <c r="E27" s="212">
        <f>+E19+E24</f>
        <v>5197879</v>
      </c>
      <c r="F27" s="207" t="s">
        <v>359</v>
      </c>
      <c r="G27" s="212">
        <f>SUM(G19:G26)</f>
        <v>4350037</v>
      </c>
      <c r="H27" s="212">
        <f>SUM(H19:H26)</f>
        <v>4350037</v>
      </c>
      <c r="I27" s="212">
        <f>SUM(I19:I26)</f>
        <v>4350037</v>
      </c>
      <c r="J27" s="402"/>
    </row>
    <row r="28" spans="1:10" ht="17.25" customHeight="1" thickBot="1" x14ac:dyDescent="0.25">
      <c r="A28" s="226" t="s">
        <v>28</v>
      </c>
      <c r="B28" s="232" t="s">
        <v>356</v>
      </c>
      <c r="C28" s="88">
        <f>+C18+C27</f>
        <v>188705471</v>
      </c>
      <c r="D28" s="88">
        <f>+D18+D27</f>
        <v>195786709</v>
      </c>
      <c r="E28" s="233">
        <f>+E18+E27</f>
        <v>185996898</v>
      </c>
      <c r="F28" s="232" t="s">
        <v>360</v>
      </c>
      <c r="G28" s="88">
        <f>+G18+G27</f>
        <v>190208427</v>
      </c>
      <c r="H28" s="88">
        <f>+H18+H27</f>
        <v>191417443</v>
      </c>
      <c r="I28" s="88">
        <f>+I18+I27</f>
        <v>163295896</v>
      </c>
      <c r="J28" s="402"/>
    </row>
    <row r="29" spans="1:10" ht="17.25" customHeight="1" thickBot="1" x14ac:dyDescent="0.25">
      <c r="A29" s="226" t="s">
        <v>29</v>
      </c>
      <c r="B29" s="232" t="s">
        <v>115</v>
      </c>
      <c r="C29" s="88">
        <f>IF(C18-G18&lt;0,G18-C18,"-")</f>
        <v>1502956</v>
      </c>
      <c r="D29" s="88" t="str">
        <f>IF(D18-H18&lt;0,H18-D18,"-")</f>
        <v>-</v>
      </c>
      <c r="E29" s="233" t="str">
        <f>IF(E18-I18&lt;0,I18-E18,"-")</f>
        <v>-</v>
      </c>
      <c r="F29" s="232" t="s">
        <v>116</v>
      </c>
      <c r="G29" s="88" t="str">
        <f>IF(C18-G18&gt;0,C18-G18,"-")</f>
        <v>-</v>
      </c>
      <c r="H29" s="88">
        <f>IF(D18-H18&gt;0,D18-H18,"-")</f>
        <v>3521424</v>
      </c>
      <c r="I29" s="88">
        <f>IF(E18-I18&gt;0,E18-I18,"-")</f>
        <v>21853160</v>
      </c>
      <c r="J29" s="402"/>
    </row>
    <row r="30" spans="1:10" ht="17.25" customHeight="1" thickBot="1" x14ac:dyDescent="0.25">
      <c r="A30" s="226" t="s">
        <v>30</v>
      </c>
      <c r="B30" s="232" t="s">
        <v>155</v>
      </c>
      <c r="C30" s="88">
        <f>IF(C28-G28&lt;0,G28-C28,"-")</f>
        <v>1502956</v>
      </c>
      <c r="D30" s="88" t="str">
        <f>IF(D28-H28&lt;0,H28-D28,"-")</f>
        <v>-</v>
      </c>
      <c r="E30" s="233" t="str">
        <f>IF(E28-I28&lt;0,I28-E28,"-")</f>
        <v>-</v>
      </c>
      <c r="F30" s="232" t="s">
        <v>156</v>
      </c>
      <c r="G30" s="88" t="str">
        <f>IF(C28-G28&gt;0,C28-G28,"-")</f>
        <v>-</v>
      </c>
      <c r="H30" s="88">
        <f>IF(D28-H28&gt;0,D28-H28,"-")</f>
        <v>4369266</v>
      </c>
      <c r="I30" s="88">
        <f>IF(E28-I28&gt;0,E28-I28,"-")</f>
        <v>22701002</v>
      </c>
      <c r="J30" s="402"/>
    </row>
  </sheetData>
  <mergeCells count="2">
    <mergeCell ref="A3:A4"/>
    <mergeCell ref="J1:J30"/>
  </mergeCells>
  <phoneticPr fontId="0" type="noConversion"/>
  <printOptions horizontalCentered="1"/>
  <pageMargins left="0.33" right="0.48" top="0.9055118110236221" bottom="0.5" header="0.6692913385826772" footer="0.28000000000000003"/>
  <pageSetup paperSize="9" scale="70" orientation="landscape" verticalDpi="300" r:id="rId1"/>
  <headerFooter alignWithMargins="0">
    <oddHeader xml:space="preserve">&amp;R&amp;"Times New Roman CE,Félkövér dőlt"&amp;11 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33"/>
  <sheetViews>
    <sheetView zoomScaleNormal="100" zoomScaleSheetLayoutView="115" workbookViewId="0">
      <selection activeCell="J34" sqref="J34"/>
    </sheetView>
  </sheetViews>
  <sheetFormatPr defaultRowHeight="12.75" x14ac:dyDescent="0.2"/>
  <cols>
    <col min="1" max="1" width="6.83203125" style="9" customWidth="1"/>
    <col min="2" max="2" width="55.1640625" style="20" customWidth="1"/>
    <col min="3" max="5" width="16.33203125" style="9" customWidth="1"/>
    <col min="6" max="6" width="55.1640625" style="9" customWidth="1"/>
    <col min="7" max="9" width="16.33203125" style="9" customWidth="1"/>
    <col min="10" max="10" width="4.83203125" style="9" customWidth="1"/>
    <col min="11" max="16384" width="9.33203125" style="9"/>
  </cols>
  <sheetData>
    <row r="1" spans="1:10" ht="39.75" customHeight="1" x14ac:dyDescent="0.2">
      <c r="B1" s="217" t="s">
        <v>114</v>
      </c>
      <c r="C1" s="218"/>
      <c r="D1" s="218"/>
      <c r="E1" s="218"/>
      <c r="F1" s="218"/>
      <c r="G1" s="218"/>
      <c r="H1" s="218"/>
      <c r="I1" s="218"/>
      <c r="J1" s="405" t="str">
        <f>+CONCATENATE("2.2. melléklet a 5/",LEFT('1.1.sz.mell.'!C3,4)+1,". (V.27.) önkormányzati rendelethez")</f>
        <v>2.2. melléklet a 5/2021. (V.27.) önkormányzati rendelethez</v>
      </c>
    </row>
    <row r="2" spans="1:10" ht="14.25" thickBot="1" x14ac:dyDescent="0.25">
      <c r="G2" s="26"/>
      <c r="H2" s="26"/>
      <c r="I2" s="26" t="s">
        <v>478</v>
      </c>
      <c r="J2" s="405"/>
    </row>
    <row r="3" spans="1:10" ht="24" customHeight="1" thickBot="1" x14ac:dyDescent="0.25">
      <c r="A3" s="403" t="s">
        <v>55</v>
      </c>
      <c r="B3" s="245" t="s">
        <v>41</v>
      </c>
      <c r="C3" s="246"/>
      <c r="D3" s="246"/>
      <c r="E3" s="246"/>
      <c r="F3" s="245" t="s">
        <v>42</v>
      </c>
      <c r="G3" s="247"/>
      <c r="H3" s="247"/>
      <c r="I3" s="247"/>
      <c r="J3" s="405"/>
    </row>
    <row r="4" spans="1:10" s="219" customFormat="1" ht="35.25" customHeight="1" thickBot="1" x14ac:dyDescent="0.25">
      <c r="A4" s="404"/>
      <c r="B4" s="21" t="s">
        <v>48</v>
      </c>
      <c r="C4" s="22" t="str">
        <f>+'2.1.sz.mell  '!C4</f>
        <v>2020. évi eredeti előirányzat</v>
      </c>
      <c r="D4" s="205" t="str">
        <f>+'2.1.sz.mell  '!D4</f>
        <v>2020. évi módosított előirányzat</v>
      </c>
      <c r="E4" s="22" t="str">
        <f>+'2.1.sz.mell  '!E4</f>
        <v>2020. évi teljesítés</v>
      </c>
      <c r="F4" s="21" t="s">
        <v>48</v>
      </c>
      <c r="G4" s="22" t="str">
        <f>+'2.1.sz.mell  '!C4</f>
        <v>2020. évi eredeti előirányzat</v>
      </c>
      <c r="H4" s="205" t="str">
        <f>+'2.1.sz.mell  '!D4</f>
        <v>2020. évi módosított előirányzat</v>
      </c>
      <c r="I4" s="235" t="str">
        <f>+'2.1.sz.mell  '!E4</f>
        <v>2020. évi teljesítés</v>
      </c>
      <c r="J4" s="405"/>
    </row>
    <row r="5" spans="1:10" s="219" customFormat="1" ht="13.5" thickBot="1" x14ac:dyDescent="0.25">
      <c r="A5" s="248" t="s">
        <v>289</v>
      </c>
      <c r="B5" s="249" t="s">
        <v>290</v>
      </c>
      <c r="C5" s="250" t="s">
        <v>291</v>
      </c>
      <c r="D5" s="250" t="s">
        <v>292</v>
      </c>
      <c r="E5" s="250" t="s">
        <v>293</v>
      </c>
      <c r="F5" s="249" t="s">
        <v>370</v>
      </c>
      <c r="G5" s="250" t="s">
        <v>371</v>
      </c>
      <c r="H5" s="250" t="s">
        <v>372</v>
      </c>
      <c r="I5" s="251" t="s">
        <v>373</v>
      </c>
      <c r="J5" s="405"/>
    </row>
    <row r="6" spans="1:10" ht="12.95" customHeight="1" x14ac:dyDescent="0.2">
      <c r="A6" s="221" t="s">
        <v>6</v>
      </c>
      <c r="B6" s="222" t="s">
        <v>361</v>
      </c>
      <c r="C6" s="208">
        <v>116070262</v>
      </c>
      <c r="D6" s="208">
        <v>121154262</v>
      </c>
      <c r="E6" s="208">
        <v>121136708</v>
      </c>
      <c r="F6" s="222" t="s">
        <v>148</v>
      </c>
      <c r="G6" s="208">
        <v>164658356</v>
      </c>
      <c r="H6" s="208">
        <v>156951526</v>
      </c>
      <c r="I6" s="214">
        <v>32674797</v>
      </c>
      <c r="J6" s="405"/>
    </row>
    <row r="7" spans="1:10" x14ac:dyDescent="0.2">
      <c r="A7" s="223" t="s">
        <v>7</v>
      </c>
      <c r="B7" s="224" t="s">
        <v>362</v>
      </c>
      <c r="C7" s="209"/>
      <c r="D7" s="209"/>
      <c r="E7" s="209"/>
      <c r="F7" s="224" t="s">
        <v>374</v>
      </c>
      <c r="G7" s="209"/>
      <c r="H7" s="209"/>
      <c r="I7" s="215"/>
      <c r="J7" s="405"/>
    </row>
    <row r="8" spans="1:10" ht="12.95" customHeight="1" x14ac:dyDescent="0.2">
      <c r="A8" s="223" t="s">
        <v>8</v>
      </c>
      <c r="B8" s="224" t="s">
        <v>363</v>
      </c>
      <c r="C8" s="209"/>
      <c r="D8" s="209">
        <v>360170</v>
      </c>
      <c r="E8" s="209">
        <v>360170</v>
      </c>
      <c r="F8" s="224" t="s">
        <v>133</v>
      </c>
      <c r="G8" s="209"/>
      <c r="H8" s="209">
        <v>20719267</v>
      </c>
      <c r="I8" s="215">
        <v>20719267</v>
      </c>
      <c r="J8" s="405"/>
    </row>
    <row r="9" spans="1:10" ht="12.95" customHeight="1" x14ac:dyDescent="0.2">
      <c r="A9" s="223" t="s">
        <v>9</v>
      </c>
      <c r="B9" s="224" t="s">
        <v>364</v>
      </c>
      <c r="C9" s="209">
        <v>250000</v>
      </c>
      <c r="D9" s="209">
        <v>250000</v>
      </c>
      <c r="E9" s="209">
        <v>265500</v>
      </c>
      <c r="F9" s="224" t="s">
        <v>375</v>
      </c>
      <c r="G9" s="209"/>
      <c r="H9" s="209"/>
      <c r="I9" s="215"/>
      <c r="J9" s="405"/>
    </row>
    <row r="10" spans="1:10" ht="12.75" customHeight="1" x14ac:dyDescent="0.2">
      <c r="A10" s="223" t="s">
        <v>10</v>
      </c>
      <c r="B10" s="224" t="s">
        <v>365</v>
      </c>
      <c r="C10" s="209"/>
      <c r="D10" s="209"/>
      <c r="E10" s="209"/>
      <c r="F10" s="224" t="s">
        <v>151</v>
      </c>
      <c r="G10" s="209">
        <v>300000</v>
      </c>
      <c r="H10" s="209">
        <v>300000</v>
      </c>
      <c r="I10" s="215">
        <v>100000</v>
      </c>
      <c r="J10" s="405"/>
    </row>
    <row r="11" spans="1:10" ht="12.95" customHeight="1" x14ac:dyDescent="0.2">
      <c r="A11" s="223" t="s">
        <v>11</v>
      </c>
      <c r="B11" s="224" t="s">
        <v>366</v>
      </c>
      <c r="C11" s="210"/>
      <c r="D11" s="210"/>
      <c r="E11" s="210"/>
      <c r="F11" s="266"/>
      <c r="G11" s="209"/>
      <c r="H11" s="209"/>
      <c r="I11" s="215"/>
      <c r="J11" s="405"/>
    </row>
    <row r="12" spans="1:10" ht="12.95" customHeight="1" x14ac:dyDescent="0.2">
      <c r="A12" s="223" t="s">
        <v>12</v>
      </c>
      <c r="B12" s="6"/>
      <c r="C12" s="209"/>
      <c r="D12" s="209"/>
      <c r="E12" s="209"/>
      <c r="F12" s="266"/>
      <c r="G12" s="209"/>
      <c r="H12" s="209"/>
      <c r="I12" s="215"/>
      <c r="J12" s="405"/>
    </row>
    <row r="13" spans="1:10" ht="12.95" customHeight="1" x14ac:dyDescent="0.2">
      <c r="A13" s="223" t="s">
        <v>13</v>
      </c>
      <c r="B13" s="6"/>
      <c r="C13" s="209"/>
      <c r="D13" s="209"/>
      <c r="E13" s="209"/>
      <c r="F13" s="267"/>
      <c r="G13" s="209"/>
      <c r="H13" s="209"/>
      <c r="I13" s="215"/>
      <c r="J13" s="405"/>
    </row>
    <row r="14" spans="1:10" ht="12.95" customHeight="1" x14ac:dyDescent="0.2">
      <c r="A14" s="223" t="s">
        <v>14</v>
      </c>
      <c r="B14" s="264"/>
      <c r="C14" s="210"/>
      <c r="D14" s="210"/>
      <c r="E14" s="210"/>
      <c r="F14" s="266"/>
      <c r="G14" s="209"/>
      <c r="H14" s="209"/>
      <c r="I14" s="215"/>
      <c r="J14" s="405"/>
    </row>
    <row r="15" spans="1:10" x14ac:dyDescent="0.2">
      <c r="A15" s="223" t="s">
        <v>15</v>
      </c>
      <c r="B15" s="6"/>
      <c r="C15" s="210"/>
      <c r="D15" s="210"/>
      <c r="E15" s="210"/>
      <c r="F15" s="266"/>
      <c r="G15" s="209"/>
      <c r="H15" s="209"/>
      <c r="I15" s="215"/>
      <c r="J15" s="405"/>
    </row>
    <row r="16" spans="1:10" ht="12.95" customHeight="1" thickBot="1" x14ac:dyDescent="0.25">
      <c r="A16" s="261" t="s">
        <v>16</v>
      </c>
      <c r="B16" s="265"/>
      <c r="C16" s="263"/>
      <c r="D16" s="95"/>
      <c r="E16" s="102"/>
      <c r="F16" s="262" t="s">
        <v>37</v>
      </c>
      <c r="G16" s="209"/>
      <c r="H16" s="209"/>
      <c r="I16" s="215"/>
      <c r="J16" s="405"/>
    </row>
    <row r="17" spans="1:10" ht="15.95" customHeight="1" thickBot="1" x14ac:dyDescent="0.25">
      <c r="A17" s="226" t="s">
        <v>17</v>
      </c>
      <c r="B17" s="207" t="s">
        <v>367</v>
      </c>
      <c r="C17" s="212">
        <f>+C6+C8+C9+C11+C12+C13+C14+C15+C16</f>
        <v>116320262</v>
      </c>
      <c r="D17" s="212">
        <f>+D6+D8+D9+D11+D12+D13+D14+D15+D16</f>
        <v>121764432</v>
      </c>
      <c r="E17" s="212">
        <f>+E6+E8+E9+E11+E12+E13+E14+E15+E16</f>
        <v>121762378</v>
      </c>
      <c r="F17" s="207" t="s">
        <v>376</v>
      </c>
      <c r="G17" s="212">
        <f>+G6+G8+G10+G11+G12+G13+G14+G15+G16</f>
        <v>164958356</v>
      </c>
      <c r="H17" s="212">
        <f>+H6+H8+H10+H11+H12+H13+H14+H15+H16</f>
        <v>177970793</v>
      </c>
      <c r="I17" s="244">
        <f>+I6+I8+I10+I11+I12+I13+I14+I15+I16</f>
        <v>53494064</v>
      </c>
      <c r="J17" s="405"/>
    </row>
    <row r="18" spans="1:10" ht="12.95" customHeight="1" x14ac:dyDescent="0.2">
      <c r="A18" s="221" t="s">
        <v>18</v>
      </c>
      <c r="B18" s="253" t="s">
        <v>168</v>
      </c>
      <c r="C18" s="260">
        <f>+C19+C20+C21+C22+C23</f>
        <v>50141050</v>
      </c>
      <c r="D18" s="260">
        <f>+D19+D20+D21+D22+D23</f>
        <v>51837095</v>
      </c>
      <c r="E18" s="260">
        <f>+E19+E20+E21+E22+E23</f>
        <v>26103208</v>
      </c>
      <c r="F18" s="229" t="s">
        <v>137</v>
      </c>
      <c r="G18" s="90"/>
      <c r="H18" s="90"/>
      <c r="I18" s="239"/>
      <c r="J18" s="405"/>
    </row>
    <row r="19" spans="1:10" ht="12.95" customHeight="1" x14ac:dyDescent="0.2">
      <c r="A19" s="223" t="s">
        <v>19</v>
      </c>
      <c r="B19" s="254" t="s">
        <v>157</v>
      </c>
      <c r="C19" s="206">
        <v>33389776</v>
      </c>
      <c r="D19" s="206">
        <v>26103208</v>
      </c>
      <c r="E19" s="206">
        <v>26103208</v>
      </c>
      <c r="F19" s="229" t="s">
        <v>140</v>
      </c>
      <c r="G19" s="206"/>
      <c r="H19" s="206"/>
      <c r="I19" s="240"/>
      <c r="J19" s="405"/>
    </row>
    <row r="20" spans="1:10" ht="12.95" customHeight="1" x14ac:dyDescent="0.2">
      <c r="A20" s="221" t="s">
        <v>20</v>
      </c>
      <c r="B20" s="254" t="s">
        <v>158</v>
      </c>
      <c r="C20" s="206"/>
      <c r="D20" s="206"/>
      <c r="E20" s="206"/>
      <c r="F20" s="229" t="s">
        <v>111</v>
      </c>
      <c r="G20" s="206"/>
      <c r="H20" s="206"/>
      <c r="I20" s="240"/>
      <c r="J20" s="405"/>
    </row>
    <row r="21" spans="1:10" ht="12.95" customHeight="1" x14ac:dyDescent="0.2">
      <c r="A21" s="223" t="s">
        <v>21</v>
      </c>
      <c r="B21" s="254" t="s">
        <v>159</v>
      </c>
      <c r="C21" s="206"/>
      <c r="D21" s="206"/>
      <c r="E21" s="206"/>
      <c r="F21" s="229" t="s">
        <v>112</v>
      </c>
      <c r="G21" s="206"/>
      <c r="H21" s="206"/>
      <c r="I21" s="240"/>
      <c r="J21" s="405"/>
    </row>
    <row r="22" spans="1:10" ht="12.95" customHeight="1" x14ac:dyDescent="0.2">
      <c r="A22" s="221" t="s">
        <v>22</v>
      </c>
      <c r="B22" s="254" t="s">
        <v>160</v>
      </c>
      <c r="C22" s="206">
        <v>16751274</v>
      </c>
      <c r="D22" s="206">
        <v>25733887</v>
      </c>
      <c r="E22" s="206"/>
      <c r="F22" s="228" t="s">
        <v>154</v>
      </c>
      <c r="G22" s="206"/>
      <c r="H22" s="206"/>
      <c r="I22" s="240"/>
      <c r="J22" s="405"/>
    </row>
    <row r="23" spans="1:10" ht="12.95" customHeight="1" x14ac:dyDescent="0.2">
      <c r="A23" s="223" t="s">
        <v>23</v>
      </c>
      <c r="B23" s="255" t="s">
        <v>161</v>
      </c>
      <c r="C23" s="206"/>
      <c r="D23" s="206"/>
      <c r="E23" s="206"/>
      <c r="F23" s="229" t="s">
        <v>141</v>
      </c>
      <c r="G23" s="206"/>
      <c r="H23" s="206"/>
      <c r="I23" s="240"/>
      <c r="J23" s="405"/>
    </row>
    <row r="24" spans="1:10" ht="12.95" customHeight="1" x14ac:dyDescent="0.2">
      <c r="A24" s="221" t="s">
        <v>24</v>
      </c>
      <c r="B24" s="256" t="s">
        <v>162</v>
      </c>
      <c r="C24" s="231">
        <f>+C25+C26+C27+C28+C29</f>
        <v>0</v>
      </c>
      <c r="D24" s="231">
        <f>+D25+D26+D27+D28+D29</f>
        <v>0</v>
      </c>
      <c r="E24" s="231">
        <f>+E25+E26+E27+E28+E29</f>
        <v>0</v>
      </c>
      <c r="F24" s="257" t="s">
        <v>139</v>
      </c>
      <c r="G24" s="206"/>
      <c r="H24" s="206"/>
      <c r="I24" s="240"/>
      <c r="J24" s="405"/>
    </row>
    <row r="25" spans="1:10" ht="12.95" customHeight="1" x14ac:dyDescent="0.2">
      <c r="A25" s="223" t="s">
        <v>25</v>
      </c>
      <c r="B25" s="255" t="s">
        <v>163</v>
      </c>
      <c r="C25" s="206"/>
      <c r="D25" s="206"/>
      <c r="E25" s="206"/>
      <c r="F25" s="257" t="s">
        <v>377</v>
      </c>
      <c r="G25" s="206"/>
      <c r="H25" s="206"/>
      <c r="I25" s="240"/>
      <c r="J25" s="405"/>
    </row>
    <row r="26" spans="1:10" ht="12.95" customHeight="1" x14ac:dyDescent="0.2">
      <c r="A26" s="221" t="s">
        <v>26</v>
      </c>
      <c r="B26" s="255" t="s">
        <v>164</v>
      </c>
      <c r="C26" s="206"/>
      <c r="D26" s="206"/>
      <c r="E26" s="206"/>
      <c r="F26" s="252"/>
      <c r="G26" s="206"/>
      <c r="H26" s="206"/>
      <c r="I26" s="240"/>
      <c r="J26" s="405"/>
    </row>
    <row r="27" spans="1:10" ht="12.95" customHeight="1" x14ac:dyDescent="0.2">
      <c r="A27" s="223" t="s">
        <v>27</v>
      </c>
      <c r="B27" s="254" t="s">
        <v>165</v>
      </c>
      <c r="C27" s="206"/>
      <c r="D27" s="206"/>
      <c r="E27" s="206"/>
      <c r="F27" s="241"/>
      <c r="G27" s="206"/>
      <c r="H27" s="206"/>
      <c r="I27" s="240"/>
      <c r="J27" s="405"/>
    </row>
    <row r="28" spans="1:10" ht="12.95" customHeight="1" x14ac:dyDescent="0.2">
      <c r="A28" s="221" t="s">
        <v>28</v>
      </c>
      <c r="B28" s="258" t="s">
        <v>166</v>
      </c>
      <c r="C28" s="206"/>
      <c r="D28" s="206"/>
      <c r="E28" s="206"/>
      <c r="F28" s="6"/>
      <c r="G28" s="206"/>
      <c r="H28" s="206"/>
      <c r="I28" s="240"/>
      <c r="J28" s="405"/>
    </row>
    <row r="29" spans="1:10" ht="12.95" customHeight="1" thickBot="1" x14ac:dyDescent="0.25">
      <c r="A29" s="223" t="s">
        <v>29</v>
      </c>
      <c r="B29" s="259" t="s">
        <v>167</v>
      </c>
      <c r="C29" s="206"/>
      <c r="D29" s="206"/>
      <c r="E29" s="206"/>
      <c r="F29" s="241"/>
      <c r="G29" s="206"/>
      <c r="H29" s="206"/>
      <c r="I29" s="240"/>
      <c r="J29" s="405"/>
    </row>
    <row r="30" spans="1:10" ht="16.5" customHeight="1" thickBot="1" x14ac:dyDescent="0.25">
      <c r="A30" s="226" t="s">
        <v>30</v>
      </c>
      <c r="B30" s="207" t="s">
        <v>368</v>
      </c>
      <c r="C30" s="212">
        <f>+C18+C24</f>
        <v>50141050</v>
      </c>
      <c r="D30" s="212">
        <f>+D18+D24</f>
        <v>51837095</v>
      </c>
      <c r="E30" s="212">
        <f>+E18+E24</f>
        <v>26103208</v>
      </c>
      <c r="F30" s="207" t="s">
        <v>379</v>
      </c>
      <c r="G30" s="212">
        <f>SUM(G18:G29)</f>
        <v>0</v>
      </c>
      <c r="H30" s="212">
        <f>SUM(H18:H29)</f>
        <v>0</v>
      </c>
      <c r="I30" s="244">
        <f>SUM(I18:I29)</f>
        <v>0</v>
      </c>
      <c r="J30" s="405"/>
    </row>
    <row r="31" spans="1:10" ht="16.5" customHeight="1" thickBot="1" x14ac:dyDescent="0.25">
      <c r="A31" s="226" t="s">
        <v>31</v>
      </c>
      <c r="B31" s="232" t="s">
        <v>369</v>
      </c>
      <c r="C31" s="88">
        <f>+C17+C30</f>
        <v>166461312</v>
      </c>
      <c r="D31" s="88">
        <f>+D17+D30</f>
        <v>173601527</v>
      </c>
      <c r="E31" s="233">
        <f>+E17+E30</f>
        <v>147865586</v>
      </c>
      <c r="F31" s="232" t="s">
        <v>378</v>
      </c>
      <c r="G31" s="88">
        <f>+G17+G30</f>
        <v>164958356</v>
      </c>
      <c r="H31" s="88">
        <f>+H17+H30</f>
        <v>177970793</v>
      </c>
      <c r="I31" s="89">
        <f>+I17+I30</f>
        <v>53494064</v>
      </c>
      <c r="J31" s="405"/>
    </row>
    <row r="32" spans="1:10" ht="16.5" customHeight="1" thickBot="1" x14ac:dyDescent="0.25">
      <c r="A32" s="226" t="s">
        <v>32</v>
      </c>
      <c r="B32" s="232" t="s">
        <v>115</v>
      </c>
      <c r="C32" s="88">
        <f>IF(C17-G17&lt;0,G17-C17,"-")</f>
        <v>48638094</v>
      </c>
      <c r="D32" s="88">
        <f>IF(D17-H17&lt;0,H17-D17,"-")</f>
        <v>56206361</v>
      </c>
      <c r="E32" s="233" t="str">
        <f>IF(E17-I17&lt;0,I17-E17,"-")</f>
        <v>-</v>
      </c>
      <c r="F32" s="232" t="s">
        <v>116</v>
      </c>
      <c r="G32" s="88" t="str">
        <f>IF(C17-G17&gt;0,C17-G17,"-")</f>
        <v>-</v>
      </c>
      <c r="H32" s="88" t="str">
        <f>IF(D17-H17&gt;0,D17-H17,"-")</f>
        <v>-</v>
      </c>
      <c r="I32" s="89">
        <f>IF(E17-I17&gt;0,E17-I17,"-")</f>
        <v>68268314</v>
      </c>
      <c r="J32" s="405"/>
    </row>
    <row r="33" spans="1:10" ht="16.5" customHeight="1" thickBot="1" x14ac:dyDescent="0.25">
      <c r="A33" s="226" t="s">
        <v>33</v>
      </c>
      <c r="B33" s="232" t="s">
        <v>155</v>
      </c>
      <c r="C33" s="88" t="str">
        <f>IF(C26-G26&lt;0,G26-C26,"-")</f>
        <v>-</v>
      </c>
      <c r="D33" s="88" t="str">
        <f>IF(D26-H26&lt;0,H26-D26,"-")</f>
        <v>-</v>
      </c>
      <c r="E33" s="233" t="str">
        <f>IF(E26-I26&lt;0,I26-E26,"-")</f>
        <v>-</v>
      </c>
      <c r="F33" s="232" t="s">
        <v>156</v>
      </c>
      <c r="G33" s="88" t="str">
        <f>IF(C26-G26&gt;0,C26-G26,"-")</f>
        <v>-</v>
      </c>
      <c r="H33" s="88" t="str">
        <f>IF(D26-H26&gt;0,D26-H26,"-")</f>
        <v>-</v>
      </c>
      <c r="I33" s="89" t="str">
        <f>IF(E26-I26&gt;0,E26-I26,"-")</f>
        <v>-</v>
      </c>
      <c r="J33" s="405"/>
    </row>
  </sheetData>
  <mergeCells count="2">
    <mergeCell ref="A3:A4"/>
    <mergeCell ref="J1:J33"/>
  </mergeCells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65" orientation="landscape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E38"/>
  <sheetViews>
    <sheetView zoomScaleNormal="100" zoomScaleSheetLayoutView="115" workbookViewId="0">
      <selection activeCell="A34" sqref="A34"/>
    </sheetView>
  </sheetViews>
  <sheetFormatPr defaultRowHeight="12.75" x14ac:dyDescent="0.2"/>
  <cols>
    <col min="1" max="1" width="46.33203125" style="105" customWidth="1"/>
    <col min="2" max="2" width="13.83203125" style="105" customWidth="1"/>
    <col min="3" max="3" width="66.1640625" style="105" customWidth="1"/>
    <col min="4" max="5" width="13.83203125" style="105" customWidth="1"/>
    <col min="6" max="16384" width="9.33203125" style="105"/>
  </cols>
  <sheetData>
    <row r="1" spans="1:5" ht="18.75" x14ac:dyDescent="0.3">
      <c r="A1" s="268" t="s">
        <v>106</v>
      </c>
      <c r="E1" s="274" t="s">
        <v>110</v>
      </c>
    </row>
    <row r="3" spans="1:5" x14ac:dyDescent="0.2">
      <c r="A3" s="269"/>
      <c r="B3" s="275"/>
      <c r="C3" s="269"/>
      <c r="D3" s="276"/>
      <c r="E3" s="275"/>
    </row>
    <row r="4" spans="1:5" ht="15.75" x14ac:dyDescent="0.25">
      <c r="A4" s="243" t="str">
        <f>+ÖSSZEFÜGGÉSEK!A4</f>
        <v>2020. évi eredeti előirányzat BEVÉTELEK</v>
      </c>
      <c r="B4" s="277"/>
      <c r="C4" s="270"/>
      <c r="D4" s="276"/>
      <c r="E4" s="275"/>
    </row>
    <row r="5" spans="1:5" x14ac:dyDescent="0.2">
      <c r="A5" s="269"/>
      <c r="B5" s="275"/>
      <c r="C5" s="269"/>
      <c r="D5" s="276"/>
      <c r="E5" s="275"/>
    </row>
    <row r="6" spans="1:5" x14ac:dyDescent="0.2">
      <c r="A6" s="269" t="s">
        <v>383</v>
      </c>
      <c r="B6" s="275">
        <f>+'1.1.sz.mell.'!C61</f>
        <v>300675696</v>
      </c>
      <c r="C6" s="269" t="s">
        <v>384</v>
      </c>
      <c r="D6" s="276">
        <f>+'2.1.sz.mell  '!C18+'2.2.sz.mell  '!C17</f>
        <v>300675696</v>
      </c>
      <c r="E6" s="275">
        <f>+B6-D6</f>
        <v>0</v>
      </c>
    </row>
    <row r="7" spans="1:5" x14ac:dyDescent="0.2">
      <c r="A7" s="269" t="s">
        <v>385</v>
      </c>
      <c r="B7" s="275">
        <f>+'1.1.sz.mell.'!C84</f>
        <v>54491087</v>
      </c>
      <c r="C7" s="269" t="s">
        <v>386</v>
      </c>
      <c r="D7" s="276">
        <f>+'2.1.sz.mell  '!C27+'2.2.sz.mell  '!C30</f>
        <v>54491087</v>
      </c>
      <c r="E7" s="275">
        <f>+B7-D7</f>
        <v>0</v>
      </c>
    </row>
    <row r="8" spans="1:5" x14ac:dyDescent="0.2">
      <c r="A8" s="269" t="s">
        <v>387</v>
      </c>
      <c r="B8" s="275">
        <f>+'1.1.sz.mell.'!C85</f>
        <v>355166783</v>
      </c>
      <c r="C8" s="269" t="s">
        <v>388</v>
      </c>
      <c r="D8" s="276">
        <f>+'2.1.sz.mell  '!C28+'2.2.sz.mell  '!C31</f>
        <v>355166783</v>
      </c>
      <c r="E8" s="275">
        <f>+B8-D8</f>
        <v>0</v>
      </c>
    </row>
    <row r="9" spans="1:5" x14ac:dyDescent="0.2">
      <c r="A9" s="269"/>
      <c r="B9" s="275"/>
      <c r="C9" s="269"/>
      <c r="D9" s="276"/>
      <c r="E9" s="275"/>
    </row>
    <row r="10" spans="1:5" ht="15.75" x14ac:dyDescent="0.25">
      <c r="A10" s="243" t="str">
        <f>+ÖSSZEFÜGGÉSEK!A10</f>
        <v>2020. évi módosított előirányzat BEVÉTELEK</v>
      </c>
      <c r="B10" s="277"/>
      <c r="C10" s="270"/>
      <c r="D10" s="276"/>
      <c r="E10" s="275"/>
    </row>
    <row r="11" spans="1:5" x14ac:dyDescent="0.2">
      <c r="A11" s="269"/>
      <c r="B11" s="275"/>
      <c r="C11" s="269"/>
      <c r="D11" s="276"/>
      <c r="E11" s="275"/>
    </row>
    <row r="12" spans="1:5" x14ac:dyDescent="0.2">
      <c r="A12" s="269" t="s">
        <v>389</v>
      </c>
      <c r="B12" s="275">
        <f>+'1.1.sz.mell.'!D61</f>
        <v>312353262</v>
      </c>
      <c r="C12" s="269" t="s">
        <v>395</v>
      </c>
      <c r="D12" s="276">
        <f>+'2.1.sz.mell  '!D18+'2.2.sz.mell  '!D17</f>
        <v>312353262</v>
      </c>
      <c r="E12" s="275">
        <f>+B12-D12</f>
        <v>0</v>
      </c>
    </row>
    <row r="13" spans="1:5" x14ac:dyDescent="0.2">
      <c r="A13" s="269" t="s">
        <v>390</v>
      </c>
      <c r="B13" s="275">
        <f>+'1.1.sz.mell.'!D84</f>
        <v>57034974</v>
      </c>
      <c r="C13" s="269" t="s">
        <v>396</v>
      </c>
      <c r="D13" s="276">
        <f>+'2.1.sz.mell  '!D27+'2.2.sz.mell  '!D30</f>
        <v>57034974</v>
      </c>
      <c r="E13" s="275">
        <f>+B13-D13</f>
        <v>0</v>
      </c>
    </row>
    <row r="14" spans="1:5" x14ac:dyDescent="0.2">
      <c r="A14" s="269" t="s">
        <v>391</v>
      </c>
      <c r="B14" s="275">
        <f>+'1.1.sz.mell.'!D85</f>
        <v>369388236</v>
      </c>
      <c r="C14" s="269" t="s">
        <v>397</v>
      </c>
      <c r="D14" s="276">
        <f>+'2.1.sz.mell  '!D28+'2.2.sz.mell  '!D31</f>
        <v>369388236</v>
      </c>
      <c r="E14" s="275">
        <f>+B14-D14</f>
        <v>0</v>
      </c>
    </row>
    <row r="15" spans="1:5" x14ac:dyDescent="0.2">
      <c r="A15" s="269"/>
      <c r="B15" s="275"/>
      <c r="C15" s="269"/>
      <c r="D15" s="276"/>
      <c r="E15" s="275"/>
    </row>
    <row r="16" spans="1:5" ht="14.25" x14ac:dyDescent="0.2">
      <c r="A16" s="278" t="str">
        <f>+ÖSSZEFÜGGÉSEK!A16</f>
        <v>2020. évi teljesítés BEVÉTELEK</v>
      </c>
      <c r="B16" s="242"/>
      <c r="C16" s="270"/>
      <c r="D16" s="276"/>
      <c r="E16" s="275"/>
    </row>
    <row r="17" spans="1:5" x14ac:dyDescent="0.2">
      <c r="A17" s="269"/>
      <c r="B17" s="275"/>
      <c r="C17" s="269"/>
      <c r="D17" s="276"/>
      <c r="E17" s="275"/>
    </row>
    <row r="18" spans="1:5" x14ac:dyDescent="0.2">
      <c r="A18" s="269" t="s">
        <v>392</v>
      </c>
      <c r="B18" s="275">
        <f>+'1.1.sz.mell.'!E61</f>
        <v>302561397</v>
      </c>
      <c r="C18" s="269" t="s">
        <v>398</v>
      </c>
      <c r="D18" s="276">
        <f>+'2.1.sz.mell  '!E18+'2.2.sz.mell  '!E17</f>
        <v>302561397</v>
      </c>
      <c r="E18" s="275">
        <f>+B18-D18</f>
        <v>0</v>
      </c>
    </row>
    <row r="19" spans="1:5" x14ac:dyDescent="0.2">
      <c r="A19" s="269" t="s">
        <v>393</v>
      </c>
      <c r="B19" s="275">
        <f>+'1.1.sz.mell.'!E84</f>
        <v>31301087</v>
      </c>
      <c r="C19" s="269" t="s">
        <v>399</v>
      </c>
      <c r="D19" s="276">
        <f>+'2.1.sz.mell  '!E27+'2.2.sz.mell  '!E30</f>
        <v>31301087</v>
      </c>
      <c r="E19" s="275">
        <f>+B19-D19</f>
        <v>0</v>
      </c>
    </row>
    <row r="20" spans="1:5" x14ac:dyDescent="0.2">
      <c r="A20" s="269" t="s">
        <v>394</v>
      </c>
      <c r="B20" s="275">
        <f>+'1.1.sz.mell.'!E85</f>
        <v>333862484</v>
      </c>
      <c r="C20" s="269" t="s">
        <v>400</v>
      </c>
      <c r="D20" s="276">
        <f>+'2.1.sz.mell  '!E28+'2.2.sz.mell  '!E31</f>
        <v>333862484</v>
      </c>
      <c r="E20" s="275">
        <f>+B20-D20</f>
        <v>0</v>
      </c>
    </row>
    <row r="21" spans="1:5" x14ac:dyDescent="0.2">
      <c r="A21" s="269"/>
      <c r="B21" s="275"/>
      <c r="C21" s="269"/>
      <c r="D21" s="276"/>
      <c r="E21" s="275"/>
    </row>
    <row r="22" spans="1:5" ht="15.75" x14ac:dyDescent="0.25">
      <c r="A22" s="243" t="str">
        <f>+ÖSSZEFÜGGÉSEK!A22</f>
        <v>2020. évi eredeti előirányzat KIADÁSOK</v>
      </c>
      <c r="B22" s="277"/>
      <c r="C22" s="270"/>
      <c r="D22" s="276"/>
      <c r="E22" s="275"/>
    </row>
    <row r="23" spans="1:5" x14ac:dyDescent="0.2">
      <c r="A23" s="269"/>
      <c r="B23" s="275"/>
      <c r="C23" s="269"/>
      <c r="D23" s="276"/>
      <c r="E23" s="275"/>
    </row>
    <row r="24" spans="1:5" x14ac:dyDescent="0.2">
      <c r="A24" s="269" t="s">
        <v>401</v>
      </c>
      <c r="B24" s="275">
        <f>+'1.1.sz.mell.'!C125</f>
        <v>350816746</v>
      </c>
      <c r="C24" s="269" t="s">
        <v>407</v>
      </c>
      <c r="D24" s="276">
        <f>+'2.1.sz.mell  '!G18+'2.2.sz.mell  '!G17</f>
        <v>350816746</v>
      </c>
      <c r="E24" s="275">
        <f>+B24-D24</f>
        <v>0</v>
      </c>
    </row>
    <row r="25" spans="1:5" x14ac:dyDescent="0.2">
      <c r="A25" s="269" t="s">
        <v>380</v>
      </c>
      <c r="B25" s="275">
        <f>+'1.1.sz.mell.'!C145</f>
        <v>4350037</v>
      </c>
      <c r="C25" s="269" t="s">
        <v>408</v>
      </c>
      <c r="D25" s="276">
        <f>+'2.1.sz.mell  '!G27+'2.2.sz.mell  '!G30</f>
        <v>4350037</v>
      </c>
      <c r="E25" s="275">
        <f>+B25-D25</f>
        <v>0</v>
      </c>
    </row>
    <row r="26" spans="1:5" x14ac:dyDescent="0.2">
      <c r="A26" s="269" t="s">
        <v>402</v>
      </c>
      <c r="B26" s="275">
        <f>+'1.1.sz.mell.'!C146</f>
        <v>355166783</v>
      </c>
      <c r="C26" s="269" t="s">
        <v>409</v>
      </c>
      <c r="D26" s="276">
        <f>+'2.1.sz.mell  '!G28+'2.2.sz.mell  '!G31</f>
        <v>355166783</v>
      </c>
      <c r="E26" s="275">
        <f>+B26-D26</f>
        <v>0</v>
      </c>
    </row>
    <row r="27" spans="1:5" x14ac:dyDescent="0.2">
      <c r="A27" s="269"/>
      <c r="B27" s="275"/>
      <c r="C27" s="269"/>
      <c r="D27" s="276"/>
      <c r="E27" s="275"/>
    </row>
    <row r="28" spans="1:5" ht="15.75" x14ac:dyDescent="0.25">
      <c r="A28" s="243" t="str">
        <f>+ÖSSZEFÜGGÉSEK!A28</f>
        <v>2020. évi módosított előirányzat KIADÁSOK</v>
      </c>
      <c r="B28" s="277"/>
      <c r="C28" s="270"/>
      <c r="D28" s="276"/>
      <c r="E28" s="275"/>
    </row>
    <row r="29" spans="1:5" x14ac:dyDescent="0.2">
      <c r="A29" s="269"/>
      <c r="B29" s="275"/>
      <c r="C29" s="269"/>
      <c r="D29" s="276"/>
      <c r="E29" s="275"/>
    </row>
    <row r="30" spans="1:5" x14ac:dyDescent="0.2">
      <c r="A30" s="269" t="s">
        <v>403</v>
      </c>
      <c r="B30" s="275">
        <f>+'1.1.sz.mell.'!D125</f>
        <v>365038199</v>
      </c>
      <c r="C30" s="269" t="s">
        <v>414</v>
      </c>
      <c r="D30" s="276">
        <f>+'2.1.sz.mell  '!H18+'2.2.sz.mell  '!H17</f>
        <v>365038199</v>
      </c>
      <c r="E30" s="275">
        <f>+B30-D30</f>
        <v>0</v>
      </c>
    </row>
    <row r="31" spans="1:5" x14ac:dyDescent="0.2">
      <c r="A31" s="269" t="s">
        <v>381</v>
      </c>
      <c r="B31" s="275">
        <f>+'1.1.sz.mell.'!D145</f>
        <v>4350037</v>
      </c>
      <c r="C31" s="269" t="s">
        <v>411</v>
      </c>
      <c r="D31" s="276">
        <f>+'2.1.sz.mell  '!H27+'2.2.sz.mell  '!H30</f>
        <v>4350037</v>
      </c>
      <c r="E31" s="275">
        <f>+B31-D31</f>
        <v>0</v>
      </c>
    </row>
    <row r="32" spans="1:5" x14ac:dyDescent="0.2">
      <c r="A32" s="269" t="s">
        <v>404</v>
      </c>
      <c r="B32" s="275">
        <f>+'1.1.sz.mell.'!D146</f>
        <v>369388236</v>
      </c>
      <c r="C32" s="269" t="s">
        <v>410</v>
      </c>
      <c r="D32" s="276">
        <f>+'2.1.sz.mell  '!H28+'2.2.sz.mell  '!H31</f>
        <v>369388236</v>
      </c>
      <c r="E32" s="275">
        <f>+B32-D32</f>
        <v>0</v>
      </c>
    </row>
    <row r="33" spans="1:5" x14ac:dyDescent="0.2">
      <c r="A33" s="269"/>
      <c r="B33" s="275"/>
      <c r="C33" s="269"/>
      <c r="D33" s="276"/>
      <c r="E33" s="275"/>
    </row>
    <row r="34" spans="1:5" ht="15.75" x14ac:dyDescent="0.25">
      <c r="A34" s="273" t="str">
        <f>+ÖSSZEFÜGGÉSEK!A34</f>
        <v>2020. évi teljesítés KIADÁSOK</v>
      </c>
      <c r="B34" s="277"/>
      <c r="C34" s="270"/>
      <c r="D34" s="276"/>
      <c r="E34" s="275"/>
    </row>
    <row r="35" spans="1:5" x14ac:dyDescent="0.2">
      <c r="A35" s="269"/>
      <c r="B35" s="275"/>
      <c r="C35" s="269"/>
      <c r="D35" s="276"/>
      <c r="E35" s="275"/>
    </row>
    <row r="36" spans="1:5" x14ac:dyDescent="0.2">
      <c r="A36" s="269" t="s">
        <v>405</v>
      </c>
      <c r="B36" s="275">
        <f>+'1.1.sz.mell.'!E125</f>
        <v>212439923</v>
      </c>
      <c r="C36" s="269" t="s">
        <v>415</v>
      </c>
      <c r="D36" s="276">
        <f>+'2.1.sz.mell  '!I18+'2.2.sz.mell  '!I17</f>
        <v>212439923</v>
      </c>
      <c r="E36" s="275">
        <f>+B36-D36</f>
        <v>0</v>
      </c>
    </row>
    <row r="37" spans="1:5" x14ac:dyDescent="0.2">
      <c r="A37" s="269" t="s">
        <v>382</v>
      </c>
      <c r="B37" s="275">
        <f>+'1.1.sz.mell.'!E145</f>
        <v>4350037</v>
      </c>
      <c r="C37" s="269" t="s">
        <v>413</v>
      </c>
      <c r="D37" s="276">
        <f>+'2.1.sz.mell  '!I27+'2.2.sz.mell  '!I30</f>
        <v>4350037</v>
      </c>
      <c r="E37" s="275">
        <f>+B37-D37</f>
        <v>0</v>
      </c>
    </row>
    <row r="38" spans="1:5" x14ac:dyDescent="0.2">
      <c r="A38" s="269" t="s">
        <v>406</v>
      </c>
      <c r="B38" s="275">
        <f>+'1.1.sz.mell.'!E146</f>
        <v>216789960</v>
      </c>
      <c r="C38" s="269" t="s">
        <v>412</v>
      </c>
      <c r="D38" s="276">
        <f>+'2.1.sz.mell  '!I28+'2.2.sz.mell  '!I31</f>
        <v>216789960</v>
      </c>
      <c r="E38" s="275">
        <f>+B38-D38</f>
        <v>0</v>
      </c>
    </row>
  </sheetData>
  <sheetProtection sheet="1" objects="1" scenarios="1"/>
  <phoneticPr fontId="24" type="noConversion"/>
  <conditionalFormatting sqref="E3:E38">
    <cfRule type="cellIs" dxfId="0" priority="1" stopIfTrue="1" operator="notEqual">
      <formula>0</formula>
    </cfRule>
  </conditionalFormatting>
  <pageMargins left="0.79" right="0.56999999999999995" top="0.88" bottom="0.66" header="0.5" footer="0.5"/>
  <pageSetup paperSize="9" scale="96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33"/>
  <sheetViews>
    <sheetView zoomScaleNormal="100" workbookViewId="0">
      <selection activeCell="H25" sqref="H25"/>
    </sheetView>
  </sheetViews>
  <sheetFormatPr defaultRowHeight="12.75" x14ac:dyDescent="0.2"/>
  <cols>
    <col min="1" max="1" width="39.6640625" style="4" customWidth="1"/>
    <col min="2" max="7" width="15.6640625" style="3" customWidth="1"/>
    <col min="8" max="8" width="5.1640625" style="3" customWidth="1"/>
    <col min="9" max="16384" width="9.33203125" style="3"/>
  </cols>
  <sheetData>
    <row r="1" spans="1:8" ht="18" customHeight="1" x14ac:dyDescent="0.2">
      <c r="A1" s="407" t="s">
        <v>0</v>
      </c>
      <c r="B1" s="407"/>
      <c r="C1" s="407"/>
      <c r="D1" s="407"/>
      <c r="E1" s="407"/>
      <c r="F1" s="407"/>
      <c r="G1" s="407"/>
      <c r="H1" s="408" t="str">
        <f>+CONCATENATE("3. melléklet a 5/",LEFT(ÖSSZEFÜGGÉSEK!A4,4)+1,". (V.27.) önkormányzati rendelethez")</f>
        <v>3. melléklet a 5/2021. (V.27.) önkormányzati rendelethez</v>
      </c>
    </row>
    <row r="2" spans="1:8" ht="22.5" customHeight="1" thickBot="1" x14ac:dyDescent="0.3">
      <c r="A2" s="20"/>
      <c r="B2" s="9"/>
      <c r="C2" s="9"/>
      <c r="D2" s="9"/>
      <c r="E2" s="9"/>
      <c r="F2" s="406" t="s">
        <v>478</v>
      </c>
      <c r="G2" s="406"/>
      <c r="H2" s="408"/>
    </row>
    <row r="3" spans="1:8" s="5" customFormat="1" ht="50.25" customHeight="1" thickBot="1" x14ac:dyDescent="0.25">
      <c r="A3" s="21" t="s">
        <v>51</v>
      </c>
      <c r="B3" s="22" t="s">
        <v>52</v>
      </c>
      <c r="C3" s="22" t="s">
        <v>53</v>
      </c>
      <c r="D3" s="22" t="str">
        <f>+CONCATENATE("Felhasználás ",LEFT(ÖSSZEFÜGGÉSEK!A4,4)-1,". XII.31-ig")</f>
        <v>Felhasználás 2019. XII.31-ig</v>
      </c>
      <c r="E3" s="22" t="str">
        <f>+CONCATENATE(LEFT(ÖSSZEFÜGGÉSEK!A4,4),". évi módosított előirányzat")</f>
        <v>2020. évi módosított előirányzat</v>
      </c>
      <c r="F3" s="92" t="str">
        <f>+CONCATENATE(LEFT(ÖSSZEFÜGGÉSEK!A4,4),". évi teljesítés")</f>
        <v>2020. évi teljesítés</v>
      </c>
      <c r="G3" s="91" t="str">
        <f>+CONCATENATE("Összes teljesítés ",LEFT(ÖSSZEFÜGGÉSEK!A4,4),". dec. 31-ig")</f>
        <v>Összes teljesítés 2020. dec. 31-ig</v>
      </c>
      <c r="H3" s="408"/>
    </row>
    <row r="4" spans="1:8" s="9" customFormat="1" ht="12" customHeight="1" thickBot="1" x14ac:dyDescent="0.25">
      <c r="A4" s="236" t="s">
        <v>289</v>
      </c>
      <c r="B4" s="237" t="s">
        <v>290</v>
      </c>
      <c r="C4" s="237" t="s">
        <v>291</v>
      </c>
      <c r="D4" s="237" t="s">
        <v>292</v>
      </c>
      <c r="E4" s="237" t="s">
        <v>293</v>
      </c>
      <c r="F4" s="36" t="s">
        <v>370</v>
      </c>
      <c r="G4" s="238" t="s">
        <v>416</v>
      </c>
      <c r="H4" s="408"/>
    </row>
    <row r="5" spans="1:8" x14ac:dyDescent="0.2">
      <c r="A5" s="380" t="s">
        <v>494</v>
      </c>
      <c r="B5" s="1">
        <v>130000000</v>
      </c>
      <c r="C5" s="381" t="s">
        <v>493</v>
      </c>
      <c r="D5" s="1"/>
      <c r="E5" s="1">
        <v>125801581</v>
      </c>
      <c r="F5" s="382">
        <v>1904500</v>
      </c>
      <c r="G5" s="38">
        <f>+D5+F5</f>
        <v>1904500</v>
      </c>
      <c r="H5" s="408"/>
    </row>
    <row r="6" spans="1:8" ht="15.95" customHeight="1" x14ac:dyDescent="0.2">
      <c r="A6" s="380" t="s">
        <v>495</v>
      </c>
      <c r="B6" s="1">
        <v>18154499</v>
      </c>
      <c r="C6" s="381" t="s">
        <v>493</v>
      </c>
      <c r="D6" s="1"/>
      <c r="E6" s="1">
        <v>18154499</v>
      </c>
      <c r="F6" s="382">
        <v>18154499</v>
      </c>
      <c r="G6" s="38">
        <f t="shared" ref="G6:G23" si="0">+D6+F6</f>
        <v>18154499</v>
      </c>
      <c r="H6" s="408"/>
    </row>
    <row r="7" spans="1:8" ht="15.95" customHeight="1" x14ac:dyDescent="0.2">
      <c r="A7" s="380" t="s">
        <v>496</v>
      </c>
      <c r="B7" s="1">
        <v>879000</v>
      </c>
      <c r="C7" s="381" t="s">
        <v>493</v>
      </c>
      <c r="D7" s="1"/>
      <c r="E7" s="1">
        <v>879000</v>
      </c>
      <c r="F7" s="382">
        <v>879000</v>
      </c>
      <c r="G7" s="38">
        <f t="shared" si="0"/>
        <v>879000</v>
      </c>
      <c r="H7" s="408"/>
    </row>
    <row r="8" spans="1:8" x14ac:dyDescent="0.2">
      <c r="A8" s="380" t="s">
        <v>497</v>
      </c>
      <c r="B8" s="1">
        <v>5709075</v>
      </c>
      <c r="C8" s="381" t="s">
        <v>493</v>
      </c>
      <c r="D8" s="1"/>
      <c r="E8" s="1">
        <v>5709075</v>
      </c>
      <c r="F8" s="382">
        <v>5709075</v>
      </c>
      <c r="G8" s="38">
        <f t="shared" si="0"/>
        <v>5709075</v>
      </c>
      <c r="H8" s="408"/>
    </row>
    <row r="9" spans="1:8" ht="15.95" customHeight="1" x14ac:dyDescent="0.2">
      <c r="A9" s="380" t="s">
        <v>498</v>
      </c>
      <c r="B9" s="1">
        <v>4703318</v>
      </c>
      <c r="C9" s="381" t="s">
        <v>493</v>
      </c>
      <c r="D9" s="1"/>
      <c r="E9" s="1">
        <v>4703318</v>
      </c>
      <c r="F9" s="382">
        <v>4703318</v>
      </c>
      <c r="G9" s="38">
        <f t="shared" si="0"/>
        <v>4703318</v>
      </c>
      <c r="H9" s="408"/>
    </row>
    <row r="10" spans="1:8" x14ac:dyDescent="0.2">
      <c r="A10" s="380" t="s">
        <v>499</v>
      </c>
      <c r="B10" s="1">
        <v>297053</v>
      </c>
      <c r="C10" s="381" t="s">
        <v>493</v>
      </c>
      <c r="D10" s="1"/>
      <c r="E10" s="1">
        <v>297053</v>
      </c>
      <c r="F10" s="382">
        <v>297053</v>
      </c>
      <c r="G10" s="38">
        <f t="shared" si="0"/>
        <v>297053</v>
      </c>
      <c r="H10" s="408"/>
    </row>
    <row r="11" spans="1:8" x14ac:dyDescent="0.2">
      <c r="A11" s="380"/>
      <c r="B11" s="1"/>
      <c r="C11" s="381"/>
      <c r="D11" s="1"/>
      <c r="E11" s="1"/>
      <c r="F11" s="382"/>
      <c r="G11" s="38">
        <f t="shared" si="0"/>
        <v>0</v>
      </c>
      <c r="H11" s="408"/>
    </row>
    <row r="12" spans="1:8" ht="15.95" customHeight="1" x14ac:dyDescent="0.2">
      <c r="A12" s="380"/>
      <c r="B12" s="1"/>
      <c r="C12" s="381"/>
      <c r="D12" s="1"/>
      <c r="E12" s="1"/>
      <c r="F12" s="382"/>
      <c r="G12" s="38">
        <f t="shared" si="0"/>
        <v>0</v>
      </c>
      <c r="H12" s="408"/>
    </row>
    <row r="13" spans="1:8" ht="15.95" customHeight="1" x14ac:dyDescent="0.2">
      <c r="A13" s="380"/>
      <c r="B13" s="1"/>
      <c r="C13" s="381"/>
      <c r="D13" s="1"/>
      <c r="E13" s="1"/>
      <c r="F13" s="382"/>
      <c r="G13" s="38">
        <f t="shared" si="0"/>
        <v>0</v>
      </c>
      <c r="H13" s="408"/>
    </row>
    <row r="14" spans="1:8" ht="15.95" customHeight="1" x14ac:dyDescent="0.2">
      <c r="A14" s="380"/>
      <c r="B14" s="1"/>
      <c r="C14" s="381"/>
      <c r="D14" s="1"/>
      <c r="E14" s="1"/>
      <c r="F14" s="382"/>
      <c r="G14" s="38">
        <f t="shared" si="0"/>
        <v>0</v>
      </c>
      <c r="H14" s="408"/>
    </row>
    <row r="15" spans="1:8" ht="15.95" customHeight="1" x14ac:dyDescent="0.2">
      <c r="A15" s="380"/>
      <c r="B15" s="1"/>
      <c r="C15" s="381"/>
      <c r="D15" s="1"/>
      <c r="E15" s="1"/>
      <c r="F15" s="382"/>
      <c r="G15" s="38">
        <f t="shared" si="0"/>
        <v>0</v>
      </c>
      <c r="H15" s="408"/>
    </row>
    <row r="16" spans="1:8" x14ac:dyDescent="0.2">
      <c r="A16" s="380"/>
      <c r="B16" s="1"/>
      <c r="C16" s="381"/>
      <c r="D16" s="1"/>
      <c r="E16" s="1"/>
      <c r="F16" s="382"/>
      <c r="G16" s="38">
        <f t="shared" si="0"/>
        <v>0</v>
      </c>
      <c r="H16" s="408"/>
    </row>
    <row r="17" spans="1:8" ht="15.95" customHeight="1" x14ac:dyDescent="0.2">
      <c r="A17" s="380"/>
      <c r="B17" s="1"/>
      <c r="C17" s="381"/>
      <c r="D17" s="1"/>
      <c r="E17" s="1"/>
      <c r="F17" s="382"/>
      <c r="G17" s="38">
        <f t="shared" si="0"/>
        <v>0</v>
      </c>
      <c r="H17" s="408"/>
    </row>
    <row r="18" spans="1:8" ht="15.95" customHeight="1" x14ac:dyDescent="0.2">
      <c r="A18" s="380"/>
      <c r="B18" s="1"/>
      <c r="C18" s="381"/>
      <c r="D18" s="1"/>
      <c r="E18" s="1"/>
      <c r="F18" s="382"/>
      <c r="G18" s="38">
        <f t="shared" si="0"/>
        <v>0</v>
      </c>
      <c r="H18" s="408"/>
    </row>
    <row r="19" spans="1:8" ht="15.95" customHeight="1" x14ac:dyDescent="0.2">
      <c r="A19" s="380"/>
      <c r="B19" s="1"/>
      <c r="C19" s="381"/>
      <c r="D19" s="1"/>
      <c r="E19" s="1"/>
      <c r="F19" s="382"/>
      <c r="G19" s="38">
        <f t="shared" si="0"/>
        <v>0</v>
      </c>
      <c r="H19" s="408"/>
    </row>
    <row r="20" spans="1:8" ht="15.95" customHeight="1" x14ac:dyDescent="0.2">
      <c r="A20" s="380"/>
      <c r="B20" s="1"/>
      <c r="C20" s="381"/>
      <c r="D20" s="1"/>
      <c r="E20" s="1"/>
      <c r="F20" s="382"/>
      <c r="G20" s="38">
        <f t="shared" si="0"/>
        <v>0</v>
      </c>
      <c r="H20" s="408"/>
    </row>
    <row r="21" spans="1:8" ht="15.95" customHeight="1" x14ac:dyDescent="0.2">
      <c r="A21" s="380"/>
      <c r="B21" s="1"/>
      <c r="C21" s="381"/>
      <c r="D21" s="1"/>
      <c r="E21" s="1"/>
      <c r="F21" s="382"/>
      <c r="G21" s="38">
        <f t="shared" si="0"/>
        <v>0</v>
      </c>
      <c r="H21" s="408"/>
    </row>
    <row r="22" spans="1:8" ht="15.95" customHeight="1" x14ac:dyDescent="0.2">
      <c r="A22" s="380"/>
      <c r="B22" s="1"/>
      <c r="C22" s="10"/>
      <c r="D22" s="1"/>
      <c r="E22" s="1"/>
      <c r="F22" s="37"/>
      <c r="G22" s="38">
        <f t="shared" si="0"/>
        <v>0</v>
      </c>
      <c r="H22" s="408"/>
    </row>
    <row r="23" spans="1:8" ht="15.95" customHeight="1" thickBot="1" x14ac:dyDescent="0.25">
      <c r="A23" s="11"/>
      <c r="B23" s="2"/>
      <c r="C23" s="12"/>
      <c r="D23" s="2"/>
      <c r="E23" s="2"/>
      <c r="F23" s="39"/>
      <c r="G23" s="38">
        <f t="shared" si="0"/>
        <v>0</v>
      </c>
      <c r="H23" s="408"/>
    </row>
    <row r="24" spans="1:8" s="15" customFormat="1" ht="18" customHeight="1" thickBot="1" x14ac:dyDescent="0.25">
      <c r="A24" s="23" t="s">
        <v>50</v>
      </c>
      <c r="B24" s="13">
        <f>SUM(B5:B23)</f>
        <v>159742945</v>
      </c>
      <c r="C24" s="19"/>
      <c r="D24" s="13">
        <f>SUM(D5:D23)</f>
        <v>0</v>
      </c>
      <c r="E24" s="13">
        <f>SUM(E5:E23)</f>
        <v>155544526</v>
      </c>
      <c r="F24" s="13">
        <f>SUM(F5:F23)</f>
        <v>31647445</v>
      </c>
      <c r="G24" s="14">
        <f>SUM(G5:G23)</f>
        <v>31647445</v>
      </c>
      <c r="H24" s="408"/>
    </row>
    <row r="25" spans="1:8" x14ac:dyDescent="0.2">
      <c r="F25" s="15"/>
      <c r="G25" s="15"/>
      <c r="H25" s="373"/>
    </row>
    <row r="26" spans="1:8" x14ac:dyDescent="0.2">
      <c r="H26" s="373"/>
    </row>
    <row r="27" spans="1:8" x14ac:dyDescent="0.2">
      <c r="H27" s="373"/>
    </row>
    <row r="28" spans="1:8" x14ac:dyDescent="0.2">
      <c r="H28" s="373"/>
    </row>
    <row r="29" spans="1:8" x14ac:dyDescent="0.2">
      <c r="H29" s="373"/>
    </row>
    <row r="30" spans="1:8" x14ac:dyDescent="0.2">
      <c r="H30" s="373"/>
    </row>
    <row r="31" spans="1:8" x14ac:dyDescent="0.2">
      <c r="H31" s="373"/>
    </row>
    <row r="32" spans="1:8" x14ac:dyDescent="0.2">
      <c r="H32" s="373"/>
    </row>
    <row r="33" spans="8:8" x14ac:dyDescent="0.2">
      <c r="H33" s="373"/>
    </row>
  </sheetData>
  <mergeCells count="3">
    <mergeCell ref="F2:G2"/>
    <mergeCell ref="A1:G1"/>
    <mergeCell ref="H1:H24"/>
  </mergeCells>
  <phoneticPr fontId="0" type="noConversion"/>
  <printOptions horizontalCentered="1"/>
  <pageMargins left="0.78740157480314965" right="0.78740157480314965" top="1" bottom="0.98425196850393704" header="0.78740157480314965" footer="0.78740157480314965"/>
  <pageSetup paperSize="9" scale="103" orientation="landscape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H24"/>
  <sheetViews>
    <sheetView zoomScaleNormal="100" zoomScaleSheetLayoutView="130" workbookViewId="0">
      <selection activeCell="H25" sqref="H25"/>
    </sheetView>
  </sheetViews>
  <sheetFormatPr defaultRowHeight="12.75" x14ac:dyDescent="0.2"/>
  <cols>
    <col min="1" max="1" width="48.1640625" style="4" customWidth="1"/>
    <col min="2" max="7" width="15.83203125" style="3" customWidth="1"/>
    <col min="8" max="8" width="4.1640625" style="3" customWidth="1"/>
    <col min="9" max="9" width="13.83203125" style="3" customWidth="1"/>
    <col min="10" max="16384" width="9.33203125" style="3"/>
  </cols>
  <sheetData>
    <row r="1" spans="1:8" ht="24.75" customHeight="1" x14ac:dyDescent="0.2">
      <c r="A1" s="407" t="s">
        <v>1</v>
      </c>
      <c r="B1" s="407"/>
      <c r="C1" s="407"/>
      <c r="D1" s="407"/>
      <c r="E1" s="407"/>
      <c r="F1" s="407"/>
      <c r="G1" s="407"/>
      <c r="H1" s="409" t="str">
        <f>+CONCATENATE("4. melléklet a 5/",LEFT(ÖSSZEFÜGGÉSEK!A4,4)+1,". (V.27.) önkormányzati rendelethez")</f>
        <v>4. melléklet a 5/2021. (V.27.) önkormányzati rendelethez</v>
      </c>
    </row>
    <row r="2" spans="1:8" ht="23.25" customHeight="1" thickBot="1" x14ac:dyDescent="0.3">
      <c r="A2" s="20"/>
      <c r="B2" s="9"/>
      <c r="C2" s="9"/>
      <c r="D2" s="9"/>
      <c r="E2" s="9"/>
      <c r="F2" s="406" t="s">
        <v>478</v>
      </c>
      <c r="G2" s="406"/>
      <c r="H2" s="409"/>
    </row>
    <row r="3" spans="1:8" s="5" customFormat="1" ht="48.75" customHeight="1" thickBot="1" x14ac:dyDescent="0.25">
      <c r="A3" s="21" t="s">
        <v>54</v>
      </c>
      <c r="B3" s="22" t="s">
        <v>52</v>
      </c>
      <c r="C3" s="22" t="s">
        <v>53</v>
      </c>
      <c r="D3" s="22" t="str">
        <f>+'3.sz.mell.'!D3</f>
        <v>Felhasználás 2019. XII.31-ig</v>
      </c>
      <c r="E3" s="22" t="str">
        <f>+'3.sz.mell.'!E3</f>
        <v>2020. évi módosított előirányzat</v>
      </c>
      <c r="F3" s="92" t="str">
        <f>+'3.sz.mell.'!F3</f>
        <v>2020. évi teljesítés</v>
      </c>
      <c r="G3" s="91" t="str">
        <f>+'3.sz.mell.'!G3</f>
        <v>Összes teljesítés 2020. dec. 31-ig</v>
      </c>
      <c r="H3" s="409"/>
    </row>
    <row r="4" spans="1:8" s="9" customFormat="1" ht="15" customHeight="1" thickBot="1" x14ac:dyDescent="0.25">
      <c r="A4" s="236" t="s">
        <v>289</v>
      </c>
      <c r="B4" s="237" t="s">
        <v>290</v>
      </c>
      <c r="C4" s="237" t="s">
        <v>291</v>
      </c>
      <c r="D4" s="237" t="s">
        <v>292</v>
      </c>
      <c r="E4" s="237" t="s">
        <v>293</v>
      </c>
      <c r="F4" s="36" t="s">
        <v>370</v>
      </c>
      <c r="G4" s="238" t="s">
        <v>416</v>
      </c>
      <c r="H4" s="409"/>
    </row>
    <row r="5" spans="1:8" ht="15.95" customHeight="1" x14ac:dyDescent="0.2">
      <c r="A5" s="16" t="s">
        <v>500</v>
      </c>
      <c r="B5" s="383">
        <v>17276937</v>
      </c>
      <c r="C5" s="384" t="s">
        <v>493</v>
      </c>
      <c r="D5" s="383"/>
      <c r="E5" s="383">
        <v>17276937</v>
      </c>
      <c r="F5" s="385">
        <v>17276937</v>
      </c>
      <c r="G5" s="38">
        <f>+D5+F5</f>
        <v>17276937</v>
      </c>
      <c r="H5" s="409"/>
    </row>
    <row r="6" spans="1:8" ht="15.95" customHeight="1" x14ac:dyDescent="0.2">
      <c r="A6" s="16" t="s">
        <v>501</v>
      </c>
      <c r="B6" s="383">
        <v>3442330</v>
      </c>
      <c r="C6" s="384" t="s">
        <v>493</v>
      </c>
      <c r="D6" s="383"/>
      <c r="E6" s="383">
        <v>3442330</v>
      </c>
      <c r="F6" s="385">
        <v>3442330</v>
      </c>
      <c r="G6" s="38">
        <f t="shared" ref="G6:G23" si="0">+D6+F6</f>
        <v>3442330</v>
      </c>
      <c r="H6" s="409"/>
    </row>
    <row r="7" spans="1:8" ht="15.95" customHeight="1" x14ac:dyDescent="0.2">
      <c r="A7" s="16"/>
      <c r="B7" s="383"/>
      <c r="C7" s="384"/>
      <c r="D7" s="383"/>
      <c r="E7" s="383"/>
      <c r="F7" s="385"/>
      <c r="G7" s="38">
        <f t="shared" si="0"/>
        <v>0</v>
      </c>
      <c r="H7" s="409"/>
    </row>
    <row r="8" spans="1:8" ht="15.95" customHeight="1" x14ac:dyDescent="0.2">
      <c r="A8" s="16"/>
      <c r="B8" s="383"/>
      <c r="C8" s="384"/>
      <c r="D8" s="383"/>
      <c r="E8" s="383"/>
      <c r="F8" s="385"/>
      <c r="G8" s="38">
        <f t="shared" si="0"/>
        <v>0</v>
      </c>
      <c r="H8" s="409"/>
    </row>
    <row r="9" spans="1:8" ht="15.95" customHeight="1" x14ac:dyDescent="0.2">
      <c r="A9" s="16"/>
      <c r="B9" s="383"/>
      <c r="C9" s="384"/>
      <c r="D9" s="383"/>
      <c r="E9" s="383"/>
      <c r="F9" s="385"/>
      <c r="G9" s="38">
        <f t="shared" si="0"/>
        <v>0</v>
      </c>
      <c r="H9" s="409"/>
    </row>
    <row r="10" spans="1:8" ht="15.95" customHeight="1" x14ac:dyDescent="0.2">
      <c r="A10" s="16"/>
      <c r="B10" s="1"/>
      <c r="C10" s="384"/>
      <c r="D10" s="1"/>
      <c r="E10" s="1"/>
      <c r="F10" s="37"/>
      <c r="G10" s="38">
        <f t="shared" si="0"/>
        <v>0</v>
      </c>
      <c r="H10" s="409"/>
    </row>
    <row r="11" spans="1:8" ht="15.95" customHeight="1" x14ac:dyDescent="0.2">
      <c r="A11" s="16"/>
      <c r="B11" s="1"/>
      <c r="C11" s="384"/>
      <c r="D11" s="1"/>
      <c r="E11" s="1"/>
      <c r="F11" s="37"/>
      <c r="G11" s="38">
        <f t="shared" si="0"/>
        <v>0</v>
      </c>
      <c r="H11" s="409"/>
    </row>
    <row r="12" spans="1:8" ht="15.95" customHeight="1" x14ac:dyDescent="0.2">
      <c r="A12" s="16"/>
      <c r="B12" s="1"/>
      <c r="C12" s="384"/>
      <c r="D12" s="1"/>
      <c r="E12" s="1"/>
      <c r="F12" s="37"/>
      <c r="G12" s="38">
        <f t="shared" si="0"/>
        <v>0</v>
      </c>
      <c r="H12" s="409"/>
    </row>
    <row r="13" spans="1:8" ht="15.95" customHeight="1" x14ac:dyDescent="0.2">
      <c r="A13" s="16"/>
      <c r="B13" s="1"/>
      <c r="C13" s="384"/>
      <c r="D13" s="1"/>
      <c r="E13" s="1"/>
      <c r="F13" s="37"/>
      <c r="G13" s="38">
        <f t="shared" si="0"/>
        <v>0</v>
      </c>
      <c r="H13" s="409"/>
    </row>
    <row r="14" spans="1:8" ht="15.95" customHeight="1" x14ac:dyDescent="0.2">
      <c r="A14" s="16"/>
      <c r="B14" s="1"/>
      <c r="C14" s="106"/>
      <c r="D14" s="1"/>
      <c r="E14" s="1"/>
      <c r="F14" s="37"/>
      <c r="G14" s="38">
        <f t="shared" si="0"/>
        <v>0</v>
      </c>
      <c r="H14" s="409"/>
    </row>
    <row r="15" spans="1:8" ht="15.95" customHeight="1" x14ac:dyDescent="0.2">
      <c r="A15" s="16"/>
      <c r="B15" s="1"/>
      <c r="C15" s="106"/>
      <c r="D15" s="1"/>
      <c r="E15" s="1"/>
      <c r="F15" s="37"/>
      <c r="G15" s="38">
        <f t="shared" si="0"/>
        <v>0</v>
      </c>
      <c r="H15" s="409"/>
    </row>
    <row r="16" spans="1:8" ht="15.95" customHeight="1" x14ac:dyDescent="0.2">
      <c r="A16" s="16"/>
      <c r="B16" s="1"/>
      <c r="C16" s="106"/>
      <c r="D16" s="1"/>
      <c r="E16" s="1"/>
      <c r="F16" s="37"/>
      <c r="G16" s="38">
        <f t="shared" si="0"/>
        <v>0</v>
      </c>
      <c r="H16" s="409"/>
    </row>
    <row r="17" spans="1:8" ht="15.95" customHeight="1" x14ac:dyDescent="0.2">
      <c r="A17" s="16"/>
      <c r="B17" s="1"/>
      <c r="C17" s="106"/>
      <c r="D17" s="1"/>
      <c r="E17" s="1"/>
      <c r="F17" s="37"/>
      <c r="G17" s="38">
        <f t="shared" si="0"/>
        <v>0</v>
      </c>
      <c r="H17" s="409"/>
    </row>
    <row r="18" spans="1:8" ht="15.95" customHeight="1" x14ac:dyDescent="0.2">
      <c r="A18" s="16"/>
      <c r="B18" s="1"/>
      <c r="C18" s="106"/>
      <c r="D18" s="1"/>
      <c r="E18" s="1"/>
      <c r="F18" s="37"/>
      <c r="G18" s="38">
        <f t="shared" si="0"/>
        <v>0</v>
      </c>
      <c r="H18" s="409"/>
    </row>
    <row r="19" spans="1:8" ht="15.95" customHeight="1" x14ac:dyDescent="0.2">
      <c r="A19" s="16"/>
      <c r="B19" s="1"/>
      <c r="C19" s="106"/>
      <c r="D19" s="1"/>
      <c r="E19" s="1"/>
      <c r="F19" s="37"/>
      <c r="G19" s="38">
        <f t="shared" si="0"/>
        <v>0</v>
      </c>
      <c r="H19" s="409"/>
    </row>
    <row r="20" spans="1:8" ht="15.95" customHeight="1" x14ac:dyDescent="0.2">
      <c r="A20" s="16"/>
      <c r="B20" s="1"/>
      <c r="C20" s="106"/>
      <c r="D20" s="1"/>
      <c r="E20" s="1"/>
      <c r="F20" s="37"/>
      <c r="G20" s="38">
        <f t="shared" si="0"/>
        <v>0</v>
      </c>
      <c r="H20" s="409"/>
    </row>
    <row r="21" spans="1:8" ht="15.95" customHeight="1" x14ac:dyDescent="0.2">
      <c r="A21" s="16"/>
      <c r="B21" s="1"/>
      <c r="C21" s="106"/>
      <c r="D21" s="1"/>
      <c r="E21" s="1"/>
      <c r="F21" s="37"/>
      <c r="G21" s="38">
        <f t="shared" si="0"/>
        <v>0</v>
      </c>
      <c r="H21" s="409"/>
    </row>
    <row r="22" spans="1:8" ht="15.95" customHeight="1" x14ac:dyDescent="0.2">
      <c r="A22" s="16"/>
      <c r="B22" s="1"/>
      <c r="C22" s="106"/>
      <c r="D22" s="1"/>
      <c r="E22" s="1"/>
      <c r="F22" s="37"/>
      <c r="G22" s="38">
        <f t="shared" si="0"/>
        <v>0</v>
      </c>
      <c r="H22" s="409"/>
    </row>
    <row r="23" spans="1:8" ht="15.95" customHeight="1" thickBot="1" x14ac:dyDescent="0.25">
      <c r="A23" s="17"/>
      <c r="B23" s="2"/>
      <c r="C23" s="107"/>
      <c r="D23" s="2"/>
      <c r="E23" s="2"/>
      <c r="F23" s="39"/>
      <c r="G23" s="38">
        <f t="shared" si="0"/>
        <v>0</v>
      </c>
      <c r="H23" s="409"/>
    </row>
    <row r="24" spans="1:8" s="15" customFormat="1" ht="18" customHeight="1" thickBot="1" x14ac:dyDescent="0.25">
      <c r="A24" s="23" t="s">
        <v>50</v>
      </c>
      <c r="B24" s="13">
        <f>SUM(B5:B23)</f>
        <v>20719267</v>
      </c>
      <c r="C24" s="19"/>
      <c r="D24" s="13">
        <f>SUM(D5:D23)</f>
        <v>0</v>
      </c>
      <c r="E24" s="13">
        <f>SUM(E5:E23)</f>
        <v>20719267</v>
      </c>
      <c r="F24" s="13">
        <f>SUM(F5:F23)</f>
        <v>20719267</v>
      </c>
      <c r="G24" s="14">
        <f>SUM(G5:G23)</f>
        <v>20719267</v>
      </c>
      <c r="H24" s="409"/>
    </row>
  </sheetData>
  <mergeCells count="3">
    <mergeCell ref="F2:G2"/>
    <mergeCell ref="A1:G1"/>
    <mergeCell ref="H1:H24"/>
  </mergeCells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97" orientation="landscape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N48"/>
  <sheetViews>
    <sheetView zoomScale="130" zoomScaleNormal="130" zoomScaleSheetLayoutView="100" workbookViewId="0">
      <selection activeCell="N33" sqref="N33"/>
    </sheetView>
  </sheetViews>
  <sheetFormatPr defaultRowHeight="12.75" x14ac:dyDescent="0.2"/>
  <cols>
    <col min="1" max="1" width="28.5" style="7" customWidth="1"/>
    <col min="2" max="13" width="10" style="7" customWidth="1"/>
    <col min="14" max="14" width="4" style="7" customWidth="1"/>
    <col min="15" max="16384" width="9.33203125" style="7"/>
  </cols>
  <sheetData>
    <row r="1" spans="1:14" ht="15.75" customHeight="1" x14ac:dyDescent="0.2">
      <c r="A1" s="425" t="s">
        <v>502</v>
      </c>
      <c r="B1" s="425"/>
      <c r="C1" s="425"/>
      <c r="D1" s="425"/>
      <c r="E1" s="425"/>
      <c r="F1" s="425"/>
      <c r="G1" s="425"/>
      <c r="H1" s="425"/>
      <c r="I1" s="425"/>
      <c r="J1" s="425"/>
      <c r="K1" s="425"/>
      <c r="L1" s="425"/>
      <c r="M1" s="425"/>
      <c r="N1" s="426" t="str">
        <f>+CONCATENATE("5. melléklet a 5/",LEFT(ÖSSZEFÜGGÉSEK!A4,4)+1,". (V.27.) önkormányzati rendelethez    ")</f>
        <v xml:space="preserve">5. melléklet a 5/2021. (V.27.) önkormányzati rendelethez    </v>
      </c>
    </row>
    <row r="2" spans="1:14" ht="15.75" thickBot="1" x14ac:dyDescent="0.25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428" t="s">
        <v>479</v>
      </c>
      <c r="M2" s="428"/>
      <c r="N2" s="426"/>
    </row>
    <row r="3" spans="1:14" ht="13.5" thickBot="1" x14ac:dyDescent="0.25">
      <c r="A3" s="419" t="s">
        <v>88</v>
      </c>
      <c r="B3" s="424" t="s">
        <v>174</v>
      </c>
      <c r="C3" s="424"/>
      <c r="D3" s="424"/>
      <c r="E3" s="424"/>
      <c r="F3" s="424"/>
      <c r="G3" s="424"/>
      <c r="H3" s="424"/>
      <c r="I3" s="424"/>
      <c r="J3" s="415" t="s">
        <v>176</v>
      </c>
      <c r="K3" s="415"/>
      <c r="L3" s="415"/>
      <c r="M3" s="415"/>
      <c r="N3" s="426"/>
    </row>
    <row r="4" spans="1:14" ht="15" customHeight="1" thickBot="1" x14ac:dyDescent="0.25">
      <c r="A4" s="420"/>
      <c r="B4" s="423" t="s">
        <v>177</v>
      </c>
      <c r="C4" s="410" t="s">
        <v>178</v>
      </c>
      <c r="D4" s="427" t="s">
        <v>172</v>
      </c>
      <c r="E4" s="427"/>
      <c r="F4" s="427"/>
      <c r="G4" s="427"/>
      <c r="H4" s="427"/>
      <c r="I4" s="427"/>
      <c r="J4" s="416"/>
      <c r="K4" s="416"/>
      <c r="L4" s="416"/>
      <c r="M4" s="416"/>
      <c r="N4" s="426"/>
    </row>
    <row r="5" spans="1:14" ht="21.75" thickBot="1" x14ac:dyDescent="0.25">
      <c r="A5" s="420"/>
      <c r="B5" s="423"/>
      <c r="C5" s="410"/>
      <c r="D5" s="41" t="s">
        <v>177</v>
      </c>
      <c r="E5" s="41" t="s">
        <v>178</v>
      </c>
      <c r="F5" s="41" t="s">
        <v>177</v>
      </c>
      <c r="G5" s="41" t="s">
        <v>178</v>
      </c>
      <c r="H5" s="41" t="s">
        <v>177</v>
      </c>
      <c r="I5" s="41" t="s">
        <v>178</v>
      </c>
      <c r="J5" s="416"/>
      <c r="K5" s="416"/>
      <c r="L5" s="416"/>
      <c r="M5" s="416"/>
      <c r="N5" s="426"/>
    </row>
    <row r="6" spans="1:14" ht="32.25" thickBot="1" x14ac:dyDescent="0.25">
      <c r="A6" s="421"/>
      <c r="B6" s="410" t="s">
        <v>173</v>
      </c>
      <c r="C6" s="410"/>
      <c r="D6" s="410" t="str">
        <f>+CONCATENATE(LEFT(ÖSSZEFÜGGÉSEK!A4,4),". előtt")</f>
        <v>2020. előtt</v>
      </c>
      <c r="E6" s="410"/>
      <c r="F6" s="410" t="str">
        <f>+CONCATENATE(LEFT(ÖSSZEFÜGGÉSEK!A4,4),". évi")</f>
        <v>2020. évi</v>
      </c>
      <c r="G6" s="410"/>
      <c r="H6" s="423" t="str">
        <f>+CONCATENATE(LEFT(ÖSSZEFÜGGÉSEK!A4,4),". után")</f>
        <v>2020. után</v>
      </c>
      <c r="I6" s="423"/>
      <c r="J6" s="40" t="str">
        <f>+D6</f>
        <v>2020. előtt</v>
      </c>
      <c r="K6" s="41" t="str">
        <f>+F6</f>
        <v>2020. évi</v>
      </c>
      <c r="L6" s="40" t="s">
        <v>38</v>
      </c>
      <c r="M6" s="41" t="str">
        <f>+CONCATENATE("Teljesítés %-a ",LEFT(ÖSSZEFÜGGÉSEK!A4,4),". XII. 31-ig")</f>
        <v>Teljesítés %-a 2020. XII. 31-ig</v>
      </c>
      <c r="N6" s="426"/>
    </row>
    <row r="7" spans="1:14" ht="13.5" thickBot="1" x14ac:dyDescent="0.25">
      <c r="A7" s="42" t="s">
        <v>289</v>
      </c>
      <c r="B7" s="40" t="s">
        <v>290</v>
      </c>
      <c r="C7" s="40" t="s">
        <v>291</v>
      </c>
      <c r="D7" s="43" t="s">
        <v>292</v>
      </c>
      <c r="E7" s="41" t="s">
        <v>293</v>
      </c>
      <c r="F7" s="41" t="s">
        <v>370</v>
      </c>
      <c r="G7" s="41" t="s">
        <v>371</v>
      </c>
      <c r="H7" s="40" t="s">
        <v>372</v>
      </c>
      <c r="I7" s="43" t="s">
        <v>373</v>
      </c>
      <c r="J7" s="43" t="s">
        <v>417</v>
      </c>
      <c r="K7" s="43" t="s">
        <v>418</v>
      </c>
      <c r="L7" s="43" t="s">
        <v>419</v>
      </c>
      <c r="M7" s="44" t="s">
        <v>420</v>
      </c>
      <c r="N7" s="426"/>
    </row>
    <row r="8" spans="1:14" x14ac:dyDescent="0.2">
      <c r="A8" s="45" t="s">
        <v>89</v>
      </c>
      <c r="B8" s="46">
        <v>16700000</v>
      </c>
      <c r="C8" s="66">
        <v>16700000</v>
      </c>
      <c r="D8" s="66"/>
      <c r="E8" s="77"/>
      <c r="F8" s="66"/>
      <c r="G8" s="66"/>
      <c r="H8" s="66">
        <v>16700000</v>
      </c>
      <c r="I8" s="66">
        <v>16700000</v>
      </c>
      <c r="J8" s="66"/>
      <c r="K8" s="66"/>
      <c r="L8" s="47">
        <f t="shared" ref="L8:L14" si="0">+J8+K8</f>
        <v>0</v>
      </c>
      <c r="M8" s="81">
        <f>IF((C8&lt;&gt;0),ROUND((L8/C8)*100,1),"")</f>
        <v>0</v>
      </c>
      <c r="N8" s="426"/>
    </row>
    <row r="9" spans="1:14" x14ac:dyDescent="0.2">
      <c r="A9" s="48" t="s">
        <v>101</v>
      </c>
      <c r="B9" s="49"/>
      <c r="C9" s="50"/>
      <c r="D9" s="50"/>
      <c r="E9" s="50"/>
      <c r="F9" s="50"/>
      <c r="G9" s="50"/>
      <c r="H9" s="50"/>
      <c r="I9" s="50"/>
      <c r="J9" s="50"/>
      <c r="K9" s="50"/>
      <c r="L9" s="51">
        <f t="shared" si="0"/>
        <v>0</v>
      </c>
      <c r="M9" s="82" t="str">
        <f t="shared" ref="M9:M14" si="1">IF((C9&lt;&gt;0),ROUND((L9/C9)*100,1),"")</f>
        <v/>
      </c>
      <c r="N9" s="426"/>
    </row>
    <row r="10" spans="1:14" x14ac:dyDescent="0.2">
      <c r="A10" s="52" t="s">
        <v>90</v>
      </c>
      <c r="B10" s="53">
        <v>113300000</v>
      </c>
      <c r="C10" s="69">
        <v>113300000</v>
      </c>
      <c r="D10" s="69"/>
      <c r="E10" s="69"/>
      <c r="F10" s="69">
        <v>103935334</v>
      </c>
      <c r="G10" s="69">
        <v>103935334</v>
      </c>
      <c r="H10" s="69">
        <v>9364666</v>
      </c>
      <c r="I10" s="69">
        <v>9364666</v>
      </c>
      <c r="J10" s="69"/>
      <c r="K10" s="69">
        <v>103935334</v>
      </c>
      <c r="L10" s="51">
        <f t="shared" si="0"/>
        <v>103935334</v>
      </c>
      <c r="M10" s="82">
        <f t="shared" si="1"/>
        <v>91.7</v>
      </c>
      <c r="N10" s="426"/>
    </row>
    <row r="11" spans="1:14" x14ac:dyDescent="0.2">
      <c r="A11" s="52" t="s">
        <v>102</v>
      </c>
      <c r="B11" s="53"/>
      <c r="C11" s="69"/>
      <c r="D11" s="69"/>
      <c r="E11" s="69"/>
      <c r="F11" s="69"/>
      <c r="G11" s="69"/>
      <c r="H11" s="69"/>
      <c r="I11" s="69"/>
      <c r="J11" s="69"/>
      <c r="K11" s="69"/>
      <c r="L11" s="51">
        <f t="shared" si="0"/>
        <v>0</v>
      </c>
      <c r="M11" s="82" t="str">
        <f t="shared" si="1"/>
        <v/>
      </c>
      <c r="N11" s="426"/>
    </row>
    <row r="12" spans="1:14" x14ac:dyDescent="0.2">
      <c r="A12" s="52" t="s">
        <v>91</v>
      </c>
      <c r="B12" s="53"/>
      <c r="C12" s="69"/>
      <c r="D12" s="69"/>
      <c r="E12" s="69"/>
      <c r="F12" s="69"/>
      <c r="G12" s="69"/>
      <c r="H12" s="69"/>
      <c r="I12" s="69"/>
      <c r="J12" s="69"/>
      <c r="K12" s="69"/>
      <c r="L12" s="51">
        <f t="shared" si="0"/>
        <v>0</v>
      </c>
      <c r="M12" s="82" t="str">
        <f t="shared" si="1"/>
        <v/>
      </c>
      <c r="N12" s="426"/>
    </row>
    <row r="13" spans="1:14" x14ac:dyDescent="0.2">
      <c r="A13" s="52" t="s">
        <v>92</v>
      </c>
      <c r="B13" s="53"/>
      <c r="C13" s="69"/>
      <c r="D13" s="69"/>
      <c r="E13" s="69"/>
      <c r="F13" s="69"/>
      <c r="G13" s="69"/>
      <c r="H13" s="69"/>
      <c r="I13" s="69"/>
      <c r="J13" s="69"/>
      <c r="K13" s="69"/>
      <c r="L13" s="51">
        <f t="shared" si="0"/>
        <v>0</v>
      </c>
      <c r="M13" s="82" t="str">
        <f t="shared" si="1"/>
        <v/>
      </c>
      <c r="N13" s="426"/>
    </row>
    <row r="14" spans="1:14" ht="15" customHeight="1" thickBot="1" x14ac:dyDescent="0.25">
      <c r="A14" s="54"/>
      <c r="B14" s="55"/>
      <c r="C14" s="73"/>
      <c r="D14" s="73"/>
      <c r="E14" s="73"/>
      <c r="F14" s="73"/>
      <c r="G14" s="73"/>
      <c r="H14" s="73"/>
      <c r="I14" s="73"/>
      <c r="J14" s="73"/>
      <c r="K14" s="73"/>
      <c r="L14" s="51">
        <f t="shared" si="0"/>
        <v>0</v>
      </c>
      <c r="M14" s="83" t="str">
        <f t="shared" si="1"/>
        <v/>
      </c>
      <c r="N14" s="426"/>
    </row>
    <row r="15" spans="1:14" ht="13.5" thickBot="1" x14ac:dyDescent="0.25">
      <c r="A15" s="56" t="s">
        <v>94</v>
      </c>
      <c r="B15" s="57">
        <f>B8+SUM(B10:B14)</f>
        <v>130000000</v>
      </c>
      <c r="C15" s="57">
        <f t="shared" ref="C15:L15" si="2">C8+SUM(C10:C14)</f>
        <v>130000000</v>
      </c>
      <c r="D15" s="57">
        <f t="shared" si="2"/>
        <v>0</v>
      </c>
      <c r="E15" s="57">
        <f t="shared" si="2"/>
        <v>0</v>
      </c>
      <c r="F15" s="57">
        <f t="shared" si="2"/>
        <v>103935334</v>
      </c>
      <c r="G15" s="57">
        <f t="shared" si="2"/>
        <v>103935334</v>
      </c>
      <c r="H15" s="57">
        <f t="shared" si="2"/>
        <v>26064666</v>
      </c>
      <c r="I15" s="57">
        <f t="shared" si="2"/>
        <v>26064666</v>
      </c>
      <c r="J15" s="57">
        <f t="shared" si="2"/>
        <v>0</v>
      </c>
      <c r="K15" s="57">
        <f t="shared" si="2"/>
        <v>103935334</v>
      </c>
      <c r="L15" s="57">
        <f t="shared" si="2"/>
        <v>103935334</v>
      </c>
      <c r="M15" s="58">
        <f>IF((C15&lt;&gt;0),ROUND((L15/C15)*100,1),"")</f>
        <v>80</v>
      </c>
      <c r="N15" s="426"/>
    </row>
    <row r="16" spans="1:14" x14ac:dyDescent="0.2">
      <c r="A16" s="59"/>
      <c r="B16" s="60"/>
      <c r="C16" s="61"/>
      <c r="D16" s="61"/>
      <c r="E16" s="61"/>
      <c r="F16" s="61"/>
      <c r="G16" s="61"/>
      <c r="H16" s="61"/>
      <c r="I16" s="61"/>
      <c r="J16" s="61"/>
      <c r="K16" s="61"/>
      <c r="L16" s="61"/>
      <c r="M16" s="61"/>
      <c r="N16" s="426"/>
    </row>
    <row r="17" spans="1:14" ht="13.5" thickBot="1" x14ac:dyDescent="0.25">
      <c r="A17" s="62" t="s">
        <v>93</v>
      </c>
      <c r="B17" s="63"/>
      <c r="C17" s="64"/>
      <c r="D17" s="64"/>
      <c r="E17" s="64"/>
      <c r="F17" s="64"/>
      <c r="G17" s="64"/>
      <c r="H17" s="64"/>
      <c r="I17" s="64"/>
      <c r="J17" s="64"/>
      <c r="K17" s="64"/>
      <c r="L17" s="64"/>
      <c r="M17" s="64"/>
      <c r="N17" s="426"/>
    </row>
    <row r="18" spans="1:14" x14ac:dyDescent="0.2">
      <c r="A18" s="65" t="s">
        <v>97</v>
      </c>
      <c r="B18" s="46"/>
      <c r="C18" s="66"/>
      <c r="D18" s="66"/>
      <c r="E18" s="77"/>
      <c r="F18" s="66"/>
      <c r="G18" s="66"/>
      <c r="H18" s="66"/>
      <c r="I18" s="66"/>
      <c r="J18" s="66"/>
      <c r="K18" s="66"/>
      <c r="L18" s="67">
        <f t="shared" ref="L18:L23" si="3">+J18+K18</f>
        <v>0</v>
      </c>
      <c r="M18" s="81" t="str">
        <f t="shared" ref="M18:M24" si="4">IF((C18&lt;&gt;0),ROUND((L18/C18)*100,1),"")</f>
        <v/>
      </c>
      <c r="N18" s="426"/>
    </row>
    <row r="19" spans="1:14" x14ac:dyDescent="0.2">
      <c r="A19" s="68" t="s">
        <v>98</v>
      </c>
      <c r="B19" s="49">
        <v>130000000</v>
      </c>
      <c r="C19" s="69">
        <v>130000000</v>
      </c>
      <c r="D19" s="69"/>
      <c r="E19" s="69"/>
      <c r="F19" s="69">
        <v>130000000</v>
      </c>
      <c r="G19" s="69">
        <v>125801581</v>
      </c>
      <c r="H19" s="69"/>
      <c r="I19" s="69">
        <v>4198419</v>
      </c>
      <c r="J19" s="69"/>
      <c r="K19" s="69">
        <v>1904500</v>
      </c>
      <c r="L19" s="70">
        <f t="shared" si="3"/>
        <v>1904500</v>
      </c>
      <c r="M19" s="82">
        <f t="shared" si="4"/>
        <v>1.5</v>
      </c>
      <c r="N19" s="426"/>
    </row>
    <row r="20" spans="1:14" x14ac:dyDescent="0.2">
      <c r="A20" s="68" t="s">
        <v>99</v>
      </c>
      <c r="B20" s="53"/>
      <c r="C20" s="69"/>
      <c r="D20" s="69"/>
      <c r="E20" s="69"/>
      <c r="F20" s="69"/>
      <c r="G20" s="69"/>
      <c r="H20" s="69"/>
      <c r="I20" s="69"/>
      <c r="J20" s="69"/>
      <c r="K20" s="69"/>
      <c r="L20" s="70">
        <f t="shared" si="3"/>
        <v>0</v>
      </c>
      <c r="M20" s="82" t="str">
        <f t="shared" si="4"/>
        <v/>
      </c>
      <c r="N20" s="426"/>
    </row>
    <row r="21" spans="1:14" x14ac:dyDescent="0.2">
      <c r="A21" s="68" t="s">
        <v>100</v>
      </c>
      <c r="B21" s="53"/>
      <c r="C21" s="69"/>
      <c r="D21" s="69"/>
      <c r="E21" s="69"/>
      <c r="F21" s="69"/>
      <c r="G21" s="69"/>
      <c r="H21" s="69"/>
      <c r="I21" s="69"/>
      <c r="J21" s="69"/>
      <c r="K21" s="69"/>
      <c r="L21" s="70">
        <f t="shared" si="3"/>
        <v>0</v>
      </c>
      <c r="M21" s="82" t="str">
        <f t="shared" si="4"/>
        <v/>
      </c>
      <c r="N21" s="426"/>
    </row>
    <row r="22" spans="1:14" x14ac:dyDescent="0.2">
      <c r="A22" s="71"/>
      <c r="B22" s="53"/>
      <c r="C22" s="69"/>
      <c r="D22" s="69"/>
      <c r="E22" s="69"/>
      <c r="F22" s="69"/>
      <c r="G22" s="69"/>
      <c r="H22" s="69"/>
      <c r="I22" s="69"/>
      <c r="J22" s="69"/>
      <c r="K22" s="69"/>
      <c r="L22" s="70">
        <f t="shared" si="3"/>
        <v>0</v>
      </c>
      <c r="M22" s="82" t="str">
        <f t="shared" si="4"/>
        <v/>
      </c>
      <c r="N22" s="426"/>
    </row>
    <row r="23" spans="1:14" ht="13.5" thickBot="1" x14ac:dyDescent="0.25">
      <c r="A23" s="72"/>
      <c r="B23" s="55"/>
      <c r="C23" s="73"/>
      <c r="D23" s="73"/>
      <c r="E23" s="73"/>
      <c r="F23" s="73"/>
      <c r="G23" s="73"/>
      <c r="H23" s="73"/>
      <c r="I23" s="73"/>
      <c r="J23" s="73"/>
      <c r="K23" s="73"/>
      <c r="L23" s="70">
        <f t="shared" si="3"/>
        <v>0</v>
      </c>
      <c r="M23" s="83" t="str">
        <f t="shared" si="4"/>
        <v/>
      </c>
      <c r="N23" s="426"/>
    </row>
    <row r="24" spans="1:14" ht="13.5" thickBot="1" x14ac:dyDescent="0.25">
      <c r="A24" s="74" t="s">
        <v>78</v>
      </c>
      <c r="B24" s="57">
        <f t="shared" ref="B24:L24" si="5">SUM(B18:B23)</f>
        <v>130000000</v>
      </c>
      <c r="C24" s="57">
        <f t="shared" si="5"/>
        <v>130000000</v>
      </c>
      <c r="D24" s="57">
        <f t="shared" si="5"/>
        <v>0</v>
      </c>
      <c r="E24" s="57">
        <f t="shared" si="5"/>
        <v>0</v>
      </c>
      <c r="F24" s="57">
        <f t="shared" si="5"/>
        <v>130000000</v>
      </c>
      <c r="G24" s="57">
        <f t="shared" si="5"/>
        <v>125801581</v>
      </c>
      <c r="H24" s="57">
        <f t="shared" si="5"/>
        <v>0</v>
      </c>
      <c r="I24" s="57">
        <f t="shared" si="5"/>
        <v>4198419</v>
      </c>
      <c r="J24" s="57">
        <f t="shared" si="5"/>
        <v>0</v>
      </c>
      <c r="K24" s="57">
        <f t="shared" si="5"/>
        <v>1904500</v>
      </c>
      <c r="L24" s="57">
        <f t="shared" si="5"/>
        <v>1904500</v>
      </c>
      <c r="M24" s="58">
        <f t="shared" si="4"/>
        <v>1.5</v>
      </c>
      <c r="N24" s="426"/>
    </row>
    <row r="25" spans="1:14" x14ac:dyDescent="0.2">
      <c r="A25" s="422" t="s">
        <v>171</v>
      </c>
      <c r="B25" s="422"/>
      <c r="C25" s="422"/>
      <c r="D25" s="422"/>
      <c r="E25" s="422"/>
      <c r="F25" s="422"/>
      <c r="G25" s="422"/>
      <c r="H25" s="422"/>
      <c r="I25" s="422"/>
      <c r="J25" s="422"/>
      <c r="K25" s="422"/>
      <c r="L25" s="422"/>
      <c r="M25" s="422"/>
      <c r="N25" s="426"/>
    </row>
    <row r="26" spans="1:14" ht="5.25" customHeight="1" x14ac:dyDescent="0.2">
      <c r="A26" s="75"/>
      <c r="B26" s="75"/>
      <c r="C26" s="75"/>
      <c r="D26" s="75"/>
      <c r="E26" s="75"/>
      <c r="F26" s="75"/>
      <c r="G26" s="75"/>
      <c r="H26" s="75"/>
      <c r="I26" s="75"/>
      <c r="J26" s="75"/>
      <c r="K26" s="75"/>
      <c r="L26" s="75"/>
      <c r="M26" s="75"/>
      <c r="N26" s="426"/>
    </row>
    <row r="27" spans="1:14" ht="15.75" x14ac:dyDescent="0.2">
      <c r="A27" s="431" t="str">
        <f>+CONCATENATE("Önkormányzaton kívüli EU-s projekthez történő hozzájárulás ",LEFT(ÖSSZEFÜGGÉSEK!A4,4),". évi előirányzata és teljesítése")</f>
        <v>Önkormányzaton kívüli EU-s projekthez történő hozzájárulás 2020. évi előirányzata és teljesítése</v>
      </c>
      <c r="B27" s="431"/>
      <c r="C27" s="431"/>
      <c r="D27" s="431"/>
      <c r="E27" s="431"/>
      <c r="F27" s="431"/>
      <c r="G27" s="431"/>
      <c r="H27" s="431"/>
      <c r="I27" s="431"/>
      <c r="J27" s="431"/>
      <c r="K27" s="431"/>
      <c r="L27" s="431"/>
      <c r="M27" s="431"/>
      <c r="N27" s="426"/>
    </row>
    <row r="28" spans="1:14" ht="12" customHeight="1" thickBo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428" t="s">
        <v>478</v>
      </c>
      <c r="M28" s="428"/>
      <c r="N28" s="426"/>
    </row>
    <row r="29" spans="1:14" ht="21.75" thickBot="1" x14ac:dyDescent="0.25">
      <c r="A29" s="417" t="s">
        <v>95</v>
      </c>
      <c r="B29" s="418"/>
      <c r="C29" s="418"/>
      <c r="D29" s="418"/>
      <c r="E29" s="418"/>
      <c r="F29" s="418"/>
      <c r="G29" s="418"/>
      <c r="H29" s="418"/>
      <c r="I29" s="418"/>
      <c r="J29" s="418"/>
      <c r="K29" s="76" t="s">
        <v>451</v>
      </c>
      <c r="L29" s="76" t="s">
        <v>450</v>
      </c>
      <c r="M29" s="76" t="s">
        <v>176</v>
      </c>
      <c r="N29" s="426"/>
    </row>
    <row r="30" spans="1:14" x14ac:dyDescent="0.2">
      <c r="A30" s="411"/>
      <c r="B30" s="412"/>
      <c r="C30" s="412"/>
      <c r="D30" s="412"/>
      <c r="E30" s="412"/>
      <c r="F30" s="412"/>
      <c r="G30" s="412"/>
      <c r="H30" s="412"/>
      <c r="I30" s="412"/>
      <c r="J30" s="412"/>
      <c r="K30" s="77"/>
      <c r="L30" s="78"/>
      <c r="M30" s="78"/>
      <c r="N30" s="426"/>
    </row>
    <row r="31" spans="1:14" ht="13.5" thickBot="1" x14ac:dyDescent="0.25">
      <c r="A31" s="413"/>
      <c r="B31" s="414"/>
      <c r="C31" s="414"/>
      <c r="D31" s="414"/>
      <c r="E31" s="414"/>
      <c r="F31" s="414"/>
      <c r="G31" s="414"/>
      <c r="H31" s="414"/>
      <c r="I31" s="414"/>
      <c r="J31" s="414"/>
      <c r="K31" s="79"/>
      <c r="L31" s="73"/>
      <c r="M31" s="73"/>
      <c r="N31" s="426"/>
    </row>
    <row r="32" spans="1:14" ht="13.5" thickBot="1" x14ac:dyDescent="0.25">
      <c r="A32" s="429" t="s">
        <v>39</v>
      </c>
      <c r="B32" s="430"/>
      <c r="C32" s="430"/>
      <c r="D32" s="430"/>
      <c r="E32" s="430"/>
      <c r="F32" s="430"/>
      <c r="G32" s="430"/>
      <c r="H32" s="430"/>
      <c r="I32" s="430"/>
      <c r="J32" s="430"/>
      <c r="K32" s="80">
        <f>SUM(K30:K31)</f>
        <v>0</v>
      </c>
      <c r="L32" s="80">
        <f>SUM(L30:L31)</f>
        <v>0</v>
      </c>
      <c r="M32" s="80">
        <f>SUM(M30:M31)</f>
        <v>0</v>
      </c>
      <c r="N32" s="426"/>
    </row>
    <row r="33" spans="1:14" x14ac:dyDescent="0.2">
      <c r="N33" s="391"/>
    </row>
    <row r="48" spans="1:14" x14ac:dyDescent="0.2">
      <c r="A48" s="8"/>
    </row>
  </sheetData>
  <mergeCells count="20">
    <mergeCell ref="C4:C5"/>
    <mergeCell ref="A1:M1"/>
    <mergeCell ref="N1:N32"/>
    <mergeCell ref="D4:I4"/>
    <mergeCell ref="L2:M2"/>
    <mergeCell ref="B6:C6"/>
    <mergeCell ref="A32:J32"/>
    <mergeCell ref="H6:I6"/>
    <mergeCell ref="A27:M27"/>
    <mergeCell ref="L28:M28"/>
    <mergeCell ref="F6:G6"/>
    <mergeCell ref="A30:J30"/>
    <mergeCell ref="A31:J31"/>
    <mergeCell ref="J3:M5"/>
    <mergeCell ref="A29:J29"/>
    <mergeCell ref="D6:E6"/>
    <mergeCell ref="A3:A6"/>
    <mergeCell ref="A25:M25"/>
    <mergeCell ref="B4:B5"/>
    <mergeCell ref="B3:I3"/>
  </mergeCells>
  <phoneticPr fontId="24" type="noConversion"/>
  <printOptions horizontalCentered="1"/>
  <pageMargins left="0.78740157480314965" right="0.78740157480314965" top="1.39" bottom="0.78" header="0.78740157480314965" footer="0.78740157480314965"/>
  <pageSetup paperSize="9" scale="94" orientation="landscape" r:id="rId1"/>
  <headerFooter alignWithMargins="0">
    <oddHeader>&amp;C&amp;"Times New Roman CE,Félkövér"&amp;12
Európai uniós támogatással megvalósuló projektek 
bevételei, kiadásai, hozzájárulások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">
    <tabColor rgb="FF92D050"/>
  </sheetPr>
  <dimension ref="A1:K149"/>
  <sheetViews>
    <sheetView zoomScale="140" zoomScaleNormal="140" zoomScaleSheetLayoutView="100" workbookViewId="0">
      <selection activeCell="E2" sqref="E2"/>
    </sheetView>
  </sheetViews>
  <sheetFormatPr defaultRowHeight="12.75" x14ac:dyDescent="0.2"/>
  <cols>
    <col min="1" max="1" width="14.83203125" style="308" customWidth="1"/>
    <col min="2" max="2" width="65.33203125" style="309" customWidth="1"/>
    <col min="3" max="5" width="17" style="310" customWidth="1"/>
    <col min="6" max="16384" width="9.33203125" style="25"/>
  </cols>
  <sheetData>
    <row r="1" spans="1:5" s="284" customFormat="1" ht="16.5" customHeight="1" thickBot="1" x14ac:dyDescent="0.25">
      <c r="A1" s="283"/>
      <c r="B1" s="285"/>
      <c r="C1" s="330"/>
      <c r="D1" s="295"/>
      <c r="E1" s="330" t="str">
        <f>+CONCATENATE("6.1. melléklet a 5/",LEFT(ÖSSZEFÜGGÉSEK!A4,4)+1,". (V.27.) önkormányzati rendelethez")</f>
        <v>6.1. melléklet a 5/2021. (V.27.) önkormányzati rendelethez</v>
      </c>
    </row>
    <row r="2" spans="1:5" s="331" customFormat="1" ht="15.75" customHeight="1" x14ac:dyDescent="0.2">
      <c r="A2" s="311" t="s">
        <v>48</v>
      </c>
      <c r="B2" s="435" t="s">
        <v>145</v>
      </c>
      <c r="C2" s="436"/>
      <c r="D2" s="437"/>
      <c r="E2" s="304" t="s">
        <v>40</v>
      </c>
    </row>
    <row r="3" spans="1:5" s="331" customFormat="1" ht="24.75" thickBot="1" x14ac:dyDescent="0.25">
      <c r="A3" s="329" t="s">
        <v>422</v>
      </c>
      <c r="B3" s="438" t="s">
        <v>421</v>
      </c>
      <c r="C3" s="439"/>
      <c r="D3" s="440"/>
      <c r="E3" s="279" t="s">
        <v>40</v>
      </c>
    </row>
    <row r="4" spans="1:5" s="332" customFormat="1" ht="15.95" customHeight="1" thickBot="1" x14ac:dyDescent="0.3">
      <c r="A4" s="286"/>
      <c r="B4" s="286"/>
      <c r="C4" s="287"/>
      <c r="D4" s="287"/>
      <c r="E4" s="287" t="s">
        <v>480</v>
      </c>
    </row>
    <row r="5" spans="1:5" ht="24.75" thickBot="1" x14ac:dyDescent="0.25">
      <c r="A5" s="120" t="s">
        <v>144</v>
      </c>
      <c r="B5" s="121" t="s">
        <v>474</v>
      </c>
      <c r="C5" s="84" t="s">
        <v>170</v>
      </c>
      <c r="D5" s="84" t="s">
        <v>175</v>
      </c>
      <c r="E5" s="288" t="s">
        <v>176</v>
      </c>
    </row>
    <row r="6" spans="1:5" s="333" customFormat="1" ht="12.95" customHeight="1" thickBot="1" x14ac:dyDescent="0.25">
      <c r="A6" s="281" t="s">
        <v>289</v>
      </c>
      <c r="B6" s="282" t="s">
        <v>290</v>
      </c>
      <c r="C6" s="282" t="s">
        <v>291</v>
      </c>
      <c r="D6" s="99" t="s">
        <v>292</v>
      </c>
      <c r="E6" s="97" t="s">
        <v>293</v>
      </c>
    </row>
    <row r="7" spans="1:5" s="333" customFormat="1" ht="15.95" customHeight="1" thickBot="1" x14ac:dyDescent="0.25">
      <c r="A7" s="432" t="s">
        <v>41</v>
      </c>
      <c r="B7" s="433"/>
      <c r="C7" s="433"/>
      <c r="D7" s="433"/>
      <c r="E7" s="434"/>
    </row>
    <row r="8" spans="1:5" s="333" customFormat="1" ht="12" customHeight="1" thickBot="1" x14ac:dyDescent="0.25">
      <c r="A8" s="150" t="s">
        <v>6</v>
      </c>
      <c r="B8" s="146" t="s">
        <v>181</v>
      </c>
      <c r="C8" s="177">
        <f>SUM(C9:C14)</f>
        <v>108750922</v>
      </c>
      <c r="D8" s="177">
        <f>SUM(D9:D14)</f>
        <v>116566318</v>
      </c>
      <c r="E8" s="160">
        <f>SUM(E9:E14)</f>
        <v>116566318</v>
      </c>
    </row>
    <row r="9" spans="1:5" s="307" customFormat="1" ht="12" customHeight="1" x14ac:dyDescent="0.2">
      <c r="A9" s="317" t="s">
        <v>67</v>
      </c>
      <c r="B9" s="188" t="s">
        <v>182</v>
      </c>
      <c r="C9" s="179">
        <v>67877192</v>
      </c>
      <c r="D9" s="179">
        <v>72652338</v>
      </c>
      <c r="E9" s="162">
        <v>72652338</v>
      </c>
    </row>
    <row r="10" spans="1:5" s="334" customFormat="1" ht="12" customHeight="1" x14ac:dyDescent="0.2">
      <c r="A10" s="318" t="s">
        <v>68</v>
      </c>
      <c r="B10" s="189" t="s">
        <v>183</v>
      </c>
      <c r="C10" s="178">
        <v>33690730</v>
      </c>
      <c r="D10" s="178">
        <v>36139730</v>
      </c>
      <c r="E10" s="161">
        <v>36139730</v>
      </c>
    </row>
    <row r="11" spans="1:5" s="334" customFormat="1" ht="12" customHeight="1" x14ac:dyDescent="0.2">
      <c r="A11" s="318" t="s">
        <v>69</v>
      </c>
      <c r="B11" s="189" t="s">
        <v>184</v>
      </c>
      <c r="C11" s="178">
        <v>5383000</v>
      </c>
      <c r="D11" s="178">
        <v>5383000</v>
      </c>
      <c r="E11" s="161">
        <v>5383000</v>
      </c>
    </row>
    <row r="12" spans="1:5" s="334" customFormat="1" ht="12" customHeight="1" x14ac:dyDescent="0.2">
      <c r="A12" s="318" t="s">
        <v>70</v>
      </c>
      <c r="B12" s="189" t="s">
        <v>185</v>
      </c>
      <c r="C12" s="178">
        <v>1800000</v>
      </c>
      <c r="D12" s="178">
        <v>2391250</v>
      </c>
      <c r="E12" s="161">
        <v>2391250</v>
      </c>
    </row>
    <row r="13" spans="1:5" s="334" customFormat="1" ht="12" customHeight="1" x14ac:dyDescent="0.2">
      <c r="A13" s="318" t="s">
        <v>103</v>
      </c>
      <c r="B13" s="189" t="s">
        <v>186</v>
      </c>
      <c r="C13" s="178"/>
      <c r="D13" s="178"/>
      <c r="E13" s="161"/>
    </row>
    <row r="14" spans="1:5" s="307" customFormat="1" ht="12" customHeight="1" thickBot="1" x14ac:dyDescent="0.25">
      <c r="A14" s="319" t="s">
        <v>71</v>
      </c>
      <c r="B14" s="169" t="s">
        <v>187</v>
      </c>
      <c r="C14" s="180"/>
      <c r="D14" s="180"/>
      <c r="E14" s="163"/>
    </row>
    <row r="15" spans="1:5" s="307" customFormat="1" ht="12" customHeight="1" thickBot="1" x14ac:dyDescent="0.25">
      <c r="A15" s="150" t="s">
        <v>7</v>
      </c>
      <c r="B15" s="167" t="s">
        <v>188</v>
      </c>
      <c r="C15" s="177">
        <f>SUM(C16:C20)</f>
        <v>21075000</v>
      </c>
      <c r="D15" s="177">
        <f>SUM(D16:D20)</f>
        <v>22621000</v>
      </c>
      <c r="E15" s="160">
        <f>SUM(E16:E20)</f>
        <v>22627805</v>
      </c>
    </row>
    <row r="16" spans="1:5" s="307" customFormat="1" ht="12" customHeight="1" x14ac:dyDescent="0.2">
      <c r="A16" s="317" t="s">
        <v>73</v>
      </c>
      <c r="B16" s="188" t="s">
        <v>189</v>
      </c>
      <c r="C16" s="179"/>
      <c r="D16" s="179"/>
      <c r="E16" s="162"/>
    </row>
    <row r="17" spans="1:5" s="307" customFormat="1" ht="12" customHeight="1" x14ac:dyDescent="0.2">
      <c r="A17" s="318" t="s">
        <v>74</v>
      </c>
      <c r="B17" s="189" t="s">
        <v>190</v>
      </c>
      <c r="C17" s="178"/>
      <c r="D17" s="178"/>
      <c r="E17" s="161"/>
    </row>
    <row r="18" spans="1:5" s="307" customFormat="1" ht="12" customHeight="1" x14ac:dyDescent="0.2">
      <c r="A18" s="318" t="s">
        <v>75</v>
      </c>
      <c r="B18" s="189" t="s">
        <v>191</v>
      </c>
      <c r="C18" s="178"/>
      <c r="D18" s="178"/>
      <c r="E18" s="161"/>
    </row>
    <row r="19" spans="1:5" s="307" customFormat="1" ht="12" customHeight="1" x14ac:dyDescent="0.2">
      <c r="A19" s="318" t="s">
        <v>76</v>
      </c>
      <c r="B19" s="189" t="s">
        <v>192</v>
      </c>
      <c r="C19" s="178"/>
      <c r="D19" s="178"/>
      <c r="E19" s="161"/>
    </row>
    <row r="20" spans="1:5" s="307" customFormat="1" ht="12" customHeight="1" x14ac:dyDescent="0.2">
      <c r="A20" s="318" t="s">
        <v>77</v>
      </c>
      <c r="B20" s="189" t="s">
        <v>193</v>
      </c>
      <c r="C20" s="178">
        <v>21075000</v>
      </c>
      <c r="D20" s="178">
        <v>22621000</v>
      </c>
      <c r="E20" s="161">
        <v>22627805</v>
      </c>
    </row>
    <row r="21" spans="1:5" s="334" customFormat="1" ht="12" customHeight="1" thickBot="1" x14ac:dyDescent="0.25">
      <c r="A21" s="319" t="s">
        <v>84</v>
      </c>
      <c r="B21" s="169" t="s">
        <v>194</v>
      </c>
      <c r="C21" s="180"/>
      <c r="D21" s="180"/>
      <c r="E21" s="163"/>
    </row>
    <row r="22" spans="1:5" s="334" customFormat="1" ht="12" customHeight="1" thickBot="1" x14ac:dyDescent="0.25">
      <c r="A22" s="150" t="s">
        <v>8</v>
      </c>
      <c r="B22" s="146" t="s">
        <v>195</v>
      </c>
      <c r="C22" s="177">
        <f>SUM(C23:C27)</f>
        <v>116070262</v>
      </c>
      <c r="D22" s="177">
        <f>SUM(D23:D27)</f>
        <v>121154262</v>
      </c>
      <c r="E22" s="160">
        <f>SUM(E23:E27)</f>
        <v>121136708</v>
      </c>
    </row>
    <row r="23" spans="1:5" s="334" customFormat="1" ht="12" customHeight="1" x14ac:dyDescent="0.2">
      <c r="A23" s="317" t="s">
        <v>56</v>
      </c>
      <c r="B23" s="188" t="s">
        <v>196</v>
      </c>
      <c r="C23" s="179"/>
      <c r="D23" s="179"/>
      <c r="E23" s="162"/>
    </row>
    <row r="24" spans="1:5" s="307" customFormat="1" ht="12" customHeight="1" x14ac:dyDescent="0.2">
      <c r="A24" s="318" t="s">
        <v>57</v>
      </c>
      <c r="B24" s="189" t="s">
        <v>197</v>
      </c>
      <c r="C24" s="178"/>
      <c r="D24" s="178"/>
      <c r="E24" s="161"/>
    </row>
    <row r="25" spans="1:5" s="334" customFormat="1" ht="12" customHeight="1" x14ac:dyDescent="0.2">
      <c r="A25" s="318" t="s">
        <v>58</v>
      </c>
      <c r="B25" s="189" t="s">
        <v>198</v>
      </c>
      <c r="C25" s="178"/>
      <c r="D25" s="178"/>
      <c r="E25" s="161"/>
    </row>
    <row r="26" spans="1:5" s="334" customFormat="1" ht="12" customHeight="1" x14ac:dyDescent="0.2">
      <c r="A26" s="318" t="s">
        <v>59</v>
      </c>
      <c r="B26" s="189" t="s">
        <v>199</v>
      </c>
      <c r="C26" s="178"/>
      <c r="D26" s="178"/>
      <c r="E26" s="161"/>
    </row>
    <row r="27" spans="1:5" s="334" customFormat="1" ht="12" customHeight="1" x14ac:dyDescent="0.2">
      <c r="A27" s="318" t="s">
        <v>117</v>
      </c>
      <c r="B27" s="189" t="s">
        <v>200</v>
      </c>
      <c r="C27" s="178">
        <v>116070262</v>
      </c>
      <c r="D27" s="178">
        <v>121154262</v>
      </c>
      <c r="E27" s="161">
        <v>121136708</v>
      </c>
    </row>
    <row r="28" spans="1:5" s="334" customFormat="1" ht="12" customHeight="1" thickBot="1" x14ac:dyDescent="0.25">
      <c r="A28" s="319" t="s">
        <v>118</v>
      </c>
      <c r="B28" s="190" t="s">
        <v>201</v>
      </c>
      <c r="C28" s="180"/>
      <c r="D28" s="180"/>
      <c r="E28" s="163"/>
    </row>
    <row r="29" spans="1:5" s="334" customFormat="1" ht="12" customHeight="1" thickBot="1" x14ac:dyDescent="0.25">
      <c r="A29" s="150" t="s">
        <v>119</v>
      </c>
      <c r="B29" s="146" t="s">
        <v>469</v>
      </c>
      <c r="C29" s="183">
        <f>SUM(C30:C35)</f>
        <v>35830000</v>
      </c>
      <c r="D29" s="183">
        <f>SUM(D30:D35)</f>
        <v>30830000</v>
      </c>
      <c r="E29" s="196">
        <f>SUM(E30:E35)</f>
        <v>27216102</v>
      </c>
    </row>
    <row r="30" spans="1:5" s="334" customFormat="1" ht="12" customHeight="1" x14ac:dyDescent="0.2">
      <c r="A30" s="317" t="s">
        <v>202</v>
      </c>
      <c r="B30" s="188" t="s">
        <v>485</v>
      </c>
      <c r="C30" s="179">
        <v>7200000</v>
      </c>
      <c r="D30" s="179">
        <v>7200000</v>
      </c>
      <c r="E30" s="162">
        <v>6633679</v>
      </c>
    </row>
    <row r="31" spans="1:5" s="334" customFormat="1" ht="12" customHeight="1" x14ac:dyDescent="0.2">
      <c r="A31" s="318" t="s">
        <v>203</v>
      </c>
      <c r="B31" s="189" t="s">
        <v>486</v>
      </c>
      <c r="C31" s="178">
        <v>23000000</v>
      </c>
      <c r="D31" s="178">
        <v>23000000</v>
      </c>
      <c r="E31" s="161">
        <v>20289085</v>
      </c>
    </row>
    <row r="32" spans="1:5" s="334" customFormat="1" ht="12" customHeight="1" x14ac:dyDescent="0.2">
      <c r="A32" s="318" t="s">
        <v>204</v>
      </c>
      <c r="B32" s="189" t="s">
        <v>487</v>
      </c>
      <c r="C32" s="178">
        <v>5000000</v>
      </c>
      <c r="D32" s="178">
        <v>0</v>
      </c>
      <c r="E32" s="161">
        <v>0</v>
      </c>
    </row>
    <row r="33" spans="1:5" s="334" customFormat="1" ht="12" customHeight="1" x14ac:dyDescent="0.2">
      <c r="A33" s="318" t="s">
        <v>470</v>
      </c>
      <c r="B33" s="189" t="s">
        <v>473</v>
      </c>
      <c r="C33" s="178"/>
      <c r="D33" s="178"/>
      <c r="E33" s="161"/>
    </row>
    <row r="34" spans="1:5" s="334" customFormat="1" ht="12" customHeight="1" x14ac:dyDescent="0.2">
      <c r="A34" s="318" t="s">
        <v>471</v>
      </c>
      <c r="B34" s="189" t="s">
        <v>205</v>
      </c>
      <c r="C34" s="178">
        <v>150000</v>
      </c>
      <c r="D34" s="178">
        <v>150000</v>
      </c>
      <c r="E34" s="161">
        <v>92180</v>
      </c>
    </row>
    <row r="35" spans="1:5" s="334" customFormat="1" ht="12" customHeight="1" thickBot="1" x14ac:dyDescent="0.25">
      <c r="A35" s="319" t="s">
        <v>472</v>
      </c>
      <c r="B35" s="169" t="s">
        <v>206</v>
      </c>
      <c r="C35" s="180">
        <v>480000</v>
      </c>
      <c r="D35" s="180">
        <v>480000</v>
      </c>
      <c r="E35" s="163">
        <v>201158</v>
      </c>
    </row>
    <row r="36" spans="1:5" s="334" customFormat="1" ht="12" customHeight="1" thickBot="1" x14ac:dyDescent="0.25">
      <c r="A36" s="150" t="s">
        <v>10</v>
      </c>
      <c r="B36" s="146" t="s">
        <v>207</v>
      </c>
      <c r="C36" s="177">
        <f>SUM(C37:C46)</f>
        <v>15856000</v>
      </c>
      <c r="D36" s="177">
        <f>SUM(D37:D46)</f>
        <v>17233000</v>
      </c>
      <c r="E36" s="160">
        <f>SUM(E37:E46)</f>
        <v>13937835</v>
      </c>
    </row>
    <row r="37" spans="1:5" s="334" customFormat="1" ht="12" customHeight="1" x14ac:dyDescent="0.2">
      <c r="A37" s="317" t="s">
        <v>60</v>
      </c>
      <c r="B37" s="188" t="s">
        <v>208</v>
      </c>
      <c r="C37" s="179"/>
      <c r="D37" s="179"/>
      <c r="E37" s="162">
        <v>187106</v>
      </c>
    </row>
    <row r="38" spans="1:5" s="334" customFormat="1" ht="12" customHeight="1" x14ac:dyDescent="0.2">
      <c r="A38" s="318" t="s">
        <v>61</v>
      </c>
      <c r="B38" s="189" t="s">
        <v>209</v>
      </c>
      <c r="C38" s="178">
        <v>750000</v>
      </c>
      <c r="D38" s="178">
        <v>750000</v>
      </c>
      <c r="E38" s="161">
        <v>447617</v>
      </c>
    </row>
    <row r="39" spans="1:5" s="334" customFormat="1" ht="12" customHeight="1" x14ac:dyDescent="0.2">
      <c r="A39" s="318" t="s">
        <v>62</v>
      </c>
      <c r="B39" s="189" t="s">
        <v>210</v>
      </c>
      <c r="C39" s="178">
        <v>158000</v>
      </c>
      <c r="D39" s="178">
        <v>158000</v>
      </c>
      <c r="E39" s="161">
        <v>802513</v>
      </c>
    </row>
    <row r="40" spans="1:5" s="334" customFormat="1" ht="12" customHeight="1" x14ac:dyDescent="0.2">
      <c r="A40" s="318" t="s">
        <v>121</v>
      </c>
      <c r="B40" s="189" t="s">
        <v>211</v>
      </c>
      <c r="C40" s="178">
        <v>7378000</v>
      </c>
      <c r="D40" s="178">
        <v>7378000</v>
      </c>
      <c r="E40" s="161">
        <v>6282134</v>
      </c>
    </row>
    <row r="41" spans="1:5" s="334" customFormat="1" ht="12" customHeight="1" x14ac:dyDescent="0.2">
      <c r="A41" s="318" t="s">
        <v>122</v>
      </c>
      <c r="B41" s="189" t="s">
        <v>212</v>
      </c>
      <c r="C41" s="178">
        <v>5759000</v>
      </c>
      <c r="D41" s="178">
        <v>5759000</v>
      </c>
      <c r="E41" s="161">
        <v>3635687</v>
      </c>
    </row>
    <row r="42" spans="1:5" s="334" customFormat="1" ht="12" customHeight="1" x14ac:dyDescent="0.2">
      <c r="A42" s="318" t="s">
        <v>123</v>
      </c>
      <c r="B42" s="189" t="s">
        <v>213</v>
      </c>
      <c r="C42" s="178">
        <v>1811000</v>
      </c>
      <c r="D42" s="178">
        <v>1811000</v>
      </c>
      <c r="E42" s="161">
        <v>1185699</v>
      </c>
    </row>
    <row r="43" spans="1:5" s="334" customFormat="1" ht="12" customHeight="1" x14ac:dyDescent="0.2">
      <c r="A43" s="318" t="s">
        <v>124</v>
      </c>
      <c r="B43" s="189" t="s">
        <v>214</v>
      </c>
      <c r="C43" s="178"/>
      <c r="D43" s="178">
        <v>1377000</v>
      </c>
      <c r="E43" s="161">
        <v>1377000</v>
      </c>
    </row>
    <row r="44" spans="1:5" s="334" customFormat="1" ht="12" customHeight="1" x14ac:dyDescent="0.2">
      <c r="A44" s="318" t="s">
        <v>125</v>
      </c>
      <c r="B44" s="189" t="s">
        <v>215</v>
      </c>
      <c r="C44" s="178"/>
      <c r="D44" s="178"/>
      <c r="E44" s="161">
        <v>33</v>
      </c>
    </row>
    <row r="45" spans="1:5" s="334" customFormat="1" ht="12" customHeight="1" x14ac:dyDescent="0.2">
      <c r="A45" s="318" t="s">
        <v>216</v>
      </c>
      <c r="B45" s="189" t="s">
        <v>490</v>
      </c>
      <c r="C45" s="181"/>
      <c r="D45" s="181"/>
      <c r="E45" s="164"/>
    </row>
    <row r="46" spans="1:5" s="307" customFormat="1" ht="12" customHeight="1" thickBot="1" x14ac:dyDescent="0.25">
      <c r="A46" s="319" t="s">
        <v>218</v>
      </c>
      <c r="B46" s="190" t="s">
        <v>219</v>
      </c>
      <c r="C46" s="182"/>
      <c r="D46" s="182"/>
      <c r="E46" s="165">
        <v>20046</v>
      </c>
    </row>
    <row r="47" spans="1:5" s="334" customFormat="1" ht="12" customHeight="1" thickBot="1" x14ac:dyDescent="0.25">
      <c r="A47" s="150" t="s">
        <v>11</v>
      </c>
      <c r="B47" s="146" t="s">
        <v>220</v>
      </c>
      <c r="C47" s="177">
        <f>SUM(C48:C52)</f>
        <v>0</v>
      </c>
      <c r="D47" s="177">
        <f>SUM(D48:D52)</f>
        <v>310170</v>
      </c>
      <c r="E47" s="160">
        <f>SUM(E48:E52)</f>
        <v>310170</v>
      </c>
    </row>
    <row r="48" spans="1:5" s="334" customFormat="1" ht="12" customHeight="1" x14ac:dyDescent="0.2">
      <c r="A48" s="317" t="s">
        <v>63</v>
      </c>
      <c r="B48" s="188" t="s">
        <v>221</v>
      </c>
      <c r="C48" s="198"/>
      <c r="D48" s="198"/>
      <c r="E48" s="166"/>
    </row>
    <row r="49" spans="1:5" s="334" customFormat="1" ht="12" customHeight="1" x14ac:dyDescent="0.2">
      <c r="A49" s="318" t="s">
        <v>64</v>
      </c>
      <c r="B49" s="189" t="s">
        <v>222</v>
      </c>
      <c r="C49" s="181"/>
      <c r="D49" s="181">
        <v>310170</v>
      </c>
      <c r="E49" s="164">
        <v>310170</v>
      </c>
    </row>
    <row r="50" spans="1:5" s="334" customFormat="1" ht="12" customHeight="1" x14ac:dyDescent="0.2">
      <c r="A50" s="318" t="s">
        <v>223</v>
      </c>
      <c r="B50" s="189" t="s">
        <v>224</v>
      </c>
      <c r="C50" s="181"/>
      <c r="D50" s="181"/>
      <c r="E50" s="164"/>
    </row>
    <row r="51" spans="1:5" s="334" customFormat="1" ht="12" customHeight="1" x14ac:dyDescent="0.2">
      <c r="A51" s="318" t="s">
        <v>225</v>
      </c>
      <c r="B51" s="189" t="s">
        <v>226</v>
      </c>
      <c r="C51" s="181"/>
      <c r="D51" s="181"/>
      <c r="E51" s="164"/>
    </row>
    <row r="52" spans="1:5" s="334" customFormat="1" ht="12" customHeight="1" thickBot="1" x14ac:dyDescent="0.25">
      <c r="A52" s="319" t="s">
        <v>227</v>
      </c>
      <c r="B52" s="190" t="s">
        <v>228</v>
      </c>
      <c r="C52" s="182"/>
      <c r="D52" s="182"/>
      <c r="E52" s="165"/>
    </row>
    <row r="53" spans="1:5" s="334" customFormat="1" ht="12" customHeight="1" thickBot="1" x14ac:dyDescent="0.25">
      <c r="A53" s="150" t="s">
        <v>126</v>
      </c>
      <c r="B53" s="146" t="s">
        <v>229</v>
      </c>
      <c r="C53" s="177">
        <f>SUM(C54:C56)</f>
        <v>2843512</v>
      </c>
      <c r="D53" s="177">
        <f>SUM(D54:D56)</f>
        <v>2843512</v>
      </c>
      <c r="E53" s="160">
        <f>SUM(E54:E56)</f>
        <v>0</v>
      </c>
    </row>
    <row r="54" spans="1:5" s="307" customFormat="1" ht="12" customHeight="1" x14ac:dyDescent="0.2">
      <c r="A54" s="317" t="s">
        <v>65</v>
      </c>
      <c r="B54" s="188" t="s">
        <v>230</v>
      </c>
      <c r="C54" s="179"/>
      <c r="D54" s="179"/>
      <c r="E54" s="162"/>
    </row>
    <row r="55" spans="1:5" s="307" customFormat="1" ht="12" customHeight="1" x14ac:dyDescent="0.2">
      <c r="A55" s="318" t="s">
        <v>66</v>
      </c>
      <c r="B55" s="189" t="s">
        <v>231</v>
      </c>
      <c r="C55" s="178">
        <v>2843512</v>
      </c>
      <c r="D55" s="178">
        <v>2843512</v>
      </c>
      <c r="E55" s="161"/>
    </row>
    <row r="56" spans="1:5" s="307" customFormat="1" ht="12" customHeight="1" x14ac:dyDescent="0.2">
      <c r="A56" s="318" t="s">
        <v>232</v>
      </c>
      <c r="B56" s="189" t="s">
        <v>233</v>
      </c>
      <c r="C56" s="178"/>
      <c r="D56" s="178"/>
      <c r="E56" s="161"/>
    </row>
    <row r="57" spans="1:5" s="307" customFormat="1" ht="12" customHeight="1" thickBot="1" x14ac:dyDescent="0.25">
      <c r="A57" s="319" t="s">
        <v>234</v>
      </c>
      <c r="B57" s="190" t="s">
        <v>235</v>
      </c>
      <c r="C57" s="180"/>
      <c r="D57" s="180"/>
      <c r="E57" s="163"/>
    </row>
    <row r="58" spans="1:5" s="334" customFormat="1" ht="12" customHeight="1" thickBot="1" x14ac:dyDescent="0.25">
      <c r="A58" s="150" t="s">
        <v>13</v>
      </c>
      <c r="B58" s="167" t="s">
        <v>236</v>
      </c>
      <c r="C58" s="177">
        <f>SUM(C59:C61)</f>
        <v>250000</v>
      </c>
      <c r="D58" s="177">
        <f>SUM(D59:D61)</f>
        <v>250000</v>
      </c>
      <c r="E58" s="160">
        <f>SUM(E59:E61)</f>
        <v>265500</v>
      </c>
    </row>
    <row r="59" spans="1:5" s="334" customFormat="1" ht="12" customHeight="1" x14ac:dyDescent="0.2">
      <c r="A59" s="317" t="s">
        <v>127</v>
      </c>
      <c r="B59" s="188" t="s">
        <v>237</v>
      </c>
      <c r="C59" s="181"/>
      <c r="D59" s="181"/>
      <c r="E59" s="164"/>
    </row>
    <row r="60" spans="1:5" s="334" customFormat="1" ht="12" customHeight="1" x14ac:dyDescent="0.2">
      <c r="A60" s="318" t="s">
        <v>128</v>
      </c>
      <c r="B60" s="189" t="s">
        <v>425</v>
      </c>
      <c r="C60" s="181">
        <v>250000</v>
      </c>
      <c r="D60" s="181">
        <v>250000</v>
      </c>
      <c r="E60" s="164">
        <v>265500</v>
      </c>
    </row>
    <row r="61" spans="1:5" s="334" customFormat="1" ht="12" customHeight="1" x14ac:dyDescent="0.2">
      <c r="A61" s="318" t="s">
        <v>150</v>
      </c>
      <c r="B61" s="189" t="s">
        <v>239</v>
      </c>
      <c r="C61" s="181"/>
      <c r="D61" s="181"/>
      <c r="E61" s="164"/>
    </row>
    <row r="62" spans="1:5" s="334" customFormat="1" ht="12" customHeight="1" thickBot="1" x14ac:dyDescent="0.25">
      <c r="A62" s="319" t="s">
        <v>240</v>
      </c>
      <c r="B62" s="190" t="s">
        <v>241</v>
      </c>
      <c r="C62" s="181"/>
      <c r="D62" s="181"/>
      <c r="E62" s="164"/>
    </row>
    <row r="63" spans="1:5" s="334" customFormat="1" ht="12" customHeight="1" thickBot="1" x14ac:dyDescent="0.25">
      <c r="A63" s="150" t="s">
        <v>14</v>
      </c>
      <c r="B63" s="146" t="s">
        <v>242</v>
      </c>
      <c r="C63" s="183">
        <f>+C8+C15+C22+C29+C36+C47+C53+C58</f>
        <v>300675696</v>
      </c>
      <c r="D63" s="183">
        <f>+D8+D15+D22+D29+D36+D47+D53+D58</f>
        <v>311808262</v>
      </c>
      <c r="E63" s="196">
        <f>+E8+E15+E22+E29+E36+E47+E53+E58</f>
        <v>302060438</v>
      </c>
    </row>
    <row r="64" spans="1:5" s="334" customFormat="1" ht="12" customHeight="1" thickBot="1" x14ac:dyDescent="0.2">
      <c r="A64" s="320" t="s">
        <v>423</v>
      </c>
      <c r="B64" s="167" t="s">
        <v>244</v>
      </c>
      <c r="C64" s="177">
        <f>SUM(C65:C67)</f>
        <v>0</v>
      </c>
      <c r="D64" s="177">
        <f>SUM(D65:D67)</f>
        <v>0</v>
      </c>
      <c r="E64" s="160">
        <f>SUM(E65:E67)</f>
        <v>0</v>
      </c>
    </row>
    <row r="65" spans="1:5" s="334" customFormat="1" ht="12" customHeight="1" x14ac:dyDescent="0.2">
      <c r="A65" s="317" t="s">
        <v>245</v>
      </c>
      <c r="B65" s="188" t="s">
        <v>246</v>
      </c>
      <c r="C65" s="181"/>
      <c r="D65" s="181"/>
      <c r="E65" s="164"/>
    </row>
    <row r="66" spans="1:5" s="334" customFormat="1" ht="12" customHeight="1" x14ac:dyDescent="0.2">
      <c r="A66" s="318" t="s">
        <v>247</v>
      </c>
      <c r="B66" s="189" t="s">
        <v>248</v>
      </c>
      <c r="C66" s="181"/>
      <c r="D66" s="181"/>
      <c r="E66" s="164"/>
    </row>
    <row r="67" spans="1:5" s="334" customFormat="1" ht="12" customHeight="1" thickBot="1" x14ac:dyDescent="0.25">
      <c r="A67" s="319" t="s">
        <v>249</v>
      </c>
      <c r="B67" s="313" t="s">
        <v>250</v>
      </c>
      <c r="C67" s="181"/>
      <c r="D67" s="181"/>
      <c r="E67" s="164"/>
    </row>
    <row r="68" spans="1:5" s="334" customFormat="1" ht="12" customHeight="1" thickBot="1" x14ac:dyDescent="0.2">
      <c r="A68" s="320" t="s">
        <v>251</v>
      </c>
      <c r="B68" s="167" t="s">
        <v>252</v>
      </c>
      <c r="C68" s="177">
        <f>SUM(C69:C72)</f>
        <v>16751274</v>
      </c>
      <c r="D68" s="177">
        <f>SUM(D69:D72)</f>
        <v>25733887</v>
      </c>
      <c r="E68" s="160">
        <f>SUM(E69:E72)</f>
        <v>0</v>
      </c>
    </row>
    <row r="69" spans="1:5" s="334" customFormat="1" ht="12" customHeight="1" x14ac:dyDescent="0.2">
      <c r="A69" s="317" t="s">
        <v>104</v>
      </c>
      <c r="B69" s="188" t="s">
        <v>253</v>
      </c>
      <c r="C69" s="181">
        <v>16751274</v>
      </c>
      <c r="D69" s="181">
        <v>25733887</v>
      </c>
      <c r="E69" s="164"/>
    </row>
    <row r="70" spans="1:5" s="334" customFormat="1" ht="12" customHeight="1" x14ac:dyDescent="0.2">
      <c r="A70" s="318" t="s">
        <v>105</v>
      </c>
      <c r="B70" s="189" t="s">
        <v>254</v>
      </c>
      <c r="C70" s="181"/>
      <c r="D70" s="181"/>
      <c r="E70" s="164"/>
    </row>
    <row r="71" spans="1:5" s="334" customFormat="1" ht="12" customHeight="1" x14ac:dyDescent="0.2">
      <c r="A71" s="318" t="s">
        <v>255</v>
      </c>
      <c r="B71" s="189" t="s">
        <v>256</v>
      </c>
      <c r="C71" s="181"/>
      <c r="D71" s="181"/>
      <c r="E71" s="164"/>
    </row>
    <row r="72" spans="1:5" s="334" customFormat="1" ht="12" customHeight="1" thickBot="1" x14ac:dyDescent="0.25">
      <c r="A72" s="319" t="s">
        <v>257</v>
      </c>
      <c r="B72" s="190" t="s">
        <v>258</v>
      </c>
      <c r="C72" s="181"/>
      <c r="D72" s="181"/>
      <c r="E72" s="164"/>
    </row>
    <row r="73" spans="1:5" s="334" customFormat="1" ht="12" customHeight="1" thickBot="1" x14ac:dyDescent="0.2">
      <c r="A73" s="320" t="s">
        <v>259</v>
      </c>
      <c r="B73" s="167" t="s">
        <v>260</v>
      </c>
      <c r="C73" s="177">
        <f>SUM(C74:C75)</f>
        <v>33389776</v>
      </c>
      <c r="D73" s="177">
        <f>SUM(D74:D75)</f>
        <v>24417689</v>
      </c>
      <c r="E73" s="160">
        <f>SUM(E74:E75)</f>
        <v>24417689</v>
      </c>
    </row>
    <row r="74" spans="1:5" s="334" customFormat="1" ht="12" customHeight="1" x14ac:dyDescent="0.2">
      <c r="A74" s="317" t="s">
        <v>261</v>
      </c>
      <c r="B74" s="188" t="s">
        <v>262</v>
      </c>
      <c r="C74" s="181">
        <v>33389776</v>
      </c>
      <c r="D74" s="181">
        <v>24417689</v>
      </c>
      <c r="E74" s="164">
        <v>24417689</v>
      </c>
    </row>
    <row r="75" spans="1:5" s="334" customFormat="1" ht="12" customHeight="1" thickBot="1" x14ac:dyDescent="0.25">
      <c r="A75" s="319" t="s">
        <v>263</v>
      </c>
      <c r="B75" s="190" t="s">
        <v>264</v>
      </c>
      <c r="C75" s="181"/>
      <c r="D75" s="181"/>
      <c r="E75" s="164"/>
    </row>
    <row r="76" spans="1:5" s="334" customFormat="1" ht="12" customHeight="1" thickBot="1" x14ac:dyDescent="0.2">
      <c r="A76" s="320" t="s">
        <v>265</v>
      </c>
      <c r="B76" s="167" t="s">
        <v>266</v>
      </c>
      <c r="C76" s="177">
        <f>SUM(C77:C79)</f>
        <v>4350037</v>
      </c>
      <c r="D76" s="177">
        <f>SUM(D77:D79)</f>
        <v>5197879</v>
      </c>
      <c r="E76" s="160">
        <f>SUM(E77:E79)</f>
        <v>5197879</v>
      </c>
    </row>
    <row r="77" spans="1:5" s="334" customFormat="1" ht="12" customHeight="1" x14ac:dyDescent="0.2">
      <c r="A77" s="317" t="s">
        <v>267</v>
      </c>
      <c r="B77" s="188" t="s">
        <v>268</v>
      </c>
      <c r="C77" s="181">
        <v>4350037</v>
      </c>
      <c r="D77" s="181">
        <v>5197879</v>
      </c>
      <c r="E77" s="164">
        <v>5197879</v>
      </c>
    </row>
    <row r="78" spans="1:5" s="334" customFormat="1" ht="12" customHeight="1" x14ac:dyDescent="0.2">
      <c r="A78" s="318" t="s">
        <v>269</v>
      </c>
      <c r="B78" s="189" t="s">
        <v>270</v>
      </c>
      <c r="C78" s="181"/>
      <c r="D78" s="181"/>
      <c r="E78" s="164"/>
    </row>
    <row r="79" spans="1:5" s="334" customFormat="1" ht="12" customHeight="1" thickBot="1" x14ac:dyDescent="0.25">
      <c r="A79" s="319" t="s">
        <v>271</v>
      </c>
      <c r="B79" s="190" t="s">
        <v>272</v>
      </c>
      <c r="C79" s="181"/>
      <c r="D79" s="181"/>
      <c r="E79" s="164"/>
    </row>
    <row r="80" spans="1:5" s="334" customFormat="1" ht="12" customHeight="1" thickBot="1" x14ac:dyDescent="0.2">
      <c r="A80" s="320" t="s">
        <v>273</v>
      </c>
      <c r="B80" s="167" t="s">
        <v>274</v>
      </c>
      <c r="C80" s="177">
        <f>SUM(C81:C84)</f>
        <v>0</v>
      </c>
      <c r="D80" s="177">
        <f>SUM(D81:D84)</f>
        <v>0</v>
      </c>
      <c r="E80" s="160">
        <f>SUM(E81:E84)</f>
        <v>0</v>
      </c>
    </row>
    <row r="81" spans="1:5" s="334" customFormat="1" ht="12" customHeight="1" x14ac:dyDescent="0.2">
      <c r="A81" s="321" t="s">
        <v>275</v>
      </c>
      <c r="B81" s="188" t="s">
        <v>276</v>
      </c>
      <c r="C81" s="181"/>
      <c r="D81" s="181"/>
      <c r="E81" s="164"/>
    </row>
    <row r="82" spans="1:5" s="334" customFormat="1" ht="12" customHeight="1" x14ac:dyDescent="0.2">
      <c r="A82" s="322" t="s">
        <v>277</v>
      </c>
      <c r="B82" s="189" t="s">
        <v>278</v>
      </c>
      <c r="C82" s="181"/>
      <c r="D82" s="181"/>
      <c r="E82" s="164"/>
    </row>
    <row r="83" spans="1:5" s="334" customFormat="1" ht="12" customHeight="1" x14ac:dyDescent="0.2">
      <c r="A83" s="322" t="s">
        <v>279</v>
      </c>
      <c r="B83" s="189" t="s">
        <v>280</v>
      </c>
      <c r="C83" s="181"/>
      <c r="D83" s="181"/>
      <c r="E83" s="164"/>
    </row>
    <row r="84" spans="1:5" s="334" customFormat="1" ht="12" customHeight="1" thickBot="1" x14ac:dyDescent="0.25">
      <c r="A84" s="323" t="s">
        <v>281</v>
      </c>
      <c r="B84" s="190" t="s">
        <v>282</v>
      </c>
      <c r="C84" s="181"/>
      <c r="D84" s="181"/>
      <c r="E84" s="164"/>
    </row>
    <row r="85" spans="1:5" s="334" customFormat="1" ht="12" customHeight="1" thickBot="1" x14ac:dyDescent="0.2">
      <c r="A85" s="320" t="s">
        <v>283</v>
      </c>
      <c r="B85" s="167" t="s">
        <v>284</v>
      </c>
      <c r="C85" s="202"/>
      <c r="D85" s="202"/>
      <c r="E85" s="203"/>
    </row>
    <row r="86" spans="1:5" s="334" customFormat="1" ht="12" customHeight="1" thickBot="1" x14ac:dyDescent="0.2">
      <c r="A86" s="320" t="s">
        <v>285</v>
      </c>
      <c r="B86" s="314" t="s">
        <v>286</v>
      </c>
      <c r="C86" s="183">
        <f>+C64+C68+C73+C76+C80+C85</f>
        <v>54491087</v>
      </c>
      <c r="D86" s="183">
        <f>+D64+D68+D73+D76+D80+D85</f>
        <v>55349455</v>
      </c>
      <c r="E86" s="196">
        <f>+E64+E68+E73+E76+E80+E85</f>
        <v>29615568</v>
      </c>
    </row>
    <row r="87" spans="1:5" s="334" customFormat="1" ht="12" customHeight="1" thickBot="1" x14ac:dyDescent="0.2">
      <c r="A87" s="324" t="s">
        <v>287</v>
      </c>
      <c r="B87" s="315" t="s">
        <v>424</v>
      </c>
      <c r="C87" s="183">
        <f>+C63+C86</f>
        <v>355166783</v>
      </c>
      <c r="D87" s="183">
        <f>+D63+D86</f>
        <v>367157717</v>
      </c>
      <c r="E87" s="196">
        <f>+E63+E86</f>
        <v>331676006</v>
      </c>
    </row>
    <row r="88" spans="1:5" s="334" customFormat="1" ht="15" customHeight="1" x14ac:dyDescent="0.2">
      <c r="A88" s="289"/>
      <c r="B88" s="290"/>
      <c r="C88" s="305"/>
      <c r="D88" s="305"/>
      <c r="E88" s="305"/>
    </row>
    <row r="89" spans="1:5" ht="13.5" thickBot="1" x14ac:dyDescent="0.25">
      <c r="A89" s="291"/>
      <c r="B89" s="292"/>
      <c r="C89" s="306"/>
      <c r="D89" s="306"/>
      <c r="E89" s="306"/>
    </row>
    <row r="90" spans="1:5" s="333" customFormat="1" ht="16.5" customHeight="1" thickBot="1" x14ac:dyDescent="0.25">
      <c r="A90" s="432" t="s">
        <v>42</v>
      </c>
      <c r="B90" s="433"/>
      <c r="C90" s="433"/>
      <c r="D90" s="433"/>
      <c r="E90" s="434"/>
    </row>
    <row r="91" spans="1:5" s="110" customFormat="1" ht="12" customHeight="1" thickBot="1" x14ac:dyDescent="0.25">
      <c r="A91" s="312" t="s">
        <v>6</v>
      </c>
      <c r="B91" s="149" t="s">
        <v>295</v>
      </c>
      <c r="C91" s="296">
        <f>SUM(C92:C96)</f>
        <v>93770390</v>
      </c>
      <c r="D91" s="296">
        <f>SUM(D92:D96)</f>
        <v>97587890</v>
      </c>
      <c r="E91" s="296">
        <f>SUM(E92:E96)</f>
        <v>78168256</v>
      </c>
    </row>
    <row r="92" spans="1:5" ht="12" customHeight="1" x14ac:dyDescent="0.2">
      <c r="A92" s="325" t="s">
        <v>67</v>
      </c>
      <c r="B92" s="135" t="s">
        <v>36</v>
      </c>
      <c r="C92" s="297">
        <v>21300000</v>
      </c>
      <c r="D92" s="297">
        <v>23531000</v>
      </c>
      <c r="E92" s="297">
        <v>22740725</v>
      </c>
    </row>
    <row r="93" spans="1:5" ht="12" customHeight="1" x14ac:dyDescent="0.2">
      <c r="A93" s="318" t="s">
        <v>68</v>
      </c>
      <c r="B93" s="133" t="s">
        <v>129</v>
      </c>
      <c r="C93" s="298">
        <v>3847000</v>
      </c>
      <c r="D93" s="298">
        <v>4108000</v>
      </c>
      <c r="E93" s="298">
        <v>3563021</v>
      </c>
    </row>
    <row r="94" spans="1:5" ht="12" customHeight="1" x14ac:dyDescent="0.2">
      <c r="A94" s="318" t="s">
        <v>69</v>
      </c>
      <c r="B94" s="133" t="s">
        <v>96</v>
      </c>
      <c r="C94" s="300">
        <v>52026000</v>
      </c>
      <c r="D94" s="300">
        <v>53060620</v>
      </c>
      <c r="E94" s="300">
        <v>35961923</v>
      </c>
    </row>
    <row r="95" spans="1:5" ht="12" customHeight="1" x14ac:dyDescent="0.2">
      <c r="A95" s="318" t="s">
        <v>70</v>
      </c>
      <c r="B95" s="136" t="s">
        <v>130</v>
      </c>
      <c r="C95" s="300">
        <v>5383000</v>
      </c>
      <c r="D95" s="300">
        <v>5413880</v>
      </c>
      <c r="E95" s="300">
        <v>5413880</v>
      </c>
    </row>
    <row r="96" spans="1:5" ht="12" customHeight="1" x14ac:dyDescent="0.2">
      <c r="A96" s="318" t="s">
        <v>79</v>
      </c>
      <c r="B96" s="144" t="s">
        <v>131</v>
      </c>
      <c r="C96" s="300">
        <f>SUM(C97:C106)</f>
        <v>11214390</v>
      </c>
      <c r="D96" s="300">
        <f>SUM(D97:D106)</f>
        <v>11474390</v>
      </c>
      <c r="E96" s="300">
        <f>SUM(E97:E106)</f>
        <v>10488707</v>
      </c>
    </row>
    <row r="97" spans="1:5" ht="12" customHeight="1" x14ac:dyDescent="0.2">
      <c r="A97" s="318" t="s">
        <v>71</v>
      </c>
      <c r="B97" s="133" t="s">
        <v>296</v>
      </c>
      <c r="C97" s="300">
        <v>0</v>
      </c>
      <c r="D97" s="300">
        <v>260000</v>
      </c>
      <c r="E97" s="300">
        <v>256830</v>
      </c>
    </row>
    <row r="98" spans="1:5" ht="12" customHeight="1" x14ac:dyDescent="0.2">
      <c r="A98" s="318" t="s">
        <v>72</v>
      </c>
      <c r="B98" s="156" t="s">
        <v>297</v>
      </c>
      <c r="C98" s="300"/>
      <c r="D98" s="300"/>
      <c r="E98" s="300"/>
    </row>
    <row r="99" spans="1:5" ht="12" customHeight="1" x14ac:dyDescent="0.2">
      <c r="A99" s="318" t="s">
        <v>80</v>
      </c>
      <c r="B99" s="157" t="s">
        <v>298</v>
      </c>
      <c r="C99" s="300"/>
      <c r="D99" s="300"/>
      <c r="E99" s="300"/>
    </row>
    <row r="100" spans="1:5" ht="12" customHeight="1" x14ac:dyDescent="0.2">
      <c r="A100" s="318" t="s">
        <v>81</v>
      </c>
      <c r="B100" s="157" t="s">
        <v>299</v>
      </c>
      <c r="C100" s="300"/>
      <c r="D100" s="300"/>
      <c r="E100" s="300"/>
    </row>
    <row r="101" spans="1:5" ht="12" customHeight="1" x14ac:dyDescent="0.2">
      <c r="A101" s="318" t="s">
        <v>82</v>
      </c>
      <c r="B101" s="156" t="s">
        <v>300</v>
      </c>
      <c r="C101" s="300">
        <v>1000000</v>
      </c>
      <c r="D101" s="300">
        <v>1100000</v>
      </c>
      <c r="E101" s="300">
        <v>1100000</v>
      </c>
    </row>
    <row r="102" spans="1:5" ht="12" customHeight="1" x14ac:dyDescent="0.2">
      <c r="A102" s="318" t="s">
        <v>83</v>
      </c>
      <c r="B102" s="156" t="s">
        <v>301</v>
      </c>
      <c r="C102" s="300"/>
      <c r="D102" s="300"/>
      <c r="E102" s="300"/>
    </row>
    <row r="103" spans="1:5" ht="12" customHeight="1" x14ac:dyDescent="0.2">
      <c r="A103" s="318" t="s">
        <v>85</v>
      </c>
      <c r="B103" s="157" t="s">
        <v>302</v>
      </c>
      <c r="C103" s="300">
        <v>2843512</v>
      </c>
      <c r="D103" s="300">
        <v>2743512</v>
      </c>
      <c r="E103" s="300">
        <v>2210155</v>
      </c>
    </row>
    <row r="104" spans="1:5" ht="12" customHeight="1" x14ac:dyDescent="0.2">
      <c r="A104" s="326" t="s">
        <v>132</v>
      </c>
      <c r="B104" s="158" t="s">
        <v>303</v>
      </c>
      <c r="C104" s="300"/>
      <c r="D104" s="300"/>
      <c r="E104" s="300"/>
    </row>
    <row r="105" spans="1:5" ht="12" customHeight="1" x14ac:dyDescent="0.2">
      <c r="A105" s="318" t="s">
        <v>304</v>
      </c>
      <c r="B105" s="158" t="s">
        <v>305</v>
      </c>
      <c r="C105" s="300"/>
      <c r="D105" s="300"/>
      <c r="E105" s="300"/>
    </row>
    <row r="106" spans="1:5" s="110" customFormat="1" ht="12" customHeight="1" thickBot="1" x14ac:dyDescent="0.25">
      <c r="A106" s="327" t="s">
        <v>306</v>
      </c>
      <c r="B106" s="159" t="s">
        <v>307</v>
      </c>
      <c r="C106" s="302">
        <v>7370878</v>
      </c>
      <c r="D106" s="302">
        <v>7370878</v>
      </c>
      <c r="E106" s="302">
        <v>6921722</v>
      </c>
    </row>
    <row r="107" spans="1:5" ht="12" customHeight="1" thickBot="1" x14ac:dyDescent="0.25">
      <c r="A107" s="150" t="s">
        <v>7</v>
      </c>
      <c r="B107" s="148" t="s">
        <v>308</v>
      </c>
      <c r="C107" s="171">
        <f>+C108+C110+C112</f>
        <v>164958356</v>
      </c>
      <c r="D107" s="171">
        <f>+D108+D110+D112</f>
        <v>176563793</v>
      </c>
      <c r="E107" s="171">
        <f>+E108+E110+E112</f>
        <v>52466712</v>
      </c>
    </row>
    <row r="108" spans="1:5" ht="12" customHeight="1" x14ac:dyDescent="0.2">
      <c r="A108" s="317" t="s">
        <v>73</v>
      </c>
      <c r="B108" s="133" t="s">
        <v>148</v>
      </c>
      <c r="C108" s="299">
        <v>164658356</v>
      </c>
      <c r="D108" s="299">
        <v>155544526</v>
      </c>
      <c r="E108" s="299">
        <v>31647445</v>
      </c>
    </row>
    <row r="109" spans="1:5" ht="12" customHeight="1" x14ac:dyDescent="0.2">
      <c r="A109" s="317" t="s">
        <v>74</v>
      </c>
      <c r="B109" s="137" t="s">
        <v>309</v>
      </c>
      <c r="C109" s="299"/>
      <c r="D109" s="299"/>
      <c r="E109" s="299"/>
    </row>
    <row r="110" spans="1:5" ht="12" customHeight="1" x14ac:dyDescent="0.2">
      <c r="A110" s="317" t="s">
        <v>75</v>
      </c>
      <c r="B110" s="137" t="s">
        <v>133</v>
      </c>
      <c r="C110" s="298"/>
      <c r="D110" s="298">
        <v>20719267</v>
      </c>
      <c r="E110" s="298">
        <v>20719267</v>
      </c>
    </row>
    <row r="111" spans="1:5" ht="12" customHeight="1" x14ac:dyDescent="0.2">
      <c r="A111" s="317" t="s">
        <v>76</v>
      </c>
      <c r="B111" s="137" t="s">
        <v>310</v>
      </c>
      <c r="C111" s="161"/>
      <c r="D111" s="161"/>
      <c r="E111" s="161"/>
    </row>
    <row r="112" spans="1:5" ht="12" customHeight="1" x14ac:dyDescent="0.2">
      <c r="A112" s="317" t="s">
        <v>77</v>
      </c>
      <c r="B112" s="169" t="s">
        <v>151</v>
      </c>
      <c r="C112" s="161">
        <f>SUM(C113:C120)</f>
        <v>300000</v>
      </c>
      <c r="D112" s="161">
        <f>SUM(D113:D120)</f>
        <v>300000</v>
      </c>
      <c r="E112" s="161">
        <f>SUM(E113:E120)</f>
        <v>100000</v>
      </c>
    </row>
    <row r="113" spans="1:5" ht="12" customHeight="1" x14ac:dyDescent="0.2">
      <c r="A113" s="317" t="s">
        <v>84</v>
      </c>
      <c r="B113" s="168" t="s">
        <v>311</v>
      </c>
      <c r="C113" s="161"/>
      <c r="D113" s="161"/>
      <c r="E113" s="161"/>
    </row>
    <row r="114" spans="1:5" ht="12" customHeight="1" x14ac:dyDescent="0.2">
      <c r="A114" s="317" t="s">
        <v>86</v>
      </c>
      <c r="B114" s="184" t="s">
        <v>312</v>
      </c>
      <c r="C114" s="161"/>
      <c r="D114" s="161"/>
      <c r="E114" s="161"/>
    </row>
    <row r="115" spans="1:5" ht="12" customHeight="1" x14ac:dyDescent="0.2">
      <c r="A115" s="317" t="s">
        <v>134</v>
      </c>
      <c r="B115" s="157" t="s">
        <v>299</v>
      </c>
      <c r="C115" s="161"/>
      <c r="D115" s="161"/>
      <c r="E115" s="161"/>
    </row>
    <row r="116" spans="1:5" ht="12" customHeight="1" x14ac:dyDescent="0.2">
      <c r="A116" s="317" t="s">
        <v>135</v>
      </c>
      <c r="B116" s="157" t="s">
        <v>313</v>
      </c>
      <c r="C116" s="161"/>
      <c r="D116" s="161"/>
      <c r="E116" s="161"/>
    </row>
    <row r="117" spans="1:5" ht="12" customHeight="1" x14ac:dyDescent="0.2">
      <c r="A117" s="317" t="s">
        <v>136</v>
      </c>
      <c r="B117" s="157" t="s">
        <v>314</v>
      </c>
      <c r="C117" s="161"/>
      <c r="D117" s="161"/>
      <c r="E117" s="161"/>
    </row>
    <row r="118" spans="1:5" ht="12" customHeight="1" x14ac:dyDescent="0.2">
      <c r="A118" s="317" t="s">
        <v>315</v>
      </c>
      <c r="B118" s="157" t="s">
        <v>302</v>
      </c>
      <c r="C118" s="161">
        <v>300000</v>
      </c>
      <c r="D118" s="161">
        <v>300000</v>
      </c>
      <c r="E118" s="161">
        <v>100000</v>
      </c>
    </row>
    <row r="119" spans="1:5" ht="12" customHeight="1" x14ac:dyDescent="0.2">
      <c r="A119" s="317" t="s">
        <v>316</v>
      </c>
      <c r="B119" s="157" t="s">
        <v>317</v>
      </c>
      <c r="C119" s="161"/>
      <c r="D119" s="161"/>
      <c r="E119" s="161"/>
    </row>
    <row r="120" spans="1:5" ht="12" customHeight="1" thickBot="1" x14ac:dyDescent="0.25">
      <c r="A120" s="326" t="s">
        <v>318</v>
      </c>
      <c r="B120" s="157" t="s">
        <v>319</v>
      </c>
      <c r="C120" s="163"/>
      <c r="D120" s="163"/>
      <c r="E120" s="163"/>
    </row>
    <row r="121" spans="1:5" ht="12" customHeight="1" thickBot="1" x14ac:dyDescent="0.25">
      <c r="A121" s="150" t="s">
        <v>8</v>
      </c>
      <c r="B121" s="153" t="s">
        <v>320</v>
      </c>
      <c r="C121" s="171">
        <f>+C122+C123</f>
        <v>14875000</v>
      </c>
      <c r="D121" s="171">
        <f>+D122+D123</f>
        <v>1284997</v>
      </c>
      <c r="E121" s="171">
        <f>+E122+E123</f>
        <v>0</v>
      </c>
    </row>
    <row r="122" spans="1:5" ht="12" customHeight="1" x14ac:dyDescent="0.2">
      <c r="A122" s="317" t="s">
        <v>56</v>
      </c>
      <c r="B122" s="134" t="s">
        <v>44</v>
      </c>
      <c r="C122" s="299">
        <v>8000000</v>
      </c>
      <c r="D122" s="299">
        <v>1284997</v>
      </c>
      <c r="E122" s="299"/>
    </row>
    <row r="123" spans="1:5" ht="12" customHeight="1" thickBot="1" x14ac:dyDescent="0.25">
      <c r="A123" s="319" t="s">
        <v>57</v>
      </c>
      <c r="B123" s="137" t="s">
        <v>45</v>
      </c>
      <c r="C123" s="300">
        <v>6875000</v>
      </c>
      <c r="D123" s="300">
        <v>0</v>
      </c>
      <c r="E123" s="300"/>
    </row>
    <row r="124" spans="1:5" ht="12" customHeight="1" thickBot="1" x14ac:dyDescent="0.25">
      <c r="A124" s="150" t="s">
        <v>9</v>
      </c>
      <c r="B124" s="153" t="s">
        <v>321</v>
      </c>
      <c r="C124" s="171">
        <f>+C91+C107+C121</f>
        <v>273603746</v>
      </c>
      <c r="D124" s="171">
        <f>+D91+D107+D121</f>
        <v>275436680</v>
      </c>
      <c r="E124" s="171">
        <f>+E91+E107+E121</f>
        <v>130634968</v>
      </c>
    </row>
    <row r="125" spans="1:5" ht="12" customHeight="1" thickBot="1" x14ac:dyDescent="0.25">
      <c r="A125" s="150" t="s">
        <v>10</v>
      </c>
      <c r="B125" s="153" t="s">
        <v>426</v>
      </c>
      <c r="C125" s="171">
        <f>+C126+C127+C128</f>
        <v>0</v>
      </c>
      <c r="D125" s="171">
        <f>+D126+D127+D128</f>
        <v>0</v>
      </c>
      <c r="E125" s="171">
        <f>+E126+E127+E128</f>
        <v>0</v>
      </c>
    </row>
    <row r="126" spans="1:5" ht="12" customHeight="1" x14ac:dyDescent="0.2">
      <c r="A126" s="317" t="s">
        <v>60</v>
      </c>
      <c r="B126" s="134" t="s">
        <v>323</v>
      </c>
      <c r="C126" s="161"/>
      <c r="D126" s="161"/>
      <c r="E126" s="161"/>
    </row>
    <row r="127" spans="1:5" ht="12" customHeight="1" x14ac:dyDescent="0.2">
      <c r="A127" s="317" t="s">
        <v>61</v>
      </c>
      <c r="B127" s="134" t="s">
        <v>324</v>
      </c>
      <c r="C127" s="161"/>
      <c r="D127" s="161"/>
      <c r="E127" s="161"/>
    </row>
    <row r="128" spans="1:5" ht="12" customHeight="1" thickBot="1" x14ac:dyDescent="0.25">
      <c r="A128" s="326" t="s">
        <v>62</v>
      </c>
      <c r="B128" s="132" t="s">
        <v>325</v>
      </c>
      <c r="C128" s="161"/>
      <c r="D128" s="161"/>
      <c r="E128" s="161"/>
    </row>
    <row r="129" spans="1:11" ht="12" customHeight="1" thickBot="1" x14ac:dyDescent="0.25">
      <c r="A129" s="150" t="s">
        <v>11</v>
      </c>
      <c r="B129" s="153" t="s">
        <v>326</v>
      </c>
      <c r="C129" s="171">
        <f>+C130+C131+C132+C133</f>
        <v>0</v>
      </c>
      <c r="D129" s="171">
        <f>+D130+D131+D132+D133</f>
        <v>0</v>
      </c>
      <c r="E129" s="171">
        <f>+E130+E131+E132+E133</f>
        <v>0</v>
      </c>
    </row>
    <row r="130" spans="1:11" ht="12" customHeight="1" x14ac:dyDescent="0.2">
      <c r="A130" s="317" t="s">
        <v>63</v>
      </c>
      <c r="B130" s="134" t="s">
        <v>327</v>
      </c>
      <c r="C130" s="161"/>
      <c r="D130" s="161"/>
      <c r="E130" s="161"/>
    </row>
    <row r="131" spans="1:11" ht="12" customHeight="1" x14ac:dyDescent="0.2">
      <c r="A131" s="317" t="s">
        <v>64</v>
      </c>
      <c r="B131" s="134" t="s">
        <v>328</v>
      </c>
      <c r="C131" s="161"/>
      <c r="D131" s="161"/>
      <c r="E131" s="161"/>
    </row>
    <row r="132" spans="1:11" ht="12" customHeight="1" x14ac:dyDescent="0.2">
      <c r="A132" s="317" t="s">
        <v>223</v>
      </c>
      <c r="B132" s="134" t="s">
        <v>329</v>
      </c>
      <c r="C132" s="161"/>
      <c r="D132" s="161"/>
      <c r="E132" s="161"/>
    </row>
    <row r="133" spans="1:11" s="110" customFormat="1" ht="12" customHeight="1" thickBot="1" x14ac:dyDescent="0.25">
      <c r="A133" s="326" t="s">
        <v>225</v>
      </c>
      <c r="B133" s="132" t="s">
        <v>330</v>
      </c>
      <c r="C133" s="161"/>
      <c r="D133" s="161"/>
      <c r="E133" s="161"/>
    </row>
    <row r="134" spans="1:11" ht="13.5" thickBot="1" x14ac:dyDescent="0.25">
      <c r="A134" s="150" t="s">
        <v>12</v>
      </c>
      <c r="B134" s="153" t="s">
        <v>454</v>
      </c>
      <c r="C134" s="301">
        <f>+C135+C136+C137+C139+C138</f>
        <v>81563037</v>
      </c>
      <c r="D134" s="301">
        <f>+D135+D136+D137+D139+D138</f>
        <v>91721037</v>
      </c>
      <c r="E134" s="301">
        <f>+E135+E136+E137+E139+E138</f>
        <v>86571112</v>
      </c>
      <c r="K134" s="280"/>
    </row>
    <row r="135" spans="1:11" x14ac:dyDescent="0.2">
      <c r="A135" s="317" t="s">
        <v>65</v>
      </c>
      <c r="B135" s="134" t="s">
        <v>332</v>
      </c>
      <c r="C135" s="161"/>
      <c r="D135" s="161"/>
      <c r="E135" s="161"/>
    </row>
    <row r="136" spans="1:11" ht="12" customHeight="1" x14ac:dyDescent="0.2">
      <c r="A136" s="317" t="s">
        <v>66</v>
      </c>
      <c r="B136" s="134" t="s">
        <v>333</v>
      </c>
      <c r="C136" s="161">
        <v>4350037</v>
      </c>
      <c r="D136" s="161">
        <v>4350037</v>
      </c>
      <c r="E136" s="161">
        <v>4350037</v>
      </c>
    </row>
    <row r="137" spans="1:11" s="110" customFormat="1" ht="12" customHeight="1" x14ac:dyDescent="0.2">
      <c r="A137" s="317" t="s">
        <v>232</v>
      </c>
      <c r="B137" s="134" t="s">
        <v>453</v>
      </c>
      <c r="C137" s="161">
        <v>77213000</v>
      </c>
      <c r="D137" s="161">
        <v>87371000</v>
      </c>
      <c r="E137" s="161">
        <v>82221075</v>
      </c>
    </row>
    <row r="138" spans="1:11" s="110" customFormat="1" ht="12" customHeight="1" x14ac:dyDescent="0.2">
      <c r="A138" s="317" t="s">
        <v>234</v>
      </c>
      <c r="B138" s="134" t="s">
        <v>334</v>
      </c>
      <c r="C138" s="161"/>
      <c r="D138" s="161"/>
      <c r="E138" s="161"/>
    </row>
    <row r="139" spans="1:11" s="110" customFormat="1" ht="12" customHeight="1" thickBot="1" x14ac:dyDescent="0.25">
      <c r="A139" s="326" t="s">
        <v>452</v>
      </c>
      <c r="B139" s="132" t="s">
        <v>335</v>
      </c>
      <c r="C139" s="161"/>
      <c r="D139" s="161"/>
      <c r="E139" s="161"/>
    </row>
    <row r="140" spans="1:11" s="110" customFormat="1" ht="12" customHeight="1" thickBot="1" x14ac:dyDescent="0.25">
      <c r="A140" s="150" t="s">
        <v>13</v>
      </c>
      <c r="B140" s="153" t="s">
        <v>427</v>
      </c>
      <c r="C140" s="303">
        <f>+C141+C142+C143+C144</f>
        <v>0</v>
      </c>
      <c r="D140" s="303">
        <f>+D141+D142+D143+D144</f>
        <v>0</v>
      </c>
      <c r="E140" s="303">
        <f>+E141+E142+E143+E144</f>
        <v>0</v>
      </c>
    </row>
    <row r="141" spans="1:11" s="110" customFormat="1" ht="12" customHeight="1" x14ac:dyDescent="0.2">
      <c r="A141" s="317" t="s">
        <v>127</v>
      </c>
      <c r="B141" s="134" t="s">
        <v>337</v>
      </c>
      <c r="C141" s="161"/>
      <c r="D141" s="161"/>
      <c r="E141" s="161"/>
    </row>
    <row r="142" spans="1:11" s="110" customFormat="1" ht="12" customHeight="1" x14ac:dyDescent="0.2">
      <c r="A142" s="317" t="s">
        <v>128</v>
      </c>
      <c r="B142" s="134" t="s">
        <v>338</v>
      </c>
      <c r="C142" s="161"/>
      <c r="D142" s="161"/>
      <c r="E142" s="161"/>
    </row>
    <row r="143" spans="1:11" s="110" customFormat="1" ht="12" customHeight="1" x14ac:dyDescent="0.2">
      <c r="A143" s="317" t="s">
        <v>150</v>
      </c>
      <c r="B143" s="134" t="s">
        <v>339</v>
      </c>
      <c r="C143" s="161"/>
      <c r="D143" s="161"/>
      <c r="E143" s="161"/>
    </row>
    <row r="144" spans="1:11" ht="12.75" customHeight="1" thickBot="1" x14ac:dyDescent="0.25">
      <c r="A144" s="317" t="s">
        <v>240</v>
      </c>
      <c r="B144" s="134" t="s">
        <v>340</v>
      </c>
      <c r="C144" s="161"/>
      <c r="D144" s="161"/>
      <c r="E144" s="161"/>
    </row>
    <row r="145" spans="1:5" ht="12" customHeight="1" thickBot="1" x14ac:dyDescent="0.25">
      <c r="A145" s="150" t="s">
        <v>14</v>
      </c>
      <c r="B145" s="153" t="s">
        <v>341</v>
      </c>
      <c r="C145" s="316">
        <f>+C125+C129+C134+C140</f>
        <v>81563037</v>
      </c>
      <c r="D145" s="316">
        <f>+D125+D129+D134+D140</f>
        <v>91721037</v>
      </c>
      <c r="E145" s="316">
        <f>+E125+E129+E134+E140</f>
        <v>86571112</v>
      </c>
    </row>
    <row r="146" spans="1:5" ht="15" customHeight="1" thickBot="1" x14ac:dyDescent="0.25">
      <c r="A146" s="328" t="s">
        <v>15</v>
      </c>
      <c r="B146" s="173" t="s">
        <v>342</v>
      </c>
      <c r="C146" s="316">
        <f>+C124+C145</f>
        <v>355166783</v>
      </c>
      <c r="D146" s="316">
        <f>+D124+D145</f>
        <v>367157717</v>
      </c>
      <c r="E146" s="316">
        <f>+E124+E145</f>
        <v>217206080</v>
      </c>
    </row>
    <row r="147" spans="1:5" ht="13.5" thickBot="1" x14ac:dyDescent="0.25">
      <c r="A147" s="29"/>
      <c r="B147" s="30"/>
      <c r="C147" s="31"/>
      <c r="D147" s="31"/>
      <c r="E147" s="31"/>
    </row>
    <row r="148" spans="1:5" ht="15" customHeight="1" thickBot="1" x14ac:dyDescent="0.25">
      <c r="A148" s="293" t="s">
        <v>476</v>
      </c>
      <c r="B148" s="294"/>
      <c r="C148" s="100">
        <v>11</v>
      </c>
      <c r="D148" s="101">
        <v>11</v>
      </c>
      <c r="E148" s="98">
        <v>11</v>
      </c>
    </row>
    <row r="149" spans="1:5" ht="14.25" customHeight="1" thickBot="1" x14ac:dyDescent="0.25">
      <c r="A149" s="293" t="s">
        <v>475</v>
      </c>
      <c r="B149" s="294"/>
      <c r="C149" s="100"/>
      <c r="D149" s="101"/>
      <c r="E149" s="98">
        <v>1</v>
      </c>
    </row>
  </sheetData>
  <sheetProtection formatCells="0"/>
  <mergeCells count="4">
    <mergeCell ref="A7:E7"/>
    <mergeCell ref="A90:E90"/>
    <mergeCell ref="B2:D2"/>
    <mergeCell ref="B3:D3"/>
  </mergeCells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0" orientation="portrait" verticalDpi="300" r:id="rId1"/>
  <headerFooter alignWithMargins="0"/>
  <rowBreaks count="1" manualBreakCount="1">
    <brk id="8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13</vt:i4>
      </vt:variant>
      <vt:variant>
        <vt:lpstr>Névvel ellátott tartományok</vt:lpstr>
      </vt:variant>
      <vt:variant>
        <vt:i4>5</vt:i4>
      </vt:variant>
    </vt:vector>
  </HeadingPairs>
  <TitlesOfParts>
    <vt:vector size="18" baseType="lpstr">
      <vt:lpstr>ÖSSZEFÜGGÉSEK</vt:lpstr>
      <vt:lpstr>1.1.sz.mell.</vt:lpstr>
      <vt:lpstr>2.1.sz.mell  </vt:lpstr>
      <vt:lpstr>2.2.sz.mell  </vt:lpstr>
      <vt:lpstr>ELLENŐRZÉS-1.sz.2.1.sz.2.2.sz.</vt:lpstr>
      <vt:lpstr>3.sz.mell.</vt:lpstr>
      <vt:lpstr>4.sz.mell.</vt:lpstr>
      <vt:lpstr>5. sz. mell. </vt:lpstr>
      <vt:lpstr>6.1. sz. mell</vt:lpstr>
      <vt:lpstr>7.1. sz. mell</vt:lpstr>
      <vt:lpstr>8.1. sz. mell.</vt:lpstr>
      <vt:lpstr>9. sz. mell</vt:lpstr>
      <vt:lpstr>Munka1</vt:lpstr>
      <vt:lpstr>'6.1. sz. mell'!Nyomtatási_cím</vt:lpstr>
      <vt:lpstr>'7.1. sz. mell'!Nyomtatási_cím</vt:lpstr>
      <vt:lpstr>'8.1. sz. mell.'!Nyomtatási_cím</vt:lpstr>
      <vt:lpstr>'1.1.sz.mell.'!Nyomtatási_terület</vt:lpstr>
      <vt:lpstr>'2.1.sz.mell  '!Nyomtatási_terület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Makranczi László</dc:creator>
  <cp:lastModifiedBy>Munka</cp:lastModifiedBy>
  <cp:lastPrinted>2021-05-06T13:45:57Z</cp:lastPrinted>
  <dcterms:created xsi:type="dcterms:W3CDTF">1999-10-30T10:30:45Z</dcterms:created>
  <dcterms:modified xsi:type="dcterms:W3CDTF">2021-05-28T09:22:16Z</dcterms:modified>
</cp:coreProperties>
</file>