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20490" windowHeight="7830" tabRatio="727" firstSheet="2" activeTab="10"/>
  </bookViews>
  <sheets>
    <sheet name="Mérleg" sheetId="132" r:id="rId1"/>
    <sheet name="Feladatbontás" sheetId="133" r:id="rId2"/>
    <sheet name="Beruházás" sheetId="121" r:id="rId3"/>
    <sheet name="Felújítás" sheetId="136" r:id="rId4"/>
    <sheet name="Állami támogatások " sheetId="137" r:id="rId5"/>
    <sheet name="1. tájékoztató tábla" sheetId="125" r:id="rId6"/>
    <sheet name="2. tájékoztató tábla" sheetId="131" r:id="rId7"/>
    <sheet name="pályázatok" sheetId="135" r:id="rId8"/>
    <sheet name="eszközök tájékozató tábla" sheetId="138" r:id="rId9"/>
    <sheet name="vagyonkimutatás" sheetId="139" r:id="rId10"/>
    <sheet name="maradvány kimutatás" sheetId="154" r:id="rId11"/>
    <sheet name="részesedés" sheetId="140" r:id="rId12"/>
    <sheet name="KÖH mérleg" sheetId="144" r:id="rId13"/>
    <sheet name="Feladatbontás KÖH" sheetId="145" r:id="rId14"/>
    <sheet name="Beruházások" sheetId="146" r:id="rId15"/>
    <sheet name="maradvány KÖH" sheetId="156" r:id="rId16"/>
    <sheet name="pénzeszköz vált." sheetId="147" r:id="rId17"/>
    <sheet name="Mérleg Óvoda" sheetId="149" r:id="rId18"/>
    <sheet name="Feladatbontás Óvoda" sheetId="150" r:id="rId19"/>
    <sheet name="Beruházások (2)" sheetId="151" r:id="rId20"/>
    <sheet name="pénzeszköz vált. (2)" sheetId="152" r:id="rId21"/>
    <sheet name="maradvány Óvoda" sheetId="155" r:id="rId22"/>
    <sheet name="konszolidált mérleg" sheetId="153" r:id="rId23"/>
  </sheets>
  <externalReferences>
    <externalReference r:id="rId24"/>
  </externalReferences>
  <calcPr calcId="125725"/>
</workbook>
</file>

<file path=xl/calcChain.xml><?xml version="1.0" encoding="utf-8"?>
<calcChain xmlns="http://schemas.openxmlformats.org/spreadsheetml/2006/main">
  <c r="J31" i="132"/>
  <c r="D17"/>
  <c r="D11" i="133"/>
  <c r="D17" s="1"/>
  <c r="D31" s="1"/>
  <c r="D12"/>
  <c r="D13"/>
  <c r="D14"/>
  <c r="D15"/>
  <c r="D16"/>
  <c r="D18"/>
  <c r="D19"/>
  <c r="D20"/>
  <c r="D21"/>
  <c r="D24" s="1"/>
  <c r="D22"/>
  <c r="D23"/>
  <c r="D25"/>
  <c r="D26"/>
  <c r="D28"/>
  <c r="D29"/>
  <c r="D27" s="1"/>
  <c r="D30"/>
  <c r="D10"/>
  <c r="C13" i="132"/>
  <c r="C13" i="133"/>
  <c r="I11" i="153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10"/>
  <c r="G11"/>
  <c r="G12"/>
  <c r="G13"/>
  <c r="G14"/>
  <c r="G15"/>
  <c r="G16"/>
  <c r="G18"/>
  <c r="G19"/>
  <c r="G20"/>
  <c r="G21"/>
  <c r="G22"/>
  <c r="G23"/>
  <c r="G25"/>
  <c r="G26"/>
  <c r="G27"/>
  <c r="G28"/>
  <c r="G29"/>
  <c r="G10"/>
  <c r="I28" i="145"/>
  <c r="H28"/>
  <c r="G28"/>
  <c r="E28"/>
  <c r="D28"/>
  <c r="C28"/>
  <c r="I25"/>
  <c r="H25"/>
  <c r="G25"/>
  <c r="G32"/>
  <c r="E25"/>
  <c r="C25"/>
  <c r="H18"/>
  <c r="H32"/>
  <c r="G18"/>
  <c r="E18"/>
  <c r="E32"/>
  <c r="D18"/>
  <c r="D32"/>
  <c r="C18"/>
  <c r="C32"/>
  <c r="I13"/>
  <c r="I18"/>
  <c r="I32"/>
  <c r="H13"/>
  <c r="I27" i="144"/>
  <c r="H27"/>
  <c r="G27"/>
  <c r="E27"/>
  <c r="D27"/>
  <c r="C27"/>
  <c r="I24"/>
  <c r="H24"/>
  <c r="G24"/>
  <c r="E24"/>
  <c r="E31"/>
  <c r="C24"/>
  <c r="H17"/>
  <c r="H31"/>
  <c r="G17"/>
  <c r="G31"/>
  <c r="E17"/>
  <c r="D17"/>
  <c r="D31"/>
  <c r="C17"/>
  <c r="I12"/>
  <c r="I17"/>
  <c r="H12"/>
  <c r="D64" i="138"/>
  <c r="E64"/>
  <c r="D9"/>
  <c r="E9"/>
  <c r="C9"/>
  <c r="C52"/>
  <c r="D8" i="137"/>
  <c r="C8"/>
  <c r="B8"/>
  <c r="B9" i="136"/>
  <c r="B8"/>
  <c r="B7"/>
  <c r="B6"/>
  <c r="H50" i="133"/>
  <c r="H64"/>
  <c r="I43"/>
  <c r="G43"/>
  <c r="I28" i="132"/>
  <c r="I28" i="133"/>
  <c r="I27" s="1"/>
  <c r="H28" i="132"/>
  <c r="G28"/>
  <c r="H14"/>
  <c r="I29" i="150"/>
  <c r="H29"/>
  <c r="H27"/>
  <c r="I28"/>
  <c r="H28"/>
  <c r="I27"/>
  <c r="G27"/>
  <c r="E27"/>
  <c r="D27"/>
  <c r="C27"/>
  <c r="H25"/>
  <c r="H24"/>
  <c r="G24"/>
  <c r="C24"/>
  <c r="I22"/>
  <c r="I24"/>
  <c r="E22"/>
  <c r="D22"/>
  <c r="E21"/>
  <c r="E24"/>
  <c r="D21"/>
  <c r="D24"/>
  <c r="H17"/>
  <c r="H30"/>
  <c r="G17"/>
  <c r="G30"/>
  <c r="E17"/>
  <c r="E30"/>
  <c r="D17"/>
  <c r="C17"/>
  <c r="C30"/>
  <c r="I16"/>
  <c r="I17"/>
  <c r="I30"/>
  <c r="D30"/>
  <c r="C6" i="147"/>
  <c r="C9"/>
  <c r="C11" i="154"/>
  <c r="C8"/>
  <c r="C12"/>
  <c r="C64" i="138"/>
  <c r="C60"/>
  <c r="C55"/>
  <c r="C41"/>
  <c r="C36"/>
  <c r="C35"/>
  <c r="C30"/>
  <c r="C20"/>
  <c r="D12" i="137"/>
  <c r="C12"/>
  <c r="I11" i="133"/>
  <c r="I12"/>
  <c r="I13"/>
  <c r="I14"/>
  <c r="I15"/>
  <c r="I16"/>
  <c r="I18"/>
  <c r="I19"/>
  <c r="I24" s="1"/>
  <c r="I20"/>
  <c r="I21"/>
  <c r="I22"/>
  <c r="I23"/>
  <c r="I25"/>
  <c r="I26"/>
  <c r="I29"/>
  <c r="I30"/>
  <c r="I10"/>
  <c r="I17"/>
  <c r="I31" s="1"/>
  <c r="H11"/>
  <c r="H12"/>
  <c r="H13"/>
  <c r="H14"/>
  <c r="H15"/>
  <c r="H18"/>
  <c r="H19"/>
  <c r="H24" s="1"/>
  <c r="H20"/>
  <c r="H21"/>
  <c r="H22"/>
  <c r="H23"/>
  <c r="H25"/>
  <c r="H26"/>
  <c r="H28"/>
  <c r="H29"/>
  <c r="H27"/>
  <c r="H30"/>
  <c r="H10"/>
  <c r="G11"/>
  <c r="G12"/>
  <c r="G13"/>
  <c r="G17" s="1"/>
  <c r="G31" s="1"/>
  <c r="G14"/>
  <c r="G15"/>
  <c r="G16"/>
  <c r="G18"/>
  <c r="G19"/>
  <c r="G20"/>
  <c r="G21"/>
  <c r="G22"/>
  <c r="G23"/>
  <c r="G24"/>
  <c r="G25"/>
  <c r="G26"/>
  <c r="G28"/>
  <c r="G27"/>
  <c r="G29"/>
  <c r="G30"/>
  <c r="G10"/>
  <c r="E20"/>
  <c r="E11"/>
  <c r="E12"/>
  <c r="E13"/>
  <c r="E14"/>
  <c r="E15"/>
  <c r="E16"/>
  <c r="E18"/>
  <c r="E19"/>
  <c r="E24" s="1"/>
  <c r="E21"/>
  <c r="E22"/>
  <c r="E23"/>
  <c r="E25"/>
  <c r="E26"/>
  <c r="E28"/>
  <c r="E27" s="1"/>
  <c r="E29"/>
  <c r="E30"/>
  <c r="E10"/>
  <c r="E17" s="1"/>
  <c r="E31" s="1"/>
  <c r="C11"/>
  <c r="C12"/>
  <c r="C14"/>
  <c r="C15"/>
  <c r="C16"/>
  <c r="C18"/>
  <c r="C19"/>
  <c r="C20"/>
  <c r="C21"/>
  <c r="C22"/>
  <c r="C24" s="1"/>
  <c r="C23"/>
  <c r="C25"/>
  <c r="C26"/>
  <c r="C28"/>
  <c r="C27" s="1"/>
  <c r="C29"/>
  <c r="C30"/>
  <c r="C10"/>
  <c r="C17" s="1"/>
  <c r="E11" i="153"/>
  <c r="E12"/>
  <c r="E13"/>
  <c r="E14"/>
  <c r="E15"/>
  <c r="E16"/>
  <c r="E18"/>
  <c r="E19"/>
  <c r="E20"/>
  <c r="E22"/>
  <c r="E23"/>
  <c r="E25"/>
  <c r="E26"/>
  <c r="E28"/>
  <c r="E29"/>
  <c r="D11"/>
  <c r="D12"/>
  <c r="D13"/>
  <c r="D14"/>
  <c r="D15"/>
  <c r="D16"/>
  <c r="D18"/>
  <c r="D19"/>
  <c r="D20"/>
  <c r="D23"/>
  <c r="D25"/>
  <c r="D26"/>
  <c r="D28"/>
  <c r="D29"/>
  <c r="D10"/>
  <c r="E10"/>
  <c r="C11"/>
  <c r="C12"/>
  <c r="C13"/>
  <c r="C14"/>
  <c r="C15"/>
  <c r="C16"/>
  <c r="C18"/>
  <c r="C19"/>
  <c r="C20"/>
  <c r="C21"/>
  <c r="C22"/>
  <c r="C23"/>
  <c r="C25"/>
  <c r="C26"/>
  <c r="C28"/>
  <c r="C29"/>
  <c r="C10"/>
  <c r="C11" i="152"/>
  <c r="C7"/>
  <c r="C26" i="151"/>
  <c r="B26"/>
  <c r="I29" i="149"/>
  <c r="H29"/>
  <c r="H27"/>
  <c r="I28"/>
  <c r="H28"/>
  <c r="D27"/>
  <c r="D30"/>
  <c r="I27"/>
  <c r="G27"/>
  <c r="E27"/>
  <c r="C27"/>
  <c r="C30"/>
  <c r="H25"/>
  <c r="H24"/>
  <c r="G24"/>
  <c r="C24"/>
  <c r="I22"/>
  <c r="I24"/>
  <c r="E22"/>
  <c r="D22"/>
  <c r="D22" i="153"/>
  <c r="E21" i="149"/>
  <c r="E21" i="153"/>
  <c r="D21" i="149"/>
  <c r="D21" i="153"/>
  <c r="H17" i="149"/>
  <c r="G17"/>
  <c r="G30"/>
  <c r="E17"/>
  <c r="D17"/>
  <c r="C17"/>
  <c r="I16"/>
  <c r="B12" i="146"/>
  <c r="C110" i="145"/>
  <c r="B12" i="137"/>
  <c r="B12" i="121"/>
  <c r="C85" i="133"/>
  <c r="I95"/>
  <c r="H95"/>
  <c r="G95"/>
  <c r="E95"/>
  <c r="D95"/>
  <c r="C95"/>
  <c r="I92"/>
  <c r="H92"/>
  <c r="G92"/>
  <c r="E92"/>
  <c r="D92"/>
  <c r="C92"/>
  <c r="I85"/>
  <c r="I99"/>
  <c r="H85"/>
  <c r="G85"/>
  <c r="G99"/>
  <c r="E85"/>
  <c r="E99"/>
  <c r="D85"/>
  <c r="I60"/>
  <c r="H60"/>
  <c r="G60"/>
  <c r="E60"/>
  <c r="D60"/>
  <c r="C60"/>
  <c r="I57"/>
  <c r="H57"/>
  <c r="G57"/>
  <c r="E57"/>
  <c r="D57"/>
  <c r="C57"/>
  <c r="I50"/>
  <c r="I64"/>
  <c r="G50"/>
  <c r="G64"/>
  <c r="E50"/>
  <c r="D50"/>
  <c r="C50"/>
  <c r="C64"/>
  <c r="E27" i="132"/>
  <c r="E24"/>
  <c r="E24" i="153"/>
  <c r="E17" i="132"/>
  <c r="E17" i="153"/>
  <c r="E30" s="1"/>
  <c r="D27" i="132"/>
  <c r="C27"/>
  <c r="C27" i="153"/>
  <c r="C24" i="132"/>
  <c r="C24" i="153"/>
  <c r="H17" i="132"/>
  <c r="H31"/>
  <c r="I17"/>
  <c r="G17"/>
  <c r="H99" i="133"/>
  <c r="C99"/>
  <c r="D99"/>
  <c r="C6" i="131"/>
  <c r="C9"/>
  <c r="G56" i="150"/>
  <c r="I56"/>
  <c r="G63"/>
  <c r="G69"/>
  <c r="C63"/>
  <c r="C69"/>
  <c r="E63"/>
  <c r="I63"/>
  <c r="C66"/>
  <c r="E66"/>
  <c r="E69"/>
  <c r="G66"/>
  <c r="I66"/>
  <c r="I69"/>
  <c r="H69"/>
  <c r="G110" i="145"/>
  <c r="H110"/>
  <c r="G57"/>
  <c r="I57"/>
  <c r="E64"/>
  <c r="E70"/>
  <c r="I64"/>
  <c r="C64"/>
  <c r="G64"/>
  <c r="C67"/>
  <c r="C70"/>
  <c r="E67"/>
  <c r="G67"/>
  <c r="I67"/>
  <c r="I70"/>
  <c r="H70"/>
  <c r="G95"/>
  <c r="C95"/>
  <c r="D95"/>
  <c r="D108"/>
  <c r="E95"/>
  <c r="H95"/>
  <c r="I95"/>
  <c r="I108"/>
  <c r="E102"/>
  <c r="E108"/>
  <c r="I102"/>
  <c r="C102"/>
  <c r="C108"/>
  <c r="G102"/>
  <c r="C105"/>
  <c r="E105"/>
  <c r="G105"/>
  <c r="I105"/>
  <c r="H108"/>
  <c r="E22" i="140"/>
  <c r="D22"/>
  <c r="C19" i="139"/>
  <c r="C15"/>
  <c r="C22"/>
  <c r="D67" i="138"/>
  <c r="E60"/>
  <c r="D60"/>
  <c r="E55"/>
  <c r="D55"/>
  <c r="E41"/>
  <c r="D41"/>
  <c r="E36"/>
  <c r="E35"/>
  <c r="D36"/>
  <c r="D35"/>
  <c r="E30"/>
  <c r="D30"/>
  <c r="D25"/>
  <c r="E20"/>
  <c r="E52"/>
  <c r="D20"/>
  <c r="D15"/>
  <c r="D10"/>
  <c r="D52"/>
  <c r="D69"/>
  <c r="E12" i="135"/>
  <c r="I12"/>
  <c r="M12"/>
  <c r="H27" i="132"/>
  <c r="G27"/>
  <c r="H24"/>
  <c r="I24"/>
  <c r="G24"/>
  <c r="G24" i="153"/>
  <c r="D24" i="132"/>
  <c r="D24" i="153"/>
  <c r="J2" i="125"/>
  <c r="G19"/>
  <c r="F19"/>
  <c r="E19"/>
  <c r="D19"/>
  <c r="D20"/>
  <c r="C19"/>
  <c r="H18"/>
  <c r="I18"/>
  <c r="H17"/>
  <c r="H19"/>
  <c r="G15"/>
  <c r="G20"/>
  <c r="F15"/>
  <c r="F20"/>
  <c r="E15"/>
  <c r="E20"/>
  <c r="D15"/>
  <c r="C15"/>
  <c r="C20"/>
  <c r="H14"/>
  <c r="I14"/>
  <c r="H13"/>
  <c r="I13"/>
  <c r="H12"/>
  <c r="I12"/>
  <c r="H11"/>
  <c r="I11"/>
  <c r="H10"/>
  <c r="I10"/>
  <c r="H9"/>
  <c r="I9"/>
  <c r="I15"/>
  <c r="H8"/>
  <c r="H15"/>
  <c r="H20"/>
  <c r="I17"/>
  <c r="I19"/>
  <c r="I8"/>
  <c r="G108" i="145"/>
  <c r="G70"/>
  <c r="I20" i="125"/>
  <c r="I110" i="145"/>
  <c r="I17" i="149"/>
  <c r="D24"/>
  <c r="E24"/>
  <c r="D110" i="145"/>
  <c r="E110"/>
  <c r="E64" i="133"/>
  <c r="H30" i="153"/>
  <c r="E27"/>
  <c r="I30" i="149"/>
  <c r="H30"/>
  <c r="E30"/>
  <c r="D27" i="153"/>
  <c r="B12" i="136"/>
  <c r="H16" i="133"/>
  <c r="E69" i="138"/>
  <c r="C69"/>
  <c r="J32" i="145"/>
  <c r="I31" i="144"/>
  <c r="C31"/>
  <c r="J31"/>
  <c r="I27" i="132"/>
  <c r="I30" i="153"/>
  <c r="I31" i="132"/>
  <c r="H17" i="133"/>
  <c r="H31" s="1"/>
  <c r="D64"/>
  <c r="E31" i="132"/>
  <c r="D17" i="153"/>
  <c r="D30" s="1"/>
  <c r="D31" i="132"/>
  <c r="G31"/>
  <c r="G17" i="153"/>
  <c r="G30"/>
  <c r="C17" i="132"/>
  <c r="C31"/>
  <c r="C17" i="153"/>
  <c r="C30"/>
  <c r="C31" i="133" l="1"/>
</calcChain>
</file>

<file path=xl/sharedStrings.xml><?xml version="1.0" encoding="utf-8"?>
<sst xmlns="http://schemas.openxmlformats.org/spreadsheetml/2006/main" count="1175" uniqueCount="374">
  <si>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</si>
  <si>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</si>
  <si>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</si>
  <si>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</si>
  <si>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</si>
  <si>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</si>
  <si>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</si>
  <si>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</si>
  <si>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</si>
  <si>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Megnevezés</t>
  </si>
  <si>
    <t>ÖSSZESEN:</t>
  </si>
  <si>
    <t>Beruházás  megnevezése</t>
  </si>
  <si>
    <t>Teljes költség</t>
  </si>
  <si>
    <t>Felújítás  megnevezése</t>
  </si>
  <si>
    <t>Saját erő</t>
  </si>
  <si>
    <t>Eredeti előirányzat</t>
  </si>
  <si>
    <t>Módosított előirányzat</t>
  </si>
  <si>
    <t>Teljesítés</t>
  </si>
  <si>
    <t>A</t>
  </si>
  <si>
    <t>B</t>
  </si>
  <si>
    <t>C</t>
  </si>
  <si>
    <t>D</t>
  </si>
  <si>
    <t>F</t>
  </si>
  <si>
    <t>G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</si>
  <si>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</si>
  <si>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</si>
  <si>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</si>
  <si>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</si>
  <si>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</si>
  <si>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</si>
  <si>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</si>
  <si>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</si>
  <si>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</si>
  <si>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E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</si>
  <si>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</si>
  <si>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</si>
  <si>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</si>
  <si>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</si>
  <si>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</si>
  <si>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</si>
  <si>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</si>
  <si>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</si>
  <si>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</si>
  <si>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</si>
  <si>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</si>
  <si>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</si>
  <si>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</si>
  <si>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8=(4+…+7)</t>
  </si>
  <si>
    <t>9=(3+8)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</si>
  <si>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</si>
  <si>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</si>
  <si>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</si>
  <si>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</si>
  <si>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Nemleges</t>
  </si>
  <si>
    <t>H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</si>
  <si>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</si>
  <si>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</si>
  <si>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</si>
  <si>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</si>
  <si>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</si>
  <si>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</si>
  <si>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3.) Működési támogatások</t>
  </si>
  <si>
    <t>3.) Dologi kiadások</t>
  </si>
  <si>
    <t>4.) Működési célú támogatásértékű bevételek</t>
  </si>
  <si>
    <t>4.) Ellátottak pénzbeli juttatásai</t>
  </si>
  <si>
    <t>5.) Működési célra átvett pénzeszközök</t>
  </si>
  <si>
    <t>5.) Egyéb működési kiadások</t>
  </si>
  <si>
    <t>6.) Előző évi működési pénzmaradvány igénybev.</t>
  </si>
  <si>
    <t>6.) Általános működési tartalék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</si>
  <si>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</si>
  <si>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</si>
  <si>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</si>
  <si>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</si>
  <si>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</si>
  <si>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</si>
  <si>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</si>
  <si>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</si>
  <si>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</si>
  <si>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</si>
  <si>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</si>
  <si>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</si>
  <si>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</si>
  <si>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Előző évi felhalmozási pénzmaradvány igénybev.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</si>
  <si>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</si>
  <si>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</si>
  <si>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</si>
  <si>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</si>
  <si>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</si>
  <si>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</si>
  <si>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</si>
  <si>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</si>
  <si>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</si>
  <si>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kiad.</t>
  </si>
  <si>
    <t>BEVÉTELI FŐÖSSZEG:</t>
  </si>
  <si>
    <t>KIADÁSI FŐÖSSZEG:</t>
  </si>
  <si>
    <t>TÁJÉKOZTATÓ ADATOK</t>
  </si>
  <si>
    <t>az Európai Uniós támogatással megvalósuló programokról az államháztartásról szóló törvény végrehajtásáról szóló 368/2011. (XII.31.) Kormányrendelet 24. § (1) bekezdés bd) pontjának megfelelően</t>
  </si>
  <si>
    <t>Új Magyarország Fejlesztési Terv</t>
  </si>
  <si>
    <t>I</t>
  </si>
  <si>
    <t>Program megnevezés</t>
  </si>
  <si>
    <t>EU támogatás</t>
  </si>
  <si>
    <t>Mindösszesen</t>
  </si>
  <si>
    <t xml:space="preserve">BAKONYBÉL KÖZSÉG ÖNKORMÁNYZAT BEVÉTELEINEK ÉS KIADÁSAINAK </t>
  </si>
  <si>
    <t xml:space="preserve">BAKONYBÉL KÖZSÉG ÖNKORMÁNYZAT KÖTELEZŐ FELADATAIHOZ KAPCSOLÓDÓ BEVÉTELEK ÉS KIADÁSOK </t>
  </si>
  <si>
    <t>Forintban</t>
  </si>
  <si>
    <t xml:space="preserve">BAKONYBÉL KÖZSÉG ÖNKORMÁNYZAT ÖNKÉNT VÁLLALT FELADATAIHOZ KAPCSOLÓDÓ BEVÉTELEK ÉS KIADÁSOK </t>
  </si>
  <si>
    <t>1. Tájékoztató tábla</t>
  </si>
  <si>
    <t>2. számú melléklet</t>
  </si>
  <si>
    <t>3. számú melléklet</t>
  </si>
  <si>
    <t>4. számú melléklet</t>
  </si>
  <si>
    <t>6. számú melléklet</t>
  </si>
  <si>
    <t>adatok forintban!</t>
  </si>
  <si>
    <t>adatok forintban</t>
  </si>
  <si>
    <t>adatok  forintban</t>
  </si>
  <si>
    <t>P</t>
  </si>
  <si>
    <t>Eredeti 
előirányzat</t>
  </si>
  <si>
    <t>Módosított 
előirányzat</t>
  </si>
  <si>
    <t xml:space="preserve">Helyi önkormányzatok működésének általános támogatása </t>
  </si>
  <si>
    <t xml:space="preserve">Települési önkormányzatok egyes köznevelési feladatainak támogatása </t>
  </si>
  <si>
    <t>Települési önkormányzatok szociális, gyermekjóléti  és gyermekétkeztetési feladatainak támogatása</t>
  </si>
  <si>
    <t>Települési önkormányzatok kulturális feladatainak támogatása</t>
  </si>
  <si>
    <t xml:space="preserve">Működési célú költségvetési támogatások és kiegészítő támogatások </t>
  </si>
  <si>
    <t>Önkormányzatok működési támogatásai összesen</t>
  </si>
  <si>
    <t>Bakonybél Község Önkormányzat működésének normatív támogatásai</t>
  </si>
  <si>
    <t>5. számú melléklet</t>
  </si>
  <si>
    <t>7. számú melléklet</t>
  </si>
  <si>
    <t>8. számú melléklet</t>
  </si>
  <si>
    <t>Adatok: ezer forintban!</t>
  </si>
  <si>
    <t>ESZKÖZÖK</t>
  </si>
  <si>
    <t>Sorszám</t>
  </si>
  <si>
    <t>Előző időszak</t>
  </si>
  <si>
    <t>Tárgy időszak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</si>
  <si>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</si>
  <si>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</si>
  <si>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</si>
  <si>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</si>
  <si>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</si>
  <si>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</si>
  <si>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</si>
  <si>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</si>
  <si>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</si>
  <si>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</si>
  <si>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</si>
  <si>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</si>
  <si>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</si>
  <si>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</si>
  <si>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</si>
  <si>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</si>
  <si>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</si>
  <si>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</si>
  <si>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</si>
  <si>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</si>
  <si>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</si>
  <si>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</si>
  <si>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</si>
  <si>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</si>
  <si>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</si>
  <si>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</si>
  <si>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</si>
  <si>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</si>
  <si>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</si>
  <si>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</si>
  <si>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</si>
  <si>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</si>
  <si>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</si>
  <si>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</si>
  <si>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</si>
  <si>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</si>
  <si>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</si>
  <si>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</si>
  <si>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</si>
  <si>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</si>
  <si>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</si>
  <si>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</si>
  <si>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</si>
  <si>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</si>
  <si>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</si>
  <si>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</si>
  <si>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</si>
  <si>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</si>
  <si>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</si>
  <si>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</si>
  <si>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</si>
  <si>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</si>
  <si>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</si>
  <si>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</si>
  <si>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</si>
  <si>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</si>
  <si>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</si>
  <si>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</si>
  <si>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</si>
  <si>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</si>
  <si>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</si>
  <si>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</si>
  <si>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</si>
  <si>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</si>
  <si>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</si>
  <si>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</si>
  <si>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</si>
  <si>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</si>
  <si>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</si>
  <si>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</si>
  <si>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</si>
  <si>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</si>
  <si>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</si>
  <si>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</si>
  <si>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</si>
  <si>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</si>
  <si>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</si>
  <si>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</si>
  <si>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</si>
  <si>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</si>
  <si>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</si>
  <si>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</si>
  <si>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</si>
  <si>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</si>
  <si>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</si>
  <si>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</si>
  <si>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</si>
  <si>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</si>
  <si>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</si>
  <si>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</si>
  <si>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</si>
  <si>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</si>
  <si>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</si>
  <si>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</si>
  <si>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</si>
  <si>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</si>
  <si>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</si>
  <si>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</si>
  <si>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</si>
  <si>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</si>
  <si>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</si>
  <si>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</si>
  <si>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</si>
  <si>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</si>
  <si>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</si>
  <si>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</si>
  <si>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</si>
  <si>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</si>
  <si>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</si>
  <si>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</si>
  <si>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</si>
  <si>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</si>
  <si>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</si>
  <si>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</si>
  <si>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</si>
  <si>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</si>
  <si>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</si>
  <si>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</si>
  <si>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</si>
  <si>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</si>
  <si>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</si>
  <si>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</si>
  <si>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</si>
  <si>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</si>
  <si>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</si>
  <si>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Eszközök Tájékoztató tábla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</si>
  <si>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</si>
  <si>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</si>
  <si>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</si>
  <si>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</si>
  <si>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</si>
  <si>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</si>
  <si>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</si>
  <si>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</si>
  <si>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</si>
  <si>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</si>
  <si>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</si>
  <si>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</si>
  <si>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</si>
  <si>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</si>
  <si>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</si>
  <si>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</si>
  <si>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</si>
  <si>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Adatok  forintban!</t>
  </si>
  <si>
    <t>3. Tájékoztató tábla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</si>
  <si>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</si>
  <si>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</si>
  <si>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</si>
  <si>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</si>
  <si>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9.</t>
  </si>
  <si>
    <t xml:space="preserve">       ÖSSZESEN:</t>
  </si>
  <si>
    <t xml:space="preserve">BAKONYBÉLI KÖZÖS HIVATAL KÖTELEZŐ FELADATAIHOZ KAPCSOLÓDÓ BEVÉTELEK ÉS KIADÁSOK </t>
  </si>
  <si>
    <t xml:space="preserve">BAKONYBÉLI KÖZÖS HIVATAL ÖNKÉNT VÁLLALT FELADATAIHOZ KAPCSOLÓDÓ BEVÉTELEK ÉS KIADÁSOK </t>
  </si>
  <si>
    <t xml:space="preserve">BAKONYBÉLI KÖZÖS HIVATL ÁLLAMIGAZGATÁSI FELADATAIHOZ KAPCSOLÓDÓ BEVÉTELEK ÉS KIADÁSOK </t>
  </si>
  <si>
    <t xml:space="preserve">BAKONYBÉLI KÖZÖS HIVATAL BEVÉTELEINEK ÉS KIADÁSAINAK </t>
  </si>
  <si>
    <t>adatok forinban</t>
  </si>
  <si>
    <t>forintban</t>
  </si>
  <si>
    <t>Beruházási (felhalmozási) kiadások előirányzata beruházásonként</t>
  </si>
  <si>
    <t xml:space="preserve"> - Pénztárak és betétkönyvek egyenlege</t>
  </si>
  <si>
    <t xml:space="preserve"> - Bankszámlák egyenlege</t>
  </si>
  <si>
    <t>ebből:</t>
  </si>
  <si>
    <t>Összeg       ( Ft)</t>
  </si>
  <si>
    <t>(Tájékoztató adatok az Áht. 91. § (2) bekezdés a) pontja alapján)</t>
  </si>
  <si>
    <t>KIMUTATÁS</t>
  </si>
  <si>
    <t xml:space="preserve">BAKONYBÉLI SZENT GELLÉRT NAPKÖZIOTTHONOS ÓVODA  BEVÉTELEINEK ÉS KIADÁSAINAK </t>
  </si>
  <si>
    <t xml:space="preserve">BAKONYBÉLI SZENT GELLÉRT NAPKÖZIOTTHONOS ÓVODA ÖNKÉNT VÁLLALT FELADATAIHOZ KAPCSOLÓDÓ BEVÉTELEK ÉS KIADÁSOK </t>
  </si>
  <si>
    <t xml:space="preserve">BAKONYBÉLI SZENT GELLÉRT NAPKÖZIOTTHONOS  KÖTELEZŐ FELADATAIHOZ KAPCSOLÓDÓ BEVÉTELEK ÉS KIADÁSOK </t>
  </si>
  <si>
    <t>a Bakonybéli Szent Gellért Napköziotthonos Óvoda pénzeszköz változásáról</t>
  </si>
  <si>
    <t>9. számú melléklet</t>
  </si>
  <si>
    <t>10. melléklet</t>
  </si>
  <si>
    <t>12. számú melléklet</t>
  </si>
  <si>
    <t>14. számú melléklet</t>
  </si>
  <si>
    <t>15. számú melléklet</t>
  </si>
  <si>
    <t>17. számú melléklet</t>
  </si>
  <si>
    <t>18. számú melléklet</t>
  </si>
  <si>
    <t>19. számú melléklet</t>
  </si>
  <si>
    <t>20. számú melléklet</t>
  </si>
  <si>
    <t>21. számú melléklet</t>
  </si>
  <si>
    <t>3.) Működési támogatások-normatíva</t>
  </si>
  <si>
    <t>3.2) Működési támogatások-egyéb</t>
  </si>
  <si>
    <t>3.) Előző évi felhalmozási pénzmaradvány igénybevétele</t>
  </si>
  <si>
    <t xml:space="preserve">BAKONYBÉL KÖZSÉG ÖNKORMÁNYZAT IGAZGATÁSI FELADATAIHOZ KAPCSOLÓDÓ BEVÉTELEK ÉS KIADÁSOK </t>
  </si>
  <si>
    <t>Ingatlan vásárlás</t>
  </si>
  <si>
    <t>Tárgyi eszközök beszerzése</t>
  </si>
  <si>
    <t>15</t>
  </si>
  <si>
    <t>Bakonykarszt Zrt.</t>
  </si>
  <si>
    <t>2018. ÉVI KONSZOLIDÁLT KÖLTSÉGVETÉSI  ZÁRSZÁMADÁSI MÉRLEGE</t>
  </si>
  <si>
    <t>4.) Működési célú támogatások-egyéb</t>
  </si>
  <si>
    <t>3.1) Működési célú támogatások-egyéb</t>
  </si>
  <si>
    <t>3.) Előző évi pénzmaradvány</t>
  </si>
  <si>
    <t>3.) Központi, irányító szervi támogatás</t>
  </si>
  <si>
    <t>Összeg  ( Ft )</t>
  </si>
  <si>
    <t> Bankszámlák egyenlege</t>
  </si>
  <si>
    <t> Pénztárak és betétkönyvek egyenlege</t>
  </si>
  <si>
    <t>Maradványkimutatás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</si>
  <si>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</si>
  <si>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</si>
  <si>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</si>
  <si>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</si>
  <si>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</si>
  <si>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</si>
  <si>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</si>
  <si>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</si>
  <si>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</si>
  <si>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06</t>
  </si>
  <si>
    <t>II         Alaptevékenység finanszírozási egyenlege (=03-04)</t>
  </si>
  <si>
    <t>07</t>
  </si>
  <si>
    <t>A)        Alaptevékenység maradványa (=±I±II)</t>
  </si>
  <si>
    <t>C)        Összes maradvány (=A+B)</t>
  </si>
  <si>
    <t>17</t>
  </si>
  <si>
    <t>E)        Alaptevékenység szabad maradványa (=A-D)</t>
  </si>
  <si>
    <t>05</t>
  </si>
  <si>
    <t>04        Alaptevékenység finanszírozási kiadásai</t>
  </si>
  <si>
    <t xml:space="preserve"> Maradványkimutatás</t>
  </si>
  <si>
    <t>11. sz melléklet</t>
  </si>
  <si>
    <t>13. számú melléklet</t>
  </si>
  <si>
    <t>14. sz. melléklet</t>
  </si>
  <si>
    <t>16. sz. melléklet</t>
  </si>
  <si>
    <t>22. sz. melléklet</t>
  </si>
  <si>
    <t>23. számú melléklet</t>
  </si>
  <si>
    <t>beruházási ÁFA</t>
  </si>
  <si>
    <t>Elszámolásból származó bevételek</t>
  </si>
  <si>
    <t>2019. ÉVI ZÁRSZÁMADÁSI MÉRLEGE</t>
  </si>
  <si>
    <t>tárgyi eszköz  beszerzés</t>
  </si>
  <si>
    <t>Konyha felújítás</t>
  </si>
  <si>
    <t>2020. évi teljesítés</t>
  </si>
  <si>
    <t>Pénzkészlet 2020. január 01-én</t>
  </si>
  <si>
    <t>Pénzkészlet 2020. december 31-én</t>
  </si>
  <si>
    <t>2020. ÉVI ÖSSZEVONT ZÁRSZÁMADÁSI MÉRLEGE</t>
  </si>
  <si>
    <t>2020. ÉVI ZÁRSZÁMADÁSI MÉRLEGE</t>
  </si>
  <si>
    <t>2020. évi módosított előirányzat</t>
  </si>
  <si>
    <t>Pénzkészlet 2020. január 1-jén</t>
  </si>
  <si>
    <t>Záró pénzkészlet 2020. december 31-én</t>
  </si>
  <si>
    <t>2020. ÉVI  KÖLTSÉGVETÉSI  ZÁRSZÁMADÁSI MÉRLEGE</t>
  </si>
  <si>
    <t>2020. évi költségvetési zárszámadási mérlege</t>
  </si>
  <si>
    <t>2020. ÉVI KÖLTSÉGVETÉSI MÉRLEGE</t>
  </si>
  <si>
    <t>Vis maior</t>
  </si>
  <si>
    <t>Óvoda udvar (Magyar Faluprogram)</t>
  </si>
  <si>
    <t>Szent Gellért tér</t>
  </si>
  <si>
    <t>2020. évi eredeti előirányzatok</t>
  </si>
  <si>
    <t>2020. évi módosított előirányzatok</t>
  </si>
  <si>
    <t>1. számú melléklet</t>
  </si>
</sst>
</file>

<file path=xl/styles.xml><?xml version="1.0" encoding="utf-8"?>
<styleSheet xmlns="http://schemas.openxmlformats.org/spreadsheetml/2006/main">
  <numFmts count="9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6" formatCode="#,###"/>
    <numFmt numFmtId="168" formatCode="_-* #,##0\ _F_t_-;\-* #,##0\ _F_t_-;_-* &quot;-&quot;??\ _F_t_-;_-@_-"/>
    <numFmt numFmtId="176" formatCode="00"/>
    <numFmt numFmtId="177" formatCode="#,###__;\-#,###__"/>
    <numFmt numFmtId="178" formatCode="#,###\ _F_t;\-#,###\ _F_t"/>
    <numFmt numFmtId="179" formatCode="#,###__"/>
    <numFmt numFmtId="180" formatCode="_-* #,##0.00&quot; Ft&quot;_-;\-* #,##0.00&quot; Ft&quot;_-;_-* \-??&quot; Ft&quot;_-;_-@_-"/>
  </numFmts>
  <fonts count="106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12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family val="1"/>
      <charset val="238"/>
    </font>
    <font>
      <sz val="10"/>
      <name val="Wingdings"/>
      <charset val="2"/>
    </font>
    <font>
      <sz val="9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Garamond"/>
      <family val="1"/>
      <charset val="238"/>
    </font>
    <font>
      <b/>
      <sz val="10"/>
      <name val="Garamond"/>
      <family val="1"/>
      <charset val="238"/>
    </font>
    <font>
      <i/>
      <sz val="8"/>
      <name val="Garamond"/>
      <family val="1"/>
      <charset val="238"/>
    </font>
    <font>
      <b/>
      <sz val="8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sz val="9"/>
      <name val="Garamond"/>
      <family val="1"/>
      <charset val="238"/>
    </font>
    <font>
      <b/>
      <sz val="12"/>
      <name val="Garamond"/>
      <family val="1"/>
      <charset val="238"/>
    </font>
    <font>
      <b/>
      <sz val="9"/>
      <name val="Garamond"/>
      <family val="1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 CE"/>
      <family val="1"/>
      <charset val="238"/>
    </font>
    <font>
      <b/>
      <i/>
      <sz val="10"/>
      <name val="Palatino Linotyp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sz val="8"/>
      <name val="Times New Roman"/>
      <family val="1"/>
      <charset val="238"/>
    </font>
    <font>
      <sz val="9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Palatino Linotype"/>
      <family val="1"/>
      <charset val="238"/>
    </font>
    <font>
      <b/>
      <sz val="11"/>
      <name val="Palatino Linotype"/>
      <family val="1"/>
      <charset val="238"/>
    </font>
    <font>
      <sz val="9"/>
      <name val="Palatino Linotype"/>
      <family val="1"/>
      <charset val="238"/>
    </font>
    <font>
      <sz val="7"/>
      <name val="Garamond"/>
      <family val="1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b/>
      <sz val="11"/>
      <name val="Garamond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Palatino Linotype"/>
      <family val="1"/>
      <charset val="238"/>
    </font>
    <font>
      <sz val="11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gray125"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0">
    <xf numFmtId="0" fontId="0" fillId="0" borderId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54" fillId="11" borderId="0" applyNumberFormat="0" applyBorder="0" applyAlignment="0" applyProtection="0"/>
    <xf numFmtId="0" fontId="54" fillId="4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55" fillId="16" borderId="0" applyNumberFormat="0" applyBorder="0" applyAlignment="0" applyProtection="0"/>
    <xf numFmtId="0" fontId="55" fillId="4" borderId="0" applyNumberFormat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15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7" borderId="0" applyNumberFormat="0" applyBorder="0" applyAlignment="0" applyProtection="0"/>
    <xf numFmtId="0" fontId="55" fillId="15" borderId="0" applyNumberFormat="0" applyBorder="0" applyAlignment="0" applyProtection="0"/>
    <xf numFmtId="0" fontId="55" fillId="22" borderId="0" applyNumberFormat="0" applyBorder="0" applyAlignment="0" applyProtection="0"/>
    <xf numFmtId="0" fontId="56" fillId="5" borderId="0" applyNumberFormat="0" applyBorder="0" applyAlignment="0" applyProtection="0"/>
    <xf numFmtId="0" fontId="25" fillId="2" borderId="1" applyNumberFormat="0" applyAlignment="0" applyProtection="0"/>
    <xf numFmtId="0" fontId="57" fillId="10" borderId="1" applyNumberFormat="0" applyAlignment="0" applyProtection="0"/>
    <xf numFmtId="0" fontId="58" fillId="23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6" fillId="23" borderId="2" applyNumberFormat="0" applyAlignment="0" applyProtection="0"/>
    <xf numFmtId="0" fontId="5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0" fillId="7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8" fillId="0" borderId="6" applyNumberFormat="0" applyFill="0" applyAlignment="0" applyProtection="0"/>
    <xf numFmtId="0" fontId="64" fillId="2" borderId="1" applyNumberFormat="0" applyAlignment="0" applyProtection="0"/>
    <xf numFmtId="0" fontId="36" fillId="6" borderId="7" applyNumberFormat="0" applyFont="0" applyAlignment="0" applyProtection="0"/>
    <xf numFmtId="0" fontId="29" fillId="7" borderId="0" applyNumberFormat="0" applyBorder="0" applyAlignment="0" applyProtection="0"/>
    <xf numFmtId="0" fontId="30" fillId="10" borderId="8" applyNumberFormat="0" applyAlignment="0" applyProtection="0"/>
    <xf numFmtId="0" fontId="6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6" fillId="12" borderId="0" applyNumberFormat="0" applyBorder="0" applyAlignment="0" applyProtection="0"/>
    <xf numFmtId="0" fontId="41" fillId="0" borderId="0"/>
    <xf numFmtId="0" fontId="48" fillId="0" borderId="0"/>
    <xf numFmtId="0" fontId="18" fillId="0" borderId="0"/>
    <xf numFmtId="0" fontId="18" fillId="0" borderId="0"/>
    <xf numFmtId="0" fontId="36" fillId="0" borderId="0"/>
    <xf numFmtId="0" fontId="105" fillId="0" borderId="0"/>
    <xf numFmtId="0" fontId="42" fillId="0" borderId="0"/>
    <xf numFmtId="0" fontId="41" fillId="0" borderId="0"/>
    <xf numFmtId="0" fontId="41" fillId="0" borderId="0"/>
    <xf numFmtId="0" fontId="48" fillId="0" borderId="0"/>
    <xf numFmtId="0" fontId="9" fillId="0" borderId="0"/>
    <xf numFmtId="0" fontId="18" fillId="0" borderId="0"/>
    <xf numFmtId="0" fontId="54" fillId="6" borderId="7" applyNumberFormat="0" applyFont="0" applyAlignment="0" applyProtection="0"/>
    <xf numFmtId="0" fontId="67" fillId="10" borderId="8" applyNumberFormat="0" applyAlignment="0" applyProtection="0"/>
    <xf numFmtId="0" fontId="32" fillId="0" borderId="9" applyNumberFormat="0" applyFill="0" applyAlignment="0" applyProtection="0"/>
    <xf numFmtId="44" fontId="41" fillId="0" borderId="0" applyFont="0" applyFill="0" applyBorder="0" applyAlignment="0" applyProtection="0"/>
    <xf numFmtId="180" fontId="41" fillId="0" borderId="0" applyFill="0" applyBorder="0" applyAlignment="0" applyProtection="0"/>
    <xf numFmtId="0" fontId="33" fillId="5" borderId="0" applyNumberFormat="0" applyBorder="0" applyAlignment="0" applyProtection="0"/>
    <xf numFmtId="0" fontId="34" fillId="12" borderId="0" applyNumberFormat="0" applyBorder="0" applyAlignment="0" applyProtection="0"/>
    <xf numFmtId="0" fontId="35" fillId="10" borderId="1" applyNumberFormat="0" applyAlignment="0" applyProtection="0"/>
    <xf numFmtId="9" fontId="9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27">
    <xf numFmtId="0" fontId="0" fillId="0" borderId="0" xfId="0"/>
    <xf numFmtId="166" fontId="0" fillId="0" borderId="0" xfId="0" applyNumberFormat="1" applyFill="1" applyAlignment="1">
      <alignment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166" fontId="11" fillId="0" borderId="10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Fill="1" applyAlignment="1" applyProtection="1">
      <alignment vertical="center" wrapText="1"/>
    </xf>
    <xf numFmtId="166" fontId="1" fillId="0" borderId="0" xfId="0" applyNumberFormat="1" applyFont="1" applyFill="1" applyAlignment="1">
      <alignment vertical="center" wrapText="1"/>
    </xf>
    <xf numFmtId="166" fontId="0" fillId="0" borderId="0" xfId="0" applyNumberFormat="1" applyFill="1" applyAlignment="1" applyProtection="1">
      <alignment horizontal="center" vertical="center" wrapText="1"/>
    </xf>
    <xf numFmtId="166" fontId="3" fillId="0" borderId="11" xfId="0" applyNumberFormat="1" applyFont="1" applyFill="1" applyBorder="1" applyAlignment="1" applyProtection="1">
      <alignment horizontal="center" vertical="center" wrapText="1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166" fontId="3" fillId="0" borderId="1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vertical="center" wrapText="1"/>
    </xf>
    <xf numFmtId="166" fontId="15" fillId="0" borderId="16" xfId="0" applyNumberFormat="1" applyFont="1" applyFill="1" applyBorder="1" applyAlignment="1" applyProtection="1">
      <alignment vertical="center"/>
      <protection locked="0"/>
    </xf>
    <xf numFmtId="166" fontId="15" fillId="0" borderId="17" xfId="0" applyNumberFormat="1" applyFont="1" applyFill="1" applyBorder="1" applyAlignment="1" applyProtection="1">
      <alignment vertical="center"/>
      <protection locked="0"/>
    </xf>
    <xf numFmtId="166" fontId="14" fillId="0" borderId="17" xfId="0" applyNumberFormat="1" applyFont="1" applyFill="1" applyBorder="1" applyAlignment="1" applyProtection="1">
      <alignment vertical="center"/>
    </xf>
    <xf numFmtId="166" fontId="14" fillId="0" borderId="18" xfId="0" applyNumberFormat="1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vertical="center" wrapText="1"/>
    </xf>
    <xf numFmtId="166" fontId="15" fillId="0" borderId="20" xfId="0" applyNumberFormat="1" applyFont="1" applyFill="1" applyBorder="1" applyAlignment="1" applyProtection="1">
      <alignment vertical="center"/>
      <protection locked="0"/>
    </xf>
    <xf numFmtId="166" fontId="15" fillId="0" borderId="21" xfId="0" applyNumberFormat="1" applyFont="1" applyFill="1" applyBorder="1" applyAlignment="1" applyProtection="1">
      <alignment vertical="center"/>
      <protection locked="0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vertical="center" wrapText="1"/>
    </xf>
    <xf numFmtId="166" fontId="15" fillId="0" borderId="23" xfId="0" applyNumberFormat="1" applyFont="1" applyFill="1" applyBorder="1" applyAlignment="1" applyProtection="1">
      <alignment vertical="center"/>
      <protection locked="0"/>
    </xf>
    <xf numFmtId="166" fontId="15" fillId="0" borderId="24" xfId="0" applyNumberFormat="1" applyFont="1" applyFill="1" applyBorder="1" applyAlignment="1" applyProtection="1">
      <alignment vertical="center"/>
      <protection locked="0"/>
    </xf>
    <xf numFmtId="166" fontId="14" fillId="0" borderId="12" xfId="0" applyNumberFormat="1" applyFont="1" applyFill="1" applyBorder="1" applyAlignment="1" applyProtection="1">
      <alignment vertical="center"/>
    </xf>
    <xf numFmtId="166" fontId="14" fillId="0" borderId="13" xfId="0" applyNumberFormat="1" applyFont="1" applyFill="1" applyBorder="1" applyAlignment="1" applyProtection="1">
      <alignment vertical="center"/>
    </xf>
    <xf numFmtId="166" fontId="14" fillId="0" borderId="14" xfId="0" applyNumberFormat="1" applyFont="1" applyFill="1" applyBorder="1" applyAlignment="1" applyProtection="1">
      <alignment vertical="center"/>
    </xf>
    <xf numFmtId="0" fontId="1" fillId="0" borderId="0" xfId="0" applyFont="1" applyFill="1"/>
    <xf numFmtId="0" fontId="0" fillId="0" borderId="0" xfId="0" applyFill="1" applyProtection="1">
      <protection locked="0"/>
    </xf>
    <xf numFmtId="166" fontId="14" fillId="0" borderId="25" xfId="0" applyNumberFormat="1" applyFont="1" applyFill="1" applyBorder="1" applyAlignment="1" applyProtection="1">
      <alignment vertical="center"/>
    </xf>
    <xf numFmtId="166" fontId="16" fillId="0" borderId="12" xfId="0" applyNumberFormat="1" applyFont="1" applyFill="1" applyBorder="1" applyAlignment="1" applyProtection="1">
      <alignment vertical="center"/>
    </xf>
    <xf numFmtId="0" fontId="2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left" vertical="center" wrapText="1" indent="1"/>
      <protection locked="0"/>
    </xf>
    <xf numFmtId="179" fontId="16" fillId="0" borderId="28" xfId="0" applyNumberFormat="1" applyFont="1" applyFill="1" applyBorder="1" applyAlignment="1" applyProtection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indent="5"/>
    </xf>
    <xf numFmtId="179" fontId="22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left" vertical="center" wrapText="1" indent="1"/>
      <protection locked="0"/>
    </xf>
    <xf numFmtId="179" fontId="16" fillId="0" borderId="31" xfId="0" applyNumberFormat="1" applyFont="1" applyFill="1" applyBorder="1" applyAlignment="1" applyProtection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 indent="5"/>
    </xf>
    <xf numFmtId="179" fontId="22" fillId="0" borderId="25" xfId="0" applyNumberFormat="1" applyFont="1" applyFill="1" applyBorder="1" applyAlignment="1" applyProtection="1">
      <alignment horizontal="right" vertical="center"/>
      <protection locked="0"/>
    </xf>
    <xf numFmtId="0" fontId="36" fillId="0" borderId="0" xfId="80"/>
    <xf numFmtId="3" fontId="43" fillId="0" borderId="16" xfId="85" applyNumberFormat="1" applyFont="1" applyBorder="1"/>
    <xf numFmtId="0" fontId="47" fillId="0" borderId="16" xfId="85" applyFont="1" applyBorder="1" applyAlignment="1">
      <alignment horizontal="center"/>
    </xf>
    <xf numFmtId="3" fontId="43" fillId="0" borderId="16" xfId="85" applyNumberFormat="1" applyFont="1" applyBorder="1" applyAlignment="1">
      <alignment horizontal="left"/>
    </xf>
    <xf numFmtId="3" fontId="43" fillId="0" borderId="16" xfId="85" applyNumberFormat="1" applyFont="1" applyFill="1" applyBorder="1" applyAlignment="1">
      <alignment horizontal="left"/>
    </xf>
    <xf numFmtId="3" fontId="46" fillId="0" borderId="16" xfId="85" applyNumberFormat="1" applyFont="1" applyBorder="1"/>
    <xf numFmtId="0" fontId="49" fillId="0" borderId="16" xfId="85" applyFont="1" applyBorder="1" applyAlignment="1">
      <alignment horizontal="center"/>
    </xf>
    <xf numFmtId="3" fontId="49" fillId="0" borderId="16" xfId="85" applyNumberFormat="1" applyFont="1" applyBorder="1"/>
    <xf numFmtId="3" fontId="47" fillId="0" borderId="16" xfId="85" applyNumberFormat="1" applyFont="1" applyBorder="1"/>
    <xf numFmtId="3" fontId="43" fillId="0" borderId="16" xfId="85" applyNumberFormat="1" applyFont="1" applyBorder="1" applyAlignment="1"/>
    <xf numFmtId="3" fontId="43" fillId="0" borderId="16" xfId="85" applyNumberFormat="1" applyFont="1" applyFill="1" applyBorder="1" applyAlignment="1"/>
    <xf numFmtId="3" fontId="46" fillId="0" borderId="16" xfId="85" applyNumberFormat="1" applyFont="1" applyFill="1" applyBorder="1" applyAlignment="1"/>
    <xf numFmtId="0" fontId="51" fillId="0" borderId="16" xfId="85" applyFont="1" applyBorder="1" applyAlignment="1">
      <alignment horizontal="center" vertical="center"/>
    </xf>
    <xf numFmtId="3" fontId="46" fillId="0" borderId="16" xfId="85" applyNumberFormat="1" applyFont="1" applyFill="1" applyBorder="1" applyAlignment="1">
      <alignment vertical="center"/>
    </xf>
    <xf numFmtId="3" fontId="46" fillId="0" borderId="16" xfId="85" applyNumberFormat="1" applyFont="1" applyBorder="1" applyAlignment="1">
      <alignment vertical="center"/>
    </xf>
    <xf numFmtId="3" fontId="46" fillId="0" borderId="16" xfId="85" applyNumberFormat="1" applyFont="1" applyBorder="1" applyAlignment="1">
      <alignment horizontal="right" vertical="center"/>
    </xf>
    <xf numFmtId="3" fontId="46" fillId="0" borderId="16" xfId="85" applyNumberFormat="1" applyFont="1" applyFill="1" applyBorder="1" applyAlignment="1">
      <alignment horizontal="left"/>
    </xf>
    <xf numFmtId="0" fontId="51" fillId="24" borderId="16" xfId="85" applyFont="1" applyFill="1" applyBorder="1" applyAlignment="1">
      <alignment horizontal="center" vertical="center"/>
    </xf>
    <xf numFmtId="3" fontId="46" fillId="24" borderId="16" xfId="85" applyNumberFormat="1" applyFont="1" applyFill="1" applyBorder="1" applyAlignment="1">
      <alignment vertical="center"/>
    </xf>
    <xf numFmtId="0" fontId="47" fillId="24" borderId="16" xfId="85" applyFont="1" applyFill="1" applyBorder="1" applyAlignment="1">
      <alignment horizontal="center"/>
    </xf>
    <xf numFmtId="3" fontId="44" fillId="24" borderId="16" xfId="85" applyNumberFormat="1" applyFont="1" applyFill="1" applyBorder="1" applyAlignment="1">
      <alignment horizontal="center"/>
    </xf>
    <xf numFmtId="0" fontId="44" fillId="24" borderId="16" xfId="85" applyFont="1" applyFill="1" applyBorder="1" applyAlignment="1">
      <alignment horizontal="center"/>
    </xf>
    <xf numFmtId="3" fontId="46" fillId="0" borderId="16" xfId="85" applyNumberFormat="1" applyFont="1" applyFill="1" applyBorder="1" applyAlignment="1">
      <alignment horizontal="center"/>
    </xf>
    <xf numFmtId="3" fontId="46" fillId="0" borderId="16" xfId="85" applyNumberFormat="1" applyFont="1" applyFill="1" applyBorder="1" applyAlignment="1">
      <alignment horizontal="left" vertical="center"/>
    </xf>
    <xf numFmtId="3" fontId="50" fillId="0" borderId="0" xfId="85" applyNumberFormat="1" applyFont="1" applyAlignment="1">
      <alignment horizontal="center"/>
    </xf>
    <xf numFmtId="0" fontId="47" fillId="0" borderId="0" xfId="80" applyFont="1" applyAlignment="1"/>
    <xf numFmtId="3" fontId="46" fillId="0" borderId="16" xfId="85" applyNumberFormat="1" applyFont="1" applyBorder="1" applyAlignment="1"/>
    <xf numFmtId="3" fontId="46" fillId="24" borderId="16" xfId="85" applyNumberFormat="1" applyFont="1" applyFill="1" applyBorder="1" applyAlignment="1">
      <alignment horizontal="center" vertical="center"/>
    </xf>
    <xf numFmtId="3" fontId="45" fillId="0" borderId="32" xfId="80" applyNumberFormat="1" applyFont="1" applyBorder="1" applyAlignment="1">
      <alignment horizontal="right"/>
    </xf>
    <xf numFmtId="3" fontId="52" fillId="0" borderId="0" xfId="83" applyNumberFormat="1" applyFont="1" applyFill="1" applyBorder="1" applyAlignment="1">
      <alignment horizontal="right"/>
    </xf>
    <xf numFmtId="0" fontId="43" fillId="0" borderId="0" xfId="80" applyFont="1" applyAlignment="1"/>
    <xf numFmtId="0" fontId="49" fillId="0" borderId="0" xfId="85" applyFont="1" applyAlignment="1">
      <alignment horizontal="center"/>
    </xf>
    <xf numFmtId="3" fontId="47" fillId="0" borderId="0" xfId="85" applyNumberFormat="1" applyFont="1"/>
    <xf numFmtId="0" fontId="49" fillId="0" borderId="0" xfId="85" applyFont="1"/>
    <xf numFmtId="3" fontId="50" fillId="0" borderId="0" xfId="85" applyNumberFormat="1" applyFont="1" applyAlignment="1"/>
    <xf numFmtId="0" fontId="52" fillId="0" borderId="0" xfId="83" applyFont="1" applyFill="1" applyBorder="1" applyAlignment="1">
      <alignment horizontal="center" vertical="top"/>
    </xf>
    <xf numFmtId="0" fontId="52" fillId="0" borderId="0" xfId="83" applyFont="1" applyFill="1" applyAlignment="1">
      <alignment horizontal="center" wrapText="1"/>
    </xf>
    <xf numFmtId="3" fontId="52" fillId="0" borderId="0" xfId="83" applyNumberFormat="1" applyFont="1" applyFill="1" applyAlignment="1">
      <alignment horizontal="center"/>
    </xf>
    <xf numFmtId="3" fontId="52" fillId="0" borderId="0" xfId="83" applyNumberFormat="1" applyFont="1" applyFill="1" applyBorder="1" applyAlignment="1">
      <alignment horizontal="center"/>
    </xf>
    <xf numFmtId="0" fontId="52" fillId="0" borderId="33" xfId="82" applyFont="1" applyFill="1" applyBorder="1" applyAlignment="1">
      <alignment horizontal="left" wrapText="1"/>
    </xf>
    <xf numFmtId="0" fontId="52" fillId="0" borderId="34" xfId="83" applyFont="1" applyFill="1" applyBorder="1" applyAlignment="1">
      <alignment wrapText="1"/>
    </xf>
    <xf numFmtId="3" fontId="52" fillId="0" borderId="35" xfId="84" applyNumberFormat="1" applyFont="1" applyFill="1" applyBorder="1" applyAlignment="1">
      <alignment horizontal="right" vertical="center"/>
    </xf>
    <xf numFmtId="0" fontId="52" fillId="0" borderId="36" xfId="82" applyFont="1" applyFill="1" applyBorder="1" applyAlignment="1">
      <alignment horizontal="left" wrapText="1"/>
    </xf>
    <xf numFmtId="0" fontId="52" fillId="0" borderId="37" xfId="83" applyFont="1" applyFill="1" applyBorder="1" applyAlignment="1">
      <alignment wrapText="1"/>
    </xf>
    <xf numFmtId="3" fontId="52" fillId="0" borderId="38" xfId="84" applyNumberFormat="1" applyFont="1" applyFill="1" applyBorder="1" applyAlignment="1">
      <alignment horizontal="right" vertical="center"/>
    </xf>
    <xf numFmtId="3" fontId="52" fillId="0" borderId="39" xfId="84" applyNumberFormat="1" applyFont="1" applyFill="1" applyBorder="1" applyAlignment="1">
      <alignment horizontal="right" vertical="center"/>
    </xf>
    <xf numFmtId="3" fontId="52" fillId="0" borderId="38" xfId="83" applyNumberFormat="1" applyFont="1" applyFill="1" applyBorder="1" applyAlignment="1">
      <alignment horizontal="right"/>
    </xf>
    <xf numFmtId="3" fontId="52" fillId="0" borderId="37" xfId="83" applyNumberFormat="1" applyFont="1" applyFill="1" applyBorder="1" applyAlignment="1">
      <alignment horizontal="right"/>
    </xf>
    <xf numFmtId="3" fontId="52" fillId="0" borderId="40" xfId="83" applyNumberFormat="1" applyFont="1" applyFill="1" applyBorder="1" applyAlignment="1">
      <alignment horizontal="right"/>
    </xf>
    <xf numFmtId="3" fontId="52" fillId="0" borderId="41" xfId="83" applyNumberFormat="1" applyFont="1" applyFill="1" applyBorder="1" applyAlignment="1">
      <alignment horizontal="right"/>
    </xf>
    <xf numFmtId="0" fontId="53" fillId="0" borderId="42" xfId="83" applyFont="1" applyFill="1" applyBorder="1" applyAlignment="1">
      <alignment horizontal="center" vertical="center"/>
    </xf>
    <xf numFmtId="0" fontId="52" fillId="0" borderId="43" xfId="82" applyFont="1" applyFill="1" applyBorder="1" applyAlignment="1">
      <alignment wrapText="1"/>
    </xf>
    <xf numFmtId="0" fontId="52" fillId="0" borderId="44" xfId="83" applyFont="1" applyFill="1" applyBorder="1" applyAlignment="1">
      <alignment horizontal="left" vertical="center" wrapText="1"/>
    </xf>
    <xf numFmtId="3" fontId="52" fillId="0" borderId="41" xfId="84" applyNumberFormat="1" applyFont="1" applyFill="1" applyBorder="1" applyAlignment="1">
      <alignment horizontal="right" vertical="center"/>
    </xf>
    <xf numFmtId="3" fontId="52" fillId="0" borderId="45" xfId="84" applyNumberFormat="1" applyFont="1" applyFill="1" applyBorder="1" applyAlignment="1">
      <alignment horizontal="right" vertical="center"/>
    </xf>
    <xf numFmtId="3" fontId="52" fillId="0" borderId="44" xfId="83" applyNumberFormat="1" applyFont="1" applyFill="1" applyBorder="1" applyAlignment="1">
      <alignment horizontal="right"/>
    </xf>
    <xf numFmtId="3" fontId="52" fillId="0" borderId="46" xfId="83" applyNumberFormat="1" applyFont="1" applyFill="1" applyBorder="1" applyAlignment="1">
      <alignment horizontal="right"/>
    </xf>
    <xf numFmtId="166" fontId="10" fillId="0" borderId="0" xfId="0" applyNumberFormat="1" applyFont="1" applyFill="1" applyAlignment="1">
      <alignment horizontal="center" textRotation="180" wrapText="1"/>
    </xf>
    <xf numFmtId="0" fontId="52" fillId="0" borderId="0" xfId="77" applyFont="1" applyFill="1" applyBorder="1" applyAlignment="1"/>
    <xf numFmtId="166" fontId="3" fillId="0" borderId="47" xfId="0" applyNumberFormat="1" applyFont="1" applyFill="1" applyBorder="1" applyAlignment="1" applyProtection="1">
      <alignment horizontal="left" vertical="center" wrapText="1"/>
    </xf>
    <xf numFmtId="166" fontId="19" fillId="0" borderId="0" xfId="0" applyNumberFormat="1" applyFont="1" applyFill="1" applyAlignment="1" applyProtection="1">
      <alignment horizontal="right" vertical="center" wrapText="1"/>
    </xf>
    <xf numFmtId="166" fontId="3" fillId="0" borderId="14" xfId="0" applyNumberFormat="1" applyFont="1" applyFill="1" applyBorder="1" applyAlignment="1" applyProtection="1">
      <alignment horizontal="center" vertical="center" wrapText="1"/>
    </xf>
    <xf numFmtId="166" fontId="5" fillId="0" borderId="48" xfId="0" applyNumberFormat="1" applyFont="1" applyFill="1" applyBorder="1" applyAlignment="1" applyProtection="1">
      <alignment horizontal="left" vertical="center" wrapText="1"/>
    </xf>
    <xf numFmtId="166" fontId="5" fillId="0" borderId="15" xfId="0" applyNumberFormat="1" applyFont="1" applyFill="1" applyBorder="1" applyAlignment="1" applyProtection="1">
      <alignment vertical="center" wrapText="1"/>
      <protection locked="0"/>
    </xf>
    <xf numFmtId="166" fontId="11" fillId="0" borderId="42" xfId="0" applyNumberFormat="1" applyFont="1" applyFill="1" applyBorder="1" applyAlignment="1" applyProtection="1">
      <alignment horizontal="center" vertical="center" wrapText="1"/>
    </xf>
    <xf numFmtId="166" fontId="11" fillId="0" borderId="49" xfId="0" applyNumberFormat="1" applyFont="1" applyFill="1" applyBorder="1" applyAlignment="1" applyProtection="1">
      <alignment horizontal="center" vertical="center" wrapText="1"/>
    </xf>
    <xf numFmtId="166" fontId="71" fillId="0" borderId="15" xfId="0" applyNumberFormat="1" applyFont="1" applyFill="1" applyBorder="1" applyAlignment="1" applyProtection="1">
      <alignment vertical="center" wrapText="1"/>
      <protection locked="0"/>
    </xf>
    <xf numFmtId="3" fontId="52" fillId="0" borderId="0" xfId="83" applyNumberFormat="1" applyFont="1" applyFill="1" applyBorder="1" applyAlignment="1">
      <alignment vertical="center" wrapText="1"/>
    </xf>
    <xf numFmtId="166" fontId="11" fillId="0" borderId="11" xfId="0" applyNumberFormat="1" applyFont="1" applyFill="1" applyBorder="1" applyAlignment="1" applyProtection="1">
      <alignment horizontal="center" vertical="center" wrapText="1"/>
    </xf>
    <xf numFmtId="3" fontId="72" fillId="0" borderId="0" xfId="83" applyNumberFormat="1" applyFont="1" applyFill="1" applyBorder="1" applyAlignment="1"/>
    <xf numFmtId="3" fontId="52" fillId="0" borderId="0" xfId="83" applyNumberFormat="1" applyFont="1" applyFill="1" applyBorder="1" applyAlignment="1"/>
    <xf numFmtId="166" fontId="71" fillId="0" borderId="16" xfId="0" applyNumberFormat="1" applyFont="1" applyFill="1" applyBorder="1" applyAlignment="1" applyProtection="1">
      <alignment vertical="center" wrapText="1"/>
      <protection locked="0"/>
    </xf>
    <xf numFmtId="166" fontId="73" fillId="0" borderId="10" xfId="0" applyNumberFormat="1" applyFont="1" applyFill="1" applyBorder="1" applyAlignment="1" applyProtection="1">
      <alignment vertical="center" wrapText="1"/>
    </xf>
    <xf numFmtId="166" fontId="5" fillId="0" borderId="50" xfId="0" applyNumberFormat="1" applyFont="1" applyFill="1" applyBorder="1" applyAlignment="1" applyProtection="1">
      <alignment horizontal="right" vertical="center" wrapText="1"/>
    </xf>
    <xf numFmtId="166" fontId="5" fillId="0" borderId="16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/>
    <xf numFmtId="3" fontId="0" fillId="0" borderId="16" xfId="0" applyNumberFormat="1" applyBorder="1"/>
    <xf numFmtId="0" fontId="17" fillId="0" borderId="16" xfId="0" applyFont="1" applyBorder="1" applyAlignment="1">
      <alignment wrapText="1"/>
    </xf>
    <xf numFmtId="3" fontId="17" fillId="0" borderId="16" xfId="0" applyNumberFormat="1" applyFont="1" applyBorder="1"/>
    <xf numFmtId="0" fontId="18" fillId="0" borderId="0" xfId="87" applyFill="1" applyProtection="1"/>
    <xf numFmtId="0" fontId="75" fillId="0" borderId="0" xfId="87" applyFont="1" applyFill="1" applyProtection="1"/>
    <xf numFmtId="0" fontId="79" fillId="0" borderId="22" xfId="87" applyFont="1" applyFill="1" applyBorder="1" applyAlignment="1" applyProtection="1">
      <alignment horizontal="center" vertical="center" wrapText="1"/>
    </xf>
    <xf numFmtId="0" fontId="79" fillId="0" borderId="23" xfId="87" applyFont="1" applyFill="1" applyBorder="1" applyAlignment="1" applyProtection="1">
      <alignment horizontal="center" vertical="center" wrapText="1"/>
    </xf>
    <xf numFmtId="0" fontId="79" fillId="0" borderId="25" xfId="87" applyFont="1" applyFill="1" applyBorder="1" applyAlignment="1" applyProtection="1">
      <alignment horizontal="center" vertical="center" wrapText="1"/>
    </xf>
    <xf numFmtId="0" fontId="80" fillId="0" borderId="29" xfId="87" applyFont="1" applyFill="1" applyBorder="1" applyAlignment="1" applyProtection="1">
      <alignment vertical="center" wrapText="1"/>
    </xf>
    <xf numFmtId="176" fontId="81" fillId="0" borderId="30" xfId="86" applyNumberFormat="1" applyFont="1" applyFill="1" applyBorder="1" applyAlignment="1" applyProtection="1">
      <alignment horizontal="center" vertical="center"/>
    </xf>
    <xf numFmtId="177" fontId="82" fillId="0" borderId="30" xfId="87" applyNumberFormat="1" applyFont="1" applyFill="1" applyBorder="1" applyAlignment="1" applyProtection="1">
      <alignment horizontal="right" vertical="center" wrapText="1"/>
      <protection locked="0"/>
    </xf>
    <xf numFmtId="177" fontId="82" fillId="0" borderId="31" xfId="87" applyNumberFormat="1" applyFont="1" applyFill="1" applyBorder="1" applyAlignment="1" applyProtection="1">
      <alignment horizontal="right" vertical="center" wrapText="1"/>
      <protection locked="0"/>
    </xf>
    <xf numFmtId="0" fontId="80" fillId="0" borderId="15" xfId="87" applyFont="1" applyFill="1" applyBorder="1" applyAlignment="1" applyProtection="1">
      <alignment vertical="center" wrapText="1"/>
    </xf>
    <xf numFmtId="176" fontId="81" fillId="0" borderId="16" xfId="86" applyNumberFormat="1" applyFont="1" applyFill="1" applyBorder="1" applyAlignment="1" applyProtection="1">
      <alignment horizontal="center" vertical="center"/>
    </xf>
    <xf numFmtId="177" fontId="82" fillId="0" borderId="16" xfId="87" applyNumberFormat="1" applyFont="1" applyFill="1" applyBorder="1" applyAlignment="1" applyProtection="1">
      <alignment horizontal="right" vertical="center" wrapText="1"/>
    </xf>
    <xf numFmtId="177" fontId="82" fillId="0" borderId="18" xfId="87" applyNumberFormat="1" applyFont="1" applyFill="1" applyBorder="1" applyAlignment="1" applyProtection="1">
      <alignment horizontal="right" vertical="center" wrapText="1"/>
    </xf>
    <xf numFmtId="0" fontId="83" fillId="0" borderId="15" xfId="87" applyFont="1" applyFill="1" applyBorder="1" applyAlignment="1" applyProtection="1">
      <alignment horizontal="left" vertical="center" wrapText="1" indent="1"/>
    </xf>
    <xf numFmtId="177" fontId="84" fillId="0" borderId="16" xfId="87" applyNumberFormat="1" applyFont="1" applyFill="1" applyBorder="1" applyAlignment="1" applyProtection="1">
      <alignment horizontal="right" vertical="center" wrapText="1"/>
      <protection locked="0"/>
    </xf>
    <xf numFmtId="177" fontId="84" fillId="0" borderId="18" xfId="87" applyNumberFormat="1" applyFont="1" applyFill="1" applyBorder="1" applyAlignment="1" applyProtection="1">
      <alignment horizontal="right" vertical="center" wrapText="1"/>
      <protection locked="0"/>
    </xf>
    <xf numFmtId="177" fontId="85" fillId="0" borderId="16" xfId="87" applyNumberFormat="1" applyFont="1" applyFill="1" applyBorder="1" applyAlignment="1" applyProtection="1">
      <alignment horizontal="right" vertical="center" wrapText="1"/>
      <protection locked="0"/>
    </xf>
    <xf numFmtId="177" fontId="85" fillId="0" borderId="18" xfId="87" applyNumberFormat="1" applyFont="1" applyFill="1" applyBorder="1" applyAlignment="1" applyProtection="1">
      <alignment horizontal="right" vertical="center" wrapText="1"/>
      <protection locked="0"/>
    </xf>
    <xf numFmtId="177" fontId="85" fillId="0" borderId="16" xfId="87" applyNumberFormat="1" applyFont="1" applyFill="1" applyBorder="1" applyAlignment="1" applyProtection="1">
      <alignment horizontal="right" vertical="center" wrapText="1"/>
    </xf>
    <xf numFmtId="177" fontId="85" fillId="0" borderId="18" xfId="87" applyNumberFormat="1" applyFont="1" applyFill="1" applyBorder="1" applyAlignment="1" applyProtection="1">
      <alignment horizontal="right" vertical="center" wrapText="1"/>
    </xf>
    <xf numFmtId="0" fontId="80" fillId="0" borderId="22" xfId="87" applyFont="1" applyFill="1" applyBorder="1" applyAlignment="1" applyProtection="1">
      <alignment vertical="center" wrapText="1"/>
    </xf>
    <xf numFmtId="176" fontId="81" fillId="0" borderId="23" xfId="86" applyNumberFormat="1" applyFont="1" applyFill="1" applyBorder="1" applyAlignment="1" applyProtection="1">
      <alignment horizontal="center" vertical="center"/>
    </xf>
    <xf numFmtId="177" fontId="82" fillId="0" borderId="25" xfId="87" applyNumberFormat="1" applyFont="1" applyFill="1" applyBorder="1" applyAlignment="1" applyProtection="1">
      <alignment horizontal="right" vertical="center" wrapText="1"/>
    </xf>
    <xf numFmtId="0" fontId="9" fillId="0" borderId="0" xfId="86" applyFill="1" applyAlignment="1" applyProtection="1">
      <alignment vertical="center"/>
    </xf>
    <xf numFmtId="0" fontId="9" fillId="0" borderId="0" xfId="86" applyFill="1" applyAlignment="1" applyProtection="1">
      <alignment vertical="center" wrapText="1"/>
    </xf>
    <xf numFmtId="0" fontId="86" fillId="0" borderId="0" xfId="86" applyFont="1" applyFill="1" applyAlignment="1" applyProtection="1">
      <alignment horizontal="center" vertical="center"/>
    </xf>
    <xf numFmtId="0" fontId="9" fillId="0" borderId="0" xfId="86" applyFill="1" applyAlignment="1" applyProtection="1">
      <alignment horizontal="center" vertical="center"/>
    </xf>
    <xf numFmtId="49" fontId="11" fillId="0" borderId="22" xfId="86" applyNumberFormat="1" applyFont="1" applyFill="1" applyBorder="1" applyAlignment="1" applyProtection="1">
      <alignment horizontal="center" vertical="center" wrapText="1"/>
    </xf>
    <xf numFmtId="49" fontId="11" fillId="0" borderId="23" xfId="86" applyNumberFormat="1" applyFont="1" applyFill="1" applyBorder="1" applyAlignment="1" applyProtection="1">
      <alignment horizontal="center" vertical="center"/>
    </xf>
    <xf numFmtId="49" fontId="11" fillId="0" borderId="25" xfId="86" applyNumberFormat="1" applyFont="1" applyFill="1" applyBorder="1" applyAlignment="1" applyProtection="1">
      <alignment horizontal="center" vertical="center"/>
    </xf>
    <xf numFmtId="49" fontId="8" fillId="0" borderId="0" xfId="86" applyNumberFormat="1" applyFont="1" applyFill="1" applyAlignment="1" applyProtection="1">
      <alignment horizontal="center" vertical="center"/>
    </xf>
    <xf numFmtId="176" fontId="81" fillId="0" borderId="27" xfId="86" applyNumberFormat="1" applyFont="1" applyFill="1" applyBorder="1" applyAlignment="1" applyProtection="1">
      <alignment horizontal="center" vertical="center"/>
    </xf>
    <xf numFmtId="178" fontId="81" fillId="0" borderId="28" xfId="86" applyNumberFormat="1" applyFont="1" applyFill="1" applyBorder="1" applyAlignment="1" applyProtection="1">
      <alignment vertical="center"/>
      <protection locked="0"/>
    </xf>
    <xf numFmtId="178" fontId="81" fillId="0" borderId="18" xfId="86" applyNumberFormat="1" applyFont="1" applyFill="1" applyBorder="1" applyAlignment="1" applyProtection="1">
      <alignment vertical="center"/>
      <protection locked="0"/>
    </xf>
    <xf numFmtId="178" fontId="11" fillId="0" borderId="18" xfId="86" applyNumberFormat="1" applyFont="1" applyFill="1" applyBorder="1" applyAlignment="1" applyProtection="1">
      <alignment vertical="center"/>
    </xf>
    <xf numFmtId="178" fontId="11" fillId="0" borderId="18" xfId="86" applyNumberFormat="1" applyFont="1" applyFill="1" applyBorder="1" applyAlignment="1" applyProtection="1">
      <alignment vertical="center"/>
      <protection locked="0"/>
    </xf>
    <xf numFmtId="0" fontId="8" fillId="0" borderId="0" xfId="86" applyFont="1" applyFill="1" applyAlignment="1" applyProtection="1">
      <alignment vertical="center"/>
    </xf>
    <xf numFmtId="0" fontId="11" fillId="0" borderId="22" xfId="86" applyFont="1" applyFill="1" applyBorder="1" applyAlignment="1" applyProtection="1">
      <alignment horizontal="left" vertical="center" wrapText="1"/>
    </xf>
    <xf numFmtId="178" fontId="11" fillId="0" borderId="25" xfId="86" applyNumberFormat="1" applyFont="1" applyFill="1" applyBorder="1" applyAlignment="1" applyProtection="1">
      <alignment vertical="center"/>
    </xf>
    <xf numFmtId="0" fontId="85" fillId="0" borderId="0" xfId="87" applyFont="1" applyFill="1" applyProtection="1"/>
    <xf numFmtId="0" fontId="18" fillId="0" borderId="0" xfId="87" applyFont="1" applyFill="1" applyProtection="1"/>
    <xf numFmtId="3" fontId="18" fillId="0" borderId="0" xfId="87" applyNumberFormat="1" applyFont="1" applyFill="1" applyProtection="1"/>
    <xf numFmtId="0" fontId="18" fillId="0" borderId="0" xfId="87" applyFont="1" applyFill="1" applyAlignment="1" applyProtection="1"/>
    <xf numFmtId="0" fontId="89" fillId="0" borderId="0" xfId="0" applyFont="1" applyAlignment="1" applyProtection="1">
      <alignment horizontal="right"/>
    </xf>
    <xf numFmtId="0" fontId="0" fillId="0" borderId="0" xfId="0" applyProtection="1"/>
    <xf numFmtId="0" fontId="91" fillId="0" borderId="0" xfId="0" applyFont="1" applyAlignment="1" applyProtection="1">
      <alignment horizontal="center"/>
    </xf>
    <xf numFmtId="0" fontId="92" fillId="0" borderId="11" xfId="0" applyFont="1" applyBorder="1" applyAlignment="1" applyProtection="1">
      <alignment horizontal="center" vertical="center" wrapText="1"/>
    </xf>
    <xf numFmtId="0" fontId="91" fillId="0" borderId="12" xfId="0" applyFont="1" applyBorder="1" applyAlignment="1" applyProtection="1">
      <alignment horizontal="center" vertical="center" wrapText="1"/>
    </xf>
    <xf numFmtId="0" fontId="91" fillId="0" borderId="14" xfId="0" applyFont="1" applyBorder="1" applyAlignment="1" applyProtection="1">
      <alignment horizontal="center" vertical="center" wrapText="1"/>
    </xf>
    <xf numFmtId="0" fontId="91" fillId="0" borderId="26" xfId="0" applyFont="1" applyBorder="1" applyAlignment="1" applyProtection="1">
      <alignment horizontal="center" vertical="top" wrapText="1"/>
    </xf>
    <xf numFmtId="0" fontId="93" fillId="0" borderId="27" xfId="0" applyFont="1" applyBorder="1" applyAlignment="1" applyProtection="1">
      <alignment horizontal="left" vertical="top" wrapText="1"/>
      <protection locked="0"/>
    </xf>
    <xf numFmtId="9" fontId="93" fillId="0" borderId="27" xfId="96" applyFont="1" applyBorder="1" applyAlignment="1" applyProtection="1">
      <alignment horizontal="center" vertical="center" wrapText="1"/>
      <protection locked="0"/>
    </xf>
    <xf numFmtId="168" fontId="93" fillId="0" borderId="27" xfId="54" applyNumberFormat="1" applyFont="1" applyBorder="1" applyAlignment="1" applyProtection="1">
      <alignment horizontal="center" vertical="center" wrapText="1"/>
      <protection locked="0"/>
    </xf>
    <xf numFmtId="168" fontId="93" fillId="0" borderId="28" xfId="54" applyNumberFormat="1" applyFont="1" applyBorder="1" applyAlignment="1" applyProtection="1">
      <alignment horizontal="center" vertical="top" wrapText="1"/>
      <protection locked="0"/>
    </xf>
    <xf numFmtId="0" fontId="91" fillId="0" borderId="15" xfId="0" applyFont="1" applyBorder="1" applyAlignment="1" applyProtection="1">
      <alignment horizontal="center" vertical="top" wrapText="1"/>
    </xf>
    <xf numFmtId="0" fontId="93" fillId="0" borderId="16" xfId="0" applyFont="1" applyBorder="1" applyAlignment="1" applyProtection="1">
      <alignment horizontal="left" vertical="top" wrapText="1"/>
      <protection locked="0"/>
    </xf>
    <xf numFmtId="9" fontId="93" fillId="0" borderId="16" xfId="96" applyFont="1" applyBorder="1" applyAlignment="1" applyProtection="1">
      <alignment horizontal="center" vertical="center" wrapText="1"/>
      <protection locked="0"/>
    </xf>
    <xf numFmtId="168" fontId="93" fillId="0" borderId="16" xfId="54" applyNumberFormat="1" applyFont="1" applyBorder="1" applyAlignment="1" applyProtection="1">
      <alignment horizontal="center" vertical="center" wrapText="1"/>
      <protection locked="0"/>
    </xf>
    <xf numFmtId="168" fontId="93" fillId="0" borderId="18" xfId="54" applyNumberFormat="1" applyFont="1" applyBorder="1" applyAlignment="1" applyProtection="1">
      <alignment horizontal="center" vertical="top" wrapText="1"/>
      <protection locked="0"/>
    </xf>
    <xf numFmtId="0" fontId="91" fillId="0" borderId="19" xfId="0" applyFont="1" applyBorder="1" applyAlignment="1" applyProtection="1">
      <alignment horizontal="center" vertical="top" wrapText="1"/>
    </xf>
    <xf numFmtId="0" fontId="93" fillId="0" borderId="20" xfId="0" applyFont="1" applyBorder="1" applyAlignment="1" applyProtection="1">
      <alignment horizontal="left" vertical="top" wrapText="1"/>
      <protection locked="0"/>
    </xf>
    <xf numFmtId="9" fontId="93" fillId="0" borderId="20" xfId="96" applyFont="1" applyBorder="1" applyAlignment="1" applyProtection="1">
      <alignment horizontal="center" vertical="center" wrapText="1"/>
      <protection locked="0"/>
    </xf>
    <xf numFmtId="168" fontId="93" fillId="0" borderId="20" xfId="54" applyNumberFormat="1" applyFont="1" applyBorder="1" applyAlignment="1" applyProtection="1">
      <alignment horizontal="center" vertical="center" wrapText="1"/>
      <protection locked="0"/>
    </xf>
    <xf numFmtId="168" fontId="93" fillId="0" borderId="51" xfId="54" applyNumberFormat="1" applyFont="1" applyBorder="1" applyAlignment="1" applyProtection="1">
      <alignment horizontal="center" vertical="top" wrapText="1"/>
      <protection locked="0"/>
    </xf>
    <xf numFmtId="0" fontId="91" fillId="25" borderId="12" xfId="0" applyFont="1" applyFill="1" applyBorder="1" applyAlignment="1" applyProtection="1">
      <alignment horizontal="center" vertical="top" wrapText="1"/>
    </xf>
    <xf numFmtId="168" fontId="93" fillId="0" borderId="12" xfId="54" applyNumberFormat="1" applyFont="1" applyBorder="1" applyAlignment="1" applyProtection="1">
      <alignment horizontal="center" vertical="center" wrapText="1"/>
    </xf>
    <xf numFmtId="168" fontId="93" fillId="0" borderId="14" xfId="54" applyNumberFormat="1" applyFont="1" applyBorder="1" applyAlignment="1" applyProtection="1">
      <alignment horizontal="center" vertical="top" wrapText="1"/>
    </xf>
    <xf numFmtId="0" fontId="47" fillId="0" borderId="0" xfId="85" applyFont="1" applyAlignment="1">
      <alignment horizontal="center"/>
    </xf>
    <xf numFmtId="0" fontId="47" fillId="0" borderId="0" xfId="85" applyFont="1"/>
    <xf numFmtId="3" fontId="45" fillId="0" borderId="32" xfId="0" applyNumberFormat="1" applyFont="1" applyBorder="1" applyAlignment="1">
      <alignment horizontal="right"/>
    </xf>
    <xf numFmtId="0" fontId="43" fillId="0" borderId="0" xfId="0" applyFont="1" applyAlignment="1"/>
    <xf numFmtId="3" fontId="43" fillId="0" borderId="0" xfId="85" applyNumberFormat="1" applyFont="1"/>
    <xf numFmtId="0" fontId="43" fillId="0" borderId="0" xfId="0" applyFont="1" applyAlignment="1">
      <alignment horizontal="right"/>
    </xf>
    <xf numFmtId="0" fontId="47" fillId="0" borderId="0" xfId="0" applyFont="1" applyAlignment="1"/>
    <xf numFmtId="166" fontId="11" fillId="0" borderId="12" xfId="0" applyNumberFormat="1" applyFont="1" applyFill="1" applyBorder="1" applyAlignment="1" applyProtection="1">
      <alignment vertical="center" wrapText="1"/>
    </xf>
    <xf numFmtId="166" fontId="81" fillId="0" borderId="20" xfId="0" applyNumberFormat="1" applyFont="1" applyFill="1" applyBorder="1" applyAlignment="1" applyProtection="1">
      <alignment vertical="center" wrapText="1"/>
      <protection locked="0"/>
    </xf>
    <xf numFmtId="166" fontId="8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81" fillId="0" borderId="16" xfId="0" applyNumberFormat="1" applyFont="1" applyFill="1" applyBorder="1" applyAlignment="1" applyProtection="1">
      <alignment vertical="center" wrapText="1"/>
      <protection locked="0"/>
    </xf>
    <xf numFmtId="166" fontId="81" fillId="0" borderId="15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48" xfId="0" applyNumberFormat="1" applyFill="1" applyBorder="1" applyAlignment="1" applyProtection="1">
      <alignment horizontal="left" vertical="center" wrapText="1"/>
      <protection locked="0"/>
    </xf>
    <xf numFmtId="166" fontId="11" fillId="0" borderId="47" xfId="0" applyNumberFormat="1" applyFont="1" applyFill="1" applyBorder="1" applyAlignment="1" applyProtection="1">
      <alignment horizontal="center" vertical="center" wrapText="1"/>
    </xf>
    <xf numFmtId="3" fontId="53" fillId="0" borderId="23" xfId="77" applyNumberFormat="1" applyFont="1" applyFill="1" applyBorder="1" applyAlignment="1">
      <alignment horizontal="center" vertical="center" wrapText="1"/>
    </xf>
    <xf numFmtId="0" fontId="53" fillId="0" borderId="23" xfId="77" applyFont="1" applyFill="1" applyBorder="1" applyAlignment="1">
      <alignment horizontal="center" vertical="center" wrapText="1"/>
    </xf>
    <xf numFmtId="0" fontId="53" fillId="0" borderId="23" xfId="77" applyFont="1" applyBorder="1" applyAlignment="1">
      <alignment horizontal="center" vertical="center" wrapText="1"/>
    </xf>
    <xf numFmtId="3" fontId="52" fillId="0" borderId="0" xfId="77" applyNumberFormat="1" applyFont="1" applyFill="1" applyBorder="1" applyAlignment="1">
      <alignment horizontal="center"/>
    </xf>
    <xf numFmtId="0" fontId="52" fillId="0" borderId="0" xfId="77" applyFont="1" applyFill="1" applyBorder="1" applyAlignment="1">
      <alignment horizontal="center"/>
    </xf>
    <xf numFmtId="0" fontId="52" fillId="0" borderId="0" xfId="77" applyFont="1" applyAlignment="1">
      <alignment horizontal="center"/>
    </xf>
    <xf numFmtId="3" fontId="97" fillId="0" borderId="16" xfId="85" applyNumberFormat="1" applyFont="1" applyFill="1" applyBorder="1" applyAlignment="1">
      <alignment horizontal="left"/>
    </xf>
    <xf numFmtId="0" fontId="99" fillId="0" borderId="16" xfId="0" applyFont="1" applyBorder="1" applyAlignment="1">
      <alignment horizontal="center" vertical="top" wrapText="1"/>
    </xf>
    <xf numFmtId="0" fontId="99" fillId="0" borderId="16" xfId="0" applyFont="1" applyBorder="1" applyAlignment="1">
      <alignment horizontal="left" vertical="top" wrapText="1"/>
    </xf>
    <xf numFmtId="3" fontId="99" fillId="0" borderId="16" xfId="0" applyNumberFormat="1" applyFont="1" applyBorder="1" applyAlignment="1">
      <alignment horizontal="right" vertical="top" wrapText="1"/>
    </xf>
    <xf numFmtId="0" fontId="100" fillId="0" borderId="16" xfId="0" applyFont="1" applyBorder="1" applyAlignment="1">
      <alignment horizontal="center" vertical="top" wrapText="1"/>
    </xf>
    <xf numFmtId="0" fontId="100" fillId="0" borderId="16" xfId="0" applyFont="1" applyBorder="1" applyAlignment="1">
      <alignment horizontal="left" vertical="top" wrapText="1"/>
    </xf>
    <xf numFmtId="3" fontId="100" fillId="0" borderId="16" xfId="0" applyNumberFormat="1" applyFont="1" applyBorder="1" applyAlignment="1">
      <alignment horizontal="right" vertical="top" wrapText="1"/>
    </xf>
    <xf numFmtId="0" fontId="49" fillId="0" borderId="52" xfId="85" applyFont="1" applyBorder="1" applyAlignment="1">
      <alignment horizontal="center"/>
    </xf>
    <xf numFmtId="3" fontId="43" fillId="0" borderId="52" xfId="85" applyNumberFormat="1" applyFont="1" applyBorder="1"/>
    <xf numFmtId="3" fontId="49" fillId="0" borderId="52" xfId="85" applyNumberFormat="1" applyFont="1" applyBorder="1"/>
    <xf numFmtId="3" fontId="47" fillId="0" borderId="52" xfId="85" applyNumberFormat="1" applyFont="1" applyBorder="1"/>
    <xf numFmtId="0" fontId="51" fillId="0" borderId="52" xfId="85" applyFont="1" applyBorder="1" applyAlignment="1">
      <alignment horizontal="center" vertical="center"/>
    </xf>
    <xf numFmtId="3" fontId="46" fillId="0" borderId="52" xfId="85" applyNumberFormat="1" applyFont="1" applyBorder="1" applyAlignment="1">
      <alignment vertical="center"/>
    </xf>
    <xf numFmtId="3" fontId="43" fillId="0" borderId="52" xfId="85" applyNumberFormat="1" applyFont="1" applyBorder="1" applyAlignment="1">
      <alignment horizontal="left"/>
    </xf>
    <xf numFmtId="3" fontId="46" fillId="0" borderId="52" xfId="85" applyNumberFormat="1" applyFont="1" applyBorder="1" applyAlignment="1">
      <alignment horizontal="right" vertical="center"/>
    </xf>
    <xf numFmtId="3" fontId="46" fillId="0" borderId="52" xfId="85" applyNumberFormat="1" applyFont="1" applyBorder="1"/>
    <xf numFmtId="3" fontId="46" fillId="26" borderId="52" xfId="85" applyNumberFormat="1" applyFont="1" applyFill="1" applyBorder="1" applyAlignment="1">
      <alignment horizontal="center" vertical="center"/>
    </xf>
    <xf numFmtId="3" fontId="46" fillId="26" borderId="52" xfId="85" applyNumberFormat="1" applyFont="1" applyFill="1" applyBorder="1" applyAlignment="1">
      <alignment vertical="center"/>
    </xf>
    <xf numFmtId="166" fontId="47" fillId="0" borderId="0" xfId="0" applyNumberFormat="1" applyFont="1" applyFill="1" applyAlignment="1" applyProtection="1">
      <alignment horizontal="right" vertical="center" wrapText="1"/>
    </xf>
    <xf numFmtId="166" fontId="44" fillId="0" borderId="53" xfId="0" applyNumberFormat="1" applyFont="1" applyFill="1" applyBorder="1" applyAlignment="1" applyProtection="1">
      <alignment horizontal="center" vertical="center" wrapText="1"/>
    </xf>
    <xf numFmtId="166" fontId="44" fillId="0" borderId="54" xfId="0" applyNumberFormat="1" applyFont="1" applyFill="1" applyBorder="1" applyAlignment="1" applyProtection="1">
      <alignment horizontal="center" vertical="center" wrapText="1"/>
    </xf>
    <xf numFmtId="166" fontId="44" fillId="0" borderId="55" xfId="0" applyNumberFormat="1" applyFont="1" applyFill="1" applyBorder="1" applyAlignment="1" applyProtection="1">
      <alignment horizontal="center" vertical="center" wrapText="1"/>
    </xf>
    <xf numFmtId="166" fontId="47" fillId="0" borderId="56" xfId="0" applyNumberFormat="1" applyFont="1" applyFill="1" applyBorder="1" applyAlignment="1" applyProtection="1">
      <alignment vertical="center" wrapText="1"/>
      <protection locked="0"/>
    </xf>
    <xf numFmtId="166" fontId="47" fillId="0" borderId="52" xfId="0" applyNumberFormat="1" applyFont="1" applyFill="1" applyBorder="1" applyAlignment="1" applyProtection="1">
      <alignment vertical="center" wrapText="1"/>
      <protection locked="0"/>
    </xf>
    <xf numFmtId="166" fontId="44" fillId="0" borderId="57" xfId="0" applyNumberFormat="1" applyFont="1" applyFill="1" applyBorder="1" applyAlignment="1" applyProtection="1">
      <alignment horizontal="left" vertical="center" wrapText="1"/>
    </xf>
    <xf numFmtId="166" fontId="44" fillId="0" borderId="55" xfId="0" applyNumberFormat="1" applyFont="1" applyFill="1" applyBorder="1" applyAlignment="1" applyProtection="1">
      <alignment vertical="center"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166" fontId="0" fillId="0" borderId="0" xfId="0" applyNumberFormat="1" applyFill="1" applyBorder="1" applyAlignment="1" applyProtection="1">
      <alignment vertical="center" wrapText="1"/>
    </xf>
    <xf numFmtId="166" fontId="19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166" fontId="3" fillId="0" borderId="0" xfId="0" applyNumberFormat="1" applyFont="1" applyFill="1" applyBorder="1" applyAlignment="1" applyProtection="1">
      <alignment horizontal="center" vertical="center" wrapText="1"/>
    </xf>
    <xf numFmtId="166" fontId="11" fillId="0" borderId="0" xfId="0" applyNumberFormat="1" applyFont="1" applyFill="1" applyBorder="1" applyAlignment="1" applyProtection="1">
      <alignment horizontal="center" vertical="center" wrapText="1"/>
    </xf>
    <xf numFmtId="166" fontId="81" fillId="0" borderId="0" xfId="0" applyNumberFormat="1" applyFont="1" applyFill="1" applyBorder="1" applyAlignment="1" applyProtection="1">
      <alignment vertical="center" wrapText="1"/>
      <protection locked="0"/>
    </xf>
    <xf numFmtId="166" fontId="81" fillId="0" borderId="0" xfId="0" applyNumberFormat="1" applyFont="1" applyFill="1" applyBorder="1" applyAlignment="1" applyProtection="1">
      <alignment horizontal="left" vertical="center" wrapText="1"/>
      <protection locked="0"/>
    </xf>
    <xf numFmtId="166" fontId="8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3" fillId="0" borderId="0" xfId="0" applyNumberFormat="1" applyFont="1" applyFill="1" applyBorder="1" applyAlignment="1" applyProtection="1">
      <alignment horizontal="left" vertical="center" wrapText="1"/>
    </xf>
    <xf numFmtId="166" fontId="11" fillId="0" borderId="0" xfId="0" applyNumberFormat="1" applyFont="1" applyFill="1" applyBorder="1" applyAlignment="1" applyProtection="1">
      <alignment vertical="center" wrapText="1"/>
    </xf>
    <xf numFmtId="166" fontId="13" fillId="0" borderId="0" xfId="0" applyNumberFormat="1" applyFont="1" applyFill="1" applyAlignment="1">
      <alignment vertical="center" wrapText="1"/>
    </xf>
    <xf numFmtId="0" fontId="47" fillId="0" borderId="0" xfId="0" applyFont="1" applyFill="1"/>
    <xf numFmtId="0" fontId="47" fillId="0" borderId="0" xfId="0" applyFont="1" applyFill="1" applyAlignment="1">
      <alignment horizontal="right"/>
    </xf>
    <xf numFmtId="0" fontId="44" fillId="0" borderId="53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 wrapText="1"/>
    </xf>
    <xf numFmtId="0" fontId="47" fillId="0" borderId="59" xfId="0" applyFont="1" applyFill="1" applyBorder="1" applyAlignment="1">
      <alignment horizontal="center" vertical="center"/>
    </xf>
    <xf numFmtId="0" fontId="47" fillId="0" borderId="60" xfId="0" applyFont="1" applyFill="1" applyBorder="1" applyAlignment="1" applyProtection="1">
      <alignment horizontal="left" vertical="center" wrapText="1" indent="1"/>
      <protection locked="0"/>
    </xf>
    <xf numFmtId="179" fontId="44" fillId="0" borderId="61" xfId="0" applyNumberFormat="1" applyFont="1" applyFill="1" applyBorder="1" applyAlignment="1" applyProtection="1">
      <alignment horizontal="right" vertical="center"/>
    </xf>
    <xf numFmtId="0" fontId="47" fillId="0" borderId="56" xfId="0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left" vertical="center" indent="5"/>
    </xf>
    <xf numFmtId="179" fontId="47" fillId="0" borderId="62" xfId="0" applyNumberFormat="1" applyFont="1" applyFill="1" applyBorder="1" applyAlignment="1" applyProtection="1">
      <alignment horizontal="right" vertical="center"/>
      <protection locked="0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 applyProtection="1">
      <alignment horizontal="left" vertical="center" wrapText="1" indent="1"/>
      <protection locked="0"/>
    </xf>
    <xf numFmtId="179" fontId="44" fillId="0" borderId="65" xfId="0" applyNumberFormat="1" applyFont="1" applyFill="1" applyBorder="1" applyAlignment="1" applyProtection="1">
      <alignment horizontal="right" vertical="center"/>
    </xf>
    <xf numFmtId="0" fontId="47" fillId="0" borderId="66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left" vertical="center" indent="5"/>
    </xf>
    <xf numFmtId="179" fontId="47" fillId="0" borderId="68" xfId="0" applyNumberFormat="1" applyFont="1" applyFill="1" applyBorder="1" applyAlignment="1" applyProtection="1">
      <alignment horizontal="right" vertical="center"/>
      <protection locked="0"/>
    </xf>
    <xf numFmtId="0" fontId="94" fillId="0" borderId="0" xfId="77" applyFont="1" applyBorder="1" applyAlignment="1">
      <alignment horizontal="center" vertical="center"/>
    </xf>
    <xf numFmtId="0" fontId="94" fillId="0" borderId="0" xfId="77" applyFont="1" applyFill="1" applyBorder="1" applyAlignment="1">
      <alignment horizontal="left" vertical="center" wrapText="1" indent="4"/>
    </xf>
    <xf numFmtId="3" fontId="94" fillId="0" borderId="0" xfId="77" applyNumberFormat="1" applyFont="1" applyFill="1" applyBorder="1" applyAlignment="1">
      <alignment vertical="center"/>
    </xf>
    <xf numFmtId="166" fontId="5" fillId="0" borderId="48" xfId="0" applyNumberFormat="1" applyFont="1" applyFill="1" applyBorder="1" applyAlignment="1" applyProtection="1">
      <alignment vertical="center" wrapText="1"/>
      <protection locked="0"/>
    </xf>
    <xf numFmtId="166" fontId="5" fillId="0" borderId="50" xfId="0" applyNumberFormat="1" applyFont="1" applyFill="1" applyBorder="1" applyAlignment="1" applyProtection="1">
      <alignment vertical="center" wrapText="1"/>
      <protection locked="0"/>
    </xf>
    <xf numFmtId="0" fontId="5" fillId="0" borderId="16" xfId="0" applyFont="1" applyBorder="1"/>
    <xf numFmtId="0" fontId="102" fillId="0" borderId="0" xfId="0" applyFont="1" applyFill="1" applyBorder="1" applyAlignment="1">
      <alignment horizontal="center" vertical="top" wrapText="1"/>
    </xf>
    <xf numFmtId="0" fontId="102" fillId="0" borderId="16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0" borderId="16" xfId="0" applyFont="1" applyBorder="1" applyAlignment="1">
      <alignment horizontal="left" vertical="top" wrapText="1"/>
    </xf>
    <xf numFmtId="3" fontId="36" fillId="0" borderId="16" xfId="0" applyNumberFormat="1" applyFont="1" applyBorder="1" applyAlignment="1">
      <alignment horizontal="right" vertical="top" wrapText="1"/>
    </xf>
    <xf numFmtId="0" fontId="103" fillId="0" borderId="0" xfId="0" applyFont="1" applyAlignment="1">
      <alignment horizontal="center" vertical="top" wrapText="1"/>
    </xf>
    <xf numFmtId="0" fontId="103" fillId="0" borderId="16" xfId="0" applyFont="1" applyBorder="1" applyAlignment="1">
      <alignment horizontal="left" vertical="top" wrapText="1"/>
    </xf>
    <xf numFmtId="3" fontId="103" fillId="0" borderId="16" xfId="0" applyNumberFormat="1" applyFont="1" applyBorder="1" applyAlignment="1">
      <alignment horizontal="right" vertical="top" wrapText="1"/>
    </xf>
    <xf numFmtId="0" fontId="98" fillId="27" borderId="16" xfId="0" applyFont="1" applyFill="1" applyBorder="1" applyAlignment="1">
      <alignment horizontal="center" vertical="top" wrapText="1"/>
    </xf>
    <xf numFmtId="0" fontId="47" fillId="26" borderId="52" xfId="85" applyFont="1" applyFill="1" applyBorder="1" applyAlignment="1">
      <alignment horizontal="center"/>
    </xf>
    <xf numFmtId="3" fontId="44" fillId="26" borderId="52" xfId="85" applyNumberFormat="1" applyFont="1" applyFill="1" applyBorder="1" applyAlignment="1">
      <alignment horizontal="center"/>
    </xf>
    <xf numFmtId="0" fontId="44" fillId="26" borderId="52" xfId="85" applyFont="1" applyFill="1" applyBorder="1" applyAlignment="1">
      <alignment horizontal="center"/>
    </xf>
    <xf numFmtId="3" fontId="46" fillId="0" borderId="52" xfId="85" applyNumberFormat="1" applyFont="1" applyBorder="1" applyAlignment="1">
      <alignment horizontal="left" vertical="center"/>
    </xf>
    <xf numFmtId="3" fontId="46" fillId="0" borderId="52" xfId="85" applyNumberFormat="1" applyFont="1" applyBorder="1" applyAlignment="1">
      <alignment horizontal="left"/>
    </xf>
    <xf numFmtId="3" fontId="46" fillId="0" borderId="52" xfId="85" applyNumberFormat="1" applyFont="1" applyBorder="1" applyAlignment="1">
      <alignment horizontal="center"/>
    </xf>
    <xf numFmtId="3" fontId="46" fillId="0" borderId="16" xfId="85" applyNumberFormat="1" applyFont="1" applyFill="1" applyBorder="1" applyAlignment="1">
      <alignment horizontal="right"/>
    </xf>
    <xf numFmtId="3" fontId="0" fillId="0" borderId="0" xfId="0" applyNumberFormat="1"/>
    <xf numFmtId="0" fontId="53" fillId="0" borderId="27" xfId="77" applyFont="1" applyBorder="1" applyAlignment="1">
      <alignment horizontal="center" vertical="center"/>
    </xf>
    <xf numFmtId="0" fontId="53" fillId="0" borderId="27" xfId="77" applyFont="1" applyFill="1" applyBorder="1" applyAlignment="1">
      <alignment vertical="center"/>
    </xf>
    <xf numFmtId="3" fontId="53" fillId="0" borderId="27" xfId="77" applyNumberFormat="1" applyFont="1" applyFill="1" applyBorder="1" applyAlignment="1">
      <alignment vertical="center"/>
    </xf>
    <xf numFmtId="0" fontId="52" fillId="0" borderId="16" xfId="77" applyFont="1" applyBorder="1" applyAlignment="1">
      <alignment horizontal="center" vertical="center"/>
    </xf>
    <xf numFmtId="0" fontId="104" fillId="0" borderId="16" xfId="77" applyFont="1" applyFill="1" applyBorder="1" applyAlignment="1">
      <alignment vertical="center"/>
    </xf>
    <xf numFmtId="3" fontId="52" fillId="0" borderId="16" xfId="77" applyNumberFormat="1" applyFont="1" applyFill="1" applyBorder="1" applyAlignment="1">
      <alignment vertical="center"/>
    </xf>
    <xf numFmtId="0" fontId="52" fillId="0" borderId="16" xfId="77" applyFont="1" applyFill="1" applyBorder="1" applyAlignment="1">
      <alignment horizontal="left" vertical="center" indent="4"/>
    </xf>
    <xf numFmtId="0" fontId="53" fillId="0" borderId="27" xfId="77" applyFont="1" applyFill="1" applyBorder="1" applyAlignment="1">
      <alignment vertical="center" wrapText="1"/>
    </xf>
    <xf numFmtId="0" fontId="52" fillId="0" borderId="16" xfId="77" applyFont="1" applyFill="1" applyBorder="1" applyAlignment="1">
      <alignment horizontal="left" vertical="center" wrapText="1" indent="4"/>
    </xf>
    <xf numFmtId="0" fontId="49" fillId="24" borderId="16" xfId="85" applyFont="1" applyFill="1" applyBorder="1" applyAlignment="1">
      <alignment horizontal="center" wrapText="1"/>
    </xf>
    <xf numFmtId="0" fontId="49" fillId="24" borderId="16" xfId="80" applyFont="1" applyFill="1" applyBorder="1" applyAlignment="1">
      <alignment horizontal="center" wrapText="1"/>
    </xf>
    <xf numFmtId="3" fontId="46" fillId="24" borderId="16" xfId="85" applyNumberFormat="1" applyFont="1" applyFill="1" applyBorder="1" applyAlignment="1">
      <alignment horizontal="center" vertical="center" wrapText="1"/>
    </xf>
    <xf numFmtId="3" fontId="50" fillId="0" borderId="0" xfId="85" applyNumberFormat="1" applyFont="1" applyAlignment="1">
      <alignment horizontal="center"/>
    </xf>
    <xf numFmtId="0" fontId="47" fillId="0" borderId="0" xfId="80" applyFont="1" applyAlignment="1"/>
    <xf numFmtId="3" fontId="46" fillId="24" borderId="20" xfId="85" applyNumberFormat="1" applyFont="1" applyFill="1" applyBorder="1" applyAlignment="1">
      <alignment horizontal="center" vertical="center" wrapText="1"/>
    </xf>
    <xf numFmtId="3" fontId="46" fillId="24" borderId="27" xfId="85" applyNumberFormat="1" applyFont="1" applyFill="1" applyBorder="1" applyAlignment="1">
      <alignment horizontal="center" vertical="center" wrapText="1"/>
    </xf>
    <xf numFmtId="3" fontId="47" fillId="0" borderId="0" xfId="85" applyNumberFormat="1" applyFont="1" applyAlignment="1"/>
    <xf numFmtId="166" fontId="13" fillId="0" borderId="0" xfId="0" applyNumberFormat="1" applyFont="1" applyFill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textRotation="180" wrapText="1"/>
    </xf>
    <xf numFmtId="0" fontId="19" fillId="0" borderId="76" xfId="0" applyFont="1" applyFill="1" applyBorder="1" applyAlignment="1">
      <alignment horizontal="right"/>
    </xf>
    <xf numFmtId="0" fontId="3" fillId="0" borderId="7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/>
    </xf>
    <xf numFmtId="0" fontId="16" fillId="0" borderId="7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14" fillId="0" borderId="74" xfId="0" applyFont="1" applyFill="1" applyBorder="1" applyAlignment="1" applyProtection="1">
      <alignment horizontal="left" vertical="center"/>
    </xf>
    <xf numFmtId="0" fontId="14" fillId="0" borderId="75" xfId="0" applyFont="1" applyFill="1" applyBorder="1" applyAlignment="1" applyProtection="1">
      <alignment horizontal="left" vertical="center"/>
    </xf>
    <xf numFmtId="0" fontId="3" fillId="0" borderId="71" xfId="0" applyFont="1" applyFill="1" applyBorder="1" applyAlignment="1" applyProtection="1">
      <alignment horizontal="left" vertical="center" wrapText="1"/>
    </xf>
    <xf numFmtId="0" fontId="3" fillId="0" borderId="72" xfId="0" applyFont="1" applyFill="1" applyBorder="1" applyAlignment="1" applyProtection="1">
      <alignment horizontal="left" vertical="center" wrapText="1"/>
    </xf>
    <xf numFmtId="0" fontId="3" fillId="0" borderId="73" xfId="0" applyFont="1" applyFill="1" applyBorder="1" applyAlignment="1" applyProtection="1">
      <alignment horizontal="left" vertical="center" wrapText="1"/>
    </xf>
    <xf numFmtId="0" fontId="17" fillId="0" borderId="74" xfId="0" applyFont="1" applyFill="1" applyBorder="1" applyAlignment="1" applyProtection="1">
      <alignment horizontal="left" vertical="center"/>
    </xf>
    <xf numFmtId="0" fontId="17" fillId="0" borderId="75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top" wrapText="1"/>
      <protection locked="0"/>
    </xf>
    <xf numFmtId="3" fontId="53" fillId="0" borderId="91" xfId="83" applyNumberFormat="1" applyFont="1" applyFill="1" applyBorder="1" applyAlignment="1">
      <alignment horizontal="center" vertical="center"/>
    </xf>
    <xf numFmtId="3" fontId="53" fillId="0" borderId="93" xfId="83" applyNumberFormat="1" applyFont="1" applyFill="1" applyBorder="1" applyAlignment="1">
      <alignment horizontal="center" vertical="center"/>
    </xf>
    <xf numFmtId="3" fontId="53" fillId="0" borderId="94" xfId="83" applyNumberFormat="1" applyFont="1" applyFill="1" applyBorder="1" applyAlignment="1">
      <alignment horizontal="center" vertical="center"/>
    </xf>
    <xf numFmtId="3" fontId="52" fillId="0" borderId="35" xfId="83" applyNumberFormat="1" applyFont="1" applyFill="1" applyBorder="1" applyAlignment="1">
      <alignment horizontal="center"/>
    </xf>
    <xf numFmtId="3" fontId="52" fillId="0" borderId="95" xfId="83" applyNumberFormat="1" applyFont="1" applyFill="1" applyBorder="1" applyAlignment="1">
      <alignment horizontal="center"/>
    </xf>
    <xf numFmtId="3" fontId="52" fillId="0" borderId="86" xfId="83" applyNumberFormat="1" applyFont="1" applyFill="1" applyBorder="1" applyAlignment="1">
      <alignment horizontal="center" vertical="center" wrapText="1"/>
    </xf>
    <xf numFmtId="3" fontId="52" fillId="0" borderId="87" xfId="83" applyNumberFormat="1" applyFont="1" applyFill="1" applyBorder="1" applyAlignment="1">
      <alignment horizontal="center" vertical="center" wrapText="1"/>
    </xf>
    <xf numFmtId="3" fontId="52" fillId="0" borderId="92" xfId="83" applyNumberFormat="1" applyFont="1" applyFill="1" applyBorder="1" applyAlignment="1">
      <alignment horizontal="center"/>
    </xf>
    <xf numFmtId="3" fontId="52" fillId="0" borderId="34" xfId="83" applyNumberFormat="1" applyFont="1" applyFill="1" applyBorder="1" applyAlignment="1">
      <alignment horizontal="center"/>
    </xf>
    <xf numFmtId="3" fontId="52" fillId="0" borderId="85" xfId="83" applyNumberFormat="1" applyFont="1" applyFill="1" applyBorder="1" applyAlignment="1">
      <alignment horizontal="center" vertical="center" wrapText="1"/>
    </xf>
    <xf numFmtId="3" fontId="52" fillId="0" borderId="96" xfId="83" applyNumberFormat="1" applyFont="1" applyFill="1" applyBorder="1" applyAlignment="1">
      <alignment horizontal="center" vertical="center" wrapText="1"/>
    </xf>
    <xf numFmtId="0" fontId="53" fillId="0" borderId="90" xfId="83" applyFont="1" applyFill="1" applyBorder="1" applyAlignment="1">
      <alignment horizontal="center" vertical="center"/>
    </xf>
    <xf numFmtId="0" fontId="53" fillId="0" borderId="91" xfId="83" applyFont="1" applyFill="1" applyBorder="1" applyAlignment="1">
      <alignment horizontal="center" vertical="center"/>
    </xf>
    <xf numFmtId="3" fontId="53" fillId="0" borderId="90" xfId="83" applyNumberFormat="1" applyFont="1" applyFill="1" applyBorder="1" applyAlignment="1">
      <alignment horizontal="center" vertical="center"/>
    </xf>
    <xf numFmtId="3" fontId="52" fillId="0" borderId="35" xfId="84" applyNumberFormat="1" applyFont="1" applyFill="1" applyBorder="1" applyAlignment="1">
      <alignment horizontal="center" vertical="center"/>
    </xf>
    <xf numFmtId="3" fontId="52" fillId="0" borderId="92" xfId="84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" fontId="53" fillId="0" borderId="0" xfId="83" applyNumberFormat="1" applyFont="1" applyFill="1" applyAlignment="1">
      <alignment horizontal="center" vertical="center"/>
    </xf>
    <xf numFmtId="2" fontId="52" fillId="0" borderId="0" xfId="77" applyNumberFormat="1" applyFont="1" applyFill="1" applyAlignment="1">
      <alignment vertical="center"/>
    </xf>
    <xf numFmtId="0" fontId="52" fillId="0" borderId="0" xfId="83" applyFont="1" applyFill="1" applyAlignment="1">
      <alignment horizontal="center" vertical="center" wrapText="1"/>
    </xf>
    <xf numFmtId="0" fontId="52" fillId="0" borderId="0" xfId="77" applyFont="1" applyFill="1" applyAlignment="1">
      <alignment vertical="center" wrapText="1"/>
    </xf>
    <xf numFmtId="0" fontId="52" fillId="0" borderId="0" xfId="83" applyFont="1" applyFill="1" applyAlignment="1">
      <alignment horizontal="center" vertical="center"/>
    </xf>
    <xf numFmtId="0" fontId="52" fillId="0" borderId="0" xfId="77" applyFont="1" applyFill="1" applyAlignment="1">
      <alignment vertical="center"/>
    </xf>
    <xf numFmtId="3" fontId="52" fillId="0" borderId="76" xfId="83" applyNumberFormat="1" applyFont="1" applyFill="1" applyBorder="1" applyAlignment="1">
      <alignment horizontal="center"/>
    </xf>
    <xf numFmtId="3" fontId="52" fillId="0" borderId="0" xfId="83" applyNumberFormat="1" applyFont="1" applyFill="1" applyBorder="1" applyAlignment="1">
      <alignment horizontal="center"/>
    </xf>
    <xf numFmtId="0" fontId="52" fillId="0" borderId="0" xfId="83" applyFont="1" applyFill="1" applyBorder="1" applyAlignment="1">
      <alignment horizontal="center" vertical="center" wrapText="1"/>
    </xf>
    <xf numFmtId="0" fontId="52" fillId="0" borderId="79" xfId="83" applyFont="1" applyFill="1" applyBorder="1" applyAlignment="1">
      <alignment horizontal="center" vertical="center" wrapText="1"/>
    </xf>
    <xf numFmtId="0" fontId="52" fillId="0" borderId="80" xfId="83" applyFont="1" applyFill="1" applyBorder="1" applyAlignment="1">
      <alignment horizontal="center" vertical="center" wrapText="1"/>
    </xf>
    <xf numFmtId="3" fontId="52" fillId="0" borderId="81" xfId="83" applyNumberFormat="1" applyFont="1" applyFill="1" applyBorder="1" applyAlignment="1">
      <alignment horizontal="center" vertical="center" wrapText="1"/>
    </xf>
    <xf numFmtId="3" fontId="52" fillId="0" borderId="82" xfId="83" applyNumberFormat="1" applyFont="1" applyFill="1" applyBorder="1" applyAlignment="1">
      <alignment horizontal="center" vertical="center" wrapText="1"/>
    </xf>
    <xf numFmtId="3" fontId="52" fillId="0" borderId="83" xfId="83" applyNumberFormat="1" applyFont="1" applyFill="1" applyBorder="1" applyAlignment="1">
      <alignment horizontal="center" vertical="center" wrapText="1"/>
    </xf>
    <xf numFmtId="3" fontId="52" fillId="0" borderId="84" xfId="83" applyNumberFormat="1" applyFont="1" applyFill="1" applyBorder="1" applyAlignment="1">
      <alignment horizontal="center" vertical="center" wrapText="1"/>
    </xf>
    <xf numFmtId="3" fontId="52" fillId="0" borderId="88" xfId="83" applyNumberFormat="1" applyFont="1" applyFill="1" applyBorder="1" applyAlignment="1">
      <alignment horizontal="center" vertical="center" wrapText="1"/>
    </xf>
    <xf numFmtId="3" fontId="52" fillId="0" borderId="89" xfId="83" applyNumberFormat="1" applyFont="1" applyFill="1" applyBorder="1" applyAlignment="1">
      <alignment horizontal="center" vertical="center" wrapText="1"/>
    </xf>
    <xf numFmtId="0" fontId="74" fillId="0" borderId="0" xfId="87" applyFont="1" applyFill="1" applyAlignment="1" applyProtection="1">
      <alignment horizontal="center" vertical="center" wrapText="1"/>
    </xf>
    <xf numFmtId="0" fontId="74" fillId="0" borderId="0" xfId="87" applyFont="1" applyFill="1" applyAlignment="1" applyProtection="1">
      <alignment horizontal="center" vertical="center"/>
    </xf>
    <xf numFmtId="0" fontId="76" fillId="0" borderId="0" xfId="87" applyFont="1" applyFill="1" applyBorder="1" applyAlignment="1" applyProtection="1">
      <alignment horizontal="right"/>
    </xf>
    <xf numFmtId="0" fontId="77" fillId="0" borderId="97" xfId="87" applyFont="1" applyFill="1" applyBorder="1" applyAlignment="1" applyProtection="1">
      <alignment horizontal="center" vertical="center" wrapText="1"/>
    </xf>
    <xf numFmtId="0" fontId="77" fillId="0" borderId="48" xfId="87" applyFont="1" applyFill="1" applyBorder="1" applyAlignment="1" applyProtection="1">
      <alignment horizontal="center" vertical="center" wrapText="1"/>
    </xf>
    <xf numFmtId="0" fontId="77" fillId="0" borderId="26" xfId="87" applyFont="1" applyFill="1" applyBorder="1" applyAlignment="1" applyProtection="1">
      <alignment horizontal="center" vertical="center" wrapText="1"/>
    </xf>
    <xf numFmtId="0" fontId="78" fillId="0" borderId="77" xfId="86" applyFont="1" applyFill="1" applyBorder="1" applyAlignment="1" applyProtection="1">
      <alignment horizontal="center" vertical="center" textRotation="90"/>
    </xf>
    <xf numFmtId="0" fontId="78" fillId="0" borderId="50" xfId="86" applyFont="1" applyFill="1" applyBorder="1" applyAlignment="1" applyProtection="1">
      <alignment horizontal="center" vertical="center" textRotation="90"/>
    </xf>
    <xf numFmtId="0" fontId="78" fillId="0" borderId="27" xfId="86" applyFont="1" applyFill="1" applyBorder="1" applyAlignment="1" applyProtection="1">
      <alignment horizontal="center" vertical="center" textRotation="90"/>
    </xf>
    <xf numFmtId="0" fontId="76" fillId="0" borderId="30" xfId="87" applyFont="1" applyFill="1" applyBorder="1" applyAlignment="1" applyProtection="1">
      <alignment horizontal="center" vertical="center" wrapText="1"/>
    </xf>
    <xf numFmtId="0" fontId="76" fillId="0" borderId="16" xfId="87" applyFont="1" applyFill="1" applyBorder="1" applyAlignment="1" applyProtection="1">
      <alignment horizontal="center" vertical="center" wrapText="1"/>
    </xf>
    <xf numFmtId="0" fontId="76" fillId="0" borderId="69" xfId="87" applyFont="1" applyFill="1" applyBorder="1" applyAlignment="1" applyProtection="1">
      <alignment horizontal="center" vertical="center" wrapText="1"/>
    </xf>
    <xf numFmtId="0" fontId="76" fillId="0" borderId="28" xfId="87" applyFont="1" applyFill="1" applyBorder="1" applyAlignment="1" applyProtection="1">
      <alignment horizontal="center" vertical="center" wrapText="1"/>
    </xf>
    <xf numFmtId="0" fontId="76" fillId="0" borderId="16" xfId="87" applyFont="1" applyFill="1" applyBorder="1" applyAlignment="1" applyProtection="1">
      <alignment horizontal="center" wrapText="1"/>
    </xf>
    <xf numFmtId="0" fontId="76" fillId="0" borderId="18" xfId="87" applyFont="1" applyFill="1" applyBorder="1" applyAlignment="1" applyProtection="1">
      <alignment horizontal="center" wrapText="1"/>
    </xf>
    <xf numFmtId="0" fontId="18" fillId="0" borderId="0" xfId="87" applyFont="1" applyFill="1" applyAlignment="1" applyProtection="1">
      <alignment horizontal="center"/>
    </xf>
    <xf numFmtId="0" fontId="17" fillId="0" borderId="0" xfId="86" applyFont="1" applyFill="1" applyAlignment="1" applyProtection="1">
      <alignment horizontal="center" vertical="center" wrapText="1"/>
    </xf>
    <xf numFmtId="0" fontId="13" fillId="0" borderId="0" xfId="86" applyFont="1" applyFill="1" applyAlignment="1" applyProtection="1">
      <alignment horizontal="center" vertical="center" wrapText="1"/>
    </xf>
    <xf numFmtId="0" fontId="87" fillId="0" borderId="0" xfId="86" applyFont="1" applyFill="1" applyBorder="1" applyAlignment="1" applyProtection="1">
      <alignment horizontal="right" vertical="center"/>
    </xf>
    <xf numFmtId="0" fontId="13" fillId="0" borderId="29" xfId="86" applyFont="1" applyFill="1" applyBorder="1" applyAlignment="1" applyProtection="1">
      <alignment horizontal="center" vertical="center" wrapText="1"/>
    </xf>
    <xf numFmtId="0" fontId="13" fillId="0" borderId="15" xfId="86" applyFont="1" applyFill="1" applyBorder="1" applyAlignment="1" applyProtection="1">
      <alignment horizontal="center" vertical="center" wrapText="1"/>
    </xf>
    <xf numFmtId="0" fontId="78" fillId="0" borderId="30" xfId="86" applyFont="1" applyFill="1" applyBorder="1" applyAlignment="1" applyProtection="1">
      <alignment horizontal="center" vertical="center" textRotation="90"/>
    </xf>
    <xf numFmtId="0" fontId="78" fillId="0" borderId="16" xfId="86" applyFont="1" applyFill="1" applyBorder="1" applyAlignment="1" applyProtection="1">
      <alignment horizontal="center" vertical="center" textRotation="90"/>
    </xf>
    <xf numFmtId="0" fontId="88" fillId="0" borderId="31" xfId="86" applyFont="1" applyFill="1" applyBorder="1" applyAlignment="1" applyProtection="1">
      <alignment horizontal="center" vertical="center" wrapText="1"/>
    </xf>
    <xf numFmtId="0" fontId="88" fillId="0" borderId="18" xfId="86" applyFont="1" applyFill="1" applyBorder="1" applyAlignment="1" applyProtection="1">
      <alignment horizontal="center" vertical="center"/>
    </xf>
    <xf numFmtId="0" fontId="98" fillId="27" borderId="16" xfId="0" applyFont="1" applyFill="1" applyBorder="1" applyAlignment="1">
      <alignment horizontal="center" vertical="top" wrapText="1"/>
    </xf>
    <xf numFmtId="0" fontId="0" fillId="0" borderId="16" xfId="0" applyBorder="1"/>
    <xf numFmtId="0" fontId="90" fillId="0" borderId="0" xfId="0" applyFont="1" applyAlignment="1" applyProtection="1">
      <alignment horizontal="center" vertical="center" wrapText="1"/>
      <protection locked="0"/>
    </xf>
    <xf numFmtId="0" fontId="91" fillId="0" borderId="11" xfId="0" applyFont="1" applyBorder="1" applyAlignment="1" applyProtection="1">
      <alignment wrapText="1"/>
    </xf>
    <xf numFmtId="0" fontId="91" fillId="0" borderId="12" xfId="0" applyFont="1" applyBorder="1" applyAlignment="1" applyProtection="1">
      <alignment wrapText="1"/>
    </xf>
    <xf numFmtId="3" fontId="46" fillId="26" borderId="98" xfId="85" applyNumberFormat="1" applyFont="1" applyFill="1" applyBorder="1" applyAlignment="1">
      <alignment horizontal="center" vertical="center" wrapText="1"/>
    </xf>
    <xf numFmtId="3" fontId="46" fillId="26" borderId="60" xfId="85" applyNumberFormat="1" applyFont="1" applyFill="1" applyBorder="1" applyAlignment="1">
      <alignment horizontal="center" vertical="center" wrapText="1"/>
    </xf>
    <xf numFmtId="0" fontId="47" fillId="0" borderId="0" xfId="0" applyFont="1" applyAlignment="1"/>
    <xf numFmtId="3" fontId="46" fillId="26" borderId="52" xfId="85" applyNumberFormat="1" applyFont="1" applyFill="1" applyBorder="1" applyAlignment="1">
      <alignment horizontal="center" vertical="center" wrapText="1"/>
    </xf>
    <xf numFmtId="0" fontId="49" fillId="26" borderId="52" xfId="85" applyFont="1" applyFill="1" applyBorder="1" applyAlignment="1">
      <alignment horizontal="center" wrapText="1"/>
    </xf>
    <xf numFmtId="0" fontId="49" fillId="24" borderId="16" xfId="0" applyFont="1" applyFill="1" applyBorder="1" applyAlignment="1">
      <alignment horizontal="center" wrapText="1"/>
    </xf>
    <xf numFmtId="166" fontId="13" fillId="0" borderId="0" xfId="0" applyNumberFormat="1" applyFont="1" applyFill="1" applyAlignment="1">
      <alignment horizontal="center" vertical="center" wrapText="1"/>
    </xf>
    <xf numFmtId="0" fontId="95" fillId="0" borderId="0" xfId="77" applyFont="1" applyFill="1" applyBorder="1" applyAlignment="1">
      <alignment horizontal="center" vertical="center"/>
    </xf>
    <xf numFmtId="0" fontId="101" fillId="0" borderId="0" xfId="0" applyFont="1" applyFill="1" applyBorder="1" applyAlignment="1" applyProtection="1">
      <alignment horizontal="center" vertical="top" wrapText="1"/>
      <protection locked="0"/>
    </xf>
    <xf numFmtId="0" fontId="96" fillId="0" borderId="0" xfId="77" applyFont="1" applyAlignment="1">
      <alignment horizontal="right" vertical="center"/>
    </xf>
    <xf numFmtId="0" fontId="52" fillId="0" borderId="0" xfId="77" applyFont="1" applyFill="1" applyBorder="1" applyAlignment="1">
      <alignment horizontal="center" vertical="center"/>
    </xf>
  </cellXfs>
  <cellStyles count="100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 2" xfId="13"/>
    <cellStyle name="40% - 2. jelölőszín 2" xfId="14"/>
    <cellStyle name="40% - 3. jelölőszín 2" xfId="15"/>
    <cellStyle name="40% - 4. jelölőszín 2" xfId="16"/>
    <cellStyle name="40% - 5. jelölőszín 2" xfId="17"/>
    <cellStyle name="40% - 6. jelölőszín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 2" xfId="25"/>
    <cellStyle name="60% - 2. jelölőszín 2" xfId="26"/>
    <cellStyle name="60% - 3. jelölőszín 2" xfId="27"/>
    <cellStyle name="60% - 4. jelölőszín 2" xfId="28"/>
    <cellStyle name="60% - 5. jelölőszín 2" xfId="29"/>
    <cellStyle name="60% - 6. jelölőszín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 2" xfId="44"/>
    <cellStyle name="Calculation" xfId="45"/>
    <cellStyle name="Check Cell" xfId="46"/>
    <cellStyle name="Cím 2" xfId="47"/>
    <cellStyle name="Címsor 1 2" xfId="48"/>
    <cellStyle name="Címsor 2 2" xfId="49"/>
    <cellStyle name="Címsor 3 2" xfId="50"/>
    <cellStyle name="Címsor 4 2" xfId="51"/>
    <cellStyle name="Ellenőrzőcella 2" xfId="52"/>
    <cellStyle name="Explanatory Text" xfId="53"/>
    <cellStyle name="Ezres 2" xfId="54"/>
    <cellStyle name="Ezres 2 2" xfId="55"/>
    <cellStyle name="Ezres 3" xfId="56"/>
    <cellStyle name="Ezres 3 2" xfId="57"/>
    <cellStyle name="Ezres 4" xfId="58"/>
    <cellStyle name="Ezres 5" xfId="59"/>
    <cellStyle name="Figyelmeztetés 2" xfId="60"/>
    <cellStyle name="Good" xfId="61"/>
    <cellStyle name="Heading 1" xfId="62"/>
    <cellStyle name="Heading 2" xfId="63"/>
    <cellStyle name="Heading 3" xfId="64"/>
    <cellStyle name="Heading 4" xfId="65"/>
    <cellStyle name="Hiperhivatkozás" xfId="66"/>
    <cellStyle name="Hivatkozott cella 2" xfId="67"/>
    <cellStyle name="Input" xfId="68"/>
    <cellStyle name="Jegyzet 2" xfId="69"/>
    <cellStyle name="Jó 2" xfId="70"/>
    <cellStyle name="Kimenet 2" xfId="71"/>
    <cellStyle name="Linked Cell" xfId="72"/>
    <cellStyle name="Magyarázó szöveg 2" xfId="73"/>
    <cellStyle name="Már látott hiperhivatkozás" xfId="74"/>
    <cellStyle name="Neutral" xfId="75"/>
    <cellStyle name="Normál" xfId="0" builtinId="0"/>
    <cellStyle name="Normál 2" xfId="76"/>
    <cellStyle name="Normál 3" xfId="77"/>
    <cellStyle name="Normál 3 2" xfId="78"/>
    <cellStyle name="Normál 4" xfId="79"/>
    <cellStyle name="Normál 5" xfId="80"/>
    <cellStyle name="Normál 6" xfId="81"/>
    <cellStyle name="Normál_EU projektek tábla" xfId="82"/>
    <cellStyle name="Normál_EU-s tábla kv-hez" xfId="83"/>
    <cellStyle name="Normál_EU-s tábla kv-hez_EU projektek tábla" xfId="84"/>
    <cellStyle name="Normál_Rendelet mellékletek 2008.jav." xfId="85"/>
    <cellStyle name="Normál_VAGYONK" xfId="86"/>
    <cellStyle name="Normál_VAGYONKIM" xfId="87"/>
    <cellStyle name="Note" xfId="88"/>
    <cellStyle name="Output" xfId="89"/>
    <cellStyle name="Összesen 2" xfId="90"/>
    <cellStyle name="Pénznem 2" xfId="91"/>
    <cellStyle name="Pénznem 3" xfId="92"/>
    <cellStyle name="Rossz 2" xfId="93"/>
    <cellStyle name="Semleges 2" xfId="94"/>
    <cellStyle name="Számítás 2" xfId="95"/>
    <cellStyle name="Százalék 2" xfId="96"/>
    <cellStyle name="Title" xfId="97"/>
    <cellStyle name="Total" xfId="98"/>
    <cellStyle name="Warning Text" xfId="99"/>
  </cellStyles>
  <dxfs count="2">
    <dxf>
      <font>
        <b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VEG~1/AppData/Local/Temp/K&#246;z&#246;s%20hivatal%20z&#225;rsz&#225;mad&#225;s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Feladatbontás"/>
      <sheetName val="Állami támogatások"/>
      <sheetName val="Bevétel"/>
      <sheetName val="Bevétel int"/>
      <sheetName val="Kiadás"/>
      <sheetName val="Kiadás int"/>
      <sheetName val="Felhalmozás"/>
      <sheetName val="EU beru"/>
      <sheetName val="pm"/>
      <sheetName val="pe.vált."/>
      <sheetName val="hitel"/>
      <sheetName val="Közvetett tám."/>
      <sheetName val="Vagyonmérleg"/>
      <sheetName val="Vagyonkimutatás"/>
      <sheetName val="13 A"/>
      <sheetName val="13 B"/>
      <sheetName val="13 C"/>
    </sheetNames>
    <sheetDataSet>
      <sheetData sheetId="0" refreshError="1"/>
      <sheetData sheetId="1" refreshError="1">
        <row r="16">
          <cell r="I16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</row>
        <row r="25">
          <cell r="H25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49">
          <cell r="I49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  <cell r="I55">
            <v>0</v>
          </cell>
        </row>
        <row r="58">
          <cell r="H58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84">
          <cell r="I84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  <cell r="I90">
            <v>0</v>
          </cell>
        </row>
        <row r="93">
          <cell r="H93">
            <v>0</v>
          </cell>
        </row>
        <row r="96">
          <cell r="H96">
            <v>0</v>
          </cell>
          <cell r="I96">
            <v>0</v>
          </cell>
        </row>
        <row r="97">
          <cell r="H97">
            <v>0</v>
          </cell>
          <cell r="I9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8">
    <pageSetUpPr fitToPage="1"/>
  </sheetPr>
  <dimension ref="A1:J31"/>
  <sheetViews>
    <sheetView workbookViewId="0">
      <selection activeCell="N26" sqref="N26"/>
    </sheetView>
  </sheetViews>
  <sheetFormatPr defaultRowHeight="12.75"/>
  <cols>
    <col min="2" max="2" width="38.83203125" customWidth="1"/>
    <col min="3" max="3" width="17.5" customWidth="1"/>
    <col min="4" max="4" width="23.33203125" customWidth="1"/>
    <col min="5" max="5" width="20.1640625" customWidth="1"/>
    <col min="6" max="6" width="31" customWidth="1"/>
    <col min="7" max="7" width="19.1640625" customWidth="1"/>
    <col min="8" max="8" width="21.6640625" customWidth="1"/>
    <col min="9" max="9" width="21.33203125" customWidth="1"/>
  </cols>
  <sheetData>
    <row r="1" spans="1:9">
      <c r="H1" t="s">
        <v>373</v>
      </c>
    </row>
    <row r="2" spans="1:9" ht="15.75">
      <c r="A2" s="57"/>
      <c r="B2" s="317" t="s">
        <v>102</v>
      </c>
      <c r="C2" s="317"/>
      <c r="D2" s="317"/>
      <c r="E2" s="317"/>
      <c r="F2" s="317"/>
      <c r="G2" s="318"/>
      <c r="H2" s="318"/>
      <c r="I2" s="318"/>
    </row>
    <row r="3" spans="1:9" ht="15.75">
      <c r="A3" s="57"/>
      <c r="B3" s="317" t="s">
        <v>365</v>
      </c>
      <c r="C3" s="317"/>
      <c r="D3" s="317"/>
      <c r="E3" s="317"/>
      <c r="F3" s="317"/>
      <c r="G3" s="318"/>
      <c r="H3" s="318"/>
      <c r="I3" s="318"/>
    </row>
    <row r="4" spans="1:9" ht="15.75">
      <c r="A4" s="57"/>
      <c r="B4" s="81"/>
      <c r="C4" s="81"/>
      <c r="D4" s="81"/>
      <c r="E4" s="81"/>
      <c r="F4" s="81"/>
      <c r="G4" s="82"/>
      <c r="H4" s="82"/>
      <c r="I4" s="82"/>
    </row>
    <row r="5" spans="1:9">
      <c r="A5" s="57"/>
      <c r="B5" s="321"/>
      <c r="C5" s="321"/>
      <c r="D5" s="321"/>
      <c r="E5" s="321"/>
      <c r="F5" s="321"/>
      <c r="G5" s="57"/>
      <c r="H5" s="57"/>
      <c r="I5" s="85" t="s">
        <v>112</v>
      </c>
    </row>
    <row r="6" spans="1:9">
      <c r="A6" s="76"/>
      <c r="B6" s="77" t="s">
        <v>18</v>
      </c>
      <c r="C6" s="77" t="s">
        <v>19</v>
      </c>
      <c r="D6" s="77" t="s">
        <v>20</v>
      </c>
      <c r="E6" s="77" t="s">
        <v>21</v>
      </c>
      <c r="F6" s="78" t="s">
        <v>33</v>
      </c>
      <c r="G6" s="78" t="s">
        <v>22</v>
      </c>
      <c r="H6" s="78" t="s">
        <v>23</v>
      </c>
      <c r="I6" s="78" t="s">
        <v>54</v>
      </c>
    </row>
    <row r="7" spans="1:9" ht="12.75" customHeight="1">
      <c r="A7" s="314" t="s">
        <v>0</v>
      </c>
      <c r="B7" s="316" t="s">
        <v>9</v>
      </c>
      <c r="C7" s="316" t="s">
        <v>15</v>
      </c>
      <c r="D7" s="316" t="s">
        <v>16</v>
      </c>
      <c r="E7" s="319" t="s">
        <v>357</v>
      </c>
      <c r="F7" s="316" t="s">
        <v>9</v>
      </c>
      <c r="G7" s="316" t="s">
        <v>15</v>
      </c>
      <c r="H7" s="316" t="s">
        <v>16</v>
      </c>
      <c r="I7" s="319" t="s">
        <v>357</v>
      </c>
    </row>
    <row r="8" spans="1:9">
      <c r="A8" s="315"/>
      <c r="B8" s="316"/>
      <c r="C8" s="316"/>
      <c r="D8" s="316"/>
      <c r="E8" s="320"/>
      <c r="F8" s="316"/>
      <c r="G8" s="316"/>
      <c r="H8" s="316"/>
      <c r="I8" s="320"/>
    </row>
    <row r="9" spans="1:9">
      <c r="A9" s="63">
        <v>1</v>
      </c>
      <c r="B9" s="83" t="s">
        <v>55</v>
      </c>
      <c r="C9" s="58"/>
      <c r="D9" s="58"/>
      <c r="E9" s="58"/>
      <c r="F9" s="83" t="s">
        <v>56</v>
      </c>
      <c r="G9" s="64"/>
      <c r="H9" s="64"/>
      <c r="I9" s="65"/>
    </row>
    <row r="10" spans="1:9">
      <c r="A10" s="63">
        <v>2</v>
      </c>
      <c r="B10" s="66" t="s">
        <v>57</v>
      </c>
      <c r="C10" s="58">
        <v>19337000</v>
      </c>
      <c r="D10" s="58">
        <v>31605541</v>
      </c>
      <c r="E10" s="58">
        <v>30231455</v>
      </c>
      <c r="F10" s="66" t="s">
        <v>58</v>
      </c>
      <c r="G10" s="58">
        <v>46883660</v>
      </c>
      <c r="H10" s="58">
        <v>48634879</v>
      </c>
      <c r="I10" s="58">
        <v>39255940</v>
      </c>
    </row>
    <row r="11" spans="1:9">
      <c r="A11" s="63">
        <v>3</v>
      </c>
      <c r="B11" s="66" t="s">
        <v>59</v>
      </c>
      <c r="C11" s="58">
        <v>39600000</v>
      </c>
      <c r="D11" s="58">
        <v>36683418</v>
      </c>
      <c r="E11" s="58">
        <v>27252980</v>
      </c>
      <c r="F11" s="66" t="s">
        <v>60</v>
      </c>
      <c r="G11" s="58">
        <v>8843091</v>
      </c>
      <c r="H11" s="58">
        <v>8143091</v>
      </c>
      <c r="I11" s="58">
        <v>6382074</v>
      </c>
    </row>
    <row r="12" spans="1:9">
      <c r="A12" s="63">
        <v>4</v>
      </c>
      <c r="B12" s="66" t="s">
        <v>310</v>
      </c>
      <c r="C12" s="58">
        <v>121320955</v>
      </c>
      <c r="D12" s="58">
        <v>144443348</v>
      </c>
      <c r="E12" s="58">
        <v>144443348</v>
      </c>
      <c r="F12" s="66" t="s">
        <v>62</v>
      </c>
      <c r="G12" s="58">
        <v>100112690</v>
      </c>
      <c r="H12" s="58">
        <v>101682516</v>
      </c>
      <c r="I12" s="58">
        <v>71084558</v>
      </c>
    </row>
    <row r="13" spans="1:9">
      <c r="A13" s="63">
        <v>5</v>
      </c>
      <c r="B13" s="66" t="s">
        <v>311</v>
      </c>
      <c r="C13" s="58">
        <f>9500000+14868000</f>
        <v>24368000</v>
      </c>
      <c r="D13" s="58">
        <v>6315910</v>
      </c>
      <c r="E13" s="58">
        <v>6315910</v>
      </c>
      <c r="F13" s="66" t="s">
        <v>64</v>
      </c>
      <c r="G13" s="58">
        <v>7268000</v>
      </c>
      <c r="H13" s="58">
        <v>7268000</v>
      </c>
      <c r="I13" s="58">
        <v>5065000</v>
      </c>
    </row>
    <row r="14" spans="1:9">
      <c r="A14" s="63">
        <v>6</v>
      </c>
      <c r="B14" s="66" t="s">
        <v>63</v>
      </c>
      <c r="C14" s="58"/>
      <c r="D14" s="58"/>
      <c r="E14" s="58"/>
      <c r="F14" s="66" t="s">
        <v>66</v>
      </c>
      <c r="G14" s="58">
        <v>11449119</v>
      </c>
      <c r="H14" s="58">
        <f>43388136-H15</f>
        <v>12772819</v>
      </c>
      <c r="I14" s="58">
        <v>8704257</v>
      </c>
    </row>
    <row r="15" spans="1:9">
      <c r="A15" s="63">
        <v>7</v>
      </c>
      <c r="B15" s="66" t="s">
        <v>65</v>
      </c>
      <c r="C15" s="58">
        <v>0</v>
      </c>
      <c r="D15" s="58">
        <v>341190</v>
      </c>
      <c r="E15" s="58">
        <v>341190</v>
      </c>
      <c r="F15" s="67" t="s">
        <v>68</v>
      </c>
      <c r="G15" s="58"/>
      <c r="H15" s="58">
        <v>30615317</v>
      </c>
      <c r="I15" s="58">
        <v>0</v>
      </c>
    </row>
    <row r="16" spans="1:9">
      <c r="A16" s="63">
        <v>8</v>
      </c>
      <c r="B16" s="66" t="s">
        <v>67</v>
      </c>
      <c r="C16" s="58"/>
      <c r="D16" s="58">
        <v>0</v>
      </c>
      <c r="E16" s="58">
        <v>0</v>
      </c>
      <c r="F16" s="66" t="s">
        <v>69</v>
      </c>
      <c r="G16" s="58">
        <v>0</v>
      </c>
      <c r="H16" s="58"/>
      <c r="I16" s="58">
        <v>0</v>
      </c>
    </row>
    <row r="17" spans="1:10">
      <c r="A17" s="63">
        <v>9</v>
      </c>
      <c r="B17" s="70" t="s">
        <v>70</v>
      </c>
      <c r="C17" s="70">
        <f>SUM(C10:C16)</f>
        <v>204625955</v>
      </c>
      <c r="D17" s="70">
        <f>SUM(D10:D16)</f>
        <v>219389407</v>
      </c>
      <c r="E17" s="70">
        <f>SUM(E10:E16)</f>
        <v>208584883</v>
      </c>
      <c r="F17" s="71" t="s">
        <v>71</v>
      </c>
      <c r="G17" s="71">
        <f>SUM(G10:G16)</f>
        <v>174556560</v>
      </c>
      <c r="H17" s="71">
        <f>SUM(H10:H16)</f>
        <v>209116622</v>
      </c>
      <c r="I17" s="71">
        <f>SUM(I10:I16)</f>
        <v>130491829</v>
      </c>
    </row>
    <row r="18" spans="1:10">
      <c r="A18" s="63">
        <v>10</v>
      </c>
      <c r="B18" s="83" t="s">
        <v>72</v>
      </c>
      <c r="C18" s="58"/>
      <c r="D18" s="58"/>
      <c r="E18" s="58"/>
      <c r="F18" s="83" t="s">
        <v>73</v>
      </c>
      <c r="G18" s="58"/>
      <c r="H18" s="58"/>
      <c r="I18" s="58"/>
    </row>
    <row r="19" spans="1:10">
      <c r="A19" s="63">
        <v>11</v>
      </c>
      <c r="B19" s="66" t="s">
        <v>74</v>
      </c>
      <c r="C19" s="58"/>
      <c r="D19" s="58">
        <v>496800</v>
      </c>
      <c r="E19" s="58">
        <v>496800</v>
      </c>
      <c r="F19" s="66" t="s">
        <v>75</v>
      </c>
      <c r="G19" s="58">
        <v>4404500</v>
      </c>
      <c r="H19" s="58">
        <v>4604500</v>
      </c>
      <c r="I19" s="58">
        <v>1009799</v>
      </c>
    </row>
    <row r="20" spans="1:10">
      <c r="A20" s="63">
        <v>12</v>
      </c>
      <c r="B20" s="66" t="s">
        <v>76</v>
      </c>
      <c r="C20" s="58"/>
      <c r="D20" s="58">
        <v>14778443</v>
      </c>
      <c r="E20" s="58">
        <v>22912643</v>
      </c>
      <c r="F20" s="60" t="s">
        <v>77</v>
      </c>
      <c r="G20" s="58">
        <v>182930392</v>
      </c>
      <c r="H20" s="58">
        <v>184200392</v>
      </c>
      <c r="I20" s="58">
        <v>83900127</v>
      </c>
    </row>
    <row r="21" spans="1:10">
      <c r="A21" s="63">
        <v>13</v>
      </c>
      <c r="B21" s="66" t="s">
        <v>78</v>
      </c>
      <c r="C21" s="58"/>
      <c r="D21" s="58"/>
      <c r="E21" s="58"/>
      <c r="F21" s="66" t="s">
        <v>79</v>
      </c>
      <c r="G21" s="58">
        <v>0</v>
      </c>
      <c r="H21" s="58">
        <v>0</v>
      </c>
      <c r="I21" s="58">
        <v>0</v>
      </c>
    </row>
    <row r="22" spans="1:10">
      <c r="A22" s="63">
        <v>14</v>
      </c>
      <c r="B22" s="66" t="s">
        <v>80</v>
      </c>
      <c r="C22" s="58"/>
      <c r="D22" s="58">
        <v>3000000</v>
      </c>
      <c r="E22" s="58">
        <v>3000000</v>
      </c>
      <c r="F22" s="66" t="s">
        <v>81</v>
      </c>
      <c r="G22" s="58">
        <v>0</v>
      </c>
      <c r="H22" s="58">
        <v>0</v>
      </c>
      <c r="I22" s="58">
        <v>0</v>
      </c>
    </row>
    <row r="23" spans="1:10">
      <c r="A23" s="63">
        <v>15</v>
      </c>
      <c r="B23" s="66"/>
      <c r="C23" s="58"/>
      <c r="D23" s="58"/>
      <c r="E23" s="58"/>
      <c r="F23" s="66" t="s">
        <v>83</v>
      </c>
      <c r="G23" s="58">
        <v>0</v>
      </c>
      <c r="H23" s="58">
        <v>0</v>
      </c>
      <c r="I23" s="58">
        <v>0</v>
      </c>
    </row>
    <row r="24" spans="1:10">
      <c r="A24" s="63">
        <v>16</v>
      </c>
      <c r="B24" s="80" t="s">
        <v>84</v>
      </c>
      <c r="C24" s="72">
        <f>SUM(C18:C23)</f>
        <v>0</v>
      </c>
      <c r="D24" s="72">
        <f>SUM(D19:D23)</f>
        <v>18275243</v>
      </c>
      <c r="E24" s="72">
        <f>SUM(E19:E23)</f>
        <v>26409443</v>
      </c>
      <c r="F24" s="80" t="s">
        <v>85</v>
      </c>
      <c r="G24" s="71">
        <f>SUM(G19:G23)</f>
        <v>187334892</v>
      </c>
      <c r="H24" s="71">
        <f>SUM(H19:H23)</f>
        <v>188804892</v>
      </c>
      <c r="I24" s="71">
        <f>SUM(I19:I23)</f>
        <v>84909926</v>
      </c>
    </row>
    <row r="25" spans="1:10">
      <c r="A25" s="63">
        <v>17</v>
      </c>
      <c r="B25" s="73" t="s">
        <v>86</v>
      </c>
      <c r="C25" s="62">
        <v>0</v>
      </c>
      <c r="D25" s="62">
        <v>0</v>
      </c>
      <c r="E25" s="62">
        <v>0</v>
      </c>
      <c r="F25" s="73" t="s">
        <v>86</v>
      </c>
      <c r="G25" s="62">
        <v>0</v>
      </c>
      <c r="H25" s="62">
        <v>0</v>
      </c>
      <c r="I25" s="62">
        <v>0</v>
      </c>
    </row>
    <row r="26" spans="1:10">
      <c r="A26" s="63">
        <v>18</v>
      </c>
      <c r="B26" s="79"/>
      <c r="C26" s="58"/>
      <c r="D26" s="58"/>
      <c r="E26" s="58"/>
      <c r="F26" s="79"/>
      <c r="G26" s="58"/>
      <c r="H26" s="58"/>
      <c r="I26" s="58"/>
    </row>
    <row r="27" spans="1:10">
      <c r="A27" s="63">
        <v>19</v>
      </c>
      <c r="B27" s="68" t="s">
        <v>87</v>
      </c>
      <c r="C27" s="68">
        <f>+C28+C29+C30</f>
        <v>245564145</v>
      </c>
      <c r="D27" s="68">
        <f>+D28+D29+D30</f>
        <v>266468145</v>
      </c>
      <c r="E27" s="68">
        <f>+E28+E29+E30</f>
        <v>266468145</v>
      </c>
      <c r="F27" s="83" t="s">
        <v>88</v>
      </c>
      <c r="G27" s="62">
        <f>SUM(G28:G29)</f>
        <v>88298648</v>
      </c>
      <c r="H27" s="62">
        <f>SUM(H28:H29)</f>
        <v>106211281</v>
      </c>
      <c r="I27" s="62">
        <f>SUM(I28:I29)</f>
        <v>105969538</v>
      </c>
    </row>
    <row r="28" spans="1:10">
      <c r="A28" s="63">
        <v>20</v>
      </c>
      <c r="B28" s="61" t="s">
        <v>89</v>
      </c>
      <c r="C28" s="58">
        <v>7300000</v>
      </c>
      <c r="D28" s="58">
        <v>7620812</v>
      </c>
      <c r="E28" s="67">
        <v>7620812</v>
      </c>
      <c r="F28" s="61" t="s">
        <v>90</v>
      </c>
      <c r="G28" s="58">
        <f>7300000+80998648</f>
        <v>88298648</v>
      </c>
      <c r="H28" s="58">
        <f>7300000+98911281</f>
        <v>106211281</v>
      </c>
      <c r="I28" s="58">
        <f>7058257+98911281</f>
        <v>105969538</v>
      </c>
    </row>
    <row r="29" spans="1:10">
      <c r="A29" s="63">
        <v>21</v>
      </c>
      <c r="B29" s="61" t="s">
        <v>91</v>
      </c>
      <c r="C29" s="58"/>
      <c r="D29" s="58"/>
      <c r="E29" s="67"/>
      <c r="F29" s="61" t="s">
        <v>92</v>
      </c>
      <c r="G29" s="58">
        <v>0</v>
      </c>
      <c r="H29" s="58">
        <v>0</v>
      </c>
      <c r="I29" s="58">
        <v>0</v>
      </c>
    </row>
    <row r="30" spans="1:10">
      <c r="A30" s="63">
        <v>22</v>
      </c>
      <c r="B30" s="227" t="s">
        <v>312</v>
      </c>
      <c r="C30" s="58">
        <v>238264145</v>
      </c>
      <c r="D30" s="58">
        <v>258847333</v>
      </c>
      <c r="E30" s="67">
        <v>258847333</v>
      </c>
      <c r="F30" s="61"/>
      <c r="G30" s="58"/>
      <c r="H30" s="58"/>
      <c r="I30" s="58"/>
    </row>
    <row r="31" spans="1:10">
      <c r="A31" s="74">
        <v>23</v>
      </c>
      <c r="B31" s="84" t="s">
        <v>93</v>
      </c>
      <c r="C31" s="75">
        <f>C17+C24+C27</f>
        <v>450190100</v>
      </c>
      <c r="D31" s="75">
        <f>D17+D24+D27</f>
        <v>504132795</v>
      </c>
      <c r="E31" s="75">
        <f>E17+E24+E27</f>
        <v>501462471</v>
      </c>
      <c r="F31" s="84" t="s">
        <v>94</v>
      </c>
      <c r="G31" s="75">
        <f>G17+G24+G27</f>
        <v>450190100</v>
      </c>
      <c r="H31" s="75">
        <f>H17+H24+H27</f>
        <v>504132795</v>
      </c>
      <c r="I31" s="75">
        <f>I17+I24+I27</f>
        <v>321371293</v>
      </c>
      <c r="J31" s="304">
        <f>+C31+D31-G31-H31</f>
        <v>0</v>
      </c>
    </row>
  </sheetData>
  <mergeCells count="12">
    <mergeCell ref="I7:I8"/>
    <mergeCell ref="B5:F5"/>
    <mergeCell ref="A7:A8"/>
    <mergeCell ref="C7:C8"/>
    <mergeCell ref="G7:G8"/>
    <mergeCell ref="D7:D8"/>
    <mergeCell ref="H7:H8"/>
    <mergeCell ref="B2:I2"/>
    <mergeCell ref="B3:I3"/>
    <mergeCell ref="E7:E8"/>
    <mergeCell ref="B7:B8"/>
    <mergeCell ref="F7:F8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P30" sqref="P30"/>
    </sheetView>
  </sheetViews>
  <sheetFormatPr defaultRowHeight="12.75"/>
  <cols>
    <col min="1" max="1" width="71.1640625" style="164" customWidth="1"/>
    <col min="2" max="2" width="6.1640625" style="165" customWidth="1"/>
    <col min="3" max="3" width="18" style="163" customWidth="1"/>
    <col min="4" max="16384" width="9.33203125" style="163"/>
  </cols>
  <sheetData>
    <row r="1" spans="1:3">
      <c r="B1" s="165" t="s">
        <v>301</v>
      </c>
    </row>
    <row r="2" spans="1:3" ht="32.25" customHeight="1">
      <c r="A2" s="402" t="s">
        <v>258</v>
      </c>
      <c r="B2" s="402"/>
      <c r="C2" s="402"/>
    </row>
    <row r="3" spans="1:3" ht="15.75">
      <c r="A3" s="403"/>
      <c r="B3" s="403"/>
      <c r="C3" s="403"/>
    </row>
    <row r="5" spans="1:3" ht="13.5" thickBot="1">
      <c r="B5" s="404" t="s">
        <v>275</v>
      </c>
      <c r="C5" s="404"/>
    </row>
    <row r="6" spans="1:3" s="166" customFormat="1" ht="31.5" customHeight="1">
      <c r="A6" s="405" t="s">
        <v>259</v>
      </c>
      <c r="B6" s="407" t="s">
        <v>129</v>
      </c>
      <c r="C6" s="409" t="s">
        <v>260</v>
      </c>
    </row>
    <row r="7" spans="1:3" s="166" customFormat="1">
      <c r="A7" s="406"/>
      <c r="B7" s="408"/>
      <c r="C7" s="410"/>
    </row>
    <row r="8" spans="1:3" s="170" customFormat="1" ht="13.5" thickBot="1">
      <c r="A8" s="167" t="s">
        <v>18</v>
      </c>
      <c r="B8" s="168" t="s">
        <v>19</v>
      </c>
      <c r="C8" s="169" t="s">
        <v>20</v>
      </c>
    </row>
    <row r="9" spans="1:3" ht="15.75" customHeight="1">
      <c r="A9" s="149" t="s">
        <v>261</v>
      </c>
      <c r="B9" s="171" t="s">
        <v>134</v>
      </c>
      <c r="C9" s="172">
        <v>963698345</v>
      </c>
    </row>
    <row r="10" spans="1:3" ht="15.75" customHeight="1">
      <c r="A10" s="149" t="s">
        <v>262</v>
      </c>
      <c r="B10" s="150" t="s">
        <v>136</v>
      </c>
      <c r="C10" s="172"/>
    </row>
    <row r="11" spans="1:3" ht="15.75" customHeight="1">
      <c r="A11" s="149" t="s">
        <v>263</v>
      </c>
      <c r="B11" s="150" t="s">
        <v>138</v>
      </c>
      <c r="C11" s="172">
        <v>26015153</v>
      </c>
    </row>
    <row r="12" spans="1:3" ht="15.75" customHeight="1">
      <c r="A12" s="149" t="s">
        <v>264</v>
      </c>
      <c r="B12" s="150" t="s">
        <v>140</v>
      </c>
      <c r="C12" s="173">
        <v>-30957983</v>
      </c>
    </row>
    <row r="13" spans="1:3" ht="15.75" customHeight="1">
      <c r="A13" s="149" t="s">
        <v>265</v>
      </c>
      <c r="B13" s="150" t="s">
        <v>142</v>
      </c>
      <c r="C13" s="173"/>
    </row>
    <row r="14" spans="1:3" ht="15.75" customHeight="1">
      <c r="A14" s="149" t="s">
        <v>266</v>
      </c>
      <c r="B14" s="150" t="s">
        <v>144</v>
      </c>
      <c r="C14" s="173">
        <v>76178626</v>
      </c>
    </row>
    <row r="15" spans="1:3" ht="15.75" customHeight="1">
      <c r="A15" s="149" t="s">
        <v>267</v>
      </c>
      <c r="B15" s="150" t="s">
        <v>146</v>
      </c>
      <c r="C15" s="174">
        <f>+C9+C10+C11+C12+C13+C14</f>
        <v>1034934141</v>
      </c>
    </row>
    <row r="16" spans="1:3" ht="15.75" customHeight="1">
      <c r="A16" s="149" t="s">
        <v>268</v>
      </c>
      <c r="B16" s="150" t="s">
        <v>148</v>
      </c>
      <c r="C16" s="175">
        <v>16571</v>
      </c>
    </row>
    <row r="17" spans="1:5" ht="15.75" customHeight="1">
      <c r="A17" s="149" t="s">
        <v>269</v>
      </c>
      <c r="B17" s="150" t="s">
        <v>150</v>
      </c>
      <c r="C17" s="173">
        <v>5415393</v>
      </c>
    </row>
    <row r="18" spans="1:5" ht="15.75" customHeight="1">
      <c r="A18" s="149" t="s">
        <v>270</v>
      </c>
      <c r="B18" s="150" t="s">
        <v>152</v>
      </c>
      <c r="C18" s="173">
        <v>2749737</v>
      </c>
    </row>
    <row r="19" spans="1:5" ht="15.75" customHeight="1">
      <c r="A19" s="149" t="s">
        <v>271</v>
      </c>
      <c r="B19" s="150" t="s">
        <v>154</v>
      </c>
      <c r="C19" s="174">
        <f>+C16+C17+C18</f>
        <v>8181701</v>
      </c>
    </row>
    <row r="20" spans="1:5" s="176" customFormat="1" ht="15.75" customHeight="1">
      <c r="A20" s="149" t="s">
        <v>272</v>
      </c>
      <c r="B20" s="150" t="s">
        <v>156</v>
      </c>
      <c r="C20" s="173"/>
    </row>
    <row r="21" spans="1:5" ht="15.75" customHeight="1">
      <c r="A21" s="149" t="s">
        <v>273</v>
      </c>
      <c r="B21" s="150" t="s">
        <v>158</v>
      </c>
      <c r="C21" s="173">
        <v>179472290</v>
      </c>
    </row>
    <row r="22" spans="1:5" ht="15.75" customHeight="1" thickBot="1">
      <c r="A22" s="177" t="s">
        <v>274</v>
      </c>
      <c r="B22" s="161" t="s">
        <v>160</v>
      </c>
      <c r="C22" s="178">
        <f>+C15+C19+C20+C21</f>
        <v>1222588132</v>
      </c>
    </row>
    <row r="23" spans="1:5" ht="15.75">
      <c r="A23" s="179"/>
      <c r="B23" s="180"/>
      <c r="C23" s="181"/>
      <c r="D23" s="181"/>
      <c r="E23" s="181"/>
    </row>
    <row r="24" spans="1:5" ht="15.75">
      <c r="A24" s="179"/>
      <c r="B24" s="180"/>
      <c r="C24" s="181"/>
      <c r="D24" s="181"/>
      <c r="E24" s="181"/>
    </row>
    <row r="25" spans="1:5" ht="15.75">
      <c r="A25" s="180"/>
      <c r="B25" s="180"/>
      <c r="C25" s="181"/>
      <c r="D25" s="181"/>
      <c r="E25" s="181"/>
    </row>
    <row r="26" spans="1:5" ht="15.75">
      <c r="A26" s="401"/>
      <c r="B26" s="401"/>
      <c r="C26" s="401"/>
      <c r="D26" s="182"/>
      <c r="E26" s="182"/>
    </row>
    <row r="27" spans="1:5" ht="15.75">
      <c r="A27" s="401"/>
      <c r="B27" s="401"/>
      <c r="C27" s="401"/>
      <c r="D27" s="182"/>
      <c r="E27" s="182"/>
    </row>
  </sheetData>
  <mergeCells count="8">
    <mergeCell ref="A26:C26"/>
    <mergeCell ref="A27:C27"/>
    <mergeCell ref="A2:C2"/>
    <mergeCell ref="A3:C3"/>
    <mergeCell ref="B5:C5"/>
    <mergeCell ref="A6:A7"/>
    <mergeCell ref="B6:B7"/>
    <mergeCell ref="C6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workbookViewId="0">
      <selection activeCell="I19" sqref="I19"/>
    </sheetView>
  </sheetViews>
  <sheetFormatPr defaultRowHeight="12.75"/>
  <cols>
    <col min="1" max="1" width="9.5" customWidth="1"/>
    <col min="2" max="2" width="37" customWidth="1"/>
    <col min="3" max="3" width="38.33203125" customWidth="1"/>
  </cols>
  <sheetData>
    <row r="1" spans="1:3">
      <c r="C1" t="s">
        <v>346</v>
      </c>
    </row>
    <row r="3" spans="1:3" ht="45" customHeight="1">
      <c r="A3" s="411" t="s">
        <v>345</v>
      </c>
      <c r="B3" s="412"/>
      <c r="C3" s="412"/>
    </row>
    <row r="4" spans="1:3" ht="15">
      <c r="A4" s="296"/>
      <c r="B4" s="296" t="s">
        <v>9</v>
      </c>
      <c r="C4" s="296" t="s">
        <v>327</v>
      </c>
    </row>
    <row r="5" spans="1:3" ht="15">
      <c r="A5" s="296">
        <v>1</v>
      </c>
      <c r="B5" s="296">
        <v>2</v>
      </c>
      <c r="C5" s="296">
        <v>3</v>
      </c>
    </row>
    <row r="6" spans="1:3" ht="25.5">
      <c r="A6" s="228" t="s">
        <v>328</v>
      </c>
      <c r="B6" s="229" t="s">
        <v>329</v>
      </c>
      <c r="C6" s="230">
        <v>234994326</v>
      </c>
    </row>
    <row r="7" spans="1:3" ht="25.5">
      <c r="A7" s="228" t="s">
        <v>330</v>
      </c>
      <c r="B7" s="229" t="s">
        <v>331</v>
      </c>
      <c r="C7" s="230">
        <v>215401755</v>
      </c>
    </row>
    <row r="8" spans="1:3" ht="25.5">
      <c r="A8" s="231" t="s">
        <v>332</v>
      </c>
      <c r="B8" s="232" t="s">
        <v>333</v>
      </c>
      <c r="C8" s="233">
        <f>+C6-C7</f>
        <v>19592571</v>
      </c>
    </row>
    <row r="9" spans="1:3" ht="25.5">
      <c r="A9" s="228" t="s">
        <v>334</v>
      </c>
      <c r="B9" s="229" t="s">
        <v>335</v>
      </c>
      <c r="C9" s="230">
        <v>266468145</v>
      </c>
    </row>
    <row r="10" spans="1:3" ht="25.5">
      <c r="A10" s="228" t="s">
        <v>343</v>
      </c>
      <c r="B10" s="229" t="s">
        <v>344</v>
      </c>
      <c r="C10" s="230">
        <v>105969538</v>
      </c>
    </row>
    <row r="11" spans="1:3" ht="38.25">
      <c r="A11" s="231" t="s">
        <v>336</v>
      </c>
      <c r="B11" s="232" t="s">
        <v>337</v>
      </c>
      <c r="C11" s="233">
        <f>+C9-C10</f>
        <v>160498607</v>
      </c>
    </row>
    <row r="12" spans="1:3" ht="25.5">
      <c r="A12" s="231" t="s">
        <v>338</v>
      </c>
      <c r="B12" s="232" t="s">
        <v>339</v>
      </c>
      <c r="C12" s="233">
        <f>+C11+C8</f>
        <v>180091178</v>
      </c>
    </row>
    <row r="13" spans="1:3">
      <c r="A13" s="231" t="s">
        <v>316</v>
      </c>
      <c r="B13" s="232" t="s">
        <v>340</v>
      </c>
      <c r="C13" s="233">
        <v>180091178</v>
      </c>
    </row>
    <row r="14" spans="1:3" ht="25.5">
      <c r="A14" s="231" t="s">
        <v>341</v>
      </c>
      <c r="B14" s="232" t="s">
        <v>342</v>
      </c>
      <c r="C14" s="233">
        <v>180091178</v>
      </c>
    </row>
  </sheetData>
  <mergeCells count="1">
    <mergeCell ref="A3:C3"/>
  </mergeCells>
  <pageMargins left="0.7" right="0.7" top="0.75" bottom="0.75" header="0.3" footer="0.3"/>
  <pageSetup paperSize="9" scale="73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A2" sqref="A2:E2"/>
    </sheetView>
  </sheetViews>
  <sheetFormatPr defaultRowHeight="12.75"/>
  <cols>
    <col min="1" max="1" width="15.83203125" customWidth="1"/>
    <col min="2" max="2" width="22.6640625" customWidth="1"/>
    <col min="3" max="3" width="18.6640625" customWidth="1"/>
    <col min="4" max="4" width="25.5" customWidth="1"/>
    <col min="5" max="5" width="32.83203125" customWidth="1"/>
  </cols>
  <sheetData>
    <row r="1" spans="1:5">
      <c r="A1" s="183"/>
      <c r="B1" s="184"/>
      <c r="C1" s="184"/>
      <c r="D1" s="184"/>
      <c r="E1" s="184" t="s">
        <v>302</v>
      </c>
    </row>
    <row r="2" spans="1:5" ht="16.5">
      <c r="A2" s="413" t="s">
        <v>276</v>
      </c>
      <c r="B2" s="413"/>
      <c r="C2" s="413"/>
      <c r="D2" s="413"/>
      <c r="E2" s="413"/>
    </row>
    <row r="3" spans="1:5" ht="16.5" thickBot="1">
      <c r="A3" s="185"/>
      <c r="B3" s="184"/>
      <c r="C3" s="184"/>
      <c r="D3" s="184"/>
      <c r="E3" s="184"/>
    </row>
    <row r="4" spans="1:5" ht="63.75" thickBot="1">
      <c r="A4" s="186" t="s">
        <v>129</v>
      </c>
      <c r="B4" s="187" t="s">
        <v>277</v>
      </c>
      <c r="C4" s="187" t="s">
        <v>278</v>
      </c>
      <c r="D4" s="187" t="s">
        <v>279</v>
      </c>
      <c r="E4" s="188" t="s">
        <v>280</v>
      </c>
    </row>
    <row r="5" spans="1:5" ht="15.75">
      <c r="A5" s="189" t="s">
        <v>1</v>
      </c>
      <c r="B5" s="190" t="s">
        <v>317</v>
      </c>
      <c r="C5" s="191"/>
      <c r="D5" s="192">
        <v>3170000</v>
      </c>
      <c r="E5" s="193">
        <v>3170000</v>
      </c>
    </row>
    <row r="6" spans="1:5" ht="15.75">
      <c r="A6" s="194" t="s">
        <v>2</v>
      </c>
      <c r="B6" s="195"/>
      <c r="C6" s="196"/>
      <c r="D6" s="197"/>
      <c r="E6" s="198"/>
    </row>
    <row r="7" spans="1:5" ht="15.75">
      <c r="A7" s="194" t="s">
        <v>3</v>
      </c>
      <c r="B7" s="195"/>
      <c r="C7" s="196"/>
      <c r="D7" s="197"/>
      <c r="E7" s="198"/>
    </row>
    <row r="8" spans="1:5" ht="15.75">
      <c r="A8" s="194" t="s">
        <v>4</v>
      </c>
      <c r="B8" s="195"/>
      <c r="C8" s="196"/>
      <c r="D8" s="197"/>
      <c r="E8" s="198"/>
    </row>
    <row r="9" spans="1:5" ht="15.75">
      <c r="A9" s="194" t="s">
        <v>5</v>
      </c>
      <c r="B9" s="195"/>
      <c r="C9" s="196"/>
      <c r="D9" s="197"/>
      <c r="E9" s="198"/>
    </row>
    <row r="10" spans="1:5" ht="15.75">
      <c r="A10" s="194" t="s">
        <v>6</v>
      </c>
      <c r="B10" s="195"/>
      <c r="C10" s="196"/>
      <c r="D10" s="197"/>
      <c r="E10" s="198"/>
    </row>
    <row r="11" spans="1:5" ht="15.75">
      <c r="A11" s="194" t="s">
        <v>7</v>
      </c>
      <c r="B11" s="195"/>
      <c r="C11" s="196"/>
      <c r="D11" s="197"/>
      <c r="E11" s="198"/>
    </row>
    <row r="12" spans="1:5" ht="15.75">
      <c r="A12" s="194" t="s">
        <v>8</v>
      </c>
      <c r="B12" s="195"/>
      <c r="C12" s="196"/>
      <c r="D12" s="197"/>
      <c r="E12" s="198"/>
    </row>
    <row r="13" spans="1:5" ht="15.75">
      <c r="A13" s="194" t="s">
        <v>281</v>
      </c>
      <c r="B13" s="195"/>
      <c r="C13" s="196"/>
      <c r="D13" s="197"/>
      <c r="E13" s="198"/>
    </row>
    <row r="14" spans="1:5" ht="15.75">
      <c r="A14" s="194" t="s">
        <v>152</v>
      </c>
      <c r="B14" s="195"/>
      <c r="C14" s="196"/>
      <c r="D14" s="197"/>
      <c r="E14" s="198"/>
    </row>
    <row r="15" spans="1:5" ht="15.75">
      <c r="A15" s="194" t="s">
        <v>154</v>
      </c>
      <c r="B15" s="195"/>
      <c r="C15" s="196"/>
      <c r="D15" s="197"/>
      <c r="E15" s="198"/>
    </row>
    <row r="16" spans="1:5" ht="15.75">
      <c r="A16" s="194" t="s">
        <v>156</v>
      </c>
      <c r="B16" s="195"/>
      <c r="C16" s="196"/>
      <c r="D16" s="197"/>
      <c r="E16" s="198"/>
    </row>
    <row r="17" spans="1:5" ht="15.75">
      <c r="A17" s="194" t="s">
        <v>158</v>
      </c>
      <c r="B17" s="195"/>
      <c r="C17" s="196"/>
      <c r="D17" s="197"/>
      <c r="E17" s="198"/>
    </row>
    <row r="18" spans="1:5" ht="15.75">
      <c r="A18" s="194" t="s">
        <v>160</v>
      </c>
      <c r="B18" s="195"/>
      <c r="C18" s="196"/>
      <c r="D18" s="197"/>
      <c r="E18" s="198"/>
    </row>
    <row r="19" spans="1:5" ht="15.75">
      <c r="A19" s="194" t="s">
        <v>162</v>
      </c>
      <c r="B19" s="195"/>
      <c r="C19" s="196"/>
      <c r="D19" s="197"/>
      <c r="E19" s="198"/>
    </row>
    <row r="20" spans="1:5" ht="15.75">
      <c r="A20" s="194" t="s">
        <v>164</v>
      </c>
      <c r="B20" s="195"/>
      <c r="C20" s="196"/>
      <c r="D20" s="197"/>
      <c r="E20" s="198"/>
    </row>
    <row r="21" spans="1:5" ht="16.5" thickBot="1">
      <c r="A21" s="199" t="s">
        <v>166</v>
      </c>
      <c r="B21" s="200"/>
      <c r="C21" s="201"/>
      <c r="D21" s="202"/>
      <c r="E21" s="203"/>
    </row>
    <row r="22" spans="1:5" ht="16.5" thickBot="1">
      <c r="A22" s="414" t="s">
        <v>282</v>
      </c>
      <c r="B22" s="415"/>
      <c r="C22" s="204"/>
      <c r="D22" s="205">
        <f>IF(SUM(D5:D21)=0,"",SUM(D5:D21))</f>
        <v>3170000</v>
      </c>
      <c r="E22" s="206">
        <f>IF(SUM(E5:E21)=0,"",SUM(E5:E21))</f>
        <v>3170000</v>
      </c>
    </row>
  </sheetData>
  <mergeCells count="2">
    <mergeCell ref="A2:E2"/>
    <mergeCell ref="A22:B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1"/>
  <sheetViews>
    <sheetView workbookViewId="0">
      <selection activeCell="O24" sqref="O24"/>
    </sheetView>
  </sheetViews>
  <sheetFormatPr defaultRowHeight="12.75"/>
  <cols>
    <col min="1" max="1" width="8.33203125" bestFit="1" customWidth="1"/>
    <col min="2" max="2" width="41" bestFit="1" customWidth="1"/>
    <col min="3" max="3" width="15.83203125" bestFit="1" customWidth="1"/>
    <col min="4" max="4" width="14" customWidth="1"/>
    <col min="5" max="5" width="13.6640625" customWidth="1"/>
    <col min="6" max="6" width="32.5" bestFit="1" customWidth="1"/>
    <col min="7" max="7" width="15.83203125" bestFit="1" customWidth="1"/>
    <col min="8" max="8" width="19" bestFit="1" customWidth="1"/>
    <col min="9" max="9" width="15.1640625" bestFit="1" customWidth="1"/>
  </cols>
  <sheetData>
    <row r="1" spans="1:9">
      <c r="A1" s="207"/>
      <c r="B1" s="210"/>
      <c r="C1" s="210"/>
      <c r="D1" s="210"/>
      <c r="E1" s="210"/>
      <c r="F1" s="210"/>
      <c r="G1" s="212"/>
      <c r="H1" s="212" t="s">
        <v>347</v>
      </c>
      <c r="I1" s="212"/>
    </row>
    <row r="2" spans="1:9" ht="15.75">
      <c r="A2" s="207"/>
      <c r="B2" s="317" t="s">
        <v>286</v>
      </c>
      <c r="C2" s="317"/>
      <c r="D2" s="317"/>
      <c r="E2" s="317"/>
      <c r="F2" s="317"/>
      <c r="G2" s="418"/>
      <c r="H2" s="418"/>
      <c r="I2" s="418"/>
    </row>
    <row r="3" spans="1:9" ht="15.75">
      <c r="A3" s="207"/>
      <c r="B3" s="317" t="s">
        <v>360</v>
      </c>
      <c r="C3" s="317"/>
      <c r="D3" s="317"/>
      <c r="E3" s="317"/>
      <c r="F3" s="317"/>
      <c r="G3" s="418"/>
      <c r="H3" s="418"/>
      <c r="I3" s="418"/>
    </row>
    <row r="4" spans="1:9" ht="15.75">
      <c r="A4" s="207"/>
      <c r="B4" s="81"/>
      <c r="C4" s="81"/>
      <c r="D4" s="81"/>
      <c r="E4" s="81"/>
      <c r="F4" s="81"/>
      <c r="G4" s="213"/>
      <c r="H4" s="213"/>
      <c r="I4" s="213"/>
    </row>
    <row r="5" spans="1:9">
      <c r="A5" s="207"/>
      <c r="B5" s="321"/>
      <c r="C5" s="321"/>
      <c r="D5" s="321"/>
      <c r="E5" s="321"/>
      <c r="F5" s="321"/>
      <c r="G5" s="208"/>
      <c r="H5" s="208"/>
      <c r="I5" s="209" t="s">
        <v>287</v>
      </c>
    </row>
    <row r="6" spans="1:9">
      <c r="A6" s="297"/>
      <c r="B6" s="298" t="s">
        <v>18</v>
      </c>
      <c r="C6" s="298" t="s">
        <v>19</v>
      </c>
      <c r="D6" s="298" t="s">
        <v>20</v>
      </c>
      <c r="E6" s="298" t="s">
        <v>21</v>
      </c>
      <c r="F6" s="299" t="s">
        <v>33</v>
      </c>
      <c r="G6" s="299" t="s">
        <v>22</v>
      </c>
      <c r="H6" s="299" t="s">
        <v>23</v>
      </c>
      <c r="I6" s="299" t="s">
        <v>54</v>
      </c>
    </row>
    <row r="7" spans="1:9" ht="12.75" customHeight="1">
      <c r="A7" s="420" t="s">
        <v>0</v>
      </c>
      <c r="B7" s="419" t="s">
        <v>9</v>
      </c>
      <c r="C7" s="419" t="s">
        <v>15</v>
      </c>
      <c r="D7" s="419" t="s">
        <v>16</v>
      </c>
      <c r="E7" s="416" t="s">
        <v>357</v>
      </c>
      <c r="F7" s="419" t="s">
        <v>9</v>
      </c>
      <c r="G7" s="419" t="s">
        <v>15</v>
      </c>
      <c r="H7" s="419" t="s">
        <v>16</v>
      </c>
      <c r="I7" s="416" t="s">
        <v>357</v>
      </c>
    </row>
    <row r="8" spans="1:9">
      <c r="A8" s="420"/>
      <c r="B8" s="419"/>
      <c r="C8" s="419"/>
      <c r="D8" s="419"/>
      <c r="E8" s="417"/>
      <c r="F8" s="419"/>
      <c r="G8" s="419"/>
      <c r="H8" s="419"/>
      <c r="I8" s="417"/>
    </row>
    <row r="9" spans="1:9">
      <c r="A9" s="234">
        <v>1</v>
      </c>
      <c r="B9" s="242" t="s">
        <v>55</v>
      </c>
      <c r="C9" s="58"/>
      <c r="D9" s="58"/>
      <c r="E9" s="235"/>
      <c r="F9" s="242" t="s">
        <v>56</v>
      </c>
      <c r="G9" s="236"/>
      <c r="H9" s="236"/>
      <c r="I9" s="237"/>
    </row>
    <row r="10" spans="1:9">
      <c r="A10" s="234">
        <v>2</v>
      </c>
      <c r="B10" s="235" t="s">
        <v>57</v>
      </c>
      <c r="C10" s="58">
        <v>7972420</v>
      </c>
      <c r="D10" s="58">
        <v>1277716</v>
      </c>
      <c r="E10" s="235">
        <v>1277716</v>
      </c>
      <c r="F10" s="235" t="s">
        <v>58</v>
      </c>
      <c r="G10" s="235">
        <v>36500000</v>
      </c>
      <c r="H10" s="235">
        <v>45690300</v>
      </c>
      <c r="I10" s="235">
        <v>44255790</v>
      </c>
    </row>
    <row r="11" spans="1:9">
      <c r="A11" s="234">
        <v>3</v>
      </c>
      <c r="B11" s="235" t="s">
        <v>59</v>
      </c>
      <c r="C11" s="58"/>
      <c r="D11" s="58"/>
      <c r="E11" s="235"/>
      <c r="F11" s="235" t="s">
        <v>60</v>
      </c>
      <c r="G11" s="235">
        <v>7600000</v>
      </c>
      <c r="H11" s="235">
        <v>7280514</v>
      </c>
      <c r="I11" s="235">
        <v>7246303</v>
      </c>
    </row>
    <row r="12" spans="1:9">
      <c r="A12" s="234">
        <v>4</v>
      </c>
      <c r="B12" s="235" t="s">
        <v>310</v>
      </c>
      <c r="C12" s="58"/>
      <c r="D12" s="58">
        <v>0</v>
      </c>
      <c r="E12" s="235">
        <v>0</v>
      </c>
      <c r="F12" s="235" t="s">
        <v>62</v>
      </c>
      <c r="G12" s="235">
        <v>2023820</v>
      </c>
      <c r="H12" s="235">
        <f>5373947-1427062</f>
        <v>3946885</v>
      </c>
      <c r="I12" s="235">
        <f>5345223-1427062</f>
        <v>3918161</v>
      </c>
    </row>
    <row r="13" spans="1:9">
      <c r="A13" s="234">
        <v>5</v>
      </c>
      <c r="B13" s="235" t="s">
        <v>320</v>
      </c>
      <c r="C13" s="58"/>
      <c r="D13" s="58">
        <v>1377437</v>
      </c>
      <c r="E13" s="235">
        <v>1377437</v>
      </c>
      <c r="F13" s="235" t="s">
        <v>64</v>
      </c>
      <c r="G13" s="235"/>
      <c r="H13" s="235"/>
      <c r="I13" s="235"/>
    </row>
    <row r="14" spans="1:9">
      <c r="A14" s="234">
        <v>6</v>
      </c>
      <c r="B14" s="235" t="s">
        <v>63</v>
      </c>
      <c r="C14" s="58"/>
      <c r="D14" s="58"/>
      <c r="E14" s="235"/>
      <c r="F14" s="235" t="s">
        <v>66</v>
      </c>
      <c r="G14" s="235"/>
      <c r="H14" s="235">
        <v>1427062</v>
      </c>
      <c r="I14" s="235">
        <v>1427062</v>
      </c>
    </row>
    <row r="15" spans="1:9">
      <c r="A15" s="234">
        <v>7</v>
      </c>
      <c r="B15" s="235" t="s">
        <v>65</v>
      </c>
      <c r="C15" s="58"/>
      <c r="D15" s="58"/>
      <c r="E15" s="235"/>
      <c r="F15" s="235" t="s">
        <v>68</v>
      </c>
      <c r="G15" s="235"/>
      <c r="H15" s="235"/>
      <c r="I15" s="235"/>
    </row>
    <row r="16" spans="1:9">
      <c r="A16" s="234">
        <v>8</v>
      </c>
      <c r="B16" s="235" t="s">
        <v>67</v>
      </c>
      <c r="C16" s="58">
        <v>0</v>
      </c>
      <c r="D16" s="58">
        <v>575101</v>
      </c>
      <c r="E16" s="235">
        <v>575101</v>
      </c>
      <c r="F16" s="235" t="s">
        <v>69</v>
      </c>
      <c r="G16" s="235"/>
      <c r="H16" s="235"/>
      <c r="I16" s="235"/>
    </row>
    <row r="17" spans="1:10">
      <c r="A17" s="238">
        <v>9</v>
      </c>
      <c r="B17" s="239" t="s">
        <v>70</v>
      </c>
      <c r="C17" s="71">
        <f>SUM(C10:C16)</f>
        <v>7972420</v>
      </c>
      <c r="D17" s="71">
        <f>SUM(D10:D16)</f>
        <v>3230254</v>
      </c>
      <c r="E17" s="239">
        <f>SUM(E10:E16)</f>
        <v>3230254</v>
      </c>
      <c r="F17" s="239" t="s">
        <v>71</v>
      </c>
      <c r="G17" s="239">
        <f>SUM(G10:G16)</f>
        <v>46123820</v>
      </c>
      <c r="H17" s="239">
        <f>SUM(H10:H16)</f>
        <v>58344761</v>
      </c>
      <c r="I17" s="239">
        <f>SUM(I10:I16)</f>
        <v>56847316</v>
      </c>
    </row>
    <row r="18" spans="1:10">
      <c r="A18" s="234">
        <v>10</v>
      </c>
      <c r="B18" s="242" t="s">
        <v>72</v>
      </c>
      <c r="C18" s="58"/>
      <c r="D18" s="58"/>
      <c r="E18" s="235"/>
      <c r="F18" s="242" t="s">
        <v>73</v>
      </c>
      <c r="G18" s="235"/>
      <c r="H18" s="235"/>
      <c r="I18" s="235"/>
    </row>
    <row r="19" spans="1:10">
      <c r="A19" s="234">
        <v>11</v>
      </c>
      <c r="B19" s="235" t="s">
        <v>74</v>
      </c>
      <c r="C19" s="58"/>
      <c r="D19" s="58"/>
      <c r="E19" s="235"/>
      <c r="F19" s="235" t="s">
        <v>75</v>
      </c>
      <c r="G19" s="235"/>
      <c r="H19" s="235">
        <v>0</v>
      </c>
      <c r="I19" s="235">
        <v>0</v>
      </c>
    </row>
    <row r="20" spans="1:10">
      <c r="A20" s="234">
        <v>12</v>
      </c>
      <c r="B20" s="235" t="s">
        <v>76</v>
      </c>
      <c r="C20" s="58"/>
      <c r="D20" s="58"/>
      <c r="E20" s="235"/>
      <c r="F20" s="240" t="s">
        <v>77</v>
      </c>
      <c r="G20" s="235"/>
      <c r="H20" s="235"/>
      <c r="I20" s="235"/>
    </row>
    <row r="21" spans="1:10">
      <c r="A21" s="234">
        <v>13</v>
      </c>
      <c r="B21" s="235" t="s">
        <v>78</v>
      </c>
      <c r="C21" s="58"/>
      <c r="D21" s="58"/>
      <c r="E21" s="235">
        <v>0</v>
      </c>
      <c r="F21" s="235" t="s">
        <v>79</v>
      </c>
      <c r="G21" s="235"/>
      <c r="H21" s="235">
        <v>0</v>
      </c>
      <c r="I21" s="235">
        <v>0</v>
      </c>
    </row>
    <row r="22" spans="1:10">
      <c r="A22" s="234">
        <v>14</v>
      </c>
      <c r="B22" s="235" t="s">
        <v>80</v>
      </c>
      <c r="C22" s="58"/>
      <c r="D22" s="58"/>
      <c r="E22" s="235">
        <v>0</v>
      </c>
      <c r="F22" s="235" t="s">
        <v>81</v>
      </c>
      <c r="G22" s="235">
        <v>0</v>
      </c>
      <c r="H22" s="235">
        <v>0</v>
      </c>
      <c r="I22" s="235">
        <v>0</v>
      </c>
    </row>
    <row r="23" spans="1:10">
      <c r="A23" s="234">
        <v>15</v>
      </c>
      <c r="B23" s="235" t="s">
        <v>82</v>
      </c>
      <c r="C23" s="58"/>
      <c r="D23" s="58"/>
      <c r="E23" s="235"/>
      <c r="F23" s="235" t="s">
        <v>83</v>
      </c>
      <c r="G23" s="235">
        <v>0</v>
      </c>
      <c r="H23" s="235">
        <v>0</v>
      </c>
      <c r="I23" s="235">
        <v>0</v>
      </c>
    </row>
    <row r="24" spans="1:10">
      <c r="A24" s="234">
        <v>16</v>
      </c>
      <c r="B24" s="300" t="s">
        <v>84</v>
      </c>
      <c r="C24" s="72">
        <f>SUM(C18:C23)</f>
        <v>0</v>
      </c>
      <c r="D24" s="72"/>
      <c r="E24" s="241">
        <f>SUM(E19:E23)</f>
        <v>0</v>
      </c>
      <c r="F24" s="300" t="s">
        <v>85</v>
      </c>
      <c r="G24" s="239">
        <f>SUM(G19:G23)</f>
        <v>0</v>
      </c>
      <c r="H24" s="239">
        <f>SUM(H19:H23)</f>
        <v>0</v>
      </c>
      <c r="I24" s="239">
        <f>SUM(I19:I23)</f>
        <v>0</v>
      </c>
    </row>
    <row r="25" spans="1:10">
      <c r="A25" s="234">
        <v>17</v>
      </c>
      <c r="B25" s="301" t="s">
        <v>86</v>
      </c>
      <c r="C25" s="62">
        <v>0</v>
      </c>
      <c r="D25" s="62"/>
      <c r="E25" s="242">
        <v>0</v>
      </c>
      <c r="F25" s="301" t="s">
        <v>86</v>
      </c>
      <c r="G25" s="242">
        <v>0</v>
      </c>
      <c r="H25" s="242">
        <v>0</v>
      </c>
      <c r="I25" s="242">
        <v>0</v>
      </c>
    </row>
    <row r="26" spans="1:10">
      <c r="A26" s="234">
        <v>18</v>
      </c>
      <c r="B26" s="302"/>
      <c r="C26" s="58"/>
      <c r="D26" s="58"/>
      <c r="E26" s="235"/>
      <c r="F26" s="302"/>
      <c r="G26" s="235"/>
      <c r="H26" s="235"/>
      <c r="I26" s="235"/>
    </row>
    <row r="27" spans="1:10">
      <c r="A27" s="234">
        <v>19</v>
      </c>
      <c r="B27" s="242" t="s">
        <v>87</v>
      </c>
      <c r="C27" s="62">
        <f>+C28+C29+C30</f>
        <v>38151400</v>
      </c>
      <c r="D27" s="62">
        <f>+D28+D29+D30</f>
        <v>55114507</v>
      </c>
      <c r="E27" s="242">
        <f>SUM(E28:E30)</f>
        <v>55114507</v>
      </c>
      <c r="F27" s="242" t="s">
        <v>88</v>
      </c>
      <c r="G27" s="242">
        <f>SUM(G28:G30)</f>
        <v>0</v>
      </c>
      <c r="H27" s="242">
        <f>SUM(H28:H30)</f>
        <v>0</v>
      </c>
      <c r="I27" s="242">
        <f>SUM(I28:I30)</f>
        <v>0</v>
      </c>
    </row>
    <row r="28" spans="1:10">
      <c r="A28" s="234">
        <v>20</v>
      </c>
      <c r="B28" s="240" t="s">
        <v>89</v>
      </c>
      <c r="C28" s="58">
        <v>38151400</v>
      </c>
      <c r="D28" s="58">
        <v>55114507</v>
      </c>
      <c r="E28" s="235">
        <v>55114507</v>
      </c>
      <c r="F28" s="240" t="s">
        <v>90</v>
      </c>
      <c r="G28" s="235"/>
      <c r="H28" s="235"/>
      <c r="I28" s="235"/>
    </row>
    <row r="29" spans="1:10">
      <c r="A29" s="234">
        <v>21</v>
      </c>
      <c r="B29" s="240" t="s">
        <v>91</v>
      </c>
      <c r="C29" s="58"/>
      <c r="D29" s="58"/>
      <c r="E29" s="235"/>
      <c r="F29" s="240" t="s">
        <v>92</v>
      </c>
      <c r="G29" s="235"/>
      <c r="H29" s="235"/>
      <c r="I29" s="235"/>
    </row>
    <row r="30" spans="1:10">
      <c r="A30" s="234">
        <v>22</v>
      </c>
      <c r="B30" s="240" t="s">
        <v>321</v>
      </c>
      <c r="C30" s="58"/>
      <c r="D30" s="58"/>
      <c r="E30" s="235"/>
      <c r="F30" s="240" t="s">
        <v>322</v>
      </c>
      <c r="G30" s="235"/>
      <c r="H30" s="235"/>
      <c r="I30" s="235"/>
    </row>
    <row r="31" spans="1:10">
      <c r="A31" s="234">
        <v>23</v>
      </c>
      <c r="B31" s="243" t="s">
        <v>93</v>
      </c>
      <c r="C31" s="244">
        <f>C17+C24+C27</f>
        <v>46123820</v>
      </c>
      <c r="D31" s="244">
        <f>D17+D24+D27</f>
        <v>58344761</v>
      </c>
      <c r="E31" s="244">
        <f>E17+E24+E27</f>
        <v>58344761</v>
      </c>
      <c r="F31" s="243" t="s">
        <v>94</v>
      </c>
      <c r="G31" s="244">
        <f>G17+G24+G27</f>
        <v>46123820</v>
      </c>
      <c r="H31" s="244">
        <f>+H17+H24+H27</f>
        <v>58344761</v>
      </c>
      <c r="I31" s="244">
        <f>I17+I24+I27</f>
        <v>56847316</v>
      </c>
      <c r="J31" s="304">
        <f>+C31+D31-G31-H31</f>
        <v>0</v>
      </c>
    </row>
  </sheetData>
  <mergeCells count="12">
    <mergeCell ref="A7:A8"/>
    <mergeCell ref="F7:F8"/>
    <mergeCell ref="G7:G8"/>
    <mergeCell ref="H7:H8"/>
    <mergeCell ref="I7:I8"/>
    <mergeCell ref="B2:I2"/>
    <mergeCell ref="B3:I3"/>
    <mergeCell ref="B5:F5"/>
    <mergeCell ref="B7:B8"/>
    <mergeCell ref="C7:C8"/>
    <mergeCell ref="D7:D8"/>
    <mergeCell ref="E7:E8"/>
  </mergeCells>
  <pageMargins left="0.7" right="0.7" top="0.75" bottom="0.75" header="0.3" footer="0.3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0"/>
  <sheetViews>
    <sheetView workbookViewId="0">
      <selection activeCell="N14" sqref="N14"/>
    </sheetView>
  </sheetViews>
  <sheetFormatPr defaultRowHeight="12.75"/>
  <cols>
    <col min="1" max="1" width="8.33203125" bestFit="1" customWidth="1"/>
    <col min="2" max="2" width="36.5" customWidth="1"/>
    <col min="3" max="3" width="12.6640625" customWidth="1"/>
    <col min="4" max="4" width="13.5" customWidth="1"/>
    <col min="5" max="5" width="17" customWidth="1"/>
    <col min="6" max="6" width="32.5" bestFit="1" customWidth="1"/>
    <col min="7" max="7" width="10.33203125" customWidth="1"/>
    <col min="8" max="8" width="15.6640625" customWidth="1"/>
    <col min="9" max="9" width="16.1640625" customWidth="1"/>
  </cols>
  <sheetData>
    <row r="1" spans="1:9">
      <c r="G1" t="s">
        <v>348</v>
      </c>
    </row>
    <row r="3" spans="1:9" ht="15.75">
      <c r="A3" s="317" t="s">
        <v>283</v>
      </c>
      <c r="B3" s="317"/>
      <c r="C3" s="317"/>
      <c r="D3" s="317"/>
      <c r="E3" s="317"/>
      <c r="F3" s="317"/>
      <c r="G3" s="317"/>
      <c r="H3" s="317"/>
      <c r="I3" s="317"/>
    </row>
    <row r="4" spans="1:9" ht="15.75">
      <c r="A4" s="317" t="s">
        <v>361</v>
      </c>
      <c r="B4" s="317"/>
      <c r="C4" s="317"/>
      <c r="D4" s="317"/>
      <c r="E4" s="317"/>
      <c r="F4" s="317"/>
      <c r="G4" s="317"/>
      <c r="H4" s="317"/>
      <c r="I4" s="317"/>
    </row>
    <row r="5" spans="1:9" ht="15.75">
      <c r="A5" s="81"/>
      <c r="B5" s="81"/>
      <c r="C5" s="81"/>
      <c r="D5" s="81"/>
      <c r="E5" s="81"/>
      <c r="F5" s="81"/>
      <c r="G5" s="81"/>
      <c r="H5" s="81"/>
      <c r="I5" s="81"/>
    </row>
    <row r="6" spans="1:9">
      <c r="A6" s="207"/>
      <c r="B6" s="321"/>
      <c r="C6" s="321"/>
      <c r="D6" s="321"/>
      <c r="E6" s="321"/>
      <c r="F6" s="321"/>
      <c r="G6" s="208"/>
      <c r="H6" s="208"/>
      <c r="I6" s="209" t="s">
        <v>112</v>
      </c>
    </row>
    <row r="7" spans="1:9" ht="12.75" customHeight="1">
      <c r="A7" s="297"/>
      <c r="B7" s="298" t="s">
        <v>18</v>
      </c>
      <c r="C7" s="298" t="s">
        <v>19</v>
      </c>
      <c r="D7" s="298" t="s">
        <v>20</v>
      </c>
      <c r="E7" s="298" t="s">
        <v>21</v>
      </c>
      <c r="F7" s="299" t="s">
        <v>33</v>
      </c>
      <c r="G7" s="299" t="s">
        <v>22</v>
      </c>
      <c r="H7" s="299" t="s">
        <v>23</v>
      </c>
      <c r="I7" s="299" t="s">
        <v>54</v>
      </c>
    </row>
    <row r="8" spans="1:9" ht="12.75" customHeight="1">
      <c r="A8" s="420" t="s">
        <v>0</v>
      </c>
      <c r="B8" s="419" t="s">
        <v>9</v>
      </c>
      <c r="C8" s="419" t="s">
        <v>15</v>
      </c>
      <c r="D8" s="419" t="s">
        <v>16</v>
      </c>
      <c r="E8" s="416" t="s">
        <v>357</v>
      </c>
      <c r="F8" s="419" t="s">
        <v>9</v>
      </c>
      <c r="G8" s="419" t="s">
        <v>15</v>
      </c>
      <c r="H8" s="419" t="s">
        <v>16</v>
      </c>
      <c r="I8" s="416" t="s">
        <v>357</v>
      </c>
    </row>
    <row r="9" spans="1:9">
      <c r="A9" s="420"/>
      <c r="B9" s="419"/>
      <c r="C9" s="419"/>
      <c r="D9" s="419"/>
      <c r="E9" s="417"/>
      <c r="F9" s="419"/>
      <c r="G9" s="419"/>
      <c r="H9" s="419"/>
      <c r="I9" s="417"/>
    </row>
    <row r="10" spans="1:9">
      <c r="A10" s="234">
        <v>1</v>
      </c>
      <c r="B10" s="242" t="s">
        <v>55</v>
      </c>
      <c r="C10" s="58"/>
      <c r="D10" s="58"/>
      <c r="E10" s="235"/>
      <c r="F10" s="242" t="s">
        <v>56</v>
      </c>
      <c r="G10" s="236"/>
      <c r="H10" s="236"/>
      <c r="I10" s="237"/>
    </row>
    <row r="11" spans="1:9">
      <c r="A11" s="234">
        <v>2</v>
      </c>
      <c r="B11" s="235" t="s">
        <v>57</v>
      </c>
      <c r="C11" s="58">
        <v>7972420</v>
      </c>
      <c r="D11" s="58">
        <v>1277716</v>
      </c>
      <c r="E11" s="235">
        <v>1277716</v>
      </c>
      <c r="F11" s="235" t="s">
        <v>58</v>
      </c>
      <c r="G11" s="235">
        <v>36500000</v>
      </c>
      <c r="H11" s="235">
        <v>45690300</v>
      </c>
      <c r="I11" s="235">
        <v>44255790</v>
      </c>
    </row>
    <row r="12" spans="1:9">
      <c r="A12" s="234">
        <v>3</v>
      </c>
      <c r="B12" s="235" t="s">
        <v>59</v>
      </c>
      <c r="C12" s="58"/>
      <c r="D12" s="58"/>
      <c r="E12" s="235"/>
      <c r="F12" s="235" t="s">
        <v>60</v>
      </c>
      <c r="G12" s="235">
        <v>7600000</v>
      </c>
      <c r="H12" s="235">
        <v>7280514</v>
      </c>
      <c r="I12" s="235">
        <v>7246303</v>
      </c>
    </row>
    <row r="13" spans="1:9">
      <c r="A13" s="234">
        <v>4</v>
      </c>
      <c r="B13" s="235" t="s">
        <v>310</v>
      </c>
      <c r="C13" s="58"/>
      <c r="D13" s="58">
        <v>0</v>
      </c>
      <c r="E13" s="235">
        <v>0</v>
      </c>
      <c r="F13" s="235" t="s">
        <v>62</v>
      </c>
      <c r="G13" s="235">
        <v>2023820</v>
      </c>
      <c r="H13" s="235">
        <f>5373947-1427062</f>
        <v>3946885</v>
      </c>
      <c r="I13" s="235">
        <f>5345223-1427062</f>
        <v>3918161</v>
      </c>
    </row>
    <row r="14" spans="1:9">
      <c r="A14" s="234">
        <v>5</v>
      </c>
      <c r="B14" s="235" t="s">
        <v>320</v>
      </c>
      <c r="C14" s="58"/>
      <c r="D14" s="58">
        <v>1377437</v>
      </c>
      <c r="E14" s="235">
        <v>1377437</v>
      </c>
      <c r="F14" s="235" t="s">
        <v>64</v>
      </c>
      <c r="G14" s="235"/>
      <c r="H14" s="235"/>
      <c r="I14" s="235"/>
    </row>
    <row r="15" spans="1:9">
      <c r="A15" s="234">
        <v>6</v>
      </c>
      <c r="B15" s="235" t="s">
        <v>63</v>
      </c>
      <c r="C15" s="58"/>
      <c r="D15" s="58"/>
      <c r="E15" s="235"/>
      <c r="F15" s="235" t="s">
        <v>66</v>
      </c>
      <c r="G15" s="235"/>
      <c r="H15" s="235">
        <v>1427062</v>
      </c>
      <c r="I15" s="235">
        <v>1427062</v>
      </c>
    </row>
    <row r="16" spans="1:9">
      <c r="A16" s="234">
        <v>7</v>
      </c>
      <c r="B16" s="235" t="s">
        <v>65</v>
      </c>
      <c r="C16" s="58"/>
      <c r="D16" s="58"/>
      <c r="E16" s="235"/>
      <c r="F16" s="235" t="s">
        <v>68</v>
      </c>
      <c r="G16" s="235"/>
      <c r="H16" s="235"/>
      <c r="I16" s="235"/>
    </row>
    <row r="17" spans="1:10">
      <c r="A17" s="234">
        <v>8</v>
      </c>
      <c r="B17" s="235" t="s">
        <v>67</v>
      </c>
      <c r="C17" s="58">
        <v>0</v>
      </c>
      <c r="D17" s="58">
        <v>575101</v>
      </c>
      <c r="E17" s="235">
        <v>575101</v>
      </c>
      <c r="F17" s="235" t="s">
        <v>69</v>
      </c>
      <c r="G17" s="235"/>
      <c r="H17" s="235"/>
      <c r="I17" s="235"/>
    </row>
    <row r="18" spans="1:10">
      <c r="A18" s="238">
        <v>9</v>
      </c>
      <c r="B18" s="239" t="s">
        <v>70</v>
      </c>
      <c r="C18" s="71">
        <f>SUM(C11:C17)</f>
        <v>7972420</v>
      </c>
      <c r="D18" s="71">
        <f>SUM(D11:D17)</f>
        <v>3230254</v>
      </c>
      <c r="E18" s="239">
        <f>SUM(E11:E17)</f>
        <v>3230254</v>
      </c>
      <c r="F18" s="239" t="s">
        <v>71</v>
      </c>
      <c r="G18" s="239">
        <f>SUM(G11:G17)</f>
        <v>46123820</v>
      </c>
      <c r="H18" s="239">
        <f>SUM(H11:H17)</f>
        <v>58344761</v>
      </c>
      <c r="I18" s="239">
        <f>SUM(I11:I17)</f>
        <v>56847316</v>
      </c>
    </row>
    <row r="19" spans="1:10">
      <c r="A19" s="234">
        <v>10</v>
      </c>
      <c r="B19" s="242" t="s">
        <v>72</v>
      </c>
      <c r="C19" s="58"/>
      <c r="D19" s="58"/>
      <c r="E19" s="235"/>
      <c r="F19" s="242" t="s">
        <v>73</v>
      </c>
      <c r="G19" s="235"/>
      <c r="H19" s="235"/>
      <c r="I19" s="235"/>
    </row>
    <row r="20" spans="1:10">
      <c r="A20" s="234">
        <v>11</v>
      </c>
      <c r="B20" s="235" t="s">
        <v>74</v>
      </c>
      <c r="C20" s="58"/>
      <c r="D20" s="58"/>
      <c r="E20" s="235"/>
      <c r="F20" s="235" t="s">
        <v>75</v>
      </c>
      <c r="G20" s="235"/>
      <c r="H20" s="235">
        <v>0</v>
      </c>
      <c r="I20" s="235">
        <v>0</v>
      </c>
    </row>
    <row r="21" spans="1:10">
      <c r="A21" s="234">
        <v>12</v>
      </c>
      <c r="B21" s="235" t="s">
        <v>76</v>
      </c>
      <c r="C21" s="58"/>
      <c r="D21" s="58"/>
      <c r="E21" s="235"/>
      <c r="F21" s="240" t="s">
        <v>77</v>
      </c>
      <c r="G21" s="235"/>
      <c r="H21" s="235"/>
      <c r="I21" s="235"/>
    </row>
    <row r="22" spans="1:10">
      <c r="A22" s="234">
        <v>13</v>
      </c>
      <c r="B22" s="235" t="s">
        <v>78</v>
      </c>
      <c r="C22" s="58"/>
      <c r="D22" s="58"/>
      <c r="E22" s="235">
        <v>0</v>
      </c>
      <c r="F22" s="235" t="s">
        <v>79</v>
      </c>
      <c r="G22" s="235"/>
      <c r="H22" s="235">
        <v>0</v>
      </c>
      <c r="I22" s="235">
        <v>0</v>
      </c>
    </row>
    <row r="23" spans="1:10">
      <c r="A23" s="234">
        <v>14</v>
      </c>
      <c r="B23" s="235" t="s">
        <v>80</v>
      </c>
      <c r="C23" s="58"/>
      <c r="D23" s="58"/>
      <c r="E23" s="235">
        <v>0</v>
      </c>
      <c r="F23" s="235" t="s">
        <v>81</v>
      </c>
      <c r="G23" s="235">
        <v>0</v>
      </c>
      <c r="H23" s="235">
        <v>0</v>
      </c>
      <c r="I23" s="235">
        <v>0</v>
      </c>
    </row>
    <row r="24" spans="1:10">
      <c r="A24" s="234">
        <v>15</v>
      </c>
      <c r="B24" s="235" t="s">
        <v>82</v>
      </c>
      <c r="C24" s="58"/>
      <c r="D24" s="58"/>
      <c r="E24" s="235"/>
      <c r="F24" s="235" t="s">
        <v>83</v>
      </c>
      <c r="G24" s="235">
        <v>0</v>
      </c>
      <c r="H24" s="235">
        <v>0</v>
      </c>
      <c r="I24" s="235">
        <v>0</v>
      </c>
    </row>
    <row r="25" spans="1:10">
      <c r="A25" s="234">
        <v>16</v>
      </c>
      <c r="B25" s="300" t="s">
        <v>84</v>
      </c>
      <c r="C25" s="72">
        <f>SUM(C19:C24)</f>
        <v>0</v>
      </c>
      <c r="D25" s="72"/>
      <c r="E25" s="241">
        <f>SUM(E20:E24)</f>
        <v>0</v>
      </c>
      <c r="F25" s="300" t="s">
        <v>85</v>
      </c>
      <c r="G25" s="239">
        <f>SUM(G20:G24)</f>
        <v>0</v>
      </c>
      <c r="H25" s="239">
        <f>SUM(H20:H24)</f>
        <v>0</v>
      </c>
      <c r="I25" s="239">
        <f>SUM(I20:I24)</f>
        <v>0</v>
      </c>
    </row>
    <row r="26" spans="1:10">
      <c r="A26" s="234">
        <v>17</v>
      </c>
      <c r="B26" s="301" t="s">
        <v>86</v>
      </c>
      <c r="C26" s="62">
        <v>0</v>
      </c>
      <c r="D26" s="62"/>
      <c r="E26" s="242">
        <v>0</v>
      </c>
      <c r="F26" s="301" t="s">
        <v>86</v>
      </c>
      <c r="G26" s="242">
        <v>0</v>
      </c>
      <c r="H26" s="242">
        <v>0</v>
      </c>
      <c r="I26" s="242">
        <v>0</v>
      </c>
    </row>
    <row r="27" spans="1:10">
      <c r="A27" s="234">
        <v>18</v>
      </c>
      <c r="B27" s="302"/>
      <c r="C27" s="58"/>
      <c r="D27" s="58"/>
      <c r="E27" s="235"/>
      <c r="F27" s="302"/>
      <c r="G27" s="235"/>
      <c r="H27" s="235"/>
      <c r="I27" s="235"/>
    </row>
    <row r="28" spans="1:10">
      <c r="A28" s="234">
        <v>19</v>
      </c>
      <c r="B28" s="242" t="s">
        <v>87</v>
      </c>
      <c r="C28" s="62">
        <f>+C29+C30+C31</f>
        <v>38151400</v>
      </c>
      <c r="D28" s="62">
        <f>+D29+D30+D31</f>
        <v>55114507</v>
      </c>
      <c r="E28" s="242">
        <f>SUM(E29:E31)</f>
        <v>55114507</v>
      </c>
      <c r="F28" s="242" t="s">
        <v>88</v>
      </c>
      <c r="G28" s="242">
        <f>SUM(G29:G31)</f>
        <v>0</v>
      </c>
      <c r="H28" s="242">
        <f>SUM(H29:H31)</f>
        <v>0</v>
      </c>
      <c r="I28" s="242">
        <f>SUM(I29:I31)</f>
        <v>0</v>
      </c>
    </row>
    <row r="29" spans="1:10">
      <c r="A29" s="234">
        <v>20</v>
      </c>
      <c r="B29" s="240" t="s">
        <v>89</v>
      </c>
      <c r="C29" s="58">
        <v>38151400</v>
      </c>
      <c r="D29" s="58">
        <v>55114507</v>
      </c>
      <c r="E29" s="235">
        <v>55114507</v>
      </c>
      <c r="F29" s="240" t="s">
        <v>90</v>
      </c>
      <c r="G29" s="235"/>
      <c r="H29" s="235"/>
      <c r="I29" s="235"/>
    </row>
    <row r="30" spans="1:10">
      <c r="A30" s="234">
        <v>21</v>
      </c>
      <c r="B30" s="240" t="s">
        <v>91</v>
      </c>
      <c r="C30" s="58"/>
      <c r="D30" s="58"/>
      <c r="E30" s="235"/>
      <c r="F30" s="240" t="s">
        <v>92</v>
      </c>
      <c r="G30" s="235"/>
      <c r="H30" s="235"/>
      <c r="I30" s="235"/>
    </row>
    <row r="31" spans="1:10">
      <c r="A31" s="234">
        <v>22</v>
      </c>
      <c r="B31" s="240" t="s">
        <v>321</v>
      </c>
      <c r="C31" s="58"/>
      <c r="D31" s="58"/>
      <c r="E31" s="235"/>
      <c r="F31" s="240" t="s">
        <v>322</v>
      </c>
      <c r="G31" s="235"/>
      <c r="H31" s="235"/>
      <c r="I31" s="235"/>
    </row>
    <row r="32" spans="1:10">
      <c r="A32" s="234">
        <v>23</v>
      </c>
      <c r="B32" s="243" t="s">
        <v>93</v>
      </c>
      <c r="C32" s="244">
        <f>C18+C25+C28</f>
        <v>46123820</v>
      </c>
      <c r="D32" s="244">
        <f>D18+D25+D28</f>
        <v>58344761</v>
      </c>
      <c r="E32" s="244">
        <f>E18+E25+E28</f>
        <v>58344761</v>
      </c>
      <c r="F32" s="243" t="s">
        <v>94</v>
      </c>
      <c r="G32" s="244">
        <f>G18+G25+G28</f>
        <v>46123820</v>
      </c>
      <c r="H32" s="244">
        <f>+H18+H25+H28</f>
        <v>58344761</v>
      </c>
      <c r="I32" s="244">
        <f>I18+I25+I28</f>
        <v>56847316</v>
      </c>
      <c r="J32" s="304">
        <f>+C32+D32-G32-H32</f>
        <v>0</v>
      </c>
    </row>
    <row r="33" spans="1:9">
      <c r="A33" s="88"/>
      <c r="B33" s="90"/>
      <c r="C33" s="90"/>
      <c r="D33" s="90"/>
      <c r="E33" s="90"/>
      <c r="F33" s="90"/>
      <c r="G33" s="208"/>
      <c r="H33" s="208"/>
      <c r="I33" s="208"/>
    </row>
    <row r="34" spans="1:9">
      <c r="A34" s="88"/>
      <c r="B34" s="90"/>
      <c r="C34" s="90"/>
      <c r="D34" s="90"/>
      <c r="E34" s="90"/>
      <c r="F34" s="90"/>
      <c r="G34" s="208"/>
      <c r="H34" s="208"/>
      <c r="I34" s="208"/>
    </row>
    <row r="35" spans="1:9">
      <c r="A35" s="88"/>
      <c r="B35" s="90"/>
      <c r="C35" s="90"/>
      <c r="D35" s="90"/>
      <c r="E35" s="90"/>
      <c r="F35" s="90"/>
      <c r="G35" s="208"/>
      <c r="H35" s="208"/>
      <c r="I35" s="208"/>
    </row>
    <row r="36" spans="1:9">
      <c r="A36" s="88"/>
      <c r="B36" s="90"/>
      <c r="C36" s="90"/>
      <c r="D36" s="90"/>
      <c r="E36" s="90"/>
      <c r="F36" s="90"/>
      <c r="G36" s="208"/>
      <c r="H36" s="208"/>
      <c r="I36" s="208"/>
    </row>
    <row r="37" spans="1:9">
      <c r="A37" s="88"/>
      <c r="B37" s="90"/>
      <c r="C37" s="90"/>
      <c r="D37" s="90"/>
      <c r="E37" s="90"/>
      <c r="F37" s="90"/>
      <c r="G37" s="208"/>
      <c r="H37" s="208"/>
      <c r="I37" s="208"/>
    </row>
    <row r="38" spans="1:9">
      <c r="A38" s="88"/>
      <c r="B38" s="90"/>
      <c r="C38" s="90"/>
      <c r="D38" s="90"/>
      <c r="E38" s="90"/>
      <c r="F38" s="90"/>
      <c r="G38" s="208"/>
      <c r="H38" s="208"/>
      <c r="I38" s="208"/>
    </row>
    <row r="39" spans="1:9">
      <c r="A39" s="207"/>
      <c r="B39" s="208"/>
      <c r="C39" s="208"/>
      <c r="D39" s="208"/>
      <c r="E39" s="208"/>
      <c r="F39" s="208"/>
      <c r="G39" s="208"/>
      <c r="H39" s="208"/>
      <c r="I39" s="208"/>
    </row>
    <row r="40" spans="1:9">
      <c r="A40" s="207"/>
      <c r="B40" s="210"/>
      <c r="C40" s="208"/>
      <c r="D40" s="208"/>
      <c r="E40" s="208"/>
      <c r="F40" s="208"/>
      <c r="G40" s="208"/>
      <c r="H40" s="208"/>
      <c r="I40" s="208"/>
    </row>
    <row r="41" spans="1:9">
      <c r="A41" s="207"/>
      <c r="B41" s="210"/>
      <c r="C41" s="208"/>
      <c r="D41" s="208"/>
      <c r="E41" s="208"/>
      <c r="F41" s="208"/>
      <c r="G41" s="208"/>
      <c r="H41" s="208"/>
      <c r="I41" s="208"/>
    </row>
    <row r="42" spans="1:9" ht="15.75">
      <c r="A42" s="317" t="s">
        <v>284</v>
      </c>
      <c r="B42" s="317"/>
      <c r="C42" s="317"/>
      <c r="D42" s="317"/>
      <c r="E42" s="317"/>
      <c r="F42" s="317"/>
      <c r="G42" s="317"/>
      <c r="H42" s="317"/>
      <c r="I42" s="317"/>
    </row>
    <row r="43" spans="1:9" ht="15.75">
      <c r="A43" s="317" t="s">
        <v>354</v>
      </c>
      <c r="B43" s="317"/>
      <c r="C43" s="317"/>
      <c r="D43" s="317"/>
      <c r="E43" s="317"/>
      <c r="F43" s="317"/>
      <c r="G43" s="317"/>
      <c r="H43" s="317"/>
      <c r="I43" s="317"/>
    </row>
    <row r="44" spans="1:9" ht="15.75">
      <c r="A44" s="81"/>
      <c r="B44" s="81"/>
      <c r="C44" s="81"/>
      <c r="D44" s="81"/>
      <c r="E44" s="81"/>
      <c r="F44" s="81"/>
      <c r="G44" s="81"/>
      <c r="H44" s="81"/>
      <c r="I44" s="81"/>
    </row>
    <row r="45" spans="1:9">
      <c r="A45" s="207"/>
      <c r="B45" s="208"/>
      <c r="C45" s="208"/>
      <c r="D45" s="208"/>
      <c r="E45" s="208"/>
      <c r="F45" s="208"/>
      <c r="G45" s="208"/>
      <c r="H45" s="208"/>
      <c r="I45" s="209" t="s">
        <v>112</v>
      </c>
    </row>
    <row r="46" spans="1:9">
      <c r="A46" s="76"/>
      <c r="B46" s="77" t="s">
        <v>18</v>
      </c>
      <c r="C46" s="77" t="s">
        <v>19</v>
      </c>
      <c r="D46" s="77" t="s">
        <v>20</v>
      </c>
      <c r="E46" s="77" t="s">
        <v>21</v>
      </c>
      <c r="F46" s="78" t="s">
        <v>33</v>
      </c>
      <c r="G46" s="78" t="s">
        <v>22</v>
      </c>
      <c r="H46" s="78" t="s">
        <v>23</v>
      </c>
      <c r="I46" s="78" t="s">
        <v>54</v>
      </c>
    </row>
    <row r="47" spans="1:9">
      <c r="A47" s="314" t="s">
        <v>0</v>
      </c>
      <c r="B47" s="316" t="s">
        <v>9</v>
      </c>
      <c r="C47" s="316" t="s">
        <v>15</v>
      </c>
      <c r="D47" s="316" t="s">
        <v>16</v>
      </c>
      <c r="E47" s="316" t="s">
        <v>17</v>
      </c>
      <c r="F47" s="316" t="s">
        <v>9</v>
      </c>
      <c r="G47" s="316" t="s">
        <v>15</v>
      </c>
      <c r="H47" s="316" t="s">
        <v>16</v>
      </c>
      <c r="I47" s="316" t="s">
        <v>17</v>
      </c>
    </row>
    <row r="48" spans="1:9">
      <c r="A48" s="421"/>
      <c r="B48" s="316"/>
      <c r="C48" s="316"/>
      <c r="D48" s="316"/>
      <c r="E48" s="316"/>
      <c r="F48" s="316"/>
      <c r="G48" s="316"/>
      <c r="H48" s="316"/>
      <c r="I48" s="316"/>
    </row>
    <row r="49" spans="1:9">
      <c r="A49" s="63">
        <v>1</v>
      </c>
      <c r="B49" s="83" t="s">
        <v>55</v>
      </c>
      <c r="C49" s="58"/>
      <c r="D49" s="58"/>
      <c r="E49" s="58"/>
      <c r="F49" s="83" t="s">
        <v>56</v>
      </c>
      <c r="G49" s="65"/>
      <c r="H49" s="65"/>
      <c r="I49" s="65"/>
    </row>
    <row r="50" spans="1:9">
      <c r="A50" s="63">
        <v>2</v>
      </c>
      <c r="B50" s="66" t="s">
        <v>57</v>
      </c>
      <c r="C50" s="58">
        <v>0</v>
      </c>
      <c r="D50" s="58">
        <v>0</v>
      </c>
      <c r="E50" s="58"/>
      <c r="F50" s="66" t="s">
        <v>58</v>
      </c>
      <c r="G50" s="58">
        <v>0</v>
      </c>
      <c r="H50" s="58">
        <v>0</v>
      </c>
      <c r="I50" s="58"/>
    </row>
    <row r="51" spans="1:9">
      <c r="A51" s="63">
        <v>3</v>
      </c>
      <c r="B51" s="66" t="s">
        <v>59</v>
      </c>
      <c r="C51" s="58"/>
      <c r="D51" s="58"/>
      <c r="E51" s="58"/>
      <c r="F51" s="66" t="s">
        <v>60</v>
      </c>
      <c r="G51" s="58">
        <v>0</v>
      </c>
      <c r="H51" s="58">
        <v>0</v>
      </c>
      <c r="I51" s="58"/>
    </row>
    <row r="52" spans="1:9">
      <c r="A52" s="63">
        <v>4</v>
      </c>
      <c r="B52" s="66" t="s">
        <v>61</v>
      </c>
      <c r="C52" s="58">
        <v>0</v>
      </c>
      <c r="D52" s="58">
        <v>0</v>
      </c>
      <c r="E52" s="58"/>
      <c r="F52" s="66" t="s">
        <v>62</v>
      </c>
      <c r="G52" s="58">
        <v>0</v>
      </c>
      <c r="H52" s="58">
        <v>0</v>
      </c>
      <c r="I52" s="58"/>
    </row>
    <row r="53" spans="1:9">
      <c r="A53" s="63">
        <v>5</v>
      </c>
      <c r="B53" s="66" t="s">
        <v>63</v>
      </c>
      <c r="C53" s="58">
        <v>0</v>
      </c>
      <c r="D53" s="58">
        <v>0</v>
      </c>
      <c r="E53" s="58"/>
      <c r="F53" s="66" t="s">
        <v>64</v>
      </c>
      <c r="G53" s="58">
        <v>0</v>
      </c>
      <c r="H53" s="58">
        <v>0</v>
      </c>
      <c r="I53" s="58"/>
    </row>
    <row r="54" spans="1:9">
      <c r="A54" s="63">
        <v>6</v>
      </c>
      <c r="B54" s="66" t="s">
        <v>65</v>
      </c>
      <c r="C54" s="58">
        <v>0</v>
      </c>
      <c r="D54" s="58">
        <v>0</v>
      </c>
      <c r="E54" s="58"/>
      <c r="F54" s="66" t="s">
        <v>66</v>
      </c>
      <c r="G54" s="58"/>
      <c r="H54" s="58"/>
      <c r="I54" s="58"/>
    </row>
    <row r="55" spans="1:9">
      <c r="A55" s="63">
        <v>7</v>
      </c>
      <c r="B55" s="66" t="s">
        <v>67</v>
      </c>
      <c r="C55" s="58">
        <v>0</v>
      </c>
      <c r="D55" s="58">
        <v>0</v>
      </c>
      <c r="E55" s="58"/>
      <c r="F55" s="67" t="s">
        <v>68</v>
      </c>
      <c r="G55" s="58">
        <v>0</v>
      </c>
      <c r="H55" s="58">
        <v>0</v>
      </c>
      <c r="I55" s="58"/>
    </row>
    <row r="56" spans="1:9">
      <c r="A56" s="63">
        <v>8</v>
      </c>
      <c r="B56" s="59"/>
      <c r="C56" s="58"/>
      <c r="D56" s="58"/>
      <c r="E56" s="58"/>
      <c r="F56" s="66" t="s">
        <v>69</v>
      </c>
      <c r="G56" s="58"/>
      <c r="H56" s="58"/>
      <c r="I56" s="58"/>
    </row>
    <row r="57" spans="1:9">
      <c r="A57" s="69">
        <v>9</v>
      </c>
      <c r="B57" s="70" t="s">
        <v>70</v>
      </c>
      <c r="C57" s="70"/>
      <c r="D57" s="70"/>
      <c r="E57" s="70"/>
      <c r="F57" s="71" t="s">
        <v>71</v>
      </c>
      <c r="G57" s="71">
        <f>SUM(G50:G56)</f>
        <v>0</v>
      </c>
      <c r="H57" s="71"/>
      <c r="I57" s="71">
        <f>SUM(I50:I56)</f>
        <v>0</v>
      </c>
    </row>
    <row r="58" spans="1:9">
      <c r="A58" s="63">
        <v>10</v>
      </c>
      <c r="B58" s="83" t="s">
        <v>72</v>
      </c>
      <c r="C58" s="58"/>
      <c r="D58" s="58"/>
      <c r="E58" s="58"/>
      <c r="F58" s="83" t="s">
        <v>73</v>
      </c>
      <c r="G58" s="58"/>
      <c r="H58" s="58"/>
      <c r="I58" s="58"/>
    </row>
    <row r="59" spans="1:9">
      <c r="A59" s="63">
        <v>11</v>
      </c>
      <c r="B59" s="66" t="s">
        <v>74</v>
      </c>
      <c r="C59" s="58">
        <v>0</v>
      </c>
      <c r="D59" s="58">
        <v>0</v>
      </c>
      <c r="E59" s="58">
        <v>0</v>
      </c>
      <c r="F59" s="66" t="s">
        <v>75</v>
      </c>
      <c r="G59" s="58">
        <v>0</v>
      </c>
      <c r="H59" s="58">
        <v>0</v>
      </c>
      <c r="I59" s="58">
        <v>0</v>
      </c>
    </row>
    <row r="60" spans="1:9">
      <c r="A60" s="63">
        <v>12</v>
      </c>
      <c r="B60" s="66" t="s">
        <v>76</v>
      </c>
      <c r="C60" s="58">
        <v>0</v>
      </c>
      <c r="D60" s="58">
        <v>0</v>
      </c>
      <c r="E60" s="58">
        <v>0</v>
      </c>
      <c r="F60" s="60" t="s">
        <v>77</v>
      </c>
      <c r="G60" s="58">
        <v>0</v>
      </c>
      <c r="H60" s="58">
        <v>0</v>
      </c>
      <c r="I60" s="58">
        <v>0</v>
      </c>
    </row>
    <row r="61" spans="1:9">
      <c r="A61" s="63">
        <v>13</v>
      </c>
      <c r="B61" s="66" t="s">
        <v>78</v>
      </c>
      <c r="C61" s="58">
        <v>0</v>
      </c>
      <c r="D61" s="58">
        <v>0</v>
      </c>
      <c r="E61" s="58">
        <v>0</v>
      </c>
      <c r="F61" s="66" t="s">
        <v>79</v>
      </c>
      <c r="G61" s="58">
        <v>0</v>
      </c>
      <c r="H61" s="58">
        <v>0</v>
      </c>
      <c r="I61" s="58">
        <v>0</v>
      </c>
    </row>
    <row r="62" spans="1:9">
      <c r="A62" s="63">
        <v>14</v>
      </c>
      <c r="B62" s="66" t="s">
        <v>80</v>
      </c>
      <c r="C62" s="58">
        <v>0</v>
      </c>
      <c r="D62" s="58">
        <v>0</v>
      </c>
      <c r="E62" s="58">
        <v>0</v>
      </c>
      <c r="F62" s="66" t="s">
        <v>81</v>
      </c>
      <c r="G62" s="58">
        <v>0</v>
      </c>
      <c r="H62" s="58">
        <v>0</v>
      </c>
      <c r="I62" s="58">
        <v>0</v>
      </c>
    </row>
    <row r="63" spans="1:9">
      <c r="A63" s="63">
        <v>15</v>
      </c>
      <c r="B63" s="66" t="s">
        <v>82</v>
      </c>
      <c r="C63" s="58">
        <v>0</v>
      </c>
      <c r="D63" s="58">
        <v>0</v>
      </c>
      <c r="E63" s="58">
        <v>0</v>
      </c>
      <c r="F63" s="66" t="s">
        <v>83</v>
      </c>
      <c r="G63" s="58">
        <v>0</v>
      </c>
      <c r="H63" s="58">
        <v>0</v>
      </c>
      <c r="I63" s="58">
        <v>0</v>
      </c>
    </row>
    <row r="64" spans="1:9">
      <c r="A64" s="63">
        <v>16</v>
      </c>
      <c r="B64" s="80" t="s">
        <v>84</v>
      </c>
      <c r="C64" s="72">
        <f>SUM(C59:C63)</f>
        <v>0</v>
      </c>
      <c r="D64" s="72">
        <v>0</v>
      </c>
      <c r="E64" s="72">
        <f>SUM(E59:E63)</f>
        <v>0</v>
      </c>
      <c r="F64" s="80" t="s">
        <v>85</v>
      </c>
      <c r="G64" s="71">
        <f>SUM(G59:G63)</f>
        <v>0</v>
      </c>
      <c r="H64" s="71">
        <v>0</v>
      </c>
      <c r="I64" s="71">
        <f>SUM(I59:I63)</f>
        <v>0</v>
      </c>
    </row>
    <row r="65" spans="1:9">
      <c r="A65" s="63">
        <v>17</v>
      </c>
      <c r="B65" s="73" t="s">
        <v>86</v>
      </c>
      <c r="C65" s="62">
        <v>0</v>
      </c>
      <c r="D65" s="62">
        <v>0</v>
      </c>
      <c r="E65" s="62">
        <v>0</v>
      </c>
      <c r="F65" s="73" t="s">
        <v>86</v>
      </c>
      <c r="G65" s="62">
        <v>0</v>
      </c>
      <c r="H65" s="62">
        <v>0</v>
      </c>
      <c r="I65" s="62">
        <v>0</v>
      </c>
    </row>
    <row r="66" spans="1:9">
      <c r="A66" s="63">
        <v>18</v>
      </c>
      <c r="B66" s="79"/>
      <c r="C66" s="58"/>
      <c r="D66" s="58"/>
      <c r="E66" s="58"/>
      <c r="F66" s="79"/>
      <c r="G66" s="58"/>
      <c r="H66" s="58"/>
      <c r="I66" s="58"/>
    </row>
    <row r="67" spans="1:9">
      <c r="A67" s="63">
        <v>19</v>
      </c>
      <c r="B67" s="68" t="s">
        <v>87</v>
      </c>
      <c r="C67" s="68">
        <f>SUM(C68:C69)</f>
        <v>0</v>
      </c>
      <c r="D67" s="68">
        <v>0</v>
      </c>
      <c r="E67" s="68">
        <f>SUM(E68:E69)</f>
        <v>0</v>
      </c>
      <c r="F67" s="83" t="s">
        <v>88</v>
      </c>
      <c r="G67" s="62">
        <f>+G68+G69</f>
        <v>0</v>
      </c>
      <c r="H67" s="62">
        <v>0</v>
      </c>
      <c r="I67" s="62">
        <f>+I68+I69</f>
        <v>0</v>
      </c>
    </row>
    <row r="68" spans="1:9">
      <c r="A68" s="63">
        <v>20</v>
      </c>
      <c r="B68" s="61" t="s">
        <v>89</v>
      </c>
      <c r="C68" s="67">
        <v>0</v>
      </c>
      <c r="D68" s="67">
        <v>0</v>
      </c>
      <c r="E68" s="67">
        <v>0</v>
      </c>
      <c r="F68" s="61" t="s">
        <v>90</v>
      </c>
      <c r="G68" s="58">
        <v>0</v>
      </c>
      <c r="H68" s="58">
        <v>0</v>
      </c>
      <c r="I68" s="58">
        <v>0</v>
      </c>
    </row>
    <row r="69" spans="1:9">
      <c r="A69" s="63">
        <v>21</v>
      </c>
      <c r="B69" s="61" t="s">
        <v>91</v>
      </c>
      <c r="C69" s="67">
        <v>0</v>
      </c>
      <c r="D69" s="67">
        <v>0</v>
      </c>
      <c r="E69" s="67">
        <v>0</v>
      </c>
      <c r="F69" s="61" t="s">
        <v>92</v>
      </c>
      <c r="G69" s="58">
        <v>0</v>
      </c>
      <c r="H69" s="58">
        <v>0</v>
      </c>
      <c r="I69" s="58">
        <v>0</v>
      </c>
    </row>
    <row r="70" spans="1:9">
      <c r="A70" s="74">
        <v>22</v>
      </c>
      <c r="B70" s="84" t="s">
        <v>93</v>
      </c>
      <c r="C70" s="75">
        <f>+C67+C64+C57</f>
        <v>0</v>
      </c>
      <c r="D70" s="75"/>
      <c r="E70" s="75">
        <f>+E67+E64+E57</f>
        <v>0</v>
      </c>
      <c r="F70" s="84" t="s">
        <v>94</v>
      </c>
      <c r="G70" s="75">
        <f>+G57+G64+G67</f>
        <v>0</v>
      </c>
      <c r="H70" s="75">
        <f>+H57+H64+H67</f>
        <v>0</v>
      </c>
      <c r="I70" s="75">
        <f>+I57+I64+I67</f>
        <v>0</v>
      </c>
    </row>
    <row r="71" spans="1:9">
      <c r="A71" s="207"/>
      <c r="B71" s="208"/>
      <c r="C71" s="208"/>
      <c r="D71" s="208"/>
      <c r="E71" s="208"/>
      <c r="F71" s="208"/>
      <c r="G71" s="208"/>
      <c r="H71" s="208"/>
      <c r="I71" s="208"/>
    </row>
    <row r="72" spans="1:9">
      <c r="A72" s="207"/>
      <c r="B72" s="208"/>
      <c r="C72" s="208"/>
      <c r="D72" s="208"/>
      <c r="E72" s="208"/>
      <c r="F72" s="208"/>
      <c r="G72" s="208"/>
      <c r="H72" s="208"/>
      <c r="I72" s="208"/>
    </row>
    <row r="73" spans="1:9">
      <c r="A73" s="207"/>
      <c r="B73" s="208"/>
      <c r="C73" s="208"/>
      <c r="D73" s="208"/>
      <c r="E73" s="208"/>
      <c r="F73" s="208"/>
      <c r="G73" s="208"/>
      <c r="H73" s="208"/>
      <c r="I73" s="208"/>
    </row>
    <row r="74" spans="1:9">
      <c r="A74" s="207"/>
      <c r="B74" s="208"/>
      <c r="C74" s="208"/>
      <c r="D74" s="208"/>
      <c r="E74" s="208"/>
      <c r="F74" s="208"/>
      <c r="G74" s="208"/>
      <c r="H74" s="208"/>
      <c r="I74" s="208"/>
    </row>
    <row r="75" spans="1:9">
      <c r="A75" s="207"/>
      <c r="B75" s="208"/>
      <c r="C75" s="208"/>
      <c r="D75" s="208"/>
      <c r="E75" s="208"/>
      <c r="F75" s="208"/>
      <c r="G75" s="208"/>
      <c r="H75" s="208"/>
      <c r="I75" s="208"/>
    </row>
    <row r="76" spans="1:9">
      <c r="A76" s="207"/>
      <c r="B76" s="208"/>
      <c r="C76" s="208"/>
      <c r="D76" s="208"/>
      <c r="E76" s="208"/>
      <c r="F76" s="208"/>
      <c r="G76" s="208"/>
      <c r="H76" s="208"/>
      <c r="I76" s="208"/>
    </row>
    <row r="77" spans="1:9">
      <c r="A77" s="207"/>
      <c r="B77" s="208"/>
      <c r="C77" s="208"/>
      <c r="D77" s="208"/>
      <c r="E77" s="208"/>
      <c r="F77" s="208"/>
      <c r="G77" s="208"/>
      <c r="H77" s="208"/>
      <c r="I77" s="208"/>
    </row>
    <row r="78" spans="1:9">
      <c r="A78" s="207"/>
      <c r="B78" s="210"/>
      <c r="C78" s="208"/>
      <c r="D78" s="208"/>
      <c r="E78" s="208"/>
      <c r="F78" s="208"/>
      <c r="G78" s="208"/>
      <c r="H78" s="208" t="s">
        <v>303</v>
      </c>
      <c r="I78" s="208"/>
    </row>
    <row r="79" spans="1:9">
      <c r="A79" s="207"/>
      <c r="B79" s="208"/>
      <c r="C79" s="208"/>
      <c r="D79" s="208"/>
      <c r="E79" s="208"/>
      <c r="F79" s="208"/>
      <c r="G79" s="208"/>
      <c r="H79" s="208"/>
      <c r="I79" s="208"/>
    </row>
    <row r="80" spans="1:9" ht="15.75">
      <c r="A80" s="317" t="s">
        <v>285</v>
      </c>
      <c r="B80" s="317"/>
      <c r="C80" s="317"/>
      <c r="D80" s="317"/>
      <c r="E80" s="317"/>
      <c r="F80" s="317"/>
      <c r="G80" s="317"/>
      <c r="H80" s="317"/>
      <c r="I80" s="317"/>
    </row>
    <row r="81" spans="1:9" ht="15.75">
      <c r="A81" s="317" t="s">
        <v>354</v>
      </c>
      <c r="B81" s="317"/>
      <c r="C81" s="317"/>
      <c r="D81" s="317"/>
      <c r="E81" s="317"/>
      <c r="F81" s="317"/>
      <c r="G81" s="317"/>
      <c r="H81" s="317"/>
      <c r="I81" s="317"/>
    </row>
    <row r="82" spans="1:9" ht="15.75">
      <c r="A82" s="91"/>
      <c r="B82" s="91"/>
      <c r="C82" s="91"/>
      <c r="D82" s="91"/>
      <c r="E82" s="91"/>
      <c r="F82" s="91"/>
      <c r="G82" s="91"/>
      <c r="H82" s="91"/>
      <c r="I82" s="91"/>
    </row>
    <row r="83" spans="1:9">
      <c r="A83" s="207"/>
      <c r="B83" s="208"/>
      <c r="C83" s="208"/>
      <c r="D83" s="208"/>
      <c r="E83" s="208"/>
      <c r="F83" s="208"/>
      <c r="G83" s="208"/>
      <c r="H83" s="208"/>
      <c r="I83" s="209" t="s">
        <v>112</v>
      </c>
    </row>
    <row r="84" spans="1:9">
      <c r="A84" s="76"/>
      <c r="B84" s="77" t="s">
        <v>18</v>
      </c>
      <c r="C84" s="77" t="s">
        <v>19</v>
      </c>
      <c r="D84" s="77" t="s">
        <v>20</v>
      </c>
      <c r="E84" s="77" t="s">
        <v>21</v>
      </c>
      <c r="F84" s="78" t="s">
        <v>33</v>
      </c>
      <c r="G84" s="78" t="s">
        <v>22</v>
      </c>
      <c r="H84" s="78" t="s">
        <v>23</v>
      </c>
      <c r="I84" s="78" t="s">
        <v>54</v>
      </c>
    </row>
    <row r="85" spans="1:9">
      <c r="A85" s="314" t="s">
        <v>0</v>
      </c>
      <c r="B85" s="316" t="s">
        <v>9</v>
      </c>
      <c r="C85" s="316" t="s">
        <v>15</v>
      </c>
      <c r="D85" s="316" t="s">
        <v>16</v>
      </c>
      <c r="E85" s="316" t="s">
        <v>17</v>
      </c>
      <c r="F85" s="316" t="s">
        <v>9</v>
      </c>
      <c r="G85" s="316" t="s">
        <v>15</v>
      </c>
      <c r="H85" s="316" t="s">
        <v>16</v>
      </c>
      <c r="I85" s="316" t="s">
        <v>17</v>
      </c>
    </row>
    <row r="86" spans="1:9">
      <c r="A86" s="421"/>
      <c r="B86" s="316"/>
      <c r="C86" s="316"/>
      <c r="D86" s="316"/>
      <c r="E86" s="316"/>
      <c r="F86" s="316"/>
      <c r="G86" s="316"/>
      <c r="H86" s="316"/>
      <c r="I86" s="316"/>
    </row>
    <row r="87" spans="1:9">
      <c r="A87" s="63">
        <v>1</v>
      </c>
      <c r="B87" s="83" t="s">
        <v>55</v>
      </c>
      <c r="C87" s="58"/>
      <c r="D87" s="58"/>
      <c r="E87" s="58"/>
      <c r="F87" s="83" t="s">
        <v>56</v>
      </c>
      <c r="G87" s="65"/>
      <c r="H87" s="65"/>
      <c r="I87" s="65"/>
    </row>
    <row r="88" spans="1:9">
      <c r="A88" s="63">
        <v>2</v>
      </c>
      <c r="B88" s="66" t="s">
        <v>57</v>
      </c>
      <c r="C88" s="58">
        <v>0</v>
      </c>
      <c r="D88" s="58">
        <v>0</v>
      </c>
      <c r="E88" s="58"/>
      <c r="F88" s="66" t="s">
        <v>58</v>
      </c>
      <c r="G88" s="58">
        <v>0</v>
      </c>
      <c r="H88" s="58">
        <v>0</v>
      </c>
      <c r="I88" s="58"/>
    </row>
    <row r="89" spans="1:9">
      <c r="A89" s="63">
        <v>3</v>
      </c>
      <c r="B89" s="66" t="s">
        <v>59</v>
      </c>
      <c r="C89" s="58">
        <v>0</v>
      </c>
      <c r="D89" s="58">
        <v>0</v>
      </c>
      <c r="E89" s="58"/>
      <c r="F89" s="66" t="s">
        <v>60</v>
      </c>
      <c r="G89" s="58">
        <v>0</v>
      </c>
      <c r="H89" s="58">
        <v>0</v>
      </c>
      <c r="I89" s="58"/>
    </row>
    <row r="90" spans="1:9">
      <c r="A90" s="63">
        <v>4</v>
      </c>
      <c r="B90" s="66" t="s">
        <v>61</v>
      </c>
      <c r="C90" s="58">
        <v>0</v>
      </c>
      <c r="D90" s="58"/>
      <c r="E90" s="58"/>
      <c r="F90" s="66" t="s">
        <v>62</v>
      </c>
      <c r="G90" s="58">
        <v>0</v>
      </c>
      <c r="H90" s="58">
        <v>0</v>
      </c>
      <c r="I90" s="58"/>
    </row>
    <row r="91" spans="1:9">
      <c r="A91" s="63">
        <v>5</v>
      </c>
      <c r="B91" s="66" t="s">
        <v>63</v>
      </c>
      <c r="C91" s="58">
        <v>0</v>
      </c>
      <c r="D91" s="58">
        <v>0</v>
      </c>
      <c r="E91" s="58"/>
      <c r="F91" s="66" t="s">
        <v>64</v>
      </c>
      <c r="G91" s="58">
        <v>0</v>
      </c>
      <c r="H91" s="58"/>
      <c r="I91" s="58"/>
    </row>
    <row r="92" spans="1:9">
      <c r="A92" s="63">
        <v>6</v>
      </c>
      <c r="B92" s="66" t="s">
        <v>65</v>
      </c>
      <c r="C92" s="58">
        <v>0</v>
      </c>
      <c r="D92" s="58">
        <v>0</v>
      </c>
      <c r="E92" s="58"/>
      <c r="F92" s="66" t="s">
        <v>66</v>
      </c>
      <c r="G92" s="58">
        <v>0</v>
      </c>
      <c r="H92" s="58">
        <v>0</v>
      </c>
      <c r="I92" s="58"/>
    </row>
    <row r="93" spans="1:9">
      <c r="A93" s="63">
        <v>7</v>
      </c>
      <c r="B93" s="66" t="s">
        <v>67</v>
      </c>
      <c r="C93" s="58">
        <v>0</v>
      </c>
      <c r="D93" s="58">
        <v>0</v>
      </c>
      <c r="E93" s="58"/>
      <c r="F93" s="67" t="s">
        <v>68</v>
      </c>
      <c r="G93" s="58">
        <v>0</v>
      </c>
      <c r="H93" s="58">
        <v>0</v>
      </c>
      <c r="I93" s="58"/>
    </row>
    <row r="94" spans="1:9">
      <c r="A94" s="63">
        <v>8</v>
      </c>
      <c r="B94" s="59"/>
      <c r="C94" s="58"/>
      <c r="D94" s="58"/>
      <c r="E94" s="58"/>
      <c r="F94" s="66" t="s">
        <v>69</v>
      </c>
      <c r="G94" s="58"/>
      <c r="H94" s="58"/>
      <c r="I94" s="58"/>
    </row>
    <row r="95" spans="1:9">
      <c r="A95" s="69">
        <v>9</v>
      </c>
      <c r="B95" s="70" t="s">
        <v>70</v>
      </c>
      <c r="C95" s="70">
        <f>SUM(C88:C94)</f>
        <v>0</v>
      </c>
      <c r="D95" s="70">
        <f>SUM(D88:D94)</f>
        <v>0</v>
      </c>
      <c r="E95" s="70">
        <f>SUM(E88:E94)</f>
        <v>0</v>
      </c>
      <c r="F95" s="71" t="s">
        <v>71</v>
      </c>
      <c r="G95" s="71">
        <f>SUM(G88:G94)</f>
        <v>0</v>
      </c>
      <c r="H95" s="71">
        <f>SUM(H88:H94)</f>
        <v>0</v>
      </c>
      <c r="I95" s="71">
        <f>SUM(I88:I94)</f>
        <v>0</v>
      </c>
    </row>
    <row r="96" spans="1:9">
      <c r="A96" s="63">
        <v>10</v>
      </c>
      <c r="B96" s="83" t="s">
        <v>72</v>
      </c>
      <c r="C96" s="58"/>
      <c r="D96" s="58"/>
      <c r="E96" s="58"/>
      <c r="F96" s="83" t="s">
        <v>73</v>
      </c>
      <c r="G96" s="58"/>
      <c r="H96" s="58"/>
      <c r="I96" s="58"/>
    </row>
    <row r="97" spans="1:9">
      <c r="A97" s="63">
        <v>11</v>
      </c>
      <c r="B97" s="66" t="s">
        <v>74</v>
      </c>
      <c r="C97" s="58">
        <v>0</v>
      </c>
      <c r="D97" s="58">
        <v>0</v>
      </c>
      <c r="E97" s="58">
        <v>0</v>
      </c>
      <c r="F97" s="66" t="s">
        <v>75</v>
      </c>
      <c r="G97" s="58">
        <v>0</v>
      </c>
      <c r="H97" s="58">
        <v>0</v>
      </c>
      <c r="I97" s="58">
        <v>0</v>
      </c>
    </row>
    <row r="98" spans="1:9">
      <c r="A98" s="63">
        <v>12</v>
      </c>
      <c r="B98" s="66" t="s">
        <v>76</v>
      </c>
      <c r="C98" s="58">
        <v>0</v>
      </c>
      <c r="D98" s="58">
        <v>0</v>
      </c>
      <c r="E98" s="58">
        <v>0</v>
      </c>
      <c r="F98" s="60" t="s">
        <v>77</v>
      </c>
      <c r="G98" s="58">
        <v>0</v>
      </c>
      <c r="H98" s="58">
        <v>0</v>
      </c>
      <c r="I98" s="58">
        <v>0</v>
      </c>
    </row>
    <row r="99" spans="1:9">
      <c r="A99" s="63">
        <v>13</v>
      </c>
      <c r="B99" s="66" t="s">
        <v>78</v>
      </c>
      <c r="C99" s="58">
        <v>0</v>
      </c>
      <c r="D99" s="58">
        <v>0</v>
      </c>
      <c r="E99" s="58">
        <v>0</v>
      </c>
      <c r="F99" s="66" t="s">
        <v>79</v>
      </c>
      <c r="G99" s="58">
        <v>0</v>
      </c>
      <c r="H99" s="58">
        <v>0</v>
      </c>
      <c r="I99" s="58">
        <v>0</v>
      </c>
    </row>
    <row r="100" spans="1:9">
      <c r="A100" s="63">
        <v>14</v>
      </c>
      <c r="B100" s="66" t="s">
        <v>80</v>
      </c>
      <c r="C100" s="58">
        <v>0</v>
      </c>
      <c r="D100" s="58">
        <v>0</v>
      </c>
      <c r="E100" s="58">
        <v>0</v>
      </c>
      <c r="F100" s="66" t="s">
        <v>81</v>
      </c>
      <c r="G100" s="58">
        <v>0</v>
      </c>
      <c r="H100" s="58">
        <v>0</v>
      </c>
      <c r="I100" s="58"/>
    </row>
    <row r="101" spans="1:9">
      <c r="A101" s="63">
        <v>15</v>
      </c>
      <c r="B101" s="66" t="s">
        <v>82</v>
      </c>
      <c r="C101" s="58">
        <v>0</v>
      </c>
      <c r="D101" s="58">
        <v>0</v>
      </c>
      <c r="E101" s="58">
        <v>0</v>
      </c>
      <c r="F101" s="66" t="s">
        <v>83</v>
      </c>
      <c r="G101" s="58">
        <v>0</v>
      </c>
      <c r="H101" s="58">
        <v>0</v>
      </c>
      <c r="I101" s="58">
        <v>0</v>
      </c>
    </row>
    <row r="102" spans="1:9">
      <c r="A102" s="63">
        <v>16</v>
      </c>
      <c r="B102" s="80" t="s">
        <v>84</v>
      </c>
      <c r="C102" s="72">
        <f>SUM(C97:C101)</f>
        <v>0</v>
      </c>
      <c r="D102" s="72">
        <v>0</v>
      </c>
      <c r="E102" s="72">
        <f>SUM(E97:E101)</f>
        <v>0</v>
      </c>
      <c r="F102" s="80" t="s">
        <v>85</v>
      </c>
      <c r="G102" s="71">
        <f>SUM(G97:G101)</f>
        <v>0</v>
      </c>
      <c r="H102" s="71">
        <v>0</v>
      </c>
      <c r="I102" s="71">
        <f>SUM(I97:I101)</f>
        <v>0</v>
      </c>
    </row>
    <row r="103" spans="1:9">
      <c r="A103" s="63">
        <v>17</v>
      </c>
      <c r="B103" s="73" t="s">
        <v>86</v>
      </c>
      <c r="C103" s="62">
        <v>0</v>
      </c>
      <c r="D103" s="62">
        <v>0</v>
      </c>
      <c r="E103" s="62">
        <v>0</v>
      </c>
      <c r="F103" s="73" t="s">
        <v>86</v>
      </c>
      <c r="G103" s="62">
        <v>0</v>
      </c>
      <c r="H103" s="62">
        <v>0</v>
      </c>
      <c r="I103" s="62">
        <v>0</v>
      </c>
    </row>
    <row r="104" spans="1:9">
      <c r="A104" s="63">
        <v>18</v>
      </c>
      <c r="B104" s="79"/>
      <c r="C104" s="58"/>
      <c r="D104" s="58"/>
      <c r="E104" s="58"/>
      <c r="F104" s="79"/>
      <c r="G104" s="58"/>
      <c r="H104" s="58"/>
      <c r="I104" s="58"/>
    </row>
    <row r="105" spans="1:9">
      <c r="A105" s="63">
        <v>19</v>
      </c>
      <c r="B105" s="68" t="s">
        <v>87</v>
      </c>
      <c r="C105" s="68">
        <f>SUM(C106:C107)</f>
        <v>0</v>
      </c>
      <c r="D105" s="68">
        <v>0</v>
      </c>
      <c r="E105" s="68">
        <f>SUM(E106:E107)</f>
        <v>0</v>
      </c>
      <c r="F105" s="83" t="s">
        <v>88</v>
      </c>
      <c r="G105" s="62">
        <f>+G106+G107</f>
        <v>0</v>
      </c>
      <c r="H105" s="62">
        <v>0</v>
      </c>
      <c r="I105" s="62">
        <f>+I106+I107</f>
        <v>0</v>
      </c>
    </row>
    <row r="106" spans="1:9">
      <c r="A106" s="63">
        <v>20</v>
      </c>
      <c r="B106" s="61" t="s">
        <v>89</v>
      </c>
      <c r="C106" s="67">
        <v>0</v>
      </c>
      <c r="D106" s="67">
        <v>0</v>
      </c>
      <c r="E106" s="67">
        <v>0</v>
      </c>
      <c r="F106" s="61" t="s">
        <v>90</v>
      </c>
      <c r="G106" s="58">
        <v>0</v>
      </c>
      <c r="H106" s="58">
        <v>0</v>
      </c>
      <c r="I106" s="58">
        <v>0</v>
      </c>
    </row>
    <row r="107" spans="1:9">
      <c r="A107" s="63">
        <v>21</v>
      </c>
      <c r="B107" s="61" t="s">
        <v>91</v>
      </c>
      <c r="C107" s="67">
        <v>0</v>
      </c>
      <c r="D107" s="67">
        <v>0</v>
      </c>
      <c r="E107" s="67">
        <v>0</v>
      </c>
      <c r="F107" s="61" t="s">
        <v>92</v>
      </c>
      <c r="G107" s="58">
        <v>0</v>
      </c>
      <c r="H107" s="58">
        <v>0</v>
      </c>
      <c r="I107" s="58">
        <v>0</v>
      </c>
    </row>
    <row r="108" spans="1:9">
      <c r="A108" s="74">
        <v>22</v>
      </c>
      <c r="B108" s="84" t="s">
        <v>93</v>
      </c>
      <c r="C108" s="75">
        <f>+C105+C102+C95</f>
        <v>0</v>
      </c>
      <c r="D108" s="75">
        <f>+D105+D102+D95</f>
        <v>0</v>
      </c>
      <c r="E108" s="75">
        <f>+E105+E102+E95</f>
        <v>0</v>
      </c>
      <c r="F108" s="84" t="s">
        <v>94</v>
      </c>
      <c r="G108" s="75">
        <f>+G95+G102+G105</f>
        <v>0</v>
      </c>
      <c r="H108" s="75">
        <f>+H95+H102+H105</f>
        <v>0</v>
      </c>
      <c r="I108" s="75">
        <f>+I95+I102+I105</f>
        <v>0</v>
      </c>
    </row>
    <row r="109" spans="1:9">
      <c r="A109" s="207"/>
      <c r="B109" s="208"/>
      <c r="C109" s="208"/>
      <c r="D109" s="208"/>
      <c r="E109" s="208"/>
      <c r="F109" s="208"/>
      <c r="G109" s="208"/>
      <c r="H109" s="208"/>
      <c r="I109" s="208"/>
    </row>
    <row r="110" spans="1:9">
      <c r="A110" s="207"/>
      <c r="B110" s="208"/>
      <c r="C110" s="89">
        <f>+C31+C70+C108</f>
        <v>0</v>
      </c>
      <c r="D110" s="89">
        <f>+D31+D70+D108</f>
        <v>0</v>
      </c>
      <c r="E110" s="89">
        <f>+E31+E70+E108</f>
        <v>0</v>
      </c>
      <c r="F110" s="89"/>
      <c r="G110" s="89">
        <f>+G31+G70+G108</f>
        <v>0</v>
      </c>
      <c r="H110" s="89">
        <f>+H31+H70+H108</f>
        <v>0</v>
      </c>
      <c r="I110" s="211">
        <f>+I31+I70+I108</f>
        <v>0</v>
      </c>
    </row>
  </sheetData>
  <mergeCells count="34">
    <mergeCell ref="A8:A9"/>
    <mergeCell ref="B8:B9"/>
    <mergeCell ref="C8:C9"/>
    <mergeCell ref="D8:D9"/>
    <mergeCell ref="E8:E9"/>
    <mergeCell ref="F8:F9"/>
    <mergeCell ref="A3:I3"/>
    <mergeCell ref="A4:I4"/>
    <mergeCell ref="B6:F6"/>
    <mergeCell ref="C47:C48"/>
    <mergeCell ref="D47:D48"/>
    <mergeCell ref="E47:E48"/>
    <mergeCell ref="F47:F48"/>
    <mergeCell ref="G8:G9"/>
    <mergeCell ref="H8:H9"/>
    <mergeCell ref="I8:I9"/>
    <mergeCell ref="A42:I42"/>
    <mergeCell ref="A43:I43"/>
    <mergeCell ref="A47:A48"/>
    <mergeCell ref="B47:B48"/>
    <mergeCell ref="D85:D86"/>
    <mergeCell ref="E85:E86"/>
    <mergeCell ref="F85:F86"/>
    <mergeCell ref="H85:H86"/>
    <mergeCell ref="I85:I86"/>
    <mergeCell ref="G47:G48"/>
    <mergeCell ref="H47:H48"/>
    <mergeCell ref="I47:I48"/>
    <mergeCell ref="G85:G86"/>
    <mergeCell ref="A80:I80"/>
    <mergeCell ref="A81:I81"/>
    <mergeCell ref="A85:A86"/>
    <mergeCell ref="B85:B86"/>
    <mergeCell ref="C85:C86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workbookViewId="0">
      <selection activeCell="B9" sqref="B9"/>
    </sheetView>
  </sheetViews>
  <sheetFormatPr defaultRowHeight="12.75"/>
  <cols>
    <col min="1" max="1" width="27.1640625" customWidth="1"/>
    <col min="2" max="2" width="46.83203125" customWidth="1"/>
    <col min="3" max="3" width="30" customWidth="1"/>
  </cols>
  <sheetData>
    <row r="1" spans="1:4">
      <c r="C1" t="s">
        <v>304</v>
      </c>
    </row>
    <row r="3" spans="1:4" ht="15.75" customHeight="1">
      <c r="A3" s="422" t="s">
        <v>289</v>
      </c>
      <c r="B3" s="422"/>
      <c r="C3" s="264"/>
    </row>
    <row r="4" spans="1:4" ht="48.75" customHeight="1">
      <c r="A4" s="253"/>
      <c r="B4" s="254"/>
      <c r="C4" s="255"/>
      <c r="D4" s="256"/>
    </row>
    <row r="5" spans="1:4" ht="13.5" thickBot="1">
      <c r="A5" s="7"/>
      <c r="B5" s="245" t="s">
        <v>112</v>
      </c>
      <c r="C5" s="257"/>
      <c r="D5" s="256"/>
    </row>
    <row r="6" spans="1:4" ht="13.5" thickBot="1">
      <c r="A6" s="246" t="s">
        <v>11</v>
      </c>
      <c r="B6" s="247" t="s">
        <v>12</v>
      </c>
      <c r="C6" s="258"/>
      <c r="D6" s="256"/>
    </row>
    <row r="7" spans="1:4" ht="15" customHeight="1" thickBot="1">
      <c r="A7" s="246">
        <v>1</v>
      </c>
      <c r="B7" s="248">
        <v>2</v>
      </c>
      <c r="C7" s="259"/>
      <c r="D7" s="256"/>
    </row>
    <row r="8" spans="1:4">
      <c r="A8" s="249">
        <v>0</v>
      </c>
      <c r="B8" s="250">
        <v>0</v>
      </c>
      <c r="C8" s="259"/>
      <c r="D8" s="256"/>
    </row>
    <row r="9" spans="1:4">
      <c r="A9" s="249"/>
      <c r="B9" s="250"/>
      <c r="C9" s="259"/>
      <c r="D9" s="256"/>
    </row>
    <row r="10" spans="1:4">
      <c r="A10" s="249"/>
      <c r="B10" s="250"/>
      <c r="C10" s="259"/>
      <c r="D10" s="256"/>
    </row>
    <row r="11" spans="1:4">
      <c r="A11" s="249"/>
      <c r="B11" s="250"/>
      <c r="C11" s="259"/>
      <c r="D11" s="256"/>
    </row>
    <row r="12" spans="1:4" ht="18" customHeight="1" thickBot="1">
      <c r="A12" s="251" t="s">
        <v>10</v>
      </c>
      <c r="B12" s="252">
        <f>SUM(B8:B11)</f>
        <v>0</v>
      </c>
      <c r="C12" s="259"/>
      <c r="D12" s="256"/>
    </row>
    <row r="13" spans="1:4">
      <c r="A13" s="260"/>
      <c r="B13" s="259"/>
      <c r="C13" s="259"/>
      <c r="D13" s="256"/>
    </row>
    <row r="14" spans="1:4">
      <c r="A14" s="260"/>
      <c r="B14" s="259"/>
      <c r="C14" s="259"/>
      <c r="D14" s="256"/>
    </row>
    <row r="15" spans="1:4">
      <c r="A15" s="260"/>
      <c r="B15" s="259"/>
      <c r="C15" s="259"/>
      <c r="D15" s="256"/>
    </row>
    <row r="16" spans="1:4">
      <c r="A16" s="260"/>
      <c r="B16" s="259"/>
      <c r="C16" s="259"/>
      <c r="D16" s="256"/>
    </row>
    <row r="17" spans="1:4">
      <c r="A17" s="260"/>
      <c r="B17" s="259"/>
      <c r="C17" s="259"/>
      <c r="D17" s="256"/>
    </row>
    <row r="18" spans="1:4">
      <c r="A18" s="260"/>
      <c r="B18" s="259"/>
      <c r="C18" s="259"/>
      <c r="D18" s="256"/>
    </row>
    <row r="19" spans="1:4">
      <c r="A19" s="260"/>
      <c r="B19" s="259"/>
      <c r="C19" s="259"/>
      <c r="D19" s="256"/>
    </row>
    <row r="20" spans="1:4">
      <c r="A20" s="260"/>
      <c r="B20" s="259"/>
      <c r="C20" s="259"/>
      <c r="D20" s="256"/>
    </row>
    <row r="21" spans="1:4">
      <c r="A21" s="260"/>
      <c r="B21" s="259"/>
      <c r="C21" s="259"/>
      <c r="D21" s="256"/>
    </row>
    <row r="22" spans="1:4">
      <c r="A22" s="260"/>
      <c r="B22" s="259"/>
      <c r="C22" s="259"/>
      <c r="D22" s="256"/>
    </row>
    <row r="23" spans="1:4">
      <c r="A23" s="260"/>
      <c r="B23" s="259"/>
      <c r="C23" s="259"/>
      <c r="D23" s="256"/>
    </row>
    <row r="24" spans="1:4">
      <c r="A24" s="261"/>
      <c r="B24" s="259"/>
      <c r="C24" s="259"/>
      <c r="D24" s="256"/>
    </row>
    <row r="25" spans="1:4">
      <c r="A25" s="262"/>
      <c r="B25" s="263"/>
      <c r="C25" s="263"/>
      <c r="D25" s="256"/>
    </row>
    <row r="26" spans="1:4">
      <c r="A26" s="256"/>
      <c r="B26" s="256"/>
      <c r="C26" s="256"/>
      <c r="D26" s="256"/>
    </row>
    <row r="27" spans="1:4">
      <c r="A27" s="256"/>
      <c r="B27" s="256"/>
      <c r="C27" s="256"/>
      <c r="D27" s="256"/>
    </row>
    <row r="28" spans="1:4">
      <c r="A28" s="256"/>
      <c r="B28" s="256"/>
      <c r="C28" s="256"/>
      <c r="D28" s="256"/>
    </row>
    <row r="29" spans="1:4">
      <c r="A29" s="256"/>
      <c r="B29" s="256"/>
      <c r="C29" s="256"/>
      <c r="D29" s="256"/>
    </row>
    <row r="30" spans="1:4">
      <c r="A30" s="256"/>
      <c r="B30" s="256"/>
      <c r="C30" s="256"/>
      <c r="D30" s="256"/>
    </row>
    <row r="31" spans="1:4">
      <c r="A31" s="256"/>
      <c r="B31" s="256"/>
      <c r="C31" s="256"/>
      <c r="D31" s="256"/>
    </row>
    <row r="32" spans="1:4">
      <c r="A32" s="256"/>
      <c r="B32" s="256"/>
      <c r="C32" s="256"/>
      <c r="D32" s="256"/>
    </row>
    <row r="33" spans="1:4">
      <c r="A33" s="256"/>
      <c r="B33" s="256"/>
      <c r="C33" s="256"/>
      <c r="D33" s="256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14" sqref="C14"/>
    </sheetView>
  </sheetViews>
  <sheetFormatPr defaultRowHeight="12.75"/>
  <cols>
    <col min="1" max="1" width="19.33203125" customWidth="1"/>
    <col min="2" max="2" width="26.83203125" customWidth="1"/>
    <col min="3" max="3" width="36.5" customWidth="1"/>
  </cols>
  <sheetData>
    <row r="1" spans="1:3">
      <c r="C1" t="s">
        <v>349</v>
      </c>
    </row>
    <row r="3" spans="1:3">
      <c r="A3" s="411" t="s">
        <v>326</v>
      </c>
      <c r="B3" s="412"/>
      <c r="C3" s="412"/>
    </row>
    <row r="4" spans="1:3" ht="15">
      <c r="A4" s="296"/>
      <c r="B4" s="296" t="s">
        <v>9</v>
      </c>
      <c r="C4" s="296" t="s">
        <v>327</v>
      </c>
    </row>
    <row r="5" spans="1:3" ht="15">
      <c r="A5" s="296">
        <v>1</v>
      </c>
      <c r="B5" s="296">
        <v>2</v>
      </c>
      <c r="C5" s="296">
        <v>3</v>
      </c>
    </row>
    <row r="6" spans="1:3" ht="25.5">
      <c r="A6" s="228" t="s">
        <v>328</v>
      </c>
      <c r="B6" s="229" t="s">
        <v>329</v>
      </c>
      <c r="C6" s="230">
        <v>2655153</v>
      </c>
    </row>
    <row r="7" spans="1:3" ht="25.5">
      <c r="A7" s="228" t="s">
        <v>330</v>
      </c>
      <c r="B7" s="229" t="s">
        <v>331</v>
      </c>
      <c r="C7" s="230">
        <v>56847316</v>
      </c>
    </row>
    <row r="8" spans="1:3" ht="51">
      <c r="A8" s="231" t="s">
        <v>332</v>
      </c>
      <c r="B8" s="232" t="s">
        <v>333</v>
      </c>
      <c r="C8" s="233">
        <v>-54192163</v>
      </c>
    </row>
    <row r="9" spans="1:3" ht="25.5">
      <c r="A9" s="228" t="s">
        <v>334</v>
      </c>
      <c r="B9" s="229" t="s">
        <v>335</v>
      </c>
      <c r="C9" s="230">
        <v>55689608</v>
      </c>
    </row>
    <row r="10" spans="1:3" ht="51">
      <c r="A10" s="231" t="s">
        <v>336</v>
      </c>
      <c r="B10" s="232" t="s">
        <v>337</v>
      </c>
      <c r="C10" s="233">
        <v>55689608</v>
      </c>
    </row>
    <row r="11" spans="1:3" ht="38.25">
      <c r="A11" s="231" t="s">
        <v>338</v>
      </c>
      <c r="B11" s="232" t="s">
        <v>339</v>
      </c>
      <c r="C11" s="233">
        <v>1497445</v>
      </c>
    </row>
    <row r="12" spans="1:3" ht="25.5">
      <c r="A12" s="231" t="s">
        <v>316</v>
      </c>
      <c r="B12" s="232" t="s">
        <v>340</v>
      </c>
      <c r="C12" s="233">
        <v>1497445</v>
      </c>
    </row>
    <row r="13" spans="1:3" ht="51">
      <c r="A13" s="231" t="s">
        <v>341</v>
      </c>
      <c r="B13" s="232" t="s">
        <v>342</v>
      </c>
      <c r="C13" s="233">
        <v>1497445</v>
      </c>
    </row>
  </sheetData>
  <mergeCells count="1"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4"/>
  <sheetViews>
    <sheetView topLeftCell="A4" workbookViewId="0">
      <selection activeCell="C5" sqref="C5"/>
    </sheetView>
  </sheetViews>
  <sheetFormatPr defaultRowHeight="12.75"/>
  <cols>
    <col min="1" max="1" width="6.5" bestFit="1" customWidth="1"/>
    <col min="2" max="2" width="52.1640625" bestFit="1" customWidth="1"/>
    <col min="3" max="3" width="17.6640625" customWidth="1"/>
  </cols>
  <sheetData>
    <row r="1" spans="1:3" ht="14.25">
      <c r="A1" s="425" t="s">
        <v>305</v>
      </c>
      <c r="B1" s="425"/>
      <c r="C1" s="425"/>
    </row>
    <row r="2" spans="1:3" ht="17.25">
      <c r="A2" s="423"/>
      <c r="B2" s="423"/>
      <c r="C2" s="423"/>
    </row>
    <row r="3" spans="1:3" ht="15">
      <c r="A3" s="424" t="s">
        <v>49</v>
      </c>
      <c r="B3" s="424"/>
      <c r="C3" s="424"/>
    </row>
    <row r="4" spans="1:3" ht="13.5" thickBot="1">
      <c r="A4" s="265"/>
      <c r="B4" s="265"/>
      <c r="C4" s="266" t="s">
        <v>112</v>
      </c>
    </row>
    <row r="5" spans="1:3" ht="45.75" customHeight="1" thickBot="1">
      <c r="A5" s="267" t="s">
        <v>0</v>
      </c>
      <c r="B5" s="268" t="s">
        <v>9</v>
      </c>
      <c r="C5" s="269" t="s">
        <v>323</v>
      </c>
    </row>
    <row r="6" spans="1:3" ht="18" customHeight="1">
      <c r="A6" s="270" t="s">
        <v>1</v>
      </c>
      <c r="B6" s="271" t="s">
        <v>358</v>
      </c>
      <c r="C6" s="272">
        <f>SUM(C7:C8)</f>
        <v>575101</v>
      </c>
    </row>
    <row r="7" spans="1:3" ht="21.75" customHeight="1">
      <c r="A7" s="273" t="s">
        <v>2</v>
      </c>
      <c r="B7" s="274" t="s">
        <v>324</v>
      </c>
      <c r="C7" s="275">
        <v>441281</v>
      </c>
    </row>
    <row r="8" spans="1:3" ht="18.75" customHeight="1" thickBot="1">
      <c r="A8" s="273" t="s">
        <v>3</v>
      </c>
      <c r="B8" s="274" t="s">
        <v>325</v>
      </c>
      <c r="C8" s="275">
        <v>133820</v>
      </c>
    </row>
    <row r="9" spans="1:3" ht="18" customHeight="1">
      <c r="A9" s="276" t="s">
        <v>6</v>
      </c>
      <c r="B9" s="277" t="s">
        <v>359</v>
      </c>
      <c r="C9" s="278">
        <f>SUM(C10:C11)</f>
        <v>1497445</v>
      </c>
    </row>
    <row r="10" spans="1:3" ht="24" customHeight="1">
      <c r="A10" s="273" t="s">
        <v>7</v>
      </c>
      <c r="B10" s="274" t="s">
        <v>324</v>
      </c>
      <c r="C10" s="275">
        <v>1462640</v>
      </c>
    </row>
    <row r="11" spans="1:3" ht="18.75" customHeight="1" thickBot="1">
      <c r="A11" s="279" t="s">
        <v>8</v>
      </c>
      <c r="B11" s="280" t="s">
        <v>325</v>
      </c>
      <c r="C11" s="281">
        <v>34805</v>
      </c>
    </row>
    <row r="12" spans="1:3" ht="29.25" customHeight="1">
      <c r="A12" s="3"/>
      <c r="B12" s="3"/>
      <c r="C12" s="3"/>
    </row>
    <row r="13" spans="1:3" ht="69" customHeight="1">
      <c r="A13" s="282"/>
      <c r="B13" s="283"/>
      <c r="C13" s="284"/>
    </row>
    <row r="14" spans="1:3" ht="75" customHeight="1">
      <c r="A14" s="282"/>
      <c r="B14" s="283"/>
      <c r="C14" s="284"/>
    </row>
  </sheetData>
  <mergeCells count="3">
    <mergeCell ref="A2:C2"/>
    <mergeCell ref="A3:C3"/>
    <mergeCell ref="A1:C1"/>
  </mergeCells>
  <conditionalFormatting sqref="C9">
    <cfRule type="cellIs" dxfId="0" priority="1" stopIfTrue="1" operator="notEqual">
      <formula>SUM(C10:C11)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0"/>
  <sheetViews>
    <sheetView workbookViewId="0">
      <selection activeCell="C24" sqref="C24"/>
    </sheetView>
  </sheetViews>
  <sheetFormatPr defaultRowHeight="12.75"/>
  <cols>
    <col min="1" max="1" width="8.33203125" bestFit="1" customWidth="1"/>
    <col min="2" max="2" width="41" bestFit="1" customWidth="1"/>
    <col min="3" max="3" width="15.83203125" bestFit="1" customWidth="1"/>
    <col min="4" max="4" width="19" bestFit="1" customWidth="1"/>
    <col min="5" max="5" width="17" customWidth="1"/>
    <col min="6" max="6" width="32.5" bestFit="1" customWidth="1"/>
    <col min="7" max="7" width="15.83203125" bestFit="1" customWidth="1"/>
    <col min="8" max="8" width="19" bestFit="1" customWidth="1"/>
    <col min="9" max="9" width="15.1640625" bestFit="1" customWidth="1"/>
  </cols>
  <sheetData>
    <row r="1" spans="1:9">
      <c r="A1" s="207"/>
      <c r="B1" s="210"/>
      <c r="C1" s="210"/>
      <c r="D1" s="210"/>
      <c r="E1" s="210"/>
      <c r="F1" s="210"/>
      <c r="G1" s="212"/>
      <c r="H1" s="212" t="s">
        <v>306</v>
      </c>
      <c r="I1" s="212"/>
    </row>
    <row r="2" spans="1:9" ht="15.75">
      <c r="A2" s="207"/>
      <c r="B2" s="317" t="s">
        <v>296</v>
      </c>
      <c r="C2" s="317"/>
      <c r="D2" s="317"/>
      <c r="E2" s="317"/>
      <c r="F2" s="317"/>
      <c r="G2" s="418"/>
      <c r="H2" s="418"/>
      <c r="I2" s="418"/>
    </row>
    <row r="3" spans="1:9" ht="15.75">
      <c r="A3" s="207"/>
      <c r="B3" s="317" t="s">
        <v>360</v>
      </c>
      <c r="C3" s="317"/>
      <c r="D3" s="317"/>
      <c r="E3" s="317"/>
      <c r="F3" s="317"/>
      <c r="G3" s="418"/>
      <c r="H3" s="418"/>
      <c r="I3" s="418"/>
    </row>
    <row r="4" spans="1:9" ht="15.75">
      <c r="A4" s="207"/>
      <c r="B4" s="81"/>
      <c r="C4" s="81"/>
      <c r="D4" s="81"/>
      <c r="E4" s="81"/>
      <c r="F4" s="81"/>
      <c r="G4" s="213"/>
      <c r="H4" s="213"/>
      <c r="I4" s="213"/>
    </row>
    <row r="5" spans="1:9">
      <c r="A5" s="207"/>
      <c r="B5" s="321"/>
      <c r="C5" s="321"/>
      <c r="D5" s="321"/>
      <c r="E5" s="321"/>
      <c r="F5" s="321"/>
      <c r="G5" s="208"/>
      <c r="H5" s="208"/>
      <c r="I5" s="209" t="s">
        <v>287</v>
      </c>
    </row>
    <row r="6" spans="1:9">
      <c r="A6" s="76"/>
      <c r="B6" s="77" t="s">
        <v>18</v>
      </c>
      <c r="C6" s="77" t="s">
        <v>19</v>
      </c>
      <c r="D6" s="77" t="s">
        <v>20</v>
      </c>
      <c r="E6" s="77" t="s">
        <v>21</v>
      </c>
      <c r="F6" s="78" t="s">
        <v>33</v>
      </c>
      <c r="G6" s="78" t="s">
        <v>22</v>
      </c>
      <c r="H6" s="78" t="s">
        <v>23</v>
      </c>
      <c r="I6" s="78" t="s">
        <v>54</v>
      </c>
    </row>
    <row r="7" spans="1:9" ht="12.75" customHeight="1">
      <c r="A7" s="314" t="s">
        <v>0</v>
      </c>
      <c r="B7" s="316" t="s">
        <v>9</v>
      </c>
      <c r="C7" s="316" t="s">
        <v>15</v>
      </c>
      <c r="D7" s="316" t="s">
        <v>16</v>
      </c>
      <c r="E7" s="316" t="s">
        <v>357</v>
      </c>
      <c r="F7" s="316" t="s">
        <v>9</v>
      </c>
      <c r="G7" s="316" t="s">
        <v>15</v>
      </c>
      <c r="H7" s="316" t="s">
        <v>16</v>
      </c>
      <c r="I7" s="316" t="s">
        <v>357</v>
      </c>
    </row>
    <row r="8" spans="1:9">
      <c r="A8" s="421"/>
      <c r="B8" s="316"/>
      <c r="C8" s="316"/>
      <c r="D8" s="316"/>
      <c r="E8" s="316"/>
      <c r="F8" s="316"/>
      <c r="G8" s="316"/>
      <c r="H8" s="316"/>
      <c r="I8" s="316"/>
    </row>
    <row r="9" spans="1:9">
      <c r="A9" s="63">
        <v>1</v>
      </c>
      <c r="B9" s="83" t="s">
        <v>55</v>
      </c>
      <c r="C9" s="58"/>
      <c r="D9" s="58"/>
      <c r="E9" s="58"/>
      <c r="F9" s="83" t="s">
        <v>56</v>
      </c>
      <c r="G9" s="64"/>
      <c r="H9" s="64"/>
      <c r="I9" s="65"/>
    </row>
    <row r="10" spans="1:9">
      <c r="A10" s="63">
        <v>2</v>
      </c>
      <c r="B10" s="66" t="s">
        <v>57</v>
      </c>
      <c r="C10" s="58">
        <v>27120850</v>
      </c>
      <c r="D10" s="58">
        <v>27590828</v>
      </c>
      <c r="E10" s="58">
        <v>27590828</v>
      </c>
      <c r="F10" s="66" t="s">
        <v>58</v>
      </c>
      <c r="G10" s="58">
        <v>33599400</v>
      </c>
      <c r="H10" s="58">
        <v>34152599</v>
      </c>
      <c r="I10" s="58">
        <v>33483646</v>
      </c>
    </row>
    <row r="11" spans="1:9">
      <c r="A11" s="63">
        <v>3</v>
      </c>
      <c r="B11" s="66" t="s">
        <v>59</v>
      </c>
      <c r="C11" s="58">
        <v>0</v>
      </c>
      <c r="D11" s="58">
        <v>0</v>
      </c>
      <c r="E11" s="58">
        <v>0</v>
      </c>
      <c r="F11" s="66" t="s">
        <v>60</v>
      </c>
      <c r="G11" s="58">
        <v>6058645</v>
      </c>
      <c r="H11" s="58">
        <v>5543128</v>
      </c>
      <c r="I11" s="58">
        <v>4792765</v>
      </c>
    </row>
    <row r="12" spans="1:9">
      <c r="A12" s="63">
        <v>4</v>
      </c>
      <c r="B12" s="66" t="s">
        <v>61</v>
      </c>
      <c r="C12" s="58">
        <v>0</v>
      </c>
      <c r="D12" s="58">
        <v>0</v>
      </c>
      <c r="E12" s="58">
        <v>0</v>
      </c>
      <c r="F12" s="66" t="s">
        <v>62</v>
      </c>
      <c r="G12" s="58">
        <v>30310053</v>
      </c>
      <c r="H12" s="58">
        <v>34470923</v>
      </c>
      <c r="I12" s="58">
        <v>30502533</v>
      </c>
    </row>
    <row r="13" spans="1:9">
      <c r="A13" s="63">
        <v>5</v>
      </c>
      <c r="B13" s="66" t="s">
        <v>63</v>
      </c>
      <c r="C13" s="58">
        <v>0</v>
      </c>
      <c r="D13" s="58">
        <v>0</v>
      </c>
      <c r="E13" s="58">
        <v>0</v>
      </c>
      <c r="F13" s="66" t="s">
        <v>64</v>
      </c>
      <c r="G13" s="58">
        <v>0</v>
      </c>
      <c r="H13" s="58">
        <v>0</v>
      </c>
      <c r="I13" s="58">
        <v>0</v>
      </c>
    </row>
    <row r="14" spans="1:9">
      <c r="A14" s="63">
        <v>6</v>
      </c>
      <c r="B14" s="66" t="s">
        <v>65</v>
      </c>
      <c r="C14" s="58">
        <v>0</v>
      </c>
      <c r="D14" s="58">
        <v>0</v>
      </c>
      <c r="E14" s="58"/>
      <c r="F14" s="66" t="s">
        <v>66</v>
      </c>
      <c r="G14" s="58">
        <v>0</v>
      </c>
      <c r="H14" s="58">
        <v>0</v>
      </c>
      <c r="I14" s="58">
        <v>0</v>
      </c>
    </row>
    <row r="15" spans="1:9">
      <c r="A15" s="63">
        <v>7</v>
      </c>
      <c r="B15" s="66" t="s">
        <v>67</v>
      </c>
      <c r="C15" s="58">
        <v>0</v>
      </c>
      <c r="D15" s="58">
        <v>2907236</v>
      </c>
      <c r="E15" s="58">
        <v>2907236</v>
      </c>
      <c r="F15" s="67" t="s">
        <v>68</v>
      </c>
      <c r="G15" s="58">
        <v>0</v>
      </c>
      <c r="H15" s="58">
        <v>0</v>
      </c>
      <c r="I15" s="58">
        <v>0</v>
      </c>
    </row>
    <row r="16" spans="1:9">
      <c r="A16" s="63">
        <v>8</v>
      </c>
      <c r="B16" s="59"/>
      <c r="C16" s="58"/>
      <c r="D16" s="58"/>
      <c r="E16" s="58"/>
      <c r="F16" s="66" t="s">
        <v>69</v>
      </c>
      <c r="G16" s="58">
        <v>0</v>
      </c>
      <c r="H16" s="58">
        <v>0</v>
      </c>
      <c r="I16" s="58">
        <f>+[1]Feladatbontás!I16+[1]Feladatbontás!I49+[1]Feladatbontás!I84</f>
        <v>0</v>
      </c>
    </row>
    <row r="17" spans="1:9">
      <c r="A17" s="69">
        <v>9</v>
      </c>
      <c r="B17" s="70" t="s">
        <v>70</v>
      </c>
      <c r="C17" s="70">
        <f>SUM(C10:C16)</f>
        <v>27120850</v>
      </c>
      <c r="D17" s="70">
        <f>SUM(D10:D16)</f>
        <v>30498064</v>
      </c>
      <c r="E17" s="70">
        <f>SUM(E10:E16)</f>
        <v>30498064</v>
      </c>
      <c r="F17" s="71" t="s">
        <v>71</v>
      </c>
      <c r="G17" s="71">
        <f>SUM(G10:G16)</f>
        <v>69968098</v>
      </c>
      <c r="H17" s="71">
        <f>SUM(H10:H16)</f>
        <v>74166650</v>
      </c>
      <c r="I17" s="71">
        <f>SUM(I10:I16)</f>
        <v>68778944</v>
      </c>
    </row>
    <row r="18" spans="1:9">
      <c r="A18" s="63">
        <v>10</v>
      </c>
      <c r="B18" s="83" t="s">
        <v>72</v>
      </c>
      <c r="C18" s="58"/>
      <c r="D18" s="58"/>
      <c r="E18" s="58"/>
      <c r="F18" s="83" t="s">
        <v>73</v>
      </c>
      <c r="G18" s="58"/>
      <c r="H18" s="58"/>
      <c r="I18" s="58"/>
    </row>
    <row r="19" spans="1:9">
      <c r="A19" s="63">
        <v>11</v>
      </c>
      <c r="B19" s="66" t="s">
        <v>74</v>
      </c>
      <c r="C19" s="58">
        <v>0</v>
      </c>
      <c r="D19" s="58">
        <v>0</v>
      </c>
      <c r="E19" s="58">
        <v>0</v>
      </c>
      <c r="F19" s="66" t="s">
        <v>75</v>
      </c>
      <c r="G19" s="58">
        <v>0</v>
      </c>
      <c r="H19" s="58">
        <v>128188</v>
      </c>
      <c r="I19" s="58">
        <v>128188</v>
      </c>
    </row>
    <row r="20" spans="1:9">
      <c r="A20" s="63">
        <v>12</v>
      </c>
      <c r="B20" s="66" t="s">
        <v>76</v>
      </c>
      <c r="C20" s="58">
        <v>0</v>
      </c>
      <c r="D20" s="58">
        <v>0</v>
      </c>
      <c r="E20" s="58">
        <v>0</v>
      </c>
      <c r="F20" s="60" t="s">
        <v>77</v>
      </c>
      <c r="G20" s="58">
        <v>0</v>
      </c>
      <c r="H20" s="58"/>
      <c r="I20" s="58"/>
    </row>
    <row r="21" spans="1:9">
      <c r="A21" s="63">
        <v>13</v>
      </c>
      <c r="B21" s="66" t="s">
        <v>78</v>
      </c>
      <c r="C21" s="58">
        <v>0</v>
      </c>
      <c r="D21" s="58">
        <f>+[1]Feladatbontás!D21+[1]Feladatbontás!D54+[1]Feladatbontás!D89</f>
        <v>0</v>
      </c>
      <c r="E21" s="58">
        <f>+[1]Feladatbontás!E21+[1]Feladatbontás!E54+[1]Feladatbontás!E89</f>
        <v>0</v>
      </c>
      <c r="F21" s="66" t="s">
        <v>79</v>
      </c>
      <c r="G21" s="58">
        <v>0</v>
      </c>
      <c r="H21" s="58">
        <v>0</v>
      </c>
      <c r="I21" s="58">
        <v>0</v>
      </c>
    </row>
    <row r="22" spans="1:9">
      <c r="A22" s="63">
        <v>14</v>
      </c>
      <c r="B22" s="66" t="s">
        <v>80</v>
      </c>
      <c r="C22" s="58">
        <v>0</v>
      </c>
      <c r="D22" s="58">
        <f>+[1]Feladatbontás!D22+[1]Feladatbontás!D55+[1]Feladatbontás!D90</f>
        <v>0</v>
      </c>
      <c r="E22" s="58">
        <f>+[1]Feladatbontás!E22+[1]Feladatbontás!E55+[1]Feladatbontás!E90</f>
        <v>0</v>
      </c>
      <c r="F22" s="66" t="s">
        <v>81</v>
      </c>
      <c r="G22" s="58">
        <v>0</v>
      </c>
      <c r="H22" s="58"/>
      <c r="I22" s="58">
        <f>+[1]Feladatbontás!I22+[1]Feladatbontás!I55+[1]Feladatbontás!I90</f>
        <v>0</v>
      </c>
    </row>
    <row r="23" spans="1:9">
      <c r="A23" s="63">
        <v>15</v>
      </c>
      <c r="B23" s="66" t="s">
        <v>82</v>
      </c>
      <c r="C23" s="58">
        <v>0</v>
      </c>
      <c r="D23" s="58">
        <v>0</v>
      </c>
      <c r="E23" s="58">
        <v>0</v>
      </c>
      <c r="F23" s="66" t="s">
        <v>83</v>
      </c>
      <c r="G23" s="58">
        <v>0</v>
      </c>
      <c r="H23" s="58">
        <v>0</v>
      </c>
      <c r="I23" s="58">
        <v>0</v>
      </c>
    </row>
    <row r="24" spans="1:9">
      <c r="A24" s="63">
        <v>16</v>
      </c>
      <c r="B24" s="80" t="s">
        <v>84</v>
      </c>
      <c r="C24" s="72">
        <f>SUM(C18:C23)</f>
        <v>0</v>
      </c>
      <c r="D24" s="72">
        <f>SUM(D18:D23)</f>
        <v>0</v>
      </c>
      <c r="E24" s="72">
        <f>SUM(E18:E23)</f>
        <v>0</v>
      </c>
      <c r="F24" s="80" t="s">
        <v>85</v>
      </c>
      <c r="G24" s="71">
        <f>SUM(G18:G23)</f>
        <v>0</v>
      </c>
      <c r="H24" s="71">
        <f>SUM(H18:H23)</f>
        <v>128188</v>
      </c>
      <c r="I24" s="71">
        <f>SUM(I18:I23)</f>
        <v>128188</v>
      </c>
    </row>
    <row r="25" spans="1:9">
      <c r="A25" s="63">
        <v>17</v>
      </c>
      <c r="B25" s="73" t="s">
        <v>86</v>
      </c>
      <c r="C25" s="62"/>
      <c r="D25" s="62">
        <v>0</v>
      </c>
      <c r="E25" s="62">
        <v>0</v>
      </c>
      <c r="F25" s="73" t="s">
        <v>86</v>
      </c>
      <c r="G25" s="62"/>
      <c r="H25" s="62">
        <f>+[1]Feladatbontás!H25+[1]Feladatbontás!H58+[1]Feladatbontás!H93</f>
        <v>0</v>
      </c>
      <c r="I25" s="62">
        <v>0</v>
      </c>
    </row>
    <row r="26" spans="1:9">
      <c r="A26" s="63">
        <v>18</v>
      </c>
      <c r="B26" s="79"/>
      <c r="C26" s="58"/>
      <c r="D26" s="58"/>
      <c r="E26" s="58"/>
      <c r="F26" s="79"/>
      <c r="G26" s="58"/>
      <c r="H26" s="58"/>
      <c r="I26" s="58"/>
    </row>
    <row r="27" spans="1:9" ht="12" customHeight="1">
      <c r="A27" s="63">
        <v>19</v>
      </c>
      <c r="B27" s="68" t="s">
        <v>87</v>
      </c>
      <c r="C27" s="68">
        <f>+C28+C29</f>
        <v>42847248</v>
      </c>
      <c r="D27" s="68">
        <f>+D28+D29</f>
        <v>43796774</v>
      </c>
      <c r="E27" s="68">
        <f>+E28+E29</f>
        <v>43796774</v>
      </c>
      <c r="F27" s="83" t="s">
        <v>88</v>
      </c>
      <c r="G27" s="62">
        <f>+G28+G29</f>
        <v>0</v>
      </c>
      <c r="H27" s="62">
        <f>+H28+H29</f>
        <v>0</v>
      </c>
      <c r="I27" s="62">
        <f>+I28+I29</f>
        <v>0</v>
      </c>
    </row>
    <row r="28" spans="1:9">
      <c r="A28" s="63">
        <v>20</v>
      </c>
      <c r="B28" s="61" t="s">
        <v>89</v>
      </c>
      <c r="C28" s="67">
        <v>42847248</v>
      </c>
      <c r="D28" s="67">
        <v>43796774</v>
      </c>
      <c r="E28" s="67">
        <v>43796774</v>
      </c>
      <c r="F28" s="61" t="s">
        <v>90</v>
      </c>
      <c r="G28" s="58"/>
      <c r="H28" s="58">
        <f>+[1]Feladatbontás!H28+[1]Feladatbontás!H61+[1]Feladatbontás!H96</f>
        <v>0</v>
      </c>
      <c r="I28" s="58">
        <f>+[1]Feladatbontás!I28+[1]Feladatbontás!I61+[1]Feladatbontás!I96</f>
        <v>0</v>
      </c>
    </row>
    <row r="29" spans="1:9">
      <c r="A29" s="63">
        <v>21</v>
      </c>
      <c r="B29" s="61" t="s">
        <v>91</v>
      </c>
      <c r="C29" s="67">
        <v>0</v>
      </c>
      <c r="D29" s="67">
        <v>0</v>
      </c>
      <c r="E29" s="67">
        <v>0</v>
      </c>
      <c r="F29" s="61" t="s">
        <v>92</v>
      </c>
      <c r="G29" s="58"/>
      <c r="H29" s="58">
        <f>+[1]Feladatbontás!H29+[1]Feladatbontás!H62+[1]Feladatbontás!H97</f>
        <v>0</v>
      </c>
      <c r="I29" s="58">
        <f>+[1]Feladatbontás!I29+[1]Feladatbontás!I62+[1]Feladatbontás!I97</f>
        <v>0</v>
      </c>
    </row>
    <row r="30" spans="1:9">
      <c r="A30" s="74">
        <v>22</v>
      </c>
      <c r="B30" s="84" t="s">
        <v>93</v>
      </c>
      <c r="C30" s="75">
        <f>SUM(C17+C24+C27)</f>
        <v>69968098</v>
      </c>
      <c r="D30" s="75">
        <f>SUM(D17+D24+D27)</f>
        <v>74294838</v>
      </c>
      <c r="E30" s="75">
        <f>SUM(E17+E24+E27)</f>
        <v>74294838</v>
      </c>
      <c r="F30" s="84" t="s">
        <v>94</v>
      </c>
      <c r="G30" s="75">
        <f>SUM(G17+G24+G27)</f>
        <v>69968098</v>
      </c>
      <c r="H30" s="75">
        <f>SUM(H17+H24+H27)</f>
        <v>74294838</v>
      </c>
      <c r="I30" s="75">
        <f>SUM(I17+I24+I27)</f>
        <v>68907132</v>
      </c>
    </row>
  </sheetData>
  <mergeCells count="12">
    <mergeCell ref="G7:G8"/>
    <mergeCell ref="H7:H8"/>
    <mergeCell ref="I7:I8"/>
    <mergeCell ref="B2:I2"/>
    <mergeCell ref="B3:I3"/>
    <mergeCell ref="B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84"/>
  <sheetViews>
    <sheetView workbookViewId="0">
      <selection activeCell="H19" sqref="H19"/>
    </sheetView>
  </sheetViews>
  <sheetFormatPr defaultRowHeight="12.75"/>
  <cols>
    <col min="1" max="1" width="8.33203125" bestFit="1" customWidth="1"/>
    <col min="2" max="2" width="36.5" customWidth="1"/>
    <col min="3" max="3" width="20.83203125" customWidth="1"/>
    <col min="4" max="5" width="20.33203125" customWidth="1"/>
    <col min="6" max="6" width="32.5" bestFit="1" customWidth="1"/>
    <col min="7" max="7" width="15.6640625" customWidth="1"/>
    <col min="8" max="8" width="19.33203125" customWidth="1"/>
    <col min="9" max="9" width="15.5" customWidth="1"/>
  </cols>
  <sheetData>
    <row r="1" spans="1:9">
      <c r="H1" t="s">
        <v>307</v>
      </c>
    </row>
    <row r="2" spans="1:9" ht="15.75">
      <c r="A2" s="317" t="s">
        <v>298</v>
      </c>
      <c r="B2" s="317"/>
      <c r="C2" s="317"/>
      <c r="D2" s="317"/>
      <c r="E2" s="317"/>
      <c r="F2" s="317"/>
      <c r="G2" s="317"/>
      <c r="H2" s="317"/>
      <c r="I2" s="317"/>
    </row>
    <row r="3" spans="1:9" ht="15.75">
      <c r="A3" s="317" t="s">
        <v>361</v>
      </c>
      <c r="B3" s="317"/>
      <c r="C3" s="317"/>
      <c r="D3" s="317"/>
      <c r="E3" s="317"/>
      <c r="F3" s="317"/>
      <c r="G3" s="317"/>
      <c r="H3" s="317"/>
      <c r="I3" s="317"/>
    </row>
    <row r="4" spans="1:9" ht="15.75">
      <c r="A4" s="81"/>
      <c r="B4" s="81"/>
      <c r="C4" s="81"/>
      <c r="D4" s="81"/>
      <c r="E4" s="81"/>
      <c r="F4" s="81"/>
      <c r="G4" s="81"/>
      <c r="H4" s="81"/>
      <c r="I4" s="81"/>
    </row>
    <row r="5" spans="1:9">
      <c r="A5" s="207"/>
      <c r="B5" s="321"/>
      <c r="C5" s="321"/>
      <c r="D5" s="321"/>
      <c r="E5" s="321"/>
      <c r="F5" s="321"/>
      <c r="G5" s="208"/>
      <c r="H5" s="208"/>
      <c r="I5" s="209" t="s">
        <v>112</v>
      </c>
    </row>
    <row r="6" spans="1:9">
      <c r="A6" s="76"/>
      <c r="B6" s="77" t="s">
        <v>18</v>
      </c>
      <c r="C6" s="77" t="s">
        <v>19</v>
      </c>
      <c r="D6" s="77" t="s">
        <v>20</v>
      </c>
      <c r="E6" s="77" t="s">
        <v>21</v>
      </c>
      <c r="F6" s="78" t="s">
        <v>33</v>
      </c>
      <c r="G6" s="78" t="s">
        <v>22</v>
      </c>
      <c r="H6" s="78" t="s">
        <v>23</v>
      </c>
      <c r="I6" s="78" t="s">
        <v>54</v>
      </c>
    </row>
    <row r="7" spans="1:9" ht="12.75" customHeight="1">
      <c r="A7" s="314" t="s">
        <v>0</v>
      </c>
      <c r="B7" s="316" t="s">
        <v>9</v>
      </c>
      <c r="C7" s="316" t="s">
        <v>15</v>
      </c>
      <c r="D7" s="316" t="s">
        <v>16</v>
      </c>
      <c r="E7" s="316" t="s">
        <v>357</v>
      </c>
      <c r="F7" s="316" t="s">
        <v>9</v>
      </c>
      <c r="G7" s="316" t="s">
        <v>15</v>
      </c>
      <c r="H7" s="316" t="s">
        <v>16</v>
      </c>
      <c r="I7" s="316" t="s">
        <v>357</v>
      </c>
    </row>
    <row r="8" spans="1:9">
      <c r="A8" s="421"/>
      <c r="B8" s="316"/>
      <c r="C8" s="316"/>
      <c r="D8" s="316"/>
      <c r="E8" s="316"/>
      <c r="F8" s="316"/>
      <c r="G8" s="316"/>
      <c r="H8" s="316"/>
      <c r="I8" s="316"/>
    </row>
    <row r="9" spans="1:9">
      <c r="A9" s="63">
        <v>1</v>
      </c>
      <c r="B9" s="83" t="s">
        <v>55</v>
      </c>
      <c r="C9" s="58"/>
      <c r="D9" s="58"/>
      <c r="E9" s="58"/>
      <c r="F9" s="83" t="s">
        <v>56</v>
      </c>
      <c r="G9" s="64"/>
      <c r="H9" s="64"/>
      <c r="I9" s="65"/>
    </row>
    <row r="10" spans="1:9">
      <c r="A10" s="63">
        <v>2</v>
      </c>
      <c r="B10" s="66" t="s">
        <v>57</v>
      </c>
      <c r="C10" s="58">
        <v>27120850</v>
      </c>
      <c r="D10" s="58">
        <v>27590828</v>
      </c>
      <c r="E10" s="58">
        <v>27590828</v>
      </c>
      <c r="F10" s="66" t="s">
        <v>58</v>
      </c>
      <c r="G10" s="58">
        <v>33599400</v>
      </c>
      <c r="H10" s="58">
        <v>34152599</v>
      </c>
      <c r="I10" s="58">
        <v>33483646</v>
      </c>
    </row>
    <row r="11" spans="1:9">
      <c r="A11" s="63">
        <v>3</v>
      </c>
      <c r="B11" s="66" t="s">
        <v>59</v>
      </c>
      <c r="C11" s="58">
        <v>0</v>
      </c>
      <c r="D11" s="58">
        <v>0</v>
      </c>
      <c r="E11" s="58">
        <v>0</v>
      </c>
      <c r="F11" s="66" t="s">
        <v>60</v>
      </c>
      <c r="G11" s="58">
        <v>6058645</v>
      </c>
      <c r="H11" s="58">
        <v>5543128</v>
      </c>
      <c r="I11" s="58">
        <v>4792765</v>
      </c>
    </row>
    <row r="12" spans="1:9">
      <c r="A12" s="63">
        <v>4</v>
      </c>
      <c r="B12" s="66" t="s">
        <v>61</v>
      </c>
      <c r="C12" s="58">
        <v>0</v>
      </c>
      <c r="D12" s="58">
        <v>0</v>
      </c>
      <c r="E12" s="58">
        <v>0</v>
      </c>
      <c r="F12" s="66" t="s">
        <v>62</v>
      </c>
      <c r="G12" s="58">
        <v>30310053</v>
      </c>
      <c r="H12" s="58">
        <v>34470923</v>
      </c>
      <c r="I12" s="58">
        <v>30502533</v>
      </c>
    </row>
    <row r="13" spans="1:9">
      <c r="A13" s="63">
        <v>5</v>
      </c>
      <c r="B13" s="66" t="s">
        <v>63</v>
      </c>
      <c r="C13" s="58">
        <v>0</v>
      </c>
      <c r="D13" s="58">
        <v>0</v>
      </c>
      <c r="E13" s="58">
        <v>0</v>
      </c>
      <c r="F13" s="66" t="s">
        <v>64</v>
      </c>
      <c r="G13" s="58">
        <v>0</v>
      </c>
      <c r="H13" s="58">
        <v>0</v>
      </c>
      <c r="I13" s="58">
        <v>0</v>
      </c>
    </row>
    <row r="14" spans="1:9">
      <c r="A14" s="63">
        <v>6</v>
      </c>
      <c r="B14" s="66" t="s">
        <v>65</v>
      </c>
      <c r="C14" s="58">
        <v>0</v>
      </c>
      <c r="D14" s="58">
        <v>0</v>
      </c>
      <c r="E14" s="58"/>
      <c r="F14" s="66" t="s">
        <v>66</v>
      </c>
      <c r="G14" s="58">
        <v>0</v>
      </c>
      <c r="H14" s="58">
        <v>0</v>
      </c>
      <c r="I14" s="58">
        <v>0</v>
      </c>
    </row>
    <row r="15" spans="1:9">
      <c r="A15" s="63">
        <v>7</v>
      </c>
      <c r="B15" s="66" t="s">
        <v>67</v>
      </c>
      <c r="C15" s="58">
        <v>0</v>
      </c>
      <c r="D15" s="58">
        <v>2907236</v>
      </c>
      <c r="E15" s="58">
        <v>2907236</v>
      </c>
      <c r="F15" s="67" t="s">
        <v>68</v>
      </c>
      <c r="G15" s="58">
        <v>0</v>
      </c>
      <c r="H15" s="58">
        <v>0</v>
      </c>
      <c r="I15" s="58">
        <v>0</v>
      </c>
    </row>
    <row r="16" spans="1:9">
      <c r="A16" s="63">
        <v>8</v>
      </c>
      <c r="B16" s="59"/>
      <c r="C16" s="58"/>
      <c r="D16" s="58"/>
      <c r="E16" s="58"/>
      <c r="F16" s="66" t="s">
        <v>69</v>
      </c>
      <c r="G16" s="58">
        <v>0</v>
      </c>
      <c r="H16" s="58">
        <v>0</v>
      </c>
      <c r="I16" s="58">
        <f>+[1]Feladatbontás!I16+[1]Feladatbontás!I49+[1]Feladatbontás!I84</f>
        <v>0</v>
      </c>
    </row>
    <row r="17" spans="1:9">
      <c r="A17" s="69">
        <v>9</v>
      </c>
      <c r="B17" s="70" t="s">
        <v>70</v>
      </c>
      <c r="C17" s="70">
        <f>SUM(C10:C16)</f>
        <v>27120850</v>
      </c>
      <c r="D17" s="70">
        <f>SUM(D10:D16)</f>
        <v>30498064</v>
      </c>
      <c r="E17" s="70">
        <f>SUM(E10:E16)</f>
        <v>30498064</v>
      </c>
      <c r="F17" s="71" t="s">
        <v>71</v>
      </c>
      <c r="G17" s="71">
        <f>SUM(G10:G16)</f>
        <v>69968098</v>
      </c>
      <c r="H17" s="71">
        <f>SUM(H10:H16)</f>
        <v>74166650</v>
      </c>
      <c r="I17" s="71">
        <f>SUM(I10:I16)</f>
        <v>68778944</v>
      </c>
    </row>
    <row r="18" spans="1:9">
      <c r="A18" s="63">
        <v>10</v>
      </c>
      <c r="B18" s="83" t="s">
        <v>72</v>
      </c>
      <c r="C18" s="58"/>
      <c r="D18" s="58"/>
      <c r="E18" s="58"/>
      <c r="F18" s="83" t="s">
        <v>73</v>
      </c>
      <c r="G18" s="58"/>
      <c r="H18" s="58"/>
      <c r="I18" s="58"/>
    </row>
    <row r="19" spans="1:9">
      <c r="A19" s="63">
        <v>11</v>
      </c>
      <c r="B19" s="66" t="s">
        <v>74</v>
      </c>
      <c r="C19" s="58">
        <v>0</v>
      </c>
      <c r="D19" s="58">
        <v>0</v>
      </c>
      <c r="E19" s="58">
        <v>0</v>
      </c>
      <c r="F19" s="66" t="s">
        <v>75</v>
      </c>
      <c r="G19" s="58">
        <v>0</v>
      </c>
      <c r="H19" s="58">
        <v>128188</v>
      </c>
      <c r="I19" s="58">
        <v>128188</v>
      </c>
    </row>
    <row r="20" spans="1:9">
      <c r="A20" s="63">
        <v>12</v>
      </c>
      <c r="B20" s="66" t="s">
        <v>76</v>
      </c>
      <c r="C20" s="58">
        <v>0</v>
      </c>
      <c r="D20" s="58">
        <v>0</v>
      </c>
      <c r="E20" s="58">
        <v>0</v>
      </c>
      <c r="F20" s="60" t="s">
        <v>77</v>
      </c>
      <c r="G20" s="58">
        <v>0</v>
      </c>
      <c r="H20" s="58"/>
      <c r="I20" s="58"/>
    </row>
    <row r="21" spans="1:9">
      <c r="A21" s="63">
        <v>13</v>
      </c>
      <c r="B21" s="66" t="s">
        <v>78</v>
      </c>
      <c r="C21" s="58">
        <v>0</v>
      </c>
      <c r="D21" s="58">
        <f>+[1]Feladatbontás!D21+[1]Feladatbontás!D54+[1]Feladatbontás!D89</f>
        <v>0</v>
      </c>
      <c r="E21" s="58">
        <f>+[1]Feladatbontás!E21+[1]Feladatbontás!E54+[1]Feladatbontás!E89</f>
        <v>0</v>
      </c>
      <c r="F21" s="66" t="s">
        <v>79</v>
      </c>
      <c r="G21" s="58">
        <v>0</v>
      </c>
      <c r="H21" s="58">
        <v>0</v>
      </c>
      <c r="I21" s="58">
        <v>0</v>
      </c>
    </row>
    <row r="22" spans="1:9">
      <c r="A22" s="63">
        <v>14</v>
      </c>
      <c r="B22" s="66" t="s">
        <v>80</v>
      </c>
      <c r="C22" s="58">
        <v>0</v>
      </c>
      <c r="D22" s="58">
        <f>+[1]Feladatbontás!D22+[1]Feladatbontás!D55+[1]Feladatbontás!D90</f>
        <v>0</v>
      </c>
      <c r="E22" s="58">
        <f>+[1]Feladatbontás!E22+[1]Feladatbontás!E55+[1]Feladatbontás!E90</f>
        <v>0</v>
      </c>
      <c r="F22" s="66" t="s">
        <v>81</v>
      </c>
      <c r="G22" s="58">
        <v>0</v>
      </c>
      <c r="H22" s="58"/>
      <c r="I22" s="58">
        <f>+[1]Feladatbontás!I22+[1]Feladatbontás!I55+[1]Feladatbontás!I90</f>
        <v>0</v>
      </c>
    </row>
    <row r="23" spans="1:9">
      <c r="A23" s="63">
        <v>15</v>
      </c>
      <c r="B23" s="66" t="s">
        <v>82</v>
      </c>
      <c r="C23" s="58">
        <v>0</v>
      </c>
      <c r="D23" s="58">
        <v>0</v>
      </c>
      <c r="E23" s="58">
        <v>0</v>
      </c>
      <c r="F23" s="66" t="s">
        <v>83</v>
      </c>
      <c r="G23" s="58">
        <v>0</v>
      </c>
      <c r="H23" s="58">
        <v>0</v>
      </c>
      <c r="I23" s="58">
        <v>0</v>
      </c>
    </row>
    <row r="24" spans="1:9">
      <c r="A24" s="63">
        <v>16</v>
      </c>
      <c r="B24" s="80" t="s">
        <v>84</v>
      </c>
      <c r="C24" s="72">
        <f>SUM(C18:C23)</f>
        <v>0</v>
      </c>
      <c r="D24" s="72">
        <f>SUM(D18:D23)</f>
        <v>0</v>
      </c>
      <c r="E24" s="72">
        <f>SUM(E18:E23)</f>
        <v>0</v>
      </c>
      <c r="F24" s="80" t="s">
        <v>85</v>
      </c>
      <c r="G24" s="71">
        <f>SUM(G18:G23)</f>
        <v>0</v>
      </c>
      <c r="H24" s="71">
        <f>SUM(H18:H23)</f>
        <v>128188</v>
      </c>
      <c r="I24" s="71">
        <f>SUM(I18:I23)</f>
        <v>128188</v>
      </c>
    </row>
    <row r="25" spans="1:9">
      <c r="A25" s="63">
        <v>17</v>
      </c>
      <c r="B25" s="73" t="s">
        <v>86</v>
      </c>
      <c r="C25" s="62"/>
      <c r="D25" s="62">
        <v>0</v>
      </c>
      <c r="E25" s="62">
        <v>0</v>
      </c>
      <c r="F25" s="73" t="s">
        <v>86</v>
      </c>
      <c r="G25" s="62"/>
      <c r="H25" s="62">
        <f>+[1]Feladatbontás!H25+[1]Feladatbontás!H58+[1]Feladatbontás!H93</f>
        <v>0</v>
      </c>
      <c r="I25" s="62">
        <v>0</v>
      </c>
    </row>
    <row r="26" spans="1:9">
      <c r="A26" s="63">
        <v>18</v>
      </c>
      <c r="B26" s="79"/>
      <c r="C26" s="58"/>
      <c r="D26" s="58"/>
      <c r="E26" s="58"/>
      <c r="F26" s="79"/>
      <c r="G26" s="58"/>
      <c r="H26" s="58"/>
      <c r="I26" s="58"/>
    </row>
    <row r="27" spans="1:9">
      <c r="A27" s="63">
        <v>19</v>
      </c>
      <c r="B27" s="68" t="s">
        <v>87</v>
      </c>
      <c r="C27" s="68">
        <f>+C28+C29</f>
        <v>42847248</v>
      </c>
      <c r="D27" s="68">
        <f>+D28+D29</f>
        <v>43796774</v>
      </c>
      <c r="E27" s="68">
        <f>+E28+E29</f>
        <v>43796774</v>
      </c>
      <c r="F27" s="83" t="s">
        <v>88</v>
      </c>
      <c r="G27" s="62">
        <f>+G28+G29</f>
        <v>0</v>
      </c>
      <c r="H27" s="62">
        <f>+H28+H29</f>
        <v>0</v>
      </c>
      <c r="I27" s="62">
        <f>+I28+I29</f>
        <v>0</v>
      </c>
    </row>
    <row r="28" spans="1:9">
      <c r="A28" s="63">
        <v>20</v>
      </c>
      <c r="B28" s="61" t="s">
        <v>89</v>
      </c>
      <c r="C28" s="67">
        <v>42847248</v>
      </c>
      <c r="D28" s="67">
        <v>43796774</v>
      </c>
      <c r="E28" s="67">
        <v>43796774</v>
      </c>
      <c r="F28" s="61" t="s">
        <v>90</v>
      </c>
      <c r="G28" s="58"/>
      <c r="H28" s="58">
        <f>+[1]Feladatbontás!H28+[1]Feladatbontás!H61+[1]Feladatbontás!H96</f>
        <v>0</v>
      </c>
      <c r="I28" s="58">
        <f>+[1]Feladatbontás!I28+[1]Feladatbontás!I61+[1]Feladatbontás!I96</f>
        <v>0</v>
      </c>
    </row>
    <row r="29" spans="1:9">
      <c r="A29" s="63">
        <v>21</v>
      </c>
      <c r="B29" s="61" t="s">
        <v>91</v>
      </c>
      <c r="C29" s="67">
        <v>0</v>
      </c>
      <c r="D29" s="67">
        <v>0</v>
      </c>
      <c r="E29" s="67">
        <v>0</v>
      </c>
      <c r="F29" s="61" t="s">
        <v>92</v>
      </c>
      <c r="G29" s="58"/>
      <c r="H29" s="58">
        <f>+[1]Feladatbontás!H29+[1]Feladatbontás!H62+[1]Feladatbontás!H97</f>
        <v>0</v>
      </c>
      <c r="I29" s="58">
        <f>+[1]Feladatbontás!I29+[1]Feladatbontás!I62+[1]Feladatbontás!I97</f>
        <v>0</v>
      </c>
    </row>
    <row r="30" spans="1:9">
      <c r="A30" s="74">
        <v>22</v>
      </c>
      <c r="B30" s="84" t="s">
        <v>93</v>
      </c>
      <c r="C30" s="75">
        <f>SUM(C17+C24+C27)</f>
        <v>69968098</v>
      </c>
      <c r="D30" s="75">
        <f>SUM(D17+D24+D27)</f>
        <v>74294838</v>
      </c>
      <c r="E30" s="75">
        <f>SUM(E17+E24+E27)</f>
        <v>74294838</v>
      </c>
      <c r="F30" s="84" t="s">
        <v>94</v>
      </c>
      <c r="G30" s="75">
        <f>SUM(G17+G24+G27)</f>
        <v>69968098</v>
      </c>
      <c r="H30" s="75">
        <f>SUM(H17+H24+H27)</f>
        <v>74294838</v>
      </c>
      <c r="I30" s="75">
        <f>SUM(I17+I24+I27)</f>
        <v>68907132</v>
      </c>
    </row>
    <row r="31" spans="1:9">
      <c r="A31" s="88"/>
      <c r="B31" s="90"/>
      <c r="C31" s="90"/>
      <c r="D31" s="90"/>
      <c r="E31" s="90"/>
      <c r="F31" s="90"/>
      <c r="G31" s="208"/>
      <c r="H31" s="208"/>
      <c r="I31" s="208"/>
    </row>
    <row r="32" spans="1:9">
      <c r="A32" s="88"/>
      <c r="B32" s="90"/>
      <c r="C32" s="90"/>
      <c r="D32" s="90"/>
      <c r="E32" s="90"/>
      <c r="F32" s="90"/>
      <c r="G32" s="208"/>
      <c r="H32" s="208"/>
      <c r="I32" s="208"/>
    </row>
    <row r="33" spans="1:9">
      <c r="A33" s="88"/>
      <c r="B33" s="90"/>
      <c r="C33" s="90"/>
      <c r="D33" s="90"/>
      <c r="E33" s="90"/>
      <c r="F33" s="90"/>
      <c r="G33" s="208"/>
      <c r="H33" s="208"/>
      <c r="I33" s="208"/>
    </row>
    <row r="34" spans="1:9">
      <c r="A34" s="88"/>
      <c r="B34" s="90"/>
      <c r="C34" s="90"/>
      <c r="D34" s="90"/>
      <c r="E34" s="90"/>
      <c r="F34" s="90"/>
      <c r="G34" s="208"/>
      <c r="H34" s="208"/>
      <c r="I34" s="208"/>
    </row>
    <row r="35" spans="1:9">
      <c r="A35" s="88"/>
      <c r="B35" s="90"/>
      <c r="C35" s="90"/>
      <c r="D35" s="90"/>
      <c r="E35" s="90"/>
      <c r="F35" s="90"/>
      <c r="G35" s="208"/>
      <c r="H35" s="208"/>
      <c r="I35" s="208"/>
    </row>
    <row r="36" spans="1:9">
      <c r="A36" s="88"/>
      <c r="B36" s="90"/>
      <c r="C36" s="90"/>
      <c r="D36" s="90"/>
      <c r="E36" s="90"/>
      <c r="F36" s="90"/>
      <c r="G36" s="208"/>
      <c r="H36" s="208"/>
      <c r="I36" s="208"/>
    </row>
    <row r="37" spans="1:9">
      <c r="A37" s="88"/>
      <c r="B37" s="90"/>
      <c r="C37" s="90"/>
      <c r="D37" s="90"/>
      <c r="E37" s="90"/>
      <c r="F37" s="90"/>
      <c r="G37" s="208"/>
      <c r="H37" s="208"/>
      <c r="I37" s="208"/>
    </row>
    <row r="38" spans="1:9">
      <c r="A38" s="207"/>
      <c r="B38" s="208"/>
      <c r="C38" s="208"/>
      <c r="D38" s="208"/>
      <c r="E38" s="208"/>
      <c r="F38" s="208"/>
      <c r="G38" s="208"/>
      <c r="H38" s="208"/>
      <c r="I38" s="208"/>
    </row>
    <row r="39" spans="1:9">
      <c r="A39" s="207"/>
      <c r="B39" s="210"/>
      <c r="C39" s="208"/>
      <c r="D39" s="208"/>
      <c r="E39" s="208"/>
      <c r="F39" s="208"/>
      <c r="G39" s="208"/>
      <c r="H39" s="208"/>
      <c r="I39" s="208"/>
    </row>
    <row r="40" spans="1:9">
      <c r="A40" s="207"/>
      <c r="B40" s="210"/>
      <c r="C40" s="208"/>
      <c r="D40" s="208"/>
      <c r="E40" s="208"/>
      <c r="F40" s="208"/>
      <c r="G40" s="208"/>
      <c r="H40" s="208"/>
      <c r="I40" s="208"/>
    </row>
    <row r="41" spans="1:9" ht="15.75">
      <c r="A41" s="317" t="s">
        <v>297</v>
      </c>
      <c r="B41" s="317"/>
      <c r="C41" s="317"/>
      <c r="D41" s="317"/>
      <c r="E41" s="317"/>
      <c r="F41" s="317"/>
      <c r="G41" s="317"/>
      <c r="H41" s="317"/>
      <c r="I41" s="317"/>
    </row>
    <row r="42" spans="1:9" ht="15.75">
      <c r="A42" s="317" t="s">
        <v>354</v>
      </c>
      <c r="B42" s="317"/>
      <c r="C42" s="317"/>
      <c r="D42" s="317"/>
      <c r="E42" s="317"/>
      <c r="F42" s="317"/>
      <c r="G42" s="317"/>
      <c r="H42" s="317"/>
      <c r="I42" s="317"/>
    </row>
    <row r="43" spans="1:9" ht="15.75">
      <c r="A43" s="81"/>
      <c r="B43" s="81"/>
      <c r="C43" s="81"/>
      <c r="D43" s="81"/>
      <c r="E43" s="81"/>
      <c r="F43" s="81"/>
      <c r="G43" s="81"/>
      <c r="H43" s="81"/>
      <c r="I43" s="81"/>
    </row>
    <row r="44" spans="1:9">
      <c r="A44" s="207"/>
      <c r="B44" s="208"/>
      <c r="C44" s="208"/>
      <c r="D44" s="208"/>
      <c r="E44" s="208"/>
      <c r="F44" s="208"/>
      <c r="G44" s="208"/>
      <c r="H44" s="208"/>
      <c r="I44" s="209" t="s">
        <v>112</v>
      </c>
    </row>
    <row r="45" spans="1:9">
      <c r="A45" s="76"/>
      <c r="B45" s="77" t="s">
        <v>18</v>
      </c>
      <c r="C45" s="77" t="s">
        <v>19</v>
      </c>
      <c r="D45" s="77" t="s">
        <v>20</v>
      </c>
      <c r="E45" s="77" t="s">
        <v>21</v>
      </c>
      <c r="F45" s="78" t="s">
        <v>33</v>
      </c>
      <c r="G45" s="78" t="s">
        <v>22</v>
      </c>
      <c r="H45" s="78" t="s">
        <v>23</v>
      </c>
      <c r="I45" s="78" t="s">
        <v>54</v>
      </c>
    </row>
    <row r="46" spans="1:9">
      <c r="A46" s="314" t="s">
        <v>0</v>
      </c>
      <c r="B46" s="316" t="s">
        <v>9</v>
      </c>
      <c r="C46" s="316" t="s">
        <v>15</v>
      </c>
      <c r="D46" s="316" t="s">
        <v>16</v>
      </c>
      <c r="E46" s="316" t="s">
        <v>17</v>
      </c>
      <c r="F46" s="316" t="s">
        <v>9</v>
      </c>
      <c r="G46" s="316" t="s">
        <v>15</v>
      </c>
      <c r="H46" s="316" t="s">
        <v>16</v>
      </c>
      <c r="I46" s="316" t="s">
        <v>17</v>
      </c>
    </row>
    <row r="47" spans="1:9">
      <c r="A47" s="421"/>
      <c r="B47" s="316"/>
      <c r="C47" s="316"/>
      <c r="D47" s="316"/>
      <c r="E47" s="316"/>
      <c r="F47" s="316"/>
      <c r="G47" s="316"/>
      <c r="H47" s="316"/>
      <c r="I47" s="316"/>
    </row>
    <row r="48" spans="1:9">
      <c r="A48" s="63">
        <v>1</v>
      </c>
      <c r="B48" s="83" t="s">
        <v>55</v>
      </c>
      <c r="C48" s="58"/>
      <c r="D48" s="58"/>
      <c r="E48" s="58"/>
      <c r="F48" s="83" t="s">
        <v>56</v>
      </c>
      <c r="G48" s="65"/>
      <c r="H48" s="65"/>
      <c r="I48" s="65"/>
    </row>
    <row r="49" spans="1:9">
      <c r="A49" s="63">
        <v>2</v>
      </c>
      <c r="B49" s="66" t="s">
        <v>57</v>
      </c>
      <c r="C49" s="58">
        <v>0</v>
      </c>
      <c r="D49" s="58">
        <v>0</v>
      </c>
      <c r="E49" s="58"/>
      <c r="F49" s="66" t="s">
        <v>58</v>
      </c>
      <c r="G49" s="58">
        <v>0</v>
      </c>
      <c r="H49" s="58">
        <v>0</v>
      </c>
      <c r="I49" s="58"/>
    </row>
    <row r="50" spans="1:9">
      <c r="A50" s="63">
        <v>3</v>
      </c>
      <c r="B50" s="66" t="s">
        <v>59</v>
      </c>
      <c r="C50" s="58"/>
      <c r="D50" s="58"/>
      <c r="E50" s="58"/>
      <c r="F50" s="66" t="s">
        <v>60</v>
      </c>
      <c r="G50" s="58">
        <v>0</v>
      </c>
      <c r="H50" s="58">
        <v>0</v>
      </c>
      <c r="I50" s="58"/>
    </row>
    <row r="51" spans="1:9">
      <c r="A51" s="63">
        <v>4</v>
      </c>
      <c r="B51" s="66" t="s">
        <v>61</v>
      </c>
      <c r="C51" s="58">
        <v>0</v>
      </c>
      <c r="D51" s="58">
        <v>0</v>
      </c>
      <c r="E51" s="58"/>
      <c r="F51" s="66" t="s">
        <v>62</v>
      </c>
      <c r="G51" s="58">
        <v>0</v>
      </c>
      <c r="H51" s="58">
        <v>0</v>
      </c>
      <c r="I51" s="58"/>
    </row>
    <row r="52" spans="1:9">
      <c r="A52" s="63">
        <v>5</v>
      </c>
      <c r="B52" s="66" t="s">
        <v>63</v>
      </c>
      <c r="C52" s="58">
        <v>0</v>
      </c>
      <c r="D52" s="58">
        <v>0</v>
      </c>
      <c r="E52" s="58"/>
      <c r="F52" s="66" t="s">
        <v>64</v>
      </c>
      <c r="G52" s="58">
        <v>0</v>
      </c>
      <c r="H52" s="58">
        <v>0</v>
      </c>
      <c r="I52" s="58"/>
    </row>
    <row r="53" spans="1:9">
      <c r="A53" s="63">
        <v>6</v>
      </c>
      <c r="B53" s="66" t="s">
        <v>65</v>
      </c>
      <c r="C53" s="58">
        <v>0</v>
      </c>
      <c r="D53" s="58">
        <v>0</v>
      </c>
      <c r="E53" s="58"/>
      <c r="F53" s="66" t="s">
        <v>66</v>
      </c>
      <c r="G53" s="58"/>
      <c r="H53" s="58"/>
      <c r="I53" s="58"/>
    </row>
    <row r="54" spans="1:9">
      <c r="A54" s="63">
        <v>7</v>
      </c>
      <c r="B54" s="66" t="s">
        <v>67</v>
      </c>
      <c r="C54" s="58">
        <v>0</v>
      </c>
      <c r="D54" s="58">
        <v>0</v>
      </c>
      <c r="E54" s="58"/>
      <c r="F54" s="67" t="s">
        <v>68</v>
      </c>
      <c r="G54" s="58">
        <v>0</v>
      </c>
      <c r="H54" s="58">
        <v>0</v>
      </c>
      <c r="I54" s="58"/>
    </row>
    <row r="55" spans="1:9">
      <c r="A55" s="63">
        <v>8</v>
      </c>
      <c r="B55" s="59"/>
      <c r="C55" s="58"/>
      <c r="D55" s="58"/>
      <c r="E55" s="58"/>
      <c r="F55" s="66" t="s">
        <v>69</v>
      </c>
      <c r="G55" s="58"/>
      <c r="H55" s="58"/>
      <c r="I55" s="58"/>
    </row>
    <row r="56" spans="1:9">
      <c r="A56" s="69">
        <v>9</v>
      </c>
      <c r="B56" s="70" t="s">
        <v>70</v>
      </c>
      <c r="C56" s="70"/>
      <c r="D56" s="70"/>
      <c r="E56" s="70"/>
      <c r="F56" s="71" t="s">
        <v>71</v>
      </c>
      <c r="G56" s="71">
        <f>SUM(G49:G55)</f>
        <v>0</v>
      </c>
      <c r="H56" s="71"/>
      <c r="I56" s="71">
        <f>SUM(I49:I55)</f>
        <v>0</v>
      </c>
    </row>
    <row r="57" spans="1:9">
      <c r="A57" s="63">
        <v>10</v>
      </c>
      <c r="B57" s="83" t="s">
        <v>72</v>
      </c>
      <c r="C57" s="58"/>
      <c r="D57" s="58"/>
      <c r="E57" s="58"/>
      <c r="F57" s="83" t="s">
        <v>73</v>
      </c>
      <c r="G57" s="58"/>
      <c r="H57" s="58"/>
      <c r="I57" s="58"/>
    </row>
    <row r="58" spans="1:9">
      <c r="A58" s="63">
        <v>11</v>
      </c>
      <c r="B58" s="66" t="s">
        <v>74</v>
      </c>
      <c r="C58" s="58">
        <v>0</v>
      </c>
      <c r="D58" s="58">
        <v>0</v>
      </c>
      <c r="E58" s="58">
        <v>0</v>
      </c>
      <c r="F58" s="66" t="s">
        <v>75</v>
      </c>
      <c r="G58" s="58">
        <v>0</v>
      </c>
      <c r="H58" s="58">
        <v>0</v>
      </c>
      <c r="I58" s="58">
        <v>0</v>
      </c>
    </row>
    <row r="59" spans="1:9">
      <c r="A59" s="63">
        <v>12</v>
      </c>
      <c r="B59" s="66" t="s">
        <v>76</v>
      </c>
      <c r="C59" s="58">
        <v>0</v>
      </c>
      <c r="D59" s="58">
        <v>0</v>
      </c>
      <c r="E59" s="58">
        <v>0</v>
      </c>
      <c r="F59" s="60" t="s">
        <v>77</v>
      </c>
      <c r="G59" s="58">
        <v>0</v>
      </c>
      <c r="H59" s="58">
        <v>0</v>
      </c>
      <c r="I59" s="58">
        <v>0</v>
      </c>
    </row>
    <row r="60" spans="1:9">
      <c r="A60" s="63">
        <v>13</v>
      </c>
      <c r="B60" s="66" t="s">
        <v>78</v>
      </c>
      <c r="C60" s="58">
        <v>0</v>
      </c>
      <c r="D60" s="58">
        <v>0</v>
      </c>
      <c r="E60" s="58">
        <v>0</v>
      </c>
      <c r="F60" s="66" t="s">
        <v>79</v>
      </c>
      <c r="G60" s="58">
        <v>0</v>
      </c>
      <c r="H60" s="58">
        <v>0</v>
      </c>
      <c r="I60" s="58">
        <v>0</v>
      </c>
    </row>
    <row r="61" spans="1:9">
      <c r="A61" s="63">
        <v>14</v>
      </c>
      <c r="B61" s="66" t="s">
        <v>80</v>
      </c>
      <c r="C61" s="58">
        <v>0</v>
      </c>
      <c r="D61" s="58">
        <v>0</v>
      </c>
      <c r="E61" s="58">
        <v>0</v>
      </c>
      <c r="F61" s="66" t="s">
        <v>81</v>
      </c>
      <c r="G61" s="58">
        <v>0</v>
      </c>
      <c r="H61" s="58">
        <v>0</v>
      </c>
      <c r="I61" s="58">
        <v>0</v>
      </c>
    </row>
    <row r="62" spans="1:9">
      <c r="A62" s="63">
        <v>15</v>
      </c>
      <c r="B62" s="66" t="s">
        <v>82</v>
      </c>
      <c r="C62" s="58">
        <v>0</v>
      </c>
      <c r="D62" s="58">
        <v>0</v>
      </c>
      <c r="E62" s="58">
        <v>0</v>
      </c>
      <c r="F62" s="66" t="s">
        <v>83</v>
      </c>
      <c r="G62" s="58">
        <v>0</v>
      </c>
      <c r="H62" s="58">
        <v>0</v>
      </c>
      <c r="I62" s="58">
        <v>0</v>
      </c>
    </row>
    <row r="63" spans="1:9">
      <c r="A63" s="63">
        <v>16</v>
      </c>
      <c r="B63" s="80" t="s">
        <v>84</v>
      </c>
      <c r="C63" s="72">
        <f>SUM(C58:C62)</f>
        <v>0</v>
      </c>
      <c r="D63" s="72">
        <v>0</v>
      </c>
      <c r="E63" s="72">
        <f>SUM(E58:E62)</f>
        <v>0</v>
      </c>
      <c r="F63" s="80" t="s">
        <v>85</v>
      </c>
      <c r="G63" s="71">
        <f>SUM(G58:G62)</f>
        <v>0</v>
      </c>
      <c r="H63" s="71">
        <v>0</v>
      </c>
      <c r="I63" s="71">
        <f>SUM(I58:I62)</f>
        <v>0</v>
      </c>
    </row>
    <row r="64" spans="1:9">
      <c r="A64" s="63">
        <v>17</v>
      </c>
      <c r="B64" s="73" t="s">
        <v>86</v>
      </c>
      <c r="C64" s="62">
        <v>0</v>
      </c>
      <c r="D64" s="62">
        <v>0</v>
      </c>
      <c r="E64" s="62">
        <v>0</v>
      </c>
      <c r="F64" s="73" t="s">
        <v>86</v>
      </c>
      <c r="G64" s="62">
        <v>0</v>
      </c>
      <c r="H64" s="62">
        <v>0</v>
      </c>
      <c r="I64" s="62">
        <v>0</v>
      </c>
    </row>
    <row r="65" spans="1:9">
      <c r="A65" s="63">
        <v>18</v>
      </c>
      <c r="B65" s="79"/>
      <c r="C65" s="58"/>
      <c r="D65" s="58"/>
      <c r="E65" s="58"/>
      <c r="F65" s="79"/>
      <c r="G65" s="58"/>
      <c r="H65" s="58"/>
      <c r="I65" s="58"/>
    </row>
    <row r="66" spans="1:9">
      <c r="A66" s="63">
        <v>19</v>
      </c>
      <c r="B66" s="68" t="s">
        <v>87</v>
      </c>
      <c r="C66" s="68">
        <f>SUM(C67:C68)</f>
        <v>0</v>
      </c>
      <c r="D66" s="68">
        <v>0</v>
      </c>
      <c r="E66" s="68">
        <f>SUM(E67:E68)</f>
        <v>0</v>
      </c>
      <c r="F66" s="83" t="s">
        <v>88</v>
      </c>
      <c r="G66" s="62">
        <f>+G67+G68</f>
        <v>0</v>
      </c>
      <c r="H66" s="62">
        <v>0</v>
      </c>
      <c r="I66" s="62">
        <f>+I67+I68</f>
        <v>0</v>
      </c>
    </row>
    <row r="67" spans="1:9">
      <c r="A67" s="63">
        <v>20</v>
      </c>
      <c r="B67" s="61" t="s">
        <v>89</v>
      </c>
      <c r="C67" s="67">
        <v>0</v>
      </c>
      <c r="D67" s="67">
        <v>0</v>
      </c>
      <c r="E67" s="67">
        <v>0</v>
      </c>
      <c r="F67" s="61" t="s">
        <v>90</v>
      </c>
      <c r="G67" s="58">
        <v>0</v>
      </c>
      <c r="H67" s="58">
        <v>0</v>
      </c>
      <c r="I67" s="58">
        <v>0</v>
      </c>
    </row>
    <row r="68" spans="1:9">
      <c r="A68" s="63">
        <v>21</v>
      </c>
      <c r="B68" s="61" t="s">
        <v>91</v>
      </c>
      <c r="C68" s="67">
        <v>0</v>
      </c>
      <c r="D68" s="67">
        <v>0</v>
      </c>
      <c r="E68" s="67">
        <v>0</v>
      </c>
      <c r="F68" s="61" t="s">
        <v>92</v>
      </c>
      <c r="G68" s="58">
        <v>0</v>
      </c>
      <c r="H68" s="58">
        <v>0</v>
      </c>
      <c r="I68" s="58">
        <v>0</v>
      </c>
    </row>
    <row r="69" spans="1:9">
      <c r="A69" s="74">
        <v>22</v>
      </c>
      <c r="B69" s="84" t="s">
        <v>93</v>
      </c>
      <c r="C69" s="75">
        <f>+C66+C63+C56</f>
        <v>0</v>
      </c>
      <c r="D69" s="75"/>
      <c r="E69" s="75">
        <f>+E66+E63+E56</f>
        <v>0</v>
      </c>
      <c r="F69" s="84" t="s">
        <v>94</v>
      </c>
      <c r="G69" s="75">
        <f>+G56+G63+G66</f>
        <v>0</v>
      </c>
      <c r="H69" s="75">
        <f>+H56+H63+H66</f>
        <v>0</v>
      </c>
      <c r="I69" s="75">
        <f>+I56+I63+I66</f>
        <v>0</v>
      </c>
    </row>
    <row r="70" spans="1:9">
      <c r="A70" s="207"/>
      <c r="B70" s="208"/>
      <c r="C70" s="208"/>
      <c r="D70" s="208"/>
      <c r="E70" s="208"/>
      <c r="F70" s="208"/>
      <c r="G70" s="208"/>
      <c r="H70" s="208"/>
      <c r="I70" s="208"/>
    </row>
    <row r="71" spans="1:9">
      <c r="A71" s="207"/>
      <c r="B71" s="208"/>
      <c r="C71" s="208"/>
      <c r="D71" s="208"/>
      <c r="E71" s="208"/>
      <c r="F71" s="208"/>
      <c r="G71" s="208"/>
      <c r="H71" s="208"/>
      <c r="I71" s="208"/>
    </row>
    <row r="72" spans="1:9">
      <c r="A72" s="207"/>
      <c r="B72" s="208"/>
      <c r="C72" s="208"/>
      <c r="D72" s="208"/>
      <c r="E72" s="208"/>
      <c r="F72" s="208"/>
      <c r="G72" s="208"/>
      <c r="H72" s="208"/>
      <c r="I72" s="208"/>
    </row>
    <row r="73" spans="1:9">
      <c r="A73" s="207"/>
      <c r="B73" s="208"/>
      <c r="C73" s="208"/>
      <c r="D73" s="208"/>
      <c r="E73" s="208"/>
      <c r="F73" s="208"/>
      <c r="G73" s="208"/>
      <c r="H73" s="208"/>
      <c r="I73" s="208"/>
    </row>
    <row r="74" spans="1:9">
      <c r="A74" s="207"/>
      <c r="B74" s="208"/>
      <c r="C74" s="208"/>
      <c r="D74" s="208"/>
      <c r="E74" s="208"/>
      <c r="F74" s="208"/>
      <c r="G74" s="208"/>
      <c r="H74" s="208"/>
      <c r="I74" s="208"/>
    </row>
    <row r="75" spans="1:9">
      <c r="A75" s="207"/>
      <c r="B75" s="208"/>
      <c r="C75" s="208"/>
      <c r="D75" s="208"/>
      <c r="E75" s="208"/>
      <c r="F75" s="208"/>
      <c r="G75" s="208"/>
      <c r="H75" s="208"/>
      <c r="I75" s="208"/>
    </row>
    <row r="84" ht="12.75" customHeight="1"/>
  </sheetData>
  <mergeCells count="23">
    <mergeCell ref="H46:H47"/>
    <mergeCell ref="I46:I47"/>
    <mergeCell ref="C46:C47"/>
    <mergeCell ref="G46:G47"/>
    <mergeCell ref="D46:D47"/>
    <mergeCell ref="E46:E47"/>
    <mergeCell ref="F46:F47"/>
    <mergeCell ref="H7:H8"/>
    <mergeCell ref="F7:F8"/>
    <mergeCell ref="G7:G8"/>
    <mergeCell ref="I7:I8"/>
    <mergeCell ref="D7:D8"/>
    <mergeCell ref="E7:E8"/>
    <mergeCell ref="A42:I42"/>
    <mergeCell ref="A46:A47"/>
    <mergeCell ref="B46:B47"/>
    <mergeCell ref="A41:I41"/>
    <mergeCell ref="A2:I2"/>
    <mergeCell ref="A3:I3"/>
    <mergeCell ref="B5:F5"/>
    <mergeCell ref="A7:A8"/>
    <mergeCell ref="B7:B8"/>
    <mergeCell ref="C7:C8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opLeftCell="A16" workbookViewId="0">
      <selection activeCell="J31" sqref="J31"/>
    </sheetView>
  </sheetViews>
  <sheetFormatPr defaultRowHeight="12.75"/>
  <cols>
    <col min="1" max="1" width="8.33203125" bestFit="1" customWidth="1"/>
    <col min="2" max="2" width="42.1640625" bestFit="1" customWidth="1"/>
    <col min="3" max="3" width="18.5" customWidth="1"/>
    <col min="4" max="4" width="21.1640625" customWidth="1"/>
    <col min="5" max="5" width="17.5" customWidth="1"/>
    <col min="6" max="6" width="29.83203125" customWidth="1"/>
    <col min="7" max="7" width="20.83203125" customWidth="1"/>
    <col min="8" max="8" width="20.1640625" customWidth="1"/>
    <col min="9" max="9" width="16" customWidth="1"/>
    <col min="10" max="10" width="9.83203125" bestFit="1" customWidth="1"/>
  </cols>
  <sheetData>
    <row r="1" spans="1:9">
      <c r="H1" t="s">
        <v>107</v>
      </c>
    </row>
    <row r="2" spans="1:9" ht="15.75">
      <c r="A2" s="317" t="s">
        <v>103</v>
      </c>
      <c r="B2" s="317"/>
      <c r="C2" s="317"/>
      <c r="D2" s="317"/>
      <c r="E2" s="317"/>
      <c r="F2" s="317"/>
      <c r="G2" s="317"/>
      <c r="H2" s="317"/>
      <c r="I2" s="317"/>
    </row>
    <row r="3" spans="1:9" ht="15.75">
      <c r="A3" s="317" t="s">
        <v>366</v>
      </c>
      <c r="B3" s="317"/>
      <c r="C3" s="317"/>
      <c r="D3" s="317"/>
      <c r="E3" s="317"/>
      <c r="F3" s="317"/>
      <c r="G3" s="317"/>
      <c r="H3" s="317"/>
      <c r="I3" s="317"/>
    </row>
    <row r="4" spans="1:9" ht="15.75">
      <c r="A4" s="81"/>
      <c r="B4" s="81"/>
      <c r="C4" s="81"/>
      <c r="D4" s="81"/>
      <c r="E4" s="81"/>
      <c r="F4" s="81"/>
      <c r="G4" s="81"/>
      <c r="H4" s="81"/>
      <c r="I4" s="81"/>
    </row>
    <row r="5" spans="1:9">
      <c r="A5" s="57"/>
      <c r="B5" s="321"/>
      <c r="C5" s="321"/>
      <c r="D5" s="321"/>
      <c r="E5" s="321"/>
      <c r="F5" s="321"/>
      <c r="G5" s="57"/>
      <c r="H5" s="57"/>
      <c r="I5" s="85" t="s">
        <v>112</v>
      </c>
    </row>
    <row r="6" spans="1:9">
      <c r="A6" s="76"/>
      <c r="B6" s="77" t="s">
        <v>18</v>
      </c>
      <c r="C6" s="77" t="s">
        <v>19</v>
      </c>
      <c r="D6" s="77" t="s">
        <v>20</v>
      </c>
      <c r="E6" s="77" t="s">
        <v>21</v>
      </c>
      <c r="F6" s="78" t="s">
        <v>33</v>
      </c>
      <c r="G6" s="78" t="s">
        <v>22</v>
      </c>
      <c r="H6" s="78" t="s">
        <v>23</v>
      </c>
      <c r="I6" s="78" t="s">
        <v>54</v>
      </c>
    </row>
    <row r="7" spans="1:9" ht="12.75" customHeight="1">
      <c r="A7" s="314" t="s">
        <v>0</v>
      </c>
      <c r="B7" s="316" t="s">
        <v>9</v>
      </c>
      <c r="C7" s="316" t="s">
        <v>15</v>
      </c>
      <c r="D7" s="316" t="s">
        <v>16</v>
      </c>
      <c r="E7" s="319" t="s">
        <v>357</v>
      </c>
      <c r="F7" s="316" t="s">
        <v>9</v>
      </c>
      <c r="G7" s="316" t="s">
        <v>15</v>
      </c>
      <c r="H7" s="316" t="s">
        <v>16</v>
      </c>
      <c r="I7" s="319" t="s">
        <v>357</v>
      </c>
    </row>
    <row r="8" spans="1:9">
      <c r="A8" s="315"/>
      <c r="B8" s="316"/>
      <c r="C8" s="316"/>
      <c r="D8" s="316"/>
      <c r="E8" s="320"/>
      <c r="F8" s="316"/>
      <c r="G8" s="316"/>
      <c r="H8" s="316"/>
      <c r="I8" s="320"/>
    </row>
    <row r="9" spans="1:9">
      <c r="A9" s="63">
        <v>1</v>
      </c>
      <c r="B9" s="83" t="s">
        <v>55</v>
      </c>
      <c r="C9" s="58"/>
      <c r="D9" s="58"/>
      <c r="E9" s="58"/>
      <c r="F9" s="83" t="s">
        <v>56</v>
      </c>
      <c r="G9" s="64"/>
      <c r="H9" s="64"/>
      <c r="I9" s="65"/>
    </row>
    <row r="10" spans="1:9">
      <c r="A10" s="63">
        <v>2</v>
      </c>
      <c r="B10" s="66" t="s">
        <v>57</v>
      </c>
      <c r="C10" s="58">
        <f>+Mérleg!C10-Feladatbontás!C43</f>
        <v>17178000</v>
      </c>
      <c r="D10" s="58">
        <f>+Mérleg!D10-Feladatbontás!D43</f>
        <v>23440101</v>
      </c>
      <c r="E10" s="58">
        <f>+Mérleg!E10-Feladatbontás!E43</f>
        <v>22066015</v>
      </c>
      <c r="F10" s="66" t="s">
        <v>58</v>
      </c>
      <c r="G10" s="58">
        <f>+Mérleg!G10-Feladatbontás!G43</f>
        <v>45633660</v>
      </c>
      <c r="H10" s="58">
        <f>+Mérleg!H10-Feladatbontás!H43</f>
        <v>48076861</v>
      </c>
      <c r="I10" s="58">
        <f>+Mérleg!I10-Feladatbontás!I43</f>
        <v>38697922</v>
      </c>
    </row>
    <row r="11" spans="1:9">
      <c r="A11" s="63">
        <v>3</v>
      </c>
      <c r="B11" s="66" t="s">
        <v>59</v>
      </c>
      <c r="C11" s="58">
        <f>+Mérleg!C11-Feladatbontás!C44</f>
        <v>39600000</v>
      </c>
      <c r="D11" s="58">
        <f>+Mérleg!D11-Feladatbontás!D44</f>
        <v>36683418</v>
      </c>
      <c r="E11" s="58">
        <f>+Mérleg!E11-Feladatbontás!E44</f>
        <v>27252980</v>
      </c>
      <c r="F11" s="66" t="s">
        <v>60</v>
      </c>
      <c r="G11" s="58">
        <f>+Mérleg!G11-Feladatbontás!G44</f>
        <v>8624341</v>
      </c>
      <c r="H11" s="58">
        <f>+Mérleg!H11-Feladatbontás!H44</f>
        <v>8126129</v>
      </c>
      <c r="I11" s="58">
        <f>+Mérleg!I11-Feladatbontás!I44</f>
        <v>6365112</v>
      </c>
    </row>
    <row r="12" spans="1:9">
      <c r="A12" s="63">
        <v>4</v>
      </c>
      <c r="B12" s="66" t="s">
        <v>310</v>
      </c>
      <c r="C12" s="58">
        <f>+Mérleg!C12-Feladatbontás!C45</f>
        <v>121320955</v>
      </c>
      <c r="D12" s="58">
        <f>+Mérleg!D12-Feladatbontás!D45</f>
        <v>144443348</v>
      </c>
      <c r="E12" s="58">
        <f>+Mérleg!E12-Feladatbontás!E45</f>
        <v>144443348</v>
      </c>
      <c r="F12" s="66" t="s">
        <v>62</v>
      </c>
      <c r="G12" s="58">
        <f>+Mérleg!G12-Feladatbontás!G45</f>
        <v>97232190</v>
      </c>
      <c r="H12" s="58">
        <f>+Mérleg!H12-Feladatbontás!H45</f>
        <v>96809565</v>
      </c>
      <c r="I12" s="58">
        <f>+Mérleg!I12-Feladatbontás!I45</f>
        <v>66211607</v>
      </c>
    </row>
    <row r="13" spans="1:9">
      <c r="A13" s="63">
        <v>5</v>
      </c>
      <c r="B13" s="66" t="s">
        <v>311</v>
      </c>
      <c r="C13" s="58">
        <f>+Mérleg!C13-Feladatbontás!C46</f>
        <v>24368000</v>
      </c>
      <c r="D13" s="58">
        <f>+Mérleg!D13-Feladatbontás!D46</f>
        <v>6315910</v>
      </c>
      <c r="E13" s="58">
        <f>+Mérleg!E13-Feladatbontás!E46</f>
        <v>6315910</v>
      </c>
      <c r="F13" s="66" t="s">
        <v>64</v>
      </c>
      <c r="G13" s="58">
        <f>+Mérleg!G13-Feladatbontás!G46</f>
        <v>7268000</v>
      </c>
      <c r="H13" s="58">
        <f>+Mérleg!H13-Feladatbontás!H46</f>
        <v>7268000</v>
      </c>
      <c r="I13" s="58">
        <f>+Mérleg!I13-Feladatbontás!I46</f>
        <v>5065000</v>
      </c>
    </row>
    <row r="14" spans="1:9">
      <c r="A14" s="63">
        <v>6</v>
      </c>
      <c r="B14" s="66" t="s">
        <v>63</v>
      </c>
      <c r="C14" s="58">
        <f>+Mérleg!C14-Feladatbontás!C47</f>
        <v>0</v>
      </c>
      <c r="D14" s="58">
        <f>+Mérleg!D14-Feladatbontás!D47</f>
        <v>0</v>
      </c>
      <c r="E14" s="58">
        <f>+Mérleg!E14-Feladatbontás!E47</f>
        <v>0</v>
      </c>
      <c r="F14" s="66" t="s">
        <v>66</v>
      </c>
      <c r="G14" s="58">
        <f>+Mérleg!G14-Feladatbontás!G47</f>
        <v>11449119</v>
      </c>
      <c r="H14" s="58">
        <f>+Mérleg!H14-Feladatbontás!H47</f>
        <v>12772819</v>
      </c>
      <c r="I14" s="58">
        <f>+Mérleg!I14-Feladatbontás!I47</f>
        <v>8704257</v>
      </c>
    </row>
    <row r="15" spans="1:9">
      <c r="A15" s="63">
        <v>7</v>
      </c>
      <c r="B15" s="66" t="s">
        <v>65</v>
      </c>
      <c r="C15" s="58">
        <f>+Mérleg!C15-Feladatbontás!C48</f>
        <v>0</v>
      </c>
      <c r="D15" s="58">
        <f>+Mérleg!D15-Feladatbontás!D48</f>
        <v>341190</v>
      </c>
      <c r="E15" s="58">
        <f>+Mérleg!E15-Feladatbontás!E48</f>
        <v>341190</v>
      </c>
      <c r="F15" s="67" t="s">
        <v>68</v>
      </c>
      <c r="G15" s="58">
        <f>+Mérleg!G15-Feladatbontás!G48</f>
        <v>0</v>
      </c>
      <c r="H15" s="58">
        <f>+Mérleg!H15-Feladatbontás!H48</f>
        <v>30615317</v>
      </c>
      <c r="I15" s="58">
        <f>+Mérleg!I15-Feladatbontás!I48</f>
        <v>0</v>
      </c>
    </row>
    <row r="16" spans="1:9">
      <c r="A16" s="63">
        <v>8</v>
      </c>
      <c r="B16" s="66" t="s">
        <v>67</v>
      </c>
      <c r="C16" s="58">
        <f>+Mérleg!C16-Feladatbontás!C49</f>
        <v>0</v>
      </c>
      <c r="D16" s="58">
        <f>+Mérleg!D16-Feladatbontás!D49</f>
        <v>0</v>
      </c>
      <c r="E16" s="58">
        <f>+Mérleg!E16-Feladatbontás!E49</f>
        <v>0</v>
      </c>
      <c r="F16" s="66" t="s">
        <v>69</v>
      </c>
      <c r="G16" s="58">
        <f>+Mérleg!G16-Feladatbontás!G49</f>
        <v>0</v>
      </c>
      <c r="H16" s="58">
        <f>+Mérleg!H16-Feladatbontás!H49</f>
        <v>0</v>
      </c>
      <c r="I16" s="58">
        <f>+Mérleg!I16-Feladatbontás!I49</f>
        <v>0</v>
      </c>
    </row>
    <row r="17" spans="1:10">
      <c r="A17" s="63">
        <v>9</v>
      </c>
      <c r="B17" s="70" t="s">
        <v>70</v>
      </c>
      <c r="C17" s="70">
        <f>SUM(C10:C16)</f>
        <v>202466955</v>
      </c>
      <c r="D17" s="70">
        <f>SUM(D10:D16)</f>
        <v>211223967</v>
      </c>
      <c r="E17" s="70">
        <f>SUM(E10:E16)</f>
        <v>200419443</v>
      </c>
      <c r="F17" s="71" t="s">
        <v>71</v>
      </c>
      <c r="G17" s="71">
        <f>SUM(G10:G16)</f>
        <v>170207310</v>
      </c>
      <c r="H17" s="71">
        <f>SUM(H10:H16)</f>
        <v>203668691</v>
      </c>
      <c r="I17" s="71">
        <f>SUM(I10:I16)</f>
        <v>125043898</v>
      </c>
    </row>
    <row r="18" spans="1:10">
      <c r="A18" s="63">
        <v>10</v>
      </c>
      <c r="B18" s="83" t="s">
        <v>72</v>
      </c>
      <c r="C18" s="58">
        <f>+Mérleg!C18-Feladatbontás!C51</f>
        <v>0</v>
      </c>
      <c r="D18" s="58">
        <f>+Mérleg!D18-Feladatbontás!D51</f>
        <v>0</v>
      </c>
      <c r="E18" s="58">
        <f>+Mérleg!E18-Feladatbontás!E51</f>
        <v>0</v>
      </c>
      <c r="F18" s="83" t="s">
        <v>73</v>
      </c>
      <c r="G18" s="58">
        <f>+Mérleg!G18-Feladatbontás!G51</f>
        <v>0</v>
      </c>
      <c r="H18" s="58">
        <f>+Mérleg!H18-Feladatbontás!H51</f>
        <v>0</v>
      </c>
      <c r="I18" s="58">
        <f>+Mérleg!I18-Feladatbontás!I51</f>
        <v>0</v>
      </c>
    </row>
    <row r="19" spans="1:10">
      <c r="A19" s="63">
        <v>11</v>
      </c>
      <c r="B19" s="66" t="s">
        <v>74</v>
      </c>
      <c r="C19" s="58">
        <f>+Mérleg!C19-Feladatbontás!C52</f>
        <v>0</v>
      </c>
      <c r="D19" s="58">
        <f>+Mérleg!D19-Feladatbontás!D52</f>
        <v>496800</v>
      </c>
      <c r="E19" s="58">
        <f>+Mérleg!E19-Feladatbontás!E52</f>
        <v>496800</v>
      </c>
      <c r="F19" s="66" t="s">
        <v>75</v>
      </c>
      <c r="G19" s="58">
        <f>+Mérleg!G19-Feladatbontás!G52</f>
        <v>4404500</v>
      </c>
      <c r="H19" s="58">
        <f>+Mérleg!H19-Feladatbontás!H52</f>
        <v>4433812</v>
      </c>
      <c r="I19" s="58">
        <f>+Mérleg!I19-Feladatbontás!I52</f>
        <v>839111</v>
      </c>
    </row>
    <row r="20" spans="1:10">
      <c r="A20" s="63">
        <v>12</v>
      </c>
      <c r="B20" s="66" t="s">
        <v>76</v>
      </c>
      <c r="C20" s="58">
        <f>+Mérleg!C20-Feladatbontás!C53</f>
        <v>0</v>
      </c>
      <c r="D20" s="58">
        <f>+Mérleg!D20-Feladatbontás!D53</f>
        <v>14778443</v>
      </c>
      <c r="E20" s="58">
        <f>+Mérleg!E20-Feladatbontás!E53</f>
        <v>22912643</v>
      </c>
      <c r="F20" s="60" t="s">
        <v>77</v>
      </c>
      <c r="G20" s="58">
        <f>+Mérleg!G20-Feladatbontás!G53</f>
        <v>182930392</v>
      </c>
      <c r="H20" s="58">
        <f>+Mérleg!H20-Feladatbontás!H53</f>
        <v>184200392</v>
      </c>
      <c r="I20" s="58">
        <f>+Mérleg!I20-Feladatbontás!I53</f>
        <v>83900127</v>
      </c>
    </row>
    <row r="21" spans="1:10">
      <c r="A21" s="63">
        <v>13</v>
      </c>
      <c r="B21" s="66" t="s">
        <v>78</v>
      </c>
      <c r="C21" s="58">
        <f>+Mérleg!C21-Feladatbontás!C54</f>
        <v>0</v>
      </c>
      <c r="D21" s="58">
        <f>+Mérleg!D21-Feladatbontás!D54</f>
        <v>0</v>
      </c>
      <c r="E21" s="58">
        <f>+Mérleg!E21-Feladatbontás!E54</f>
        <v>0</v>
      </c>
      <c r="F21" s="66" t="s">
        <v>79</v>
      </c>
      <c r="G21" s="58">
        <f>+Mérleg!G21-Feladatbontás!G54</f>
        <v>0</v>
      </c>
      <c r="H21" s="58">
        <f>+Mérleg!H21-Feladatbontás!H54</f>
        <v>0</v>
      </c>
      <c r="I21" s="58">
        <f>+Mérleg!I21-Feladatbontás!I54</f>
        <v>0</v>
      </c>
    </row>
    <row r="22" spans="1:10">
      <c r="A22" s="63">
        <v>14</v>
      </c>
      <c r="B22" s="66" t="s">
        <v>80</v>
      </c>
      <c r="C22" s="58">
        <f>+Mérleg!C22-Feladatbontás!C55</f>
        <v>0</v>
      </c>
      <c r="D22" s="58">
        <f>+Mérleg!D22-Feladatbontás!D55</f>
        <v>3000000</v>
      </c>
      <c r="E22" s="58">
        <f>+Mérleg!E22-Feladatbontás!E55</f>
        <v>3000000</v>
      </c>
      <c r="F22" s="66" t="s">
        <v>81</v>
      </c>
      <c r="G22" s="58">
        <f>+Mérleg!G22-Feladatbontás!G55</f>
        <v>0</v>
      </c>
      <c r="H22" s="58">
        <f>+Mérleg!H22-Feladatbontás!H55</f>
        <v>0</v>
      </c>
      <c r="I22" s="58">
        <f>+Mérleg!I22-Feladatbontás!I55</f>
        <v>0</v>
      </c>
    </row>
    <row r="23" spans="1:10">
      <c r="A23" s="63">
        <v>15</v>
      </c>
      <c r="B23" s="66"/>
      <c r="C23" s="58">
        <f>+Mérleg!C23-Feladatbontás!C56</f>
        <v>0</v>
      </c>
      <c r="D23" s="58">
        <f>+Mérleg!D23-Feladatbontás!D56</f>
        <v>0</v>
      </c>
      <c r="E23" s="58">
        <f>+Mérleg!E23-Feladatbontás!E56</f>
        <v>0</v>
      </c>
      <c r="F23" s="66" t="s">
        <v>83</v>
      </c>
      <c r="G23" s="58">
        <f>+Mérleg!G23-Feladatbontás!G56</f>
        <v>0</v>
      </c>
      <c r="H23" s="58">
        <f>+Mérleg!H23-Feladatbontás!H56</f>
        <v>0</v>
      </c>
      <c r="I23" s="58">
        <f>+Mérleg!I23-Feladatbontás!I56</f>
        <v>0</v>
      </c>
    </row>
    <row r="24" spans="1:10">
      <c r="A24" s="63">
        <v>16</v>
      </c>
      <c r="B24" s="80" t="s">
        <v>84</v>
      </c>
      <c r="C24" s="72">
        <f>SUM(C19:C23)</f>
        <v>0</v>
      </c>
      <c r="D24" s="72">
        <f>SUM(D19:D23)</f>
        <v>18275243</v>
      </c>
      <c r="E24" s="72">
        <f>SUM(E19:E23)</f>
        <v>26409443</v>
      </c>
      <c r="F24" s="80" t="s">
        <v>85</v>
      </c>
      <c r="G24" s="71">
        <f>SUM(G19:G23)</f>
        <v>187334892</v>
      </c>
      <c r="H24" s="71">
        <f>SUM(H19:H23)</f>
        <v>188634204</v>
      </c>
      <c r="I24" s="71">
        <f>SUM(I19:I23)</f>
        <v>84739238</v>
      </c>
    </row>
    <row r="25" spans="1:10">
      <c r="A25" s="63">
        <v>17</v>
      </c>
      <c r="B25" s="73" t="s">
        <v>86</v>
      </c>
      <c r="C25" s="58">
        <f>+Mérleg!C25-Feladatbontás!C58</f>
        <v>0</v>
      </c>
      <c r="D25" s="58">
        <f>+Mérleg!D25-Feladatbontás!D58</f>
        <v>0</v>
      </c>
      <c r="E25" s="58">
        <f>+Mérleg!E25-Feladatbontás!E58</f>
        <v>0</v>
      </c>
      <c r="F25" s="73" t="s">
        <v>86</v>
      </c>
      <c r="G25" s="58">
        <f>+Mérleg!G25-Feladatbontás!G58</f>
        <v>0</v>
      </c>
      <c r="H25" s="58">
        <f>+Mérleg!H25-Feladatbontás!H58</f>
        <v>0</v>
      </c>
      <c r="I25" s="58">
        <f>+Mérleg!I25-Feladatbontás!I58</f>
        <v>0</v>
      </c>
    </row>
    <row r="26" spans="1:10">
      <c r="A26" s="63">
        <v>18</v>
      </c>
      <c r="B26" s="79"/>
      <c r="C26" s="58">
        <f>+Mérleg!C26-Feladatbontás!C59</f>
        <v>0</v>
      </c>
      <c r="D26" s="58">
        <f>+Mérleg!D26-Feladatbontás!D59</f>
        <v>0</v>
      </c>
      <c r="E26" s="58">
        <f>+Mérleg!E26-Feladatbontás!E59</f>
        <v>0</v>
      </c>
      <c r="F26" s="79"/>
      <c r="G26" s="58">
        <f>+Mérleg!G26-Feladatbontás!G59</f>
        <v>0</v>
      </c>
      <c r="H26" s="58">
        <f>+Mérleg!H26-Feladatbontás!H59</f>
        <v>0</v>
      </c>
      <c r="I26" s="58">
        <f>+Mérleg!I26-Feladatbontás!I59</f>
        <v>0</v>
      </c>
    </row>
    <row r="27" spans="1:10">
      <c r="A27" s="63">
        <v>19</v>
      </c>
      <c r="B27" s="68" t="s">
        <v>87</v>
      </c>
      <c r="C27" s="68">
        <f>+C28+C29+C30</f>
        <v>243373895</v>
      </c>
      <c r="D27" s="68">
        <f>+D28+D29+D30</f>
        <v>266468145</v>
      </c>
      <c r="E27" s="68">
        <f>+E28+E29+E30</f>
        <v>266468145</v>
      </c>
      <c r="F27" s="83" t="s">
        <v>88</v>
      </c>
      <c r="G27" s="62">
        <f>SUM(G28:G29)</f>
        <v>88298648</v>
      </c>
      <c r="H27" s="62">
        <f>SUM(H28:H29)</f>
        <v>106211281</v>
      </c>
      <c r="I27" s="62">
        <f>SUM(I28:I29)</f>
        <v>105969538</v>
      </c>
    </row>
    <row r="28" spans="1:10">
      <c r="A28" s="63">
        <v>20</v>
      </c>
      <c r="B28" s="61" t="s">
        <v>89</v>
      </c>
      <c r="C28" s="58">
        <f>+Mérleg!C28-Feladatbontás!C61</f>
        <v>7300000</v>
      </c>
      <c r="D28" s="58">
        <f>+Mérleg!D28-Feladatbontás!D61</f>
        <v>7620812</v>
      </c>
      <c r="E28" s="58">
        <f>+Mérleg!E28-Feladatbontás!E61</f>
        <v>7620812</v>
      </c>
      <c r="F28" s="61" t="s">
        <v>90</v>
      </c>
      <c r="G28" s="58">
        <f>+Mérleg!G28-Feladatbontás!G61</f>
        <v>88298648</v>
      </c>
      <c r="H28" s="58">
        <f>+Mérleg!H28-Feladatbontás!H61</f>
        <v>106211281</v>
      </c>
      <c r="I28" s="58">
        <f>+Mérleg!I28-Feladatbontás!I61</f>
        <v>105969538</v>
      </c>
    </row>
    <row r="29" spans="1:10">
      <c r="A29" s="63">
        <v>21</v>
      </c>
      <c r="B29" s="61" t="s">
        <v>91</v>
      </c>
      <c r="C29" s="58">
        <f>+Mérleg!C29-Feladatbontás!C62</f>
        <v>0</v>
      </c>
      <c r="D29" s="58">
        <f>+Mérleg!D29-Feladatbontás!D62</f>
        <v>0</v>
      </c>
      <c r="E29" s="58">
        <f>+Mérleg!E29-Feladatbontás!E62</f>
        <v>0</v>
      </c>
      <c r="F29" s="61" t="s">
        <v>92</v>
      </c>
      <c r="G29" s="58">
        <f>+Mérleg!G29-Feladatbontás!G62</f>
        <v>0</v>
      </c>
      <c r="H29" s="58">
        <f>+Mérleg!H29-Feladatbontás!H62</f>
        <v>0</v>
      </c>
      <c r="I29" s="58">
        <f>+Mérleg!I29-Feladatbontás!I62</f>
        <v>0</v>
      </c>
    </row>
    <row r="30" spans="1:10">
      <c r="A30" s="63">
        <v>22</v>
      </c>
      <c r="B30" s="227" t="s">
        <v>312</v>
      </c>
      <c r="C30" s="58">
        <f>+Mérleg!C30-Feladatbontás!C63</f>
        <v>236073895</v>
      </c>
      <c r="D30" s="58">
        <f>+Mérleg!D30-Feladatbontás!D63</f>
        <v>258847333</v>
      </c>
      <c r="E30" s="58">
        <f>+Mérleg!E30-Feladatbontás!E63</f>
        <v>258847333</v>
      </c>
      <c r="F30" s="61"/>
      <c r="G30" s="58">
        <f>+Mérleg!G30-Feladatbontás!G63</f>
        <v>0</v>
      </c>
      <c r="H30" s="58">
        <f>+Mérleg!H30-Feladatbontás!H63</f>
        <v>0</v>
      </c>
      <c r="I30" s="58">
        <f>+Mérleg!I30-Feladatbontás!I63</f>
        <v>0</v>
      </c>
    </row>
    <row r="31" spans="1:10">
      <c r="A31" s="74">
        <v>23</v>
      </c>
      <c r="B31" s="84" t="s">
        <v>93</v>
      </c>
      <c r="C31" s="75">
        <f>C17+C24+C27</f>
        <v>445840850</v>
      </c>
      <c r="D31" s="75">
        <f>D17+D24+D27</f>
        <v>495967355</v>
      </c>
      <c r="E31" s="75">
        <f>E17+E24+E27</f>
        <v>493297031</v>
      </c>
      <c r="F31" s="84" t="s">
        <v>94</v>
      </c>
      <c r="G31" s="75">
        <f>G17+G24+G27</f>
        <v>445840850</v>
      </c>
      <c r="H31" s="75">
        <f>H17+H24+H27</f>
        <v>498514176</v>
      </c>
      <c r="I31" s="75">
        <f>I17+I24+I27</f>
        <v>315752674</v>
      </c>
      <c r="J31" s="304"/>
    </row>
    <row r="33" spans="1:9">
      <c r="A33" s="57"/>
      <c r="B33" s="87"/>
      <c r="C33" s="57"/>
      <c r="D33" s="57"/>
      <c r="E33" s="57"/>
      <c r="F33" s="57"/>
      <c r="G33" s="57"/>
      <c r="H33" s="57"/>
      <c r="I33" s="57"/>
    </row>
    <row r="34" spans="1:9">
      <c r="A34" s="57"/>
      <c r="B34" s="87"/>
      <c r="C34" s="57"/>
      <c r="D34" s="57"/>
      <c r="E34" s="57"/>
      <c r="F34" s="57"/>
      <c r="G34" s="57"/>
      <c r="H34" s="57"/>
      <c r="I34" s="57"/>
    </row>
    <row r="35" spans="1:9" ht="15.75">
      <c r="A35" s="317" t="s">
        <v>105</v>
      </c>
      <c r="B35" s="317"/>
      <c r="C35" s="317"/>
      <c r="D35" s="317"/>
      <c r="E35" s="317"/>
      <c r="F35" s="317"/>
      <c r="G35" s="317"/>
      <c r="H35" s="317"/>
      <c r="I35" s="317"/>
    </row>
    <row r="36" spans="1:9" ht="15.75">
      <c r="A36" s="317" t="s">
        <v>366</v>
      </c>
      <c r="B36" s="317"/>
      <c r="C36" s="317"/>
      <c r="D36" s="317"/>
      <c r="E36" s="317"/>
      <c r="F36" s="317"/>
      <c r="G36" s="317"/>
      <c r="H36" s="317"/>
      <c r="I36" s="317"/>
    </row>
    <row r="37" spans="1:9" ht="15.75">
      <c r="A37" s="81"/>
      <c r="B37" s="81"/>
      <c r="C37" s="81"/>
      <c r="D37" s="81"/>
      <c r="E37" s="81"/>
      <c r="F37" s="81"/>
      <c r="G37" s="81"/>
      <c r="H37" s="81"/>
      <c r="I37" s="81"/>
    </row>
    <row r="38" spans="1:9">
      <c r="A38" s="57"/>
      <c r="B38" s="57"/>
      <c r="C38" s="57"/>
      <c r="D38" s="57"/>
      <c r="E38" s="57"/>
      <c r="F38" s="57"/>
      <c r="G38" s="57"/>
      <c r="H38" s="57"/>
      <c r="I38" s="85" t="s">
        <v>112</v>
      </c>
    </row>
    <row r="39" spans="1:9">
      <c r="A39" s="76"/>
      <c r="B39" s="77" t="s">
        <v>18</v>
      </c>
      <c r="C39" s="77" t="s">
        <v>19</v>
      </c>
      <c r="D39" s="77" t="s">
        <v>20</v>
      </c>
      <c r="E39" s="77" t="s">
        <v>21</v>
      </c>
      <c r="F39" s="78" t="s">
        <v>33</v>
      </c>
      <c r="G39" s="78" t="s">
        <v>22</v>
      </c>
      <c r="H39" s="78" t="s">
        <v>23</v>
      </c>
      <c r="I39" s="78" t="s">
        <v>54</v>
      </c>
    </row>
    <row r="40" spans="1:9" ht="12.75" customHeight="1">
      <c r="A40" s="314" t="s">
        <v>0</v>
      </c>
      <c r="B40" s="316" t="s">
        <v>9</v>
      </c>
      <c r="C40" s="316" t="s">
        <v>15</v>
      </c>
      <c r="D40" s="316" t="s">
        <v>16</v>
      </c>
      <c r="E40" s="319" t="s">
        <v>357</v>
      </c>
      <c r="F40" s="316" t="s">
        <v>9</v>
      </c>
      <c r="G40" s="316" t="s">
        <v>15</v>
      </c>
      <c r="H40" s="316" t="s">
        <v>16</v>
      </c>
      <c r="I40" s="319" t="s">
        <v>357</v>
      </c>
    </row>
    <row r="41" spans="1:9">
      <c r="A41" s="315"/>
      <c r="B41" s="316"/>
      <c r="C41" s="316"/>
      <c r="D41" s="316"/>
      <c r="E41" s="320"/>
      <c r="F41" s="316"/>
      <c r="G41" s="316"/>
      <c r="H41" s="316"/>
      <c r="I41" s="320"/>
    </row>
    <row r="42" spans="1:9">
      <c r="A42" s="63">
        <v>1</v>
      </c>
      <c r="B42" s="83" t="s">
        <v>55</v>
      </c>
      <c r="C42" s="58"/>
      <c r="D42" s="58"/>
      <c r="E42" s="58"/>
      <c r="F42" s="83" t="s">
        <v>56</v>
      </c>
      <c r="G42" s="64"/>
      <c r="H42" s="64"/>
      <c r="I42" s="65"/>
    </row>
    <row r="43" spans="1:9">
      <c r="A43" s="63">
        <v>2</v>
      </c>
      <c r="B43" s="66" t="s">
        <v>57</v>
      </c>
      <c r="C43" s="58">
        <v>2159000</v>
      </c>
      <c r="D43" s="58">
        <v>8165440</v>
      </c>
      <c r="E43" s="58">
        <v>8165440</v>
      </c>
      <c r="F43" s="66" t="s">
        <v>58</v>
      </c>
      <c r="G43" s="58">
        <f>1000000+250000</f>
        <v>1250000</v>
      </c>
      <c r="H43" s="58">
        <v>558018</v>
      </c>
      <c r="I43" s="58">
        <f>436423+121595</f>
        <v>558018</v>
      </c>
    </row>
    <row r="44" spans="1:9">
      <c r="A44" s="63">
        <v>3</v>
      </c>
      <c r="B44" s="66" t="s">
        <v>59</v>
      </c>
      <c r="C44" s="58"/>
      <c r="D44" s="58"/>
      <c r="E44" s="58"/>
      <c r="F44" s="66" t="s">
        <v>60</v>
      </c>
      <c r="G44" s="58">
        <v>218750</v>
      </c>
      <c r="H44" s="58">
        <v>16962</v>
      </c>
      <c r="I44" s="58">
        <v>16962</v>
      </c>
    </row>
    <row r="45" spans="1:9">
      <c r="A45" s="63">
        <v>4</v>
      </c>
      <c r="B45" s="66" t="s">
        <v>310</v>
      </c>
      <c r="C45" s="58"/>
      <c r="D45" s="58"/>
      <c r="E45" s="58"/>
      <c r="F45" s="66" t="s">
        <v>62</v>
      </c>
      <c r="G45" s="58">
        <v>2880500</v>
      </c>
      <c r="H45" s="58">
        <v>4872951</v>
      </c>
      <c r="I45" s="58">
        <v>4872951</v>
      </c>
    </row>
    <row r="46" spans="1:9">
      <c r="A46" s="63">
        <v>5</v>
      </c>
      <c r="B46" s="66" t="s">
        <v>311</v>
      </c>
      <c r="C46" s="58"/>
      <c r="D46" s="58"/>
      <c r="E46" s="58"/>
      <c r="F46" s="66" t="s">
        <v>64</v>
      </c>
      <c r="G46" s="58"/>
      <c r="H46" s="58"/>
      <c r="I46" s="58"/>
    </row>
    <row r="47" spans="1:9">
      <c r="A47" s="63">
        <v>6</v>
      </c>
      <c r="B47" s="66" t="s">
        <v>63</v>
      </c>
      <c r="C47" s="58"/>
      <c r="D47" s="58"/>
      <c r="E47" s="58"/>
      <c r="F47" s="66" t="s">
        <v>66</v>
      </c>
      <c r="G47" s="58"/>
      <c r="H47" s="58"/>
      <c r="I47" s="58"/>
    </row>
    <row r="48" spans="1:9">
      <c r="A48" s="63">
        <v>7</v>
      </c>
      <c r="B48" s="66" t="s">
        <v>65</v>
      </c>
      <c r="C48" s="58"/>
      <c r="D48" s="58"/>
      <c r="E48" s="58"/>
      <c r="F48" s="67" t="s">
        <v>68</v>
      </c>
      <c r="G48" s="58">
        <v>0</v>
      </c>
      <c r="H48" s="58">
        <v>0</v>
      </c>
      <c r="I48" s="58">
        <v>0</v>
      </c>
    </row>
    <row r="49" spans="1:9">
      <c r="A49" s="63">
        <v>8</v>
      </c>
      <c r="B49" s="66" t="s">
        <v>67</v>
      </c>
      <c r="C49" s="58"/>
      <c r="D49" s="58">
        <v>0</v>
      </c>
      <c r="E49" s="58">
        <v>0</v>
      </c>
      <c r="F49" s="66" t="s">
        <v>69</v>
      </c>
      <c r="G49" s="58">
        <v>0</v>
      </c>
      <c r="H49" s="58">
        <v>0</v>
      </c>
      <c r="I49" s="58">
        <v>0</v>
      </c>
    </row>
    <row r="50" spans="1:9">
      <c r="A50" s="63">
        <v>9</v>
      </c>
      <c r="B50" s="70" t="s">
        <v>70</v>
      </c>
      <c r="C50" s="70">
        <f>SUM(C43:C49)</f>
        <v>2159000</v>
      </c>
      <c r="D50" s="70">
        <f>SUM(D43:D49)</f>
        <v>8165440</v>
      </c>
      <c r="E50" s="70">
        <f>SUM(E43:E49)</f>
        <v>8165440</v>
      </c>
      <c r="F50" s="71" t="s">
        <v>71</v>
      </c>
      <c r="G50" s="71">
        <f>SUM(G43:G49)</f>
        <v>4349250</v>
      </c>
      <c r="H50" s="71">
        <f>SUM(H43:H49)</f>
        <v>5447931</v>
      </c>
      <c r="I50" s="71">
        <f>SUM(I43:I49)</f>
        <v>5447931</v>
      </c>
    </row>
    <row r="51" spans="1:9">
      <c r="A51" s="63">
        <v>10</v>
      </c>
      <c r="B51" s="83" t="s">
        <v>72</v>
      </c>
      <c r="C51" s="58"/>
      <c r="D51" s="58"/>
      <c r="E51" s="58"/>
      <c r="F51" s="83" t="s">
        <v>73</v>
      </c>
      <c r="G51" s="58"/>
      <c r="H51" s="58"/>
      <c r="I51" s="58"/>
    </row>
    <row r="52" spans="1:9">
      <c r="A52" s="63">
        <v>11</v>
      </c>
      <c r="B52" s="66" t="s">
        <v>74</v>
      </c>
      <c r="C52" s="58"/>
      <c r="D52" s="58"/>
      <c r="E52" s="58"/>
      <c r="F52" s="66" t="s">
        <v>75</v>
      </c>
      <c r="G52" s="58"/>
      <c r="H52" s="58">
        <v>170688</v>
      </c>
      <c r="I52" s="58">
        <v>170688</v>
      </c>
    </row>
    <row r="53" spans="1:9">
      <c r="A53" s="63">
        <v>12</v>
      </c>
      <c r="B53" s="66" t="s">
        <v>76</v>
      </c>
      <c r="C53" s="58"/>
      <c r="D53" s="58"/>
      <c r="E53" s="58"/>
      <c r="F53" s="60" t="s">
        <v>77</v>
      </c>
      <c r="G53" s="58"/>
      <c r="H53" s="58"/>
      <c r="I53" s="58"/>
    </row>
    <row r="54" spans="1:9">
      <c r="A54" s="63">
        <v>13</v>
      </c>
      <c r="B54" s="66" t="s">
        <v>78</v>
      </c>
      <c r="C54" s="58"/>
      <c r="D54" s="58"/>
      <c r="E54" s="58"/>
      <c r="F54" s="66" t="s">
        <v>79</v>
      </c>
      <c r="G54" s="58">
        <v>0</v>
      </c>
      <c r="H54" s="58">
        <v>0</v>
      </c>
      <c r="I54" s="58">
        <v>0</v>
      </c>
    </row>
    <row r="55" spans="1:9">
      <c r="A55" s="63">
        <v>14</v>
      </c>
      <c r="B55" s="66" t="s">
        <v>80</v>
      </c>
      <c r="C55" s="58"/>
      <c r="D55" s="58"/>
      <c r="E55" s="58"/>
      <c r="F55" s="66" t="s">
        <v>81</v>
      </c>
      <c r="G55" s="58">
        <v>0</v>
      </c>
      <c r="H55" s="58">
        <v>0</v>
      </c>
      <c r="I55" s="58">
        <v>0</v>
      </c>
    </row>
    <row r="56" spans="1:9">
      <c r="A56" s="63">
        <v>15</v>
      </c>
      <c r="B56" s="66"/>
      <c r="C56" s="58"/>
      <c r="D56" s="58"/>
      <c r="E56" s="58"/>
      <c r="F56" s="66" t="s">
        <v>83</v>
      </c>
      <c r="G56" s="58">
        <v>0</v>
      </c>
      <c r="H56" s="58">
        <v>0</v>
      </c>
      <c r="I56" s="58">
        <v>0</v>
      </c>
    </row>
    <row r="57" spans="1:9">
      <c r="A57" s="63">
        <v>16</v>
      </c>
      <c r="B57" s="80" t="s">
        <v>84</v>
      </c>
      <c r="C57" s="72">
        <f>SUM(C51:C56)</f>
        <v>0</v>
      </c>
      <c r="D57" s="72">
        <f>SUM(D52:D56)</f>
        <v>0</v>
      </c>
      <c r="E57" s="72">
        <f>SUM(E52:E56)</f>
        <v>0</v>
      </c>
      <c r="F57" s="80" t="s">
        <v>85</v>
      </c>
      <c r="G57" s="71">
        <f>SUM(G52:G56)</f>
        <v>0</v>
      </c>
      <c r="H57" s="71">
        <f>SUM(H52:H56)</f>
        <v>170688</v>
      </c>
      <c r="I57" s="71">
        <f>SUM(I52:I56)</f>
        <v>170688</v>
      </c>
    </row>
    <row r="58" spans="1:9">
      <c r="A58" s="63">
        <v>17</v>
      </c>
      <c r="B58" s="73" t="s">
        <v>86</v>
      </c>
      <c r="C58" s="62">
        <v>0</v>
      </c>
      <c r="D58" s="62">
        <v>0</v>
      </c>
      <c r="E58" s="62">
        <v>0</v>
      </c>
      <c r="F58" s="73" t="s">
        <v>86</v>
      </c>
      <c r="G58" s="62">
        <v>0</v>
      </c>
      <c r="H58" s="62">
        <v>0</v>
      </c>
      <c r="I58" s="62">
        <v>0</v>
      </c>
    </row>
    <row r="59" spans="1:9">
      <c r="A59" s="63">
        <v>18</v>
      </c>
      <c r="B59" s="79"/>
      <c r="C59" s="58"/>
      <c r="D59" s="58"/>
      <c r="E59" s="58"/>
      <c r="F59" s="79"/>
      <c r="G59" s="58"/>
      <c r="H59" s="58"/>
      <c r="I59" s="58"/>
    </row>
    <row r="60" spans="1:9">
      <c r="A60" s="63">
        <v>19</v>
      </c>
      <c r="B60" s="68" t="s">
        <v>87</v>
      </c>
      <c r="C60" s="303">
        <f>+C61+C62+C63</f>
        <v>2190250</v>
      </c>
      <c r="D60" s="68">
        <f>+D61+D62+D63</f>
        <v>0</v>
      </c>
      <c r="E60" s="68">
        <f>+E61+E62+E63</f>
        <v>0</v>
      </c>
      <c r="F60" s="83" t="s">
        <v>88</v>
      </c>
      <c r="G60" s="62">
        <f>SUM(G61:G62)</f>
        <v>0</v>
      </c>
      <c r="H60" s="62">
        <f>SUM(H61:H62)</f>
        <v>0</v>
      </c>
      <c r="I60" s="62">
        <f>SUM(I61:I62)</f>
        <v>0</v>
      </c>
    </row>
    <row r="61" spans="1:9">
      <c r="A61" s="63">
        <v>20</v>
      </c>
      <c r="B61" s="61" t="s">
        <v>89</v>
      </c>
      <c r="C61" s="67"/>
      <c r="D61" s="67"/>
      <c r="E61" s="67"/>
      <c r="F61" s="227" t="s">
        <v>90</v>
      </c>
      <c r="G61" s="58"/>
      <c r="H61" s="58"/>
      <c r="I61" s="58"/>
    </row>
    <row r="62" spans="1:9">
      <c r="A62" s="63">
        <v>21</v>
      </c>
      <c r="B62" s="61" t="s">
        <v>91</v>
      </c>
      <c r="C62" s="67"/>
      <c r="D62" s="67"/>
      <c r="E62" s="67"/>
      <c r="F62" s="61" t="s">
        <v>92</v>
      </c>
      <c r="G62" s="58">
        <v>0</v>
      </c>
      <c r="H62" s="58">
        <v>0</v>
      </c>
      <c r="I62" s="58">
        <v>0</v>
      </c>
    </row>
    <row r="63" spans="1:9">
      <c r="A63" s="63">
        <v>22</v>
      </c>
      <c r="B63" s="227" t="s">
        <v>312</v>
      </c>
      <c r="C63" s="58">
        <v>2190250</v>
      </c>
      <c r="D63" s="58"/>
      <c r="E63" s="67"/>
      <c r="F63" s="61"/>
      <c r="G63" s="58"/>
      <c r="H63" s="58"/>
      <c r="I63" s="58"/>
    </row>
    <row r="64" spans="1:9">
      <c r="A64" s="74">
        <v>23</v>
      </c>
      <c r="B64" s="84" t="s">
        <v>93</v>
      </c>
      <c r="C64" s="75">
        <f>C50+C57+C60</f>
        <v>4349250</v>
      </c>
      <c r="D64" s="75">
        <f>D50+D57+D60</f>
        <v>8165440</v>
      </c>
      <c r="E64" s="75">
        <f>E50+E57+E60</f>
        <v>8165440</v>
      </c>
      <c r="F64" s="84" t="s">
        <v>94</v>
      </c>
      <c r="G64" s="75">
        <f>G50+G57+G60</f>
        <v>4349250</v>
      </c>
      <c r="H64" s="75">
        <f>H50+H57+H60</f>
        <v>5618619</v>
      </c>
      <c r="I64" s="75">
        <f>I50+I57+I60</f>
        <v>5618619</v>
      </c>
    </row>
    <row r="68" spans="1:9">
      <c r="A68" s="57"/>
      <c r="B68" s="87"/>
      <c r="C68" s="57"/>
      <c r="D68" s="57"/>
      <c r="E68" s="57"/>
      <c r="F68" s="57"/>
      <c r="G68" s="57"/>
      <c r="H68" s="57"/>
      <c r="I68" s="57"/>
    </row>
    <row r="70" spans="1:9" ht="15.75">
      <c r="A70" s="317" t="s">
        <v>313</v>
      </c>
      <c r="B70" s="317"/>
      <c r="C70" s="317"/>
      <c r="D70" s="317"/>
      <c r="E70" s="317"/>
      <c r="F70" s="317"/>
      <c r="G70" s="317"/>
      <c r="H70" s="317"/>
      <c r="I70" s="317"/>
    </row>
    <row r="71" spans="1:9" ht="15.75">
      <c r="A71" s="317" t="s">
        <v>367</v>
      </c>
      <c r="B71" s="317"/>
      <c r="C71" s="317"/>
      <c r="D71" s="317"/>
      <c r="E71" s="317"/>
      <c r="F71" s="317"/>
      <c r="G71" s="317"/>
      <c r="H71" s="317"/>
      <c r="I71" s="317"/>
    </row>
    <row r="72" spans="1:9" ht="15.75">
      <c r="A72" s="91"/>
      <c r="B72" s="91"/>
      <c r="C72" s="91"/>
      <c r="D72" s="91"/>
      <c r="E72" s="91"/>
      <c r="F72" s="91"/>
      <c r="G72" s="91"/>
      <c r="H72" s="91"/>
      <c r="I72" s="91"/>
    </row>
    <row r="73" spans="1:9">
      <c r="A73" s="57"/>
      <c r="B73" s="57"/>
      <c r="C73" s="57"/>
      <c r="D73" s="57"/>
      <c r="E73" s="57"/>
      <c r="F73" s="57"/>
      <c r="G73" s="57"/>
      <c r="H73" s="57"/>
      <c r="I73" s="85" t="s">
        <v>113</v>
      </c>
    </row>
    <row r="74" spans="1:9">
      <c r="A74" s="76"/>
      <c r="B74" s="77" t="s">
        <v>18</v>
      </c>
      <c r="C74" s="77" t="s">
        <v>19</v>
      </c>
      <c r="D74" s="77" t="s">
        <v>20</v>
      </c>
      <c r="E74" s="77" t="s">
        <v>21</v>
      </c>
      <c r="F74" s="78" t="s">
        <v>33</v>
      </c>
      <c r="G74" s="78" t="s">
        <v>22</v>
      </c>
      <c r="H74" s="78" t="s">
        <v>23</v>
      </c>
      <c r="I74" s="78" t="s">
        <v>54</v>
      </c>
    </row>
    <row r="75" spans="1:9" ht="12.75" customHeight="1">
      <c r="A75" s="314" t="s">
        <v>0</v>
      </c>
      <c r="B75" s="316" t="s">
        <v>9</v>
      </c>
      <c r="C75" s="316" t="s">
        <v>15</v>
      </c>
      <c r="D75" s="316" t="s">
        <v>16</v>
      </c>
      <c r="E75" s="319" t="s">
        <v>357</v>
      </c>
      <c r="F75" s="316" t="s">
        <v>9</v>
      </c>
      <c r="G75" s="316" t="s">
        <v>15</v>
      </c>
      <c r="H75" s="316" t="s">
        <v>16</v>
      </c>
      <c r="I75" s="319" t="s">
        <v>357</v>
      </c>
    </row>
    <row r="76" spans="1:9">
      <c r="A76" s="315"/>
      <c r="B76" s="316"/>
      <c r="C76" s="316"/>
      <c r="D76" s="316"/>
      <c r="E76" s="320"/>
      <c r="F76" s="316"/>
      <c r="G76" s="316"/>
      <c r="H76" s="316"/>
      <c r="I76" s="320"/>
    </row>
    <row r="77" spans="1:9">
      <c r="A77" s="63">
        <v>1</v>
      </c>
      <c r="B77" s="83" t="s">
        <v>55</v>
      </c>
      <c r="C77" s="58"/>
      <c r="D77" s="58"/>
      <c r="E77" s="58"/>
      <c r="F77" s="83" t="s">
        <v>56</v>
      </c>
      <c r="G77" s="64"/>
      <c r="H77" s="64"/>
      <c r="I77" s="65"/>
    </row>
    <row r="78" spans="1:9">
      <c r="A78" s="63">
        <v>2</v>
      </c>
      <c r="B78" s="66" t="s">
        <v>57</v>
      </c>
      <c r="C78" s="58"/>
      <c r="D78" s="58"/>
      <c r="E78" s="58"/>
      <c r="F78" s="66" t="s">
        <v>58</v>
      </c>
      <c r="G78" s="58"/>
      <c r="H78" s="58"/>
      <c r="I78" s="58"/>
    </row>
    <row r="79" spans="1:9">
      <c r="A79" s="63">
        <v>3</v>
      </c>
      <c r="B79" s="66" t="s">
        <v>59</v>
      </c>
      <c r="C79" s="58"/>
      <c r="D79" s="58"/>
      <c r="E79" s="58"/>
      <c r="F79" s="66" t="s">
        <v>60</v>
      </c>
      <c r="G79" s="58"/>
      <c r="H79" s="58"/>
      <c r="I79" s="58"/>
    </row>
    <row r="80" spans="1:9">
      <c r="A80" s="63">
        <v>4</v>
      </c>
      <c r="B80" s="66" t="s">
        <v>310</v>
      </c>
      <c r="C80" s="58"/>
      <c r="D80" s="58"/>
      <c r="E80" s="58"/>
      <c r="F80" s="66" t="s">
        <v>62</v>
      </c>
      <c r="G80" s="58"/>
      <c r="H80" s="58"/>
      <c r="I80" s="58"/>
    </row>
    <row r="81" spans="1:9">
      <c r="A81" s="63">
        <v>5</v>
      </c>
      <c r="B81" s="66" t="s">
        <v>311</v>
      </c>
      <c r="C81" s="58"/>
      <c r="D81" s="58"/>
      <c r="E81" s="58"/>
      <c r="F81" s="66" t="s">
        <v>64</v>
      </c>
      <c r="G81" s="58"/>
      <c r="H81" s="58"/>
      <c r="I81" s="58"/>
    </row>
    <row r="82" spans="1:9">
      <c r="A82" s="63">
        <v>6</v>
      </c>
      <c r="B82" s="66" t="s">
        <v>63</v>
      </c>
      <c r="C82" s="58"/>
      <c r="D82" s="58"/>
      <c r="E82" s="58"/>
      <c r="F82" s="66" t="s">
        <v>66</v>
      </c>
      <c r="G82" s="58"/>
      <c r="H82" s="58"/>
      <c r="I82" s="58"/>
    </row>
    <row r="83" spans="1:9">
      <c r="A83" s="63">
        <v>7</v>
      </c>
      <c r="B83" s="66" t="s">
        <v>65</v>
      </c>
      <c r="C83" s="58"/>
      <c r="D83" s="58"/>
      <c r="E83" s="58"/>
      <c r="F83" s="67" t="s">
        <v>68</v>
      </c>
      <c r="G83" s="58"/>
      <c r="H83" s="58"/>
      <c r="I83" s="58"/>
    </row>
    <row r="84" spans="1:9">
      <c r="A84" s="63">
        <v>8</v>
      </c>
      <c r="B84" s="66" t="s">
        <v>67</v>
      </c>
      <c r="C84" s="58"/>
      <c r="D84" s="58"/>
      <c r="E84" s="58"/>
      <c r="F84" s="66" t="s">
        <v>69</v>
      </c>
      <c r="G84" s="58"/>
      <c r="H84" s="58"/>
      <c r="I84" s="58"/>
    </row>
    <row r="85" spans="1:9">
      <c r="A85" s="63">
        <v>9</v>
      </c>
      <c r="B85" s="70" t="s">
        <v>70</v>
      </c>
      <c r="C85" s="70">
        <f>SUM(C78:C84)</f>
        <v>0</v>
      </c>
      <c r="D85" s="70">
        <f>SUM(D78:D84)</f>
        <v>0</v>
      </c>
      <c r="E85" s="70">
        <f>SUM(E78:E84)</f>
        <v>0</v>
      </c>
      <c r="F85" s="71" t="s">
        <v>71</v>
      </c>
      <c r="G85" s="71">
        <f>SUM(G78:G84)</f>
        <v>0</v>
      </c>
      <c r="H85" s="71">
        <f>SUM(H78:H84)</f>
        <v>0</v>
      </c>
      <c r="I85" s="71">
        <f>SUM(I78:I84)</f>
        <v>0</v>
      </c>
    </row>
    <row r="86" spans="1:9">
      <c r="A86" s="63">
        <v>10</v>
      </c>
      <c r="B86" s="83" t="s">
        <v>72</v>
      </c>
      <c r="C86" s="58"/>
      <c r="D86" s="58"/>
      <c r="E86" s="58"/>
      <c r="F86" s="83" t="s">
        <v>73</v>
      </c>
      <c r="G86" s="58"/>
      <c r="H86" s="58"/>
      <c r="I86" s="58"/>
    </row>
    <row r="87" spans="1:9">
      <c r="A87" s="63">
        <v>11</v>
      </c>
      <c r="B87" s="66" t="s">
        <v>74</v>
      </c>
      <c r="C87" s="58"/>
      <c r="D87" s="58"/>
      <c r="E87" s="58"/>
      <c r="F87" s="66" t="s">
        <v>75</v>
      </c>
      <c r="G87" s="58"/>
      <c r="H87" s="58"/>
      <c r="I87" s="58"/>
    </row>
    <row r="88" spans="1:9">
      <c r="A88" s="63">
        <v>12</v>
      </c>
      <c r="B88" s="66" t="s">
        <v>76</v>
      </c>
      <c r="C88" s="58"/>
      <c r="D88" s="58"/>
      <c r="E88" s="58"/>
      <c r="F88" s="60" t="s">
        <v>77</v>
      </c>
      <c r="G88" s="58"/>
      <c r="H88" s="58"/>
      <c r="I88" s="58"/>
    </row>
    <row r="89" spans="1:9">
      <c r="A89" s="63">
        <v>13</v>
      </c>
      <c r="B89" s="66" t="s">
        <v>78</v>
      </c>
      <c r="C89" s="58"/>
      <c r="D89" s="58"/>
      <c r="E89" s="58"/>
      <c r="F89" s="66" t="s">
        <v>79</v>
      </c>
      <c r="G89" s="58"/>
      <c r="H89" s="58"/>
      <c r="I89" s="58"/>
    </row>
    <row r="90" spans="1:9">
      <c r="A90" s="63">
        <v>14</v>
      </c>
      <c r="B90" s="66" t="s">
        <v>80</v>
      </c>
      <c r="C90" s="58"/>
      <c r="D90" s="58"/>
      <c r="E90" s="58"/>
      <c r="F90" s="66" t="s">
        <v>81</v>
      </c>
      <c r="G90" s="58"/>
      <c r="H90" s="58"/>
      <c r="I90" s="58"/>
    </row>
    <row r="91" spans="1:9">
      <c r="A91" s="63">
        <v>15</v>
      </c>
      <c r="B91" s="66"/>
      <c r="C91" s="58"/>
      <c r="D91" s="58"/>
      <c r="E91" s="58"/>
      <c r="F91" s="66" t="s">
        <v>83</v>
      </c>
      <c r="G91" s="58"/>
      <c r="H91" s="58"/>
      <c r="I91" s="58"/>
    </row>
    <row r="92" spans="1:9">
      <c r="A92" s="63">
        <v>16</v>
      </c>
      <c r="B92" s="80" t="s">
        <v>84</v>
      </c>
      <c r="C92" s="72">
        <f>SUM(C86:C91)</f>
        <v>0</v>
      </c>
      <c r="D92" s="72">
        <f>SUM(D87:D91)</f>
        <v>0</v>
      </c>
      <c r="E92" s="72">
        <f>SUM(E87:E91)</f>
        <v>0</v>
      </c>
      <c r="F92" s="80" t="s">
        <v>85</v>
      </c>
      <c r="G92" s="71">
        <f>SUM(G87:G91)</f>
        <v>0</v>
      </c>
      <c r="H92" s="71">
        <f>SUM(H87:H91)</f>
        <v>0</v>
      </c>
      <c r="I92" s="71">
        <f>SUM(I87:I91)</f>
        <v>0</v>
      </c>
    </row>
    <row r="93" spans="1:9">
      <c r="A93" s="63">
        <v>17</v>
      </c>
      <c r="B93" s="73" t="s">
        <v>86</v>
      </c>
      <c r="C93" s="62">
        <v>0</v>
      </c>
      <c r="D93" s="62">
        <v>0</v>
      </c>
      <c r="E93" s="62">
        <v>0</v>
      </c>
      <c r="F93" s="73" t="s">
        <v>86</v>
      </c>
      <c r="G93" s="62">
        <v>0</v>
      </c>
      <c r="H93" s="62">
        <v>0</v>
      </c>
      <c r="I93" s="62">
        <v>0</v>
      </c>
    </row>
    <row r="94" spans="1:9">
      <c r="A94" s="63">
        <v>18</v>
      </c>
      <c r="B94" s="79"/>
      <c r="C94" s="58"/>
      <c r="D94" s="58"/>
      <c r="E94" s="58"/>
      <c r="F94" s="79"/>
      <c r="G94" s="58"/>
      <c r="H94" s="58"/>
      <c r="I94" s="58"/>
    </row>
    <row r="95" spans="1:9">
      <c r="A95" s="63">
        <v>19</v>
      </c>
      <c r="B95" s="68" t="s">
        <v>87</v>
      </c>
      <c r="C95" s="68">
        <f>+C96+C97+C98</f>
        <v>0</v>
      </c>
      <c r="D95" s="68">
        <f>+D96+D97+D98</f>
        <v>0</v>
      </c>
      <c r="E95" s="68">
        <f>+E96+E97+E98</f>
        <v>0</v>
      </c>
      <c r="F95" s="83" t="s">
        <v>88</v>
      </c>
      <c r="G95" s="62">
        <f>SUM(G96:G97)</f>
        <v>0</v>
      </c>
      <c r="H95" s="62">
        <f>SUM(H96:H97)</f>
        <v>0</v>
      </c>
      <c r="I95" s="62">
        <f>SUM(I96:I97)</f>
        <v>0</v>
      </c>
    </row>
    <row r="96" spans="1:9">
      <c r="A96" s="63">
        <v>20</v>
      </c>
      <c r="B96" s="61" t="s">
        <v>89</v>
      </c>
      <c r="C96" s="67"/>
      <c r="D96" s="67"/>
      <c r="E96" s="67"/>
      <c r="F96" s="61" t="s">
        <v>90</v>
      </c>
      <c r="G96" s="58"/>
      <c r="H96" s="58"/>
      <c r="I96" s="58"/>
    </row>
    <row r="97" spans="1:9">
      <c r="A97" s="63">
        <v>21</v>
      </c>
      <c r="B97" s="61" t="s">
        <v>91</v>
      </c>
      <c r="C97" s="67"/>
      <c r="D97" s="67"/>
      <c r="E97" s="67"/>
      <c r="F97" s="61" t="s">
        <v>92</v>
      </c>
      <c r="G97" s="58"/>
      <c r="H97" s="58"/>
      <c r="I97" s="58"/>
    </row>
    <row r="98" spans="1:9">
      <c r="A98" s="63">
        <v>22</v>
      </c>
      <c r="B98" s="227" t="s">
        <v>312</v>
      </c>
      <c r="C98" s="67"/>
      <c r="D98" s="67"/>
      <c r="E98" s="67"/>
      <c r="F98" s="61"/>
      <c r="G98" s="58"/>
      <c r="H98" s="58"/>
      <c r="I98" s="58"/>
    </row>
    <row r="99" spans="1:9">
      <c r="A99" s="74">
        <v>23</v>
      </c>
      <c r="B99" s="84" t="s">
        <v>93</v>
      </c>
      <c r="C99" s="75">
        <f>C85+C92+C95</f>
        <v>0</v>
      </c>
      <c r="D99" s="75">
        <f>D85+D92+D95</f>
        <v>0</v>
      </c>
      <c r="E99" s="75">
        <f>E85+E92+E95</f>
        <v>0</v>
      </c>
      <c r="F99" s="84" t="s">
        <v>94</v>
      </c>
      <c r="G99" s="75">
        <f>G85+G92+G95</f>
        <v>0</v>
      </c>
      <c r="H99" s="75">
        <f>H85+H92+H95</f>
        <v>0</v>
      </c>
      <c r="I99" s="75">
        <f>I85+I92+I95</f>
        <v>0</v>
      </c>
    </row>
    <row r="100" spans="1:9">
      <c r="A100" s="57"/>
      <c r="B100" s="57"/>
      <c r="C100" s="89"/>
      <c r="D100" s="89"/>
      <c r="E100" s="89"/>
      <c r="F100" s="89"/>
      <c r="G100" s="89"/>
      <c r="H100" s="89"/>
      <c r="I100" s="89"/>
    </row>
  </sheetData>
  <mergeCells count="34">
    <mergeCell ref="A7:A8"/>
    <mergeCell ref="A40:A41"/>
    <mergeCell ref="B40:B41"/>
    <mergeCell ref="D40:D41"/>
    <mergeCell ref="F40:F41"/>
    <mergeCell ref="B7:B8"/>
    <mergeCell ref="C7:C8"/>
    <mergeCell ref="D7:D8"/>
    <mergeCell ref="A2:I2"/>
    <mergeCell ref="A3:I3"/>
    <mergeCell ref="A35:I35"/>
    <mergeCell ref="A36:I36"/>
    <mergeCell ref="B5:F5"/>
    <mergeCell ref="G7:G8"/>
    <mergeCell ref="F7:F8"/>
    <mergeCell ref="H7:H8"/>
    <mergeCell ref="I7:I8"/>
    <mergeCell ref="E7:E8"/>
    <mergeCell ref="I40:I41"/>
    <mergeCell ref="C40:C41"/>
    <mergeCell ref="D75:D76"/>
    <mergeCell ref="G75:G76"/>
    <mergeCell ref="H75:H76"/>
    <mergeCell ref="H40:H41"/>
    <mergeCell ref="I75:I76"/>
    <mergeCell ref="A70:I70"/>
    <mergeCell ref="A71:I71"/>
    <mergeCell ref="E40:E41"/>
    <mergeCell ref="E75:E76"/>
    <mergeCell ref="G40:G41"/>
    <mergeCell ref="C75:C76"/>
    <mergeCell ref="F75:F76"/>
    <mergeCell ref="A75:A76"/>
    <mergeCell ref="B75:B76"/>
  </mergeCells>
  <pageMargins left="0" right="0.11811023622047245" top="0.74803149606299213" bottom="0.74803149606299213" header="0.31496062992125984" footer="0.31496062992125984"/>
  <pageSetup paperSize="9" scale="8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26"/>
  <sheetViews>
    <sheetView workbookViewId="0">
      <selection activeCell="C9" sqref="C9"/>
    </sheetView>
  </sheetViews>
  <sheetFormatPr defaultRowHeight="12.75"/>
  <cols>
    <col min="1" max="1" width="27.1640625" customWidth="1"/>
    <col min="2" max="2" width="19.1640625" customWidth="1"/>
    <col min="3" max="3" width="30" customWidth="1"/>
  </cols>
  <sheetData>
    <row r="1" spans="1:3">
      <c r="C1" t="s">
        <v>308</v>
      </c>
    </row>
    <row r="4" spans="1:3" ht="15.75">
      <c r="A4" s="422" t="s">
        <v>289</v>
      </c>
      <c r="B4" s="422"/>
      <c r="C4" s="422"/>
    </row>
    <row r="5" spans="1:3" ht="48.75" customHeight="1" thickBot="1">
      <c r="A5" s="7"/>
      <c r="B5" s="5"/>
      <c r="C5" s="117" t="s">
        <v>288</v>
      </c>
    </row>
    <row r="6" spans="1:3" ht="24.75" thickBot="1">
      <c r="A6" s="8" t="s">
        <v>11</v>
      </c>
      <c r="B6" s="9" t="s">
        <v>362</v>
      </c>
      <c r="C6" s="9" t="s">
        <v>357</v>
      </c>
    </row>
    <row r="7" spans="1:3" ht="13.5" thickBot="1">
      <c r="A7" s="220" t="s">
        <v>18</v>
      </c>
      <c r="B7" s="4" t="s">
        <v>33</v>
      </c>
      <c r="C7" s="4" t="s">
        <v>22</v>
      </c>
    </row>
    <row r="8" spans="1:3" ht="15" customHeight="1">
      <c r="A8" s="218" t="s">
        <v>355</v>
      </c>
      <c r="B8" s="217">
        <v>128188</v>
      </c>
      <c r="C8" s="217">
        <v>128188</v>
      </c>
    </row>
    <row r="9" spans="1:3">
      <c r="A9" s="218"/>
      <c r="B9" s="217"/>
      <c r="C9" s="217"/>
    </row>
    <row r="10" spans="1:3">
      <c r="A10" s="218"/>
      <c r="B10" s="217"/>
      <c r="C10" s="217"/>
    </row>
    <row r="11" spans="1:3">
      <c r="A11" s="219"/>
      <c r="B11" s="217"/>
      <c r="C11" s="217"/>
    </row>
    <row r="12" spans="1:3">
      <c r="A12" s="218"/>
      <c r="B12" s="217"/>
      <c r="C12" s="217"/>
    </row>
    <row r="13" spans="1:3" ht="18" customHeight="1">
      <c r="A13" s="219"/>
      <c r="B13" s="217"/>
      <c r="C13" s="217"/>
    </row>
    <row r="14" spans="1:3">
      <c r="A14" s="218"/>
      <c r="B14" s="217"/>
      <c r="C14" s="217"/>
    </row>
    <row r="15" spans="1:3">
      <c r="A15" s="218"/>
      <c r="B15" s="217"/>
      <c r="C15" s="217"/>
    </row>
    <row r="16" spans="1:3">
      <c r="A16" s="218"/>
      <c r="B16" s="217"/>
      <c r="C16" s="217"/>
    </row>
    <row r="17" spans="1:3">
      <c r="A17" s="218"/>
      <c r="B17" s="217"/>
      <c r="C17" s="217"/>
    </row>
    <row r="18" spans="1:3">
      <c r="A18" s="218"/>
      <c r="B18" s="217"/>
      <c r="C18" s="217"/>
    </row>
    <row r="19" spans="1:3">
      <c r="A19" s="218"/>
      <c r="B19" s="217"/>
      <c r="C19" s="217"/>
    </row>
    <row r="20" spans="1:3">
      <c r="A20" s="218"/>
      <c r="B20" s="217"/>
      <c r="C20" s="217"/>
    </row>
    <row r="21" spans="1:3">
      <c r="A21" s="218"/>
      <c r="B21" s="217"/>
      <c r="C21" s="217"/>
    </row>
    <row r="22" spans="1:3">
      <c r="A22" s="218"/>
      <c r="B22" s="217"/>
      <c r="C22" s="217"/>
    </row>
    <row r="23" spans="1:3">
      <c r="A23" s="218"/>
      <c r="B23" s="217"/>
      <c r="C23" s="217"/>
    </row>
    <row r="24" spans="1:3">
      <c r="A24" s="218"/>
      <c r="B24" s="217"/>
      <c r="C24" s="217"/>
    </row>
    <row r="25" spans="1:3" ht="13.5" thickBot="1">
      <c r="A25" s="216"/>
      <c r="B25" s="215"/>
      <c r="C25" s="215"/>
    </row>
    <row r="26" spans="1:3" ht="13.5" thickBot="1">
      <c r="A26" s="10" t="s">
        <v>10</v>
      </c>
      <c r="B26" s="214">
        <f>+B11+B10+B9+B8</f>
        <v>128188</v>
      </c>
      <c r="C26" s="214">
        <f>+C11+C10+C9+C8</f>
        <v>128188</v>
      </c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I10" sqref="I10"/>
    </sheetView>
  </sheetViews>
  <sheetFormatPr defaultRowHeight="12.75"/>
  <cols>
    <col min="1" max="1" width="6.5" bestFit="1" customWidth="1"/>
    <col min="2" max="2" width="65.5" customWidth="1"/>
    <col min="3" max="3" width="17.6640625" customWidth="1"/>
  </cols>
  <sheetData>
    <row r="1" spans="1:3" ht="14.25">
      <c r="A1" s="425" t="s">
        <v>309</v>
      </c>
      <c r="B1" s="425"/>
      <c r="C1" s="425"/>
    </row>
    <row r="2" spans="1:3" ht="17.25">
      <c r="A2" s="423" t="s">
        <v>295</v>
      </c>
      <c r="B2" s="423"/>
      <c r="C2" s="423"/>
    </row>
    <row r="3" spans="1:3" ht="17.25">
      <c r="A3" s="423" t="s">
        <v>299</v>
      </c>
      <c r="B3" s="423"/>
      <c r="C3" s="423"/>
    </row>
    <row r="4" spans="1:3" ht="15">
      <c r="A4" s="426" t="s">
        <v>294</v>
      </c>
      <c r="B4" s="426"/>
      <c r="C4" s="426"/>
    </row>
    <row r="5" spans="1:3" ht="45.75" customHeight="1">
      <c r="A5" s="226"/>
      <c r="B5" s="225" t="s">
        <v>18</v>
      </c>
      <c r="C5" s="224" t="s">
        <v>19</v>
      </c>
    </row>
    <row r="6" spans="1:3" ht="30.75" thickBot="1">
      <c r="A6" s="223" t="s">
        <v>0</v>
      </c>
      <c r="B6" s="222" t="s">
        <v>9</v>
      </c>
      <c r="C6" s="221" t="s">
        <v>293</v>
      </c>
    </row>
    <row r="7" spans="1:3" ht="15">
      <c r="A7" s="305">
        <v>1</v>
      </c>
      <c r="B7" s="306" t="s">
        <v>363</v>
      </c>
      <c r="C7" s="307">
        <f>SUM(C9:C10)</f>
        <v>2907236</v>
      </c>
    </row>
    <row r="8" spans="1:3" ht="14.25" customHeight="1">
      <c r="A8" s="308">
        <v>2</v>
      </c>
      <c r="B8" s="309" t="s">
        <v>292</v>
      </c>
      <c r="C8" s="310"/>
    </row>
    <row r="9" spans="1:3" ht="24" customHeight="1">
      <c r="A9" s="308">
        <v>3</v>
      </c>
      <c r="B9" s="311" t="s">
        <v>291</v>
      </c>
      <c r="C9" s="310">
        <v>801151</v>
      </c>
    </row>
    <row r="10" spans="1:3" ht="36" customHeight="1">
      <c r="A10" s="308">
        <v>4</v>
      </c>
      <c r="B10" s="311" t="s">
        <v>290</v>
      </c>
      <c r="C10" s="310">
        <v>2106085</v>
      </c>
    </row>
    <row r="11" spans="1:3" ht="15">
      <c r="A11" s="305">
        <v>7</v>
      </c>
      <c r="B11" s="312" t="s">
        <v>364</v>
      </c>
      <c r="C11" s="307">
        <f>SUM(C13:C14)</f>
        <v>5387706</v>
      </c>
    </row>
    <row r="12" spans="1:3" ht="15.75" customHeight="1">
      <c r="A12" s="308">
        <v>8</v>
      </c>
      <c r="B12" s="309" t="s">
        <v>292</v>
      </c>
      <c r="C12" s="310"/>
    </row>
    <row r="13" spans="1:3" ht="33" customHeight="1">
      <c r="A13" s="308">
        <v>9</v>
      </c>
      <c r="B13" s="313" t="s">
        <v>291</v>
      </c>
      <c r="C13" s="310">
        <v>4246656</v>
      </c>
    </row>
    <row r="14" spans="1:3" ht="32.25" customHeight="1">
      <c r="A14" s="308">
        <v>10</v>
      </c>
      <c r="B14" s="313" t="s">
        <v>290</v>
      </c>
      <c r="C14" s="310">
        <v>1141050</v>
      </c>
    </row>
  </sheetData>
  <mergeCells count="4">
    <mergeCell ref="A2:C2"/>
    <mergeCell ref="A3:C3"/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16"/>
  <sheetViews>
    <sheetView workbookViewId="0">
      <selection activeCell="L19" sqref="L19"/>
    </sheetView>
  </sheetViews>
  <sheetFormatPr defaultRowHeight="12.75"/>
  <cols>
    <col min="1" max="1" width="3.5" bestFit="1" customWidth="1"/>
    <col min="2" max="2" width="32.1640625" customWidth="1"/>
    <col min="3" max="3" width="36.6640625" customWidth="1"/>
  </cols>
  <sheetData>
    <row r="2" spans="1:3">
      <c r="C2" t="s">
        <v>350</v>
      </c>
    </row>
    <row r="5" spans="1:3">
      <c r="B5" s="136"/>
      <c r="C5" s="136"/>
    </row>
    <row r="6" spans="1:3" ht="15.75">
      <c r="B6" s="287" t="s">
        <v>326</v>
      </c>
      <c r="C6" s="136"/>
    </row>
    <row r="7" spans="1:3">
      <c r="B7" s="136"/>
      <c r="C7" s="136"/>
    </row>
    <row r="8" spans="1:3" ht="15">
      <c r="A8" s="288"/>
      <c r="B8" s="289" t="s">
        <v>9</v>
      </c>
      <c r="C8" s="289" t="s">
        <v>327</v>
      </c>
    </row>
    <row r="9" spans="1:3" ht="25.5">
      <c r="A9" s="290" t="s">
        <v>328</v>
      </c>
      <c r="B9" s="291" t="s">
        <v>329</v>
      </c>
      <c r="C9" s="292">
        <v>27590828</v>
      </c>
    </row>
    <row r="10" spans="1:3" ht="25.5">
      <c r="A10" s="290" t="s">
        <v>330</v>
      </c>
      <c r="B10" s="291" t="s">
        <v>331</v>
      </c>
      <c r="C10" s="292">
        <v>68907132</v>
      </c>
    </row>
    <row r="11" spans="1:3" ht="38.25">
      <c r="A11" s="293" t="s">
        <v>332</v>
      </c>
      <c r="B11" s="294" t="s">
        <v>333</v>
      </c>
      <c r="C11" s="295">
        <v>-41316304</v>
      </c>
    </row>
    <row r="12" spans="1:3" ht="25.5">
      <c r="A12" s="290" t="s">
        <v>334</v>
      </c>
      <c r="B12" s="291" t="s">
        <v>335</v>
      </c>
      <c r="C12" s="292">
        <v>46704010</v>
      </c>
    </row>
    <row r="13" spans="1:3" ht="38.25">
      <c r="A13" s="293" t="s">
        <v>336</v>
      </c>
      <c r="B13" s="294" t="s">
        <v>337</v>
      </c>
      <c r="C13" s="295">
        <v>46704010</v>
      </c>
    </row>
    <row r="14" spans="1:3" ht="25.5">
      <c r="A14" s="293" t="s">
        <v>338</v>
      </c>
      <c r="B14" s="294" t="s">
        <v>339</v>
      </c>
      <c r="C14" s="295">
        <v>5387706</v>
      </c>
    </row>
    <row r="15" spans="1:3" ht="25.5">
      <c r="A15" s="293" t="s">
        <v>316</v>
      </c>
      <c r="B15" s="294" t="s">
        <v>340</v>
      </c>
      <c r="C15" s="295">
        <v>5387706</v>
      </c>
    </row>
    <row r="16" spans="1:3" ht="25.5">
      <c r="A16" s="293" t="s">
        <v>341</v>
      </c>
      <c r="B16" s="294" t="s">
        <v>342</v>
      </c>
      <c r="C16" s="295">
        <v>5387706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D10" sqref="D10"/>
    </sheetView>
  </sheetViews>
  <sheetFormatPr defaultRowHeight="12.75"/>
  <cols>
    <col min="2" max="2" width="38.83203125" customWidth="1"/>
    <col min="3" max="3" width="19.33203125" customWidth="1"/>
    <col min="4" max="4" width="18.1640625" customWidth="1"/>
    <col min="5" max="5" width="16.33203125" customWidth="1"/>
    <col min="6" max="6" width="31" customWidth="1"/>
    <col min="7" max="7" width="20.5" customWidth="1"/>
    <col min="8" max="8" width="18.1640625" customWidth="1"/>
    <col min="9" max="9" width="16" customWidth="1"/>
  </cols>
  <sheetData>
    <row r="1" spans="1:9">
      <c r="H1" t="s">
        <v>351</v>
      </c>
    </row>
    <row r="2" spans="1:9" ht="15.75">
      <c r="A2" s="57"/>
      <c r="B2" s="317" t="s">
        <v>102</v>
      </c>
      <c r="C2" s="317"/>
      <c r="D2" s="317"/>
      <c r="E2" s="317"/>
      <c r="F2" s="317"/>
      <c r="G2" s="318"/>
      <c r="H2" s="318"/>
      <c r="I2" s="318"/>
    </row>
    <row r="3" spans="1:9" ht="15.75">
      <c r="A3" s="57"/>
      <c r="B3" s="317" t="s">
        <v>318</v>
      </c>
      <c r="C3" s="317"/>
      <c r="D3" s="317"/>
      <c r="E3" s="317"/>
      <c r="F3" s="317"/>
      <c r="G3" s="318"/>
      <c r="H3" s="318"/>
      <c r="I3" s="318"/>
    </row>
    <row r="4" spans="1:9" ht="15.75">
      <c r="A4" s="57"/>
      <c r="B4" s="81"/>
      <c r="C4" s="81"/>
      <c r="D4" s="81"/>
      <c r="E4" s="81"/>
      <c r="F4" s="81"/>
      <c r="G4" s="82"/>
      <c r="H4" s="82"/>
      <c r="I4" s="82"/>
    </row>
    <row r="5" spans="1:9">
      <c r="A5" s="57"/>
      <c r="B5" s="321"/>
      <c r="C5" s="321"/>
      <c r="D5" s="321"/>
      <c r="E5" s="321"/>
      <c r="F5" s="321"/>
      <c r="G5" s="57"/>
      <c r="H5" s="57"/>
      <c r="I5" s="85" t="s">
        <v>112</v>
      </c>
    </row>
    <row r="6" spans="1:9">
      <c r="A6" s="76"/>
      <c r="B6" s="77" t="s">
        <v>18</v>
      </c>
      <c r="C6" s="77" t="s">
        <v>19</v>
      </c>
      <c r="D6" s="77" t="s">
        <v>20</v>
      </c>
      <c r="E6" s="77" t="s">
        <v>21</v>
      </c>
      <c r="F6" s="78" t="s">
        <v>33</v>
      </c>
      <c r="G6" s="78" t="s">
        <v>22</v>
      </c>
      <c r="H6" s="78" t="s">
        <v>23</v>
      </c>
      <c r="I6" s="78" t="s">
        <v>54</v>
      </c>
    </row>
    <row r="7" spans="1:9">
      <c r="A7" s="314" t="s">
        <v>0</v>
      </c>
      <c r="B7" s="316" t="s">
        <v>9</v>
      </c>
      <c r="C7" s="316" t="s">
        <v>15</v>
      </c>
      <c r="D7" s="316" t="s">
        <v>16</v>
      </c>
      <c r="E7" s="316" t="s">
        <v>17</v>
      </c>
      <c r="F7" s="316" t="s">
        <v>9</v>
      </c>
      <c r="G7" s="316" t="s">
        <v>15</v>
      </c>
      <c r="H7" s="316" t="s">
        <v>16</v>
      </c>
      <c r="I7" s="316" t="s">
        <v>17</v>
      </c>
    </row>
    <row r="8" spans="1:9">
      <c r="A8" s="315"/>
      <c r="B8" s="316"/>
      <c r="C8" s="316"/>
      <c r="D8" s="316"/>
      <c r="E8" s="316"/>
      <c r="F8" s="316"/>
      <c r="G8" s="316"/>
      <c r="H8" s="316"/>
      <c r="I8" s="316"/>
    </row>
    <row r="9" spans="1:9">
      <c r="A9" s="63">
        <v>1</v>
      </c>
      <c r="B9" s="83" t="s">
        <v>55</v>
      </c>
      <c r="C9" s="58"/>
      <c r="D9" s="58"/>
      <c r="E9" s="58"/>
      <c r="F9" s="83" t="s">
        <v>56</v>
      </c>
      <c r="G9" s="64"/>
      <c r="H9" s="64"/>
      <c r="I9" s="65"/>
    </row>
    <row r="10" spans="1:9">
      <c r="A10" s="63">
        <v>2</v>
      </c>
      <c r="B10" s="66" t="s">
        <v>57</v>
      </c>
      <c r="C10" s="58">
        <f>+'Mérleg Óvoda'!C10+'KÖH mérleg'!C10+Mérleg!C10</f>
        <v>54430270</v>
      </c>
      <c r="D10" s="58">
        <f>+'Mérleg Óvoda'!D10+'KÖH mérleg'!D10+Mérleg!D10</f>
        <v>60474085</v>
      </c>
      <c r="E10" s="58">
        <f>+'Mérleg Óvoda'!E10+'KÖH mérleg'!E10+Mérleg!E10</f>
        <v>59099999</v>
      </c>
      <c r="F10" s="66" t="s">
        <v>58</v>
      </c>
      <c r="G10" s="58">
        <f>+'Mérleg Óvoda'!G10+'KÖH mérleg'!G10+Mérleg!G10</f>
        <v>116983060</v>
      </c>
      <c r="H10" s="58">
        <f>+'Mérleg Óvoda'!H10+'KÖH mérleg'!H10+Mérleg!H10</f>
        <v>128477778</v>
      </c>
      <c r="I10" s="58">
        <f>+'Mérleg Óvoda'!I10+'KÖH mérleg'!I10+Mérleg!I10</f>
        <v>116995376</v>
      </c>
    </row>
    <row r="11" spans="1:9">
      <c r="A11" s="63">
        <v>3</v>
      </c>
      <c r="B11" s="66" t="s">
        <v>59</v>
      </c>
      <c r="C11" s="58">
        <f>+'Mérleg Óvoda'!C11+'KÖH mérleg'!C11+Mérleg!C11</f>
        <v>39600000</v>
      </c>
      <c r="D11" s="58">
        <f>+'Mérleg Óvoda'!D11+'KÖH mérleg'!D11+Mérleg!D11</f>
        <v>36683418</v>
      </c>
      <c r="E11" s="58">
        <f>+'Mérleg Óvoda'!E11+'KÖH mérleg'!E11+Mérleg!E11</f>
        <v>27252980</v>
      </c>
      <c r="F11" s="66" t="s">
        <v>60</v>
      </c>
      <c r="G11" s="58">
        <f>+'Mérleg Óvoda'!G11+'KÖH mérleg'!G11+Mérleg!G11</f>
        <v>22501736</v>
      </c>
      <c r="H11" s="58">
        <f>+'Mérleg Óvoda'!H11+'KÖH mérleg'!H11+Mérleg!H11</f>
        <v>20966733</v>
      </c>
      <c r="I11" s="58">
        <f>+'Mérleg Óvoda'!I11+'KÖH mérleg'!I11+Mérleg!I11</f>
        <v>18421142</v>
      </c>
    </row>
    <row r="12" spans="1:9">
      <c r="A12" s="63">
        <v>4</v>
      </c>
      <c r="B12" s="66" t="s">
        <v>61</v>
      </c>
      <c r="C12" s="58">
        <f>+'Mérleg Óvoda'!C12+'KÖH mérleg'!C12+Mérleg!C12</f>
        <v>121320955</v>
      </c>
      <c r="D12" s="58">
        <f>+'Mérleg Óvoda'!D12+'KÖH mérleg'!D12+Mérleg!D12</f>
        <v>144443348</v>
      </c>
      <c r="E12" s="58">
        <f>+'Mérleg Óvoda'!E12+'KÖH mérleg'!E12+Mérleg!E12</f>
        <v>144443348</v>
      </c>
      <c r="F12" s="66" t="s">
        <v>62</v>
      </c>
      <c r="G12" s="58">
        <f>+'Mérleg Óvoda'!G12+'KÖH mérleg'!G12+Mérleg!G12</f>
        <v>132446563</v>
      </c>
      <c r="H12" s="58">
        <f>+'Mérleg Óvoda'!H12+'KÖH mérleg'!H12+Mérleg!H12</f>
        <v>140100324</v>
      </c>
      <c r="I12" s="58">
        <f>+'Mérleg Óvoda'!I12+'KÖH mérleg'!I12+Mérleg!I12</f>
        <v>105505252</v>
      </c>
    </row>
    <row r="13" spans="1:9">
      <c r="A13" s="63">
        <v>5</v>
      </c>
      <c r="B13" s="66" t="s">
        <v>319</v>
      </c>
      <c r="C13" s="58">
        <f>+'Mérleg Óvoda'!C13+'KÖH mérleg'!C13+Mérleg!C13</f>
        <v>24368000</v>
      </c>
      <c r="D13" s="58">
        <f>+'Mérleg Óvoda'!D13+'KÖH mérleg'!D13+Mérleg!D13</f>
        <v>7693347</v>
      </c>
      <c r="E13" s="58">
        <f>+'Mérleg Óvoda'!E13+'KÖH mérleg'!E13+Mérleg!E13</f>
        <v>7693347</v>
      </c>
      <c r="F13" s="66" t="s">
        <v>64</v>
      </c>
      <c r="G13" s="58">
        <f>+'Mérleg Óvoda'!G13+'KÖH mérleg'!G13+Mérleg!G13</f>
        <v>7268000</v>
      </c>
      <c r="H13" s="58">
        <f>+'Mérleg Óvoda'!H13+'KÖH mérleg'!H13+Mérleg!H13</f>
        <v>7268000</v>
      </c>
      <c r="I13" s="58">
        <f>+'Mérleg Óvoda'!I13+'KÖH mérleg'!I13+Mérleg!I13</f>
        <v>5065000</v>
      </c>
    </row>
    <row r="14" spans="1:9">
      <c r="A14" s="63">
        <v>6</v>
      </c>
      <c r="B14" s="66" t="s">
        <v>63</v>
      </c>
      <c r="C14" s="58">
        <f>+'Mérleg Óvoda'!C14+'KÖH mérleg'!C14+Mérleg!C14</f>
        <v>0</v>
      </c>
      <c r="D14" s="58">
        <f>+'Mérleg Óvoda'!D14+'KÖH mérleg'!D14+Mérleg!D14</f>
        <v>0</v>
      </c>
      <c r="E14" s="58">
        <f>+'Mérleg Óvoda'!E14+'KÖH mérleg'!E14+Mérleg!E14</f>
        <v>0</v>
      </c>
      <c r="F14" s="66" t="s">
        <v>66</v>
      </c>
      <c r="G14" s="58">
        <f>+'Mérleg Óvoda'!G14+'KÖH mérleg'!G14+Mérleg!G14</f>
        <v>11449119</v>
      </c>
      <c r="H14" s="58">
        <f>+'Mérleg Óvoda'!H14+'KÖH mérleg'!H14+Mérleg!H14</f>
        <v>14199881</v>
      </c>
      <c r="I14" s="58">
        <f>+'Mérleg Óvoda'!I14+'KÖH mérleg'!I14+Mérleg!I14</f>
        <v>10131319</v>
      </c>
    </row>
    <row r="15" spans="1:9">
      <c r="A15" s="63">
        <v>7</v>
      </c>
      <c r="B15" s="66" t="s">
        <v>65</v>
      </c>
      <c r="C15" s="58">
        <f>+'Mérleg Óvoda'!C15+'KÖH mérleg'!C15+Mérleg!C15</f>
        <v>0</v>
      </c>
      <c r="D15" s="58">
        <f>+'Mérleg Óvoda'!D15+'KÖH mérleg'!D15+Mérleg!D15</f>
        <v>3248426</v>
      </c>
      <c r="E15" s="58">
        <f>+'Mérleg Óvoda'!E15+'KÖH mérleg'!E15+Mérleg!E15</f>
        <v>3248426</v>
      </c>
      <c r="F15" s="67" t="s">
        <v>68</v>
      </c>
      <c r="G15" s="58">
        <f>+'Mérleg Óvoda'!G15+'KÖH mérleg'!G15+Mérleg!G15</f>
        <v>0</v>
      </c>
      <c r="H15" s="58">
        <f>+'Mérleg Óvoda'!H15+'KÖH mérleg'!H15+Mérleg!H15</f>
        <v>30615317</v>
      </c>
      <c r="I15" s="58">
        <f>+'Mérleg Óvoda'!I15+'KÖH mérleg'!I15+Mérleg!I15</f>
        <v>0</v>
      </c>
    </row>
    <row r="16" spans="1:9">
      <c r="A16" s="63">
        <v>8</v>
      </c>
      <c r="B16" s="66" t="s">
        <v>67</v>
      </c>
      <c r="C16" s="58">
        <f>+'Mérleg Óvoda'!C16+'KÖH mérleg'!C16+Mérleg!C16</f>
        <v>0</v>
      </c>
      <c r="D16" s="58">
        <f>+'Mérleg Óvoda'!D16+'KÖH mérleg'!D16+Mérleg!D16</f>
        <v>575101</v>
      </c>
      <c r="E16" s="58">
        <f>+'Mérleg Óvoda'!E16+'KÖH mérleg'!E16+Mérleg!E16</f>
        <v>575101</v>
      </c>
      <c r="F16" s="66" t="s">
        <v>69</v>
      </c>
      <c r="G16" s="58">
        <f>+'Mérleg Óvoda'!G16+'KÖH mérleg'!G16+Mérleg!G16</f>
        <v>0</v>
      </c>
      <c r="H16" s="58">
        <f>+'Mérleg Óvoda'!H16+'KÖH mérleg'!H16+Mérleg!H16</f>
        <v>0</v>
      </c>
      <c r="I16" s="58">
        <f>+'Mérleg Óvoda'!I16+'KÖH mérleg'!I16+Mérleg!I16</f>
        <v>0</v>
      </c>
    </row>
    <row r="17" spans="1:9">
      <c r="A17" s="69">
        <v>9</v>
      </c>
      <c r="B17" s="70" t="s">
        <v>70</v>
      </c>
      <c r="C17" s="62">
        <f>+'Mérleg Óvoda'!C17+'KÖH mérleg'!C17+Mérleg!C17</f>
        <v>239719225</v>
      </c>
      <c r="D17" s="62">
        <f>+'Mérleg Óvoda'!D17+'KÖH mérleg'!D17+Mérleg!D17</f>
        <v>253117725</v>
      </c>
      <c r="E17" s="62">
        <f>+'Mérleg Óvoda'!E17+'KÖH mérleg'!E17+Mérleg!E17</f>
        <v>242313201</v>
      </c>
      <c r="F17" s="71" t="s">
        <v>71</v>
      </c>
      <c r="G17" s="62">
        <f>+'Mérleg Óvoda'!G17+'KÖH mérleg'!G17+Mérleg!G17</f>
        <v>290648478</v>
      </c>
      <c r="H17" s="62">
        <f>+'Mérleg Óvoda'!H17+'KÖH mérleg'!H17+Mérleg!H17</f>
        <v>341628033</v>
      </c>
      <c r="I17" s="62">
        <f>+'Mérleg Óvoda'!I17+'KÖH mérleg'!I17+Mérleg!I17</f>
        <v>256118089</v>
      </c>
    </row>
    <row r="18" spans="1:9">
      <c r="A18" s="63">
        <v>10</v>
      </c>
      <c r="B18" s="83" t="s">
        <v>72</v>
      </c>
      <c r="C18" s="58">
        <f>+'Mérleg Óvoda'!C18+'KÖH mérleg'!C18+Mérleg!C18</f>
        <v>0</v>
      </c>
      <c r="D18" s="58">
        <f>+'Mérleg Óvoda'!D18+'KÖH mérleg'!D18+Mérleg!D18</f>
        <v>0</v>
      </c>
      <c r="E18" s="58">
        <f>+'Mérleg Óvoda'!E18+'KÖH mérleg'!E18+Mérleg!E18</f>
        <v>0</v>
      </c>
      <c r="F18" s="83" t="s">
        <v>73</v>
      </c>
      <c r="G18" s="58">
        <f>+'Mérleg Óvoda'!G18+'KÖH mérleg'!G18+Mérleg!G18</f>
        <v>0</v>
      </c>
      <c r="H18" s="58">
        <f>+'Mérleg Óvoda'!H18+'KÖH mérleg'!H18+Mérleg!H18</f>
        <v>0</v>
      </c>
      <c r="I18" s="58">
        <f>+'Mérleg Óvoda'!I18+'KÖH mérleg'!I18+Mérleg!I18</f>
        <v>0</v>
      </c>
    </row>
    <row r="19" spans="1:9">
      <c r="A19" s="63">
        <v>11</v>
      </c>
      <c r="B19" s="66" t="s">
        <v>74</v>
      </c>
      <c r="C19" s="58">
        <f>+'Mérleg Óvoda'!C19+'KÖH mérleg'!C19+Mérleg!C19</f>
        <v>0</v>
      </c>
      <c r="D19" s="58">
        <f>+'Mérleg Óvoda'!D19+'KÖH mérleg'!D19+Mérleg!D19</f>
        <v>496800</v>
      </c>
      <c r="E19" s="58">
        <f>+'Mérleg Óvoda'!E19+'KÖH mérleg'!E19+Mérleg!E19</f>
        <v>496800</v>
      </c>
      <c r="F19" s="66" t="s">
        <v>75</v>
      </c>
      <c r="G19" s="58">
        <f>+'Mérleg Óvoda'!G19+'KÖH mérleg'!G19+Mérleg!G19</f>
        <v>4404500</v>
      </c>
      <c r="H19" s="58">
        <f>+'Mérleg Óvoda'!H19+'KÖH mérleg'!H19+Mérleg!H19</f>
        <v>4732688</v>
      </c>
      <c r="I19" s="58">
        <f>+'Mérleg Óvoda'!I19+'KÖH mérleg'!I19+Mérleg!I19</f>
        <v>1137987</v>
      </c>
    </row>
    <row r="20" spans="1:9">
      <c r="A20" s="63">
        <v>12</v>
      </c>
      <c r="B20" s="66" t="s">
        <v>76</v>
      </c>
      <c r="C20" s="58">
        <f>+'Mérleg Óvoda'!C20+'KÖH mérleg'!C20+Mérleg!C20</f>
        <v>0</v>
      </c>
      <c r="D20" s="58">
        <f>+'Mérleg Óvoda'!D20+'KÖH mérleg'!D20+Mérleg!D20</f>
        <v>14778443</v>
      </c>
      <c r="E20" s="58">
        <f>+'Mérleg Óvoda'!E20+'KÖH mérleg'!E20+Mérleg!E20</f>
        <v>22912643</v>
      </c>
      <c r="F20" s="60" t="s">
        <v>77</v>
      </c>
      <c r="G20" s="58">
        <f>+'Mérleg Óvoda'!G20+'KÖH mérleg'!G20+Mérleg!G20</f>
        <v>182930392</v>
      </c>
      <c r="H20" s="58">
        <f>+'Mérleg Óvoda'!H20+'KÖH mérleg'!H20+Mérleg!H20</f>
        <v>184200392</v>
      </c>
      <c r="I20" s="58">
        <f>+'Mérleg Óvoda'!I20+'KÖH mérleg'!I20+Mérleg!I20</f>
        <v>83900127</v>
      </c>
    </row>
    <row r="21" spans="1:9">
      <c r="A21" s="63">
        <v>13</v>
      </c>
      <c r="B21" s="66" t="s">
        <v>78</v>
      </c>
      <c r="C21" s="58">
        <f>+'Mérleg Óvoda'!C21+'KÖH mérleg'!C21+Mérleg!C21</f>
        <v>0</v>
      </c>
      <c r="D21" s="58">
        <f>+'Mérleg Óvoda'!D21+'KÖH mérleg'!D21+Mérleg!D21</f>
        <v>0</v>
      </c>
      <c r="E21" s="58">
        <f>+'Mérleg Óvoda'!E21+'KÖH mérleg'!E21+Mérleg!E21</f>
        <v>0</v>
      </c>
      <c r="F21" s="66" t="s">
        <v>79</v>
      </c>
      <c r="G21" s="58">
        <f>+'Mérleg Óvoda'!G21+'KÖH mérleg'!G21+Mérleg!G21</f>
        <v>0</v>
      </c>
      <c r="H21" s="58">
        <f>+'Mérleg Óvoda'!H21+'KÖH mérleg'!H21+Mérleg!H21</f>
        <v>0</v>
      </c>
      <c r="I21" s="58">
        <f>+'Mérleg Óvoda'!I21+'KÖH mérleg'!I21+Mérleg!I21</f>
        <v>0</v>
      </c>
    </row>
    <row r="22" spans="1:9">
      <c r="A22" s="63">
        <v>14</v>
      </c>
      <c r="B22" s="66" t="s">
        <v>80</v>
      </c>
      <c r="C22" s="58">
        <f>+'Mérleg Óvoda'!C22+'KÖH mérleg'!C22+Mérleg!C22</f>
        <v>0</v>
      </c>
      <c r="D22" s="58">
        <f>+'Mérleg Óvoda'!D22+'KÖH mérleg'!D22+Mérleg!D22</f>
        <v>3000000</v>
      </c>
      <c r="E22" s="58">
        <f>+'Mérleg Óvoda'!E22+'KÖH mérleg'!E22+Mérleg!E22</f>
        <v>3000000</v>
      </c>
      <c r="F22" s="66" t="s">
        <v>81</v>
      </c>
      <c r="G22" s="58">
        <f>+'Mérleg Óvoda'!G22+'KÖH mérleg'!G22+Mérleg!G22</f>
        <v>0</v>
      </c>
      <c r="H22" s="58">
        <f>+'Mérleg Óvoda'!H22+'KÖH mérleg'!H22+Mérleg!H22</f>
        <v>0</v>
      </c>
      <c r="I22" s="58">
        <f>+'Mérleg Óvoda'!I22+'KÖH mérleg'!I22+Mérleg!I22</f>
        <v>0</v>
      </c>
    </row>
    <row r="23" spans="1:9">
      <c r="A23" s="63">
        <v>15</v>
      </c>
      <c r="B23" s="66" t="s">
        <v>82</v>
      </c>
      <c r="C23" s="58">
        <f>+'Mérleg Óvoda'!C23+'KÖH mérleg'!C23+Mérleg!C23</f>
        <v>0</v>
      </c>
      <c r="D23" s="58">
        <f>+'Mérleg Óvoda'!D23+'KÖH mérleg'!D23+Mérleg!D23</f>
        <v>0</v>
      </c>
      <c r="E23" s="58">
        <f>+'Mérleg Óvoda'!E23+'KÖH mérleg'!E23+Mérleg!E23</f>
        <v>0</v>
      </c>
      <c r="F23" s="66" t="s">
        <v>83</v>
      </c>
      <c r="G23" s="58">
        <f>+'Mérleg Óvoda'!G23+'KÖH mérleg'!G23+Mérleg!G23</f>
        <v>0</v>
      </c>
      <c r="H23" s="58">
        <f>+'Mérleg Óvoda'!H23+'KÖH mérleg'!H23+Mérleg!H23</f>
        <v>0</v>
      </c>
      <c r="I23" s="58">
        <f>+'Mérleg Óvoda'!I23+'KÖH mérleg'!I23+Mérleg!I23</f>
        <v>0</v>
      </c>
    </row>
    <row r="24" spans="1:9">
      <c r="A24" s="63">
        <v>16</v>
      </c>
      <c r="B24" s="80" t="s">
        <v>84</v>
      </c>
      <c r="C24" s="62">
        <f>+'Mérleg Óvoda'!C24+'KÖH mérleg'!C24+Mérleg!C24</f>
        <v>0</v>
      </c>
      <c r="D24" s="62">
        <f>+'Mérleg Óvoda'!D24+'KÖH mérleg'!D24+Mérleg!D24</f>
        <v>18275243</v>
      </c>
      <c r="E24" s="62">
        <f>+'Mérleg Óvoda'!E24+'KÖH mérleg'!E24+Mérleg!E24</f>
        <v>26409443</v>
      </c>
      <c r="F24" s="80" t="s">
        <v>85</v>
      </c>
      <c r="G24" s="62">
        <f>+'Mérleg Óvoda'!G24+'KÖH mérleg'!G24+Mérleg!G24</f>
        <v>187334892</v>
      </c>
      <c r="H24" s="62">
        <f>+'Mérleg Óvoda'!H24+'KÖH mérleg'!H24+Mérleg!H24</f>
        <v>188933080</v>
      </c>
      <c r="I24" s="62">
        <f>+'Mérleg Óvoda'!I24+'KÖH mérleg'!I24+Mérleg!I24</f>
        <v>85038114</v>
      </c>
    </row>
    <row r="25" spans="1:9">
      <c r="A25" s="63">
        <v>17</v>
      </c>
      <c r="B25" s="73" t="s">
        <v>86</v>
      </c>
      <c r="C25" s="58">
        <f>+'Mérleg Óvoda'!C25+'KÖH mérleg'!C25+Mérleg!C25</f>
        <v>0</v>
      </c>
      <c r="D25" s="58">
        <f>+'Mérleg Óvoda'!D25+'KÖH mérleg'!D25+Mérleg!D25</f>
        <v>0</v>
      </c>
      <c r="E25" s="58">
        <f>+'Mérleg Óvoda'!E25+'KÖH mérleg'!E25+Mérleg!E25</f>
        <v>0</v>
      </c>
      <c r="F25" s="73" t="s">
        <v>86</v>
      </c>
      <c r="G25" s="58">
        <f>+'Mérleg Óvoda'!G25+'KÖH mérleg'!G25+Mérleg!G25</f>
        <v>0</v>
      </c>
      <c r="H25" s="58">
        <f>+'Mérleg Óvoda'!H25+'KÖH mérleg'!H25+Mérleg!H25</f>
        <v>0</v>
      </c>
      <c r="I25" s="58">
        <f>+'Mérleg Óvoda'!I25+'KÖH mérleg'!I25+Mérleg!I25</f>
        <v>0</v>
      </c>
    </row>
    <row r="26" spans="1:9">
      <c r="A26" s="63">
        <v>18</v>
      </c>
      <c r="B26" s="79"/>
      <c r="C26" s="58">
        <f>+'Mérleg Óvoda'!C26+'KÖH mérleg'!C26+Mérleg!C26</f>
        <v>0</v>
      </c>
      <c r="D26" s="58">
        <f>+'Mérleg Óvoda'!D26+'KÖH mérleg'!D26+Mérleg!D26</f>
        <v>0</v>
      </c>
      <c r="E26" s="58">
        <f>+'Mérleg Óvoda'!E26+'KÖH mérleg'!E26+Mérleg!E26</f>
        <v>0</v>
      </c>
      <c r="F26" s="79"/>
      <c r="G26" s="58">
        <f>+'Mérleg Óvoda'!G26+'KÖH mérleg'!G26+Mérleg!G26</f>
        <v>0</v>
      </c>
      <c r="H26" s="58">
        <f>+'Mérleg Óvoda'!H26+'KÖH mérleg'!H26+Mérleg!H26</f>
        <v>0</v>
      </c>
      <c r="I26" s="58">
        <f>+'Mérleg Óvoda'!I26+'KÖH mérleg'!I26+Mérleg!I26</f>
        <v>0</v>
      </c>
    </row>
    <row r="27" spans="1:9">
      <c r="A27" s="63">
        <v>19</v>
      </c>
      <c r="B27" s="68" t="s">
        <v>87</v>
      </c>
      <c r="C27" s="62">
        <f>+'Mérleg Óvoda'!C27+'KÖH mérleg'!C27+Mérleg!C27</f>
        <v>326562793</v>
      </c>
      <c r="D27" s="62">
        <f>+'Mérleg Óvoda'!D27+'KÖH mérleg'!D27+Mérleg!D27</f>
        <v>365379426</v>
      </c>
      <c r="E27" s="62">
        <f>+'Mérleg Óvoda'!E27+'KÖH mérleg'!E27+Mérleg!E27</f>
        <v>365379426</v>
      </c>
      <c r="F27" s="83" t="s">
        <v>88</v>
      </c>
      <c r="G27" s="62">
        <f>+'Mérleg Óvoda'!G27+'KÖH mérleg'!G27+Mérleg!G27</f>
        <v>88298648</v>
      </c>
      <c r="H27" s="62">
        <f>+'Mérleg Óvoda'!H27+'KÖH mérleg'!H27+Mérleg!H27</f>
        <v>106211281</v>
      </c>
      <c r="I27" s="62">
        <f>+'Mérleg Óvoda'!I27+'KÖH mérleg'!I27+Mérleg!I27</f>
        <v>105969538</v>
      </c>
    </row>
    <row r="28" spans="1:9">
      <c r="A28" s="63">
        <v>20</v>
      </c>
      <c r="B28" s="61" t="s">
        <v>89</v>
      </c>
      <c r="C28" s="58">
        <f>+'Mérleg Óvoda'!C28+'KÖH mérleg'!C28+Mérleg!C28</f>
        <v>88298648</v>
      </c>
      <c r="D28" s="58">
        <f>+'Mérleg Óvoda'!D28+'KÖH mérleg'!D28+Mérleg!D28</f>
        <v>106532093</v>
      </c>
      <c r="E28" s="58">
        <f>+'Mérleg Óvoda'!E28+'KÖH mérleg'!E28+Mérleg!E28</f>
        <v>106532093</v>
      </c>
      <c r="F28" s="61" t="s">
        <v>90</v>
      </c>
      <c r="G28" s="58">
        <f>+'Mérleg Óvoda'!G28+'KÖH mérleg'!G28+Mérleg!G28</f>
        <v>88298648</v>
      </c>
      <c r="H28" s="58">
        <f>+'Mérleg Óvoda'!H28+'KÖH mérleg'!H28+Mérleg!H28</f>
        <v>106211281</v>
      </c>
      <c r="I28" s="58">
        <f>+'Mérleg Óvoda'!I28+'KÖH mérleg'!I28+Mérleg!I28</f>
        <v>105969538</v>
      </c>
    </row>
    <row r="29" spans="1:9">
      <c r="A29" s="63">
        <v>21</v>
      </c>
      <c r="B29" s="61" t="s">
        <v>91</v>
      </c>
      <c r="C29" s="58">
        <f>+'Mérleg Óvoda'!C29+'KÖH mérleg'!C29+Mérleg!C29</f>
        <v>0</v>
      </c>
      <c r="D29" s="58">
        <f>+'Mérleg Óvoda'!D29+'KÖH mérleg'!D29+Mérleg!D29</f>
        <v>0</v>
      </c>
      <c r="E29" s="58">
        <f>+'Mérleg Óvoda'!E29+'KÖH mérleg'!E29+Mérleg!E29</f>
        <v>0</v>
      </c>
      <c r="F29" s="61" t="s">
        <v>92</v>
      </c>
      <c r="G29" s="58">
        <f>+'Mérleg Óvoda'!G29+'KÖH mérleg'!G29+Mérleg!G29</f>
        <v>0</v>
      </c>
      <c r="H29" s="58">
        <f>+'Mérleg Óvoda'!H29+'KÖH mérleg'!H29+Mérleg!H29</f>
        <v>0</v>
      </c>
      <c r="I29" s="58">
        <f>+'Mérleg Óvoda'!I29+'KÖH mérleg'!I29+Mérleg!I29</f>
        <v>0</v>
      </c>
    </row>
    <row r="30" spans="1:9">
      <c r="A30" s="74">
        <v>22</v>
      </c>
      <c r="B30" s="84" t="s">
        <v>93</v>
      </c>
      <c r="C30" s="75">
        <f>C17+C24+C27</f>
        <v>566282018</v>
      </c>
      <c r="D30" s="75">
        <f>D17+D24+D27</f>
        <v>636772394</v>
      </c>
      <c r="E30" s="75">
        <f>E17+E24+E27</f>
        <v>634102070</v>
      </c>
      <c r="F30" s="84" t="s">
        <v>94</v>
      </c>
      <c r="G30" s="75">
        <f>G17+G24+G27</f>
        <v>566282018</v>
      </c>
      <c r="H30" s="75">
        <f>H17+H24+H27</f>
        <v>636772394</v>
      </c>
      <c r="I30" s="75">
        <f>I17+I24+I27</f>
        <v>447125741</v>
      </c>
    </row>
  </sheetData>
  <mergeCells count="12">
    <mergeCell ref="G7:G8"/>
    <mergeCell ref="H7:H8"/>
    <mergeCell ref="I7:I8"/>
    <mergeCell ref="B2:I2"/>
    <mergeCell ref="B3:I3"/>
    <mergeCell ref="B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B22"/>
  <sheetViews>
    <sheetView zoomScaleNormal="100" workbookViewId="0">
      <selection activeCell="B24" sqref="B24"/>
    </sheetView>
  </sheetViews>
  <sheetFormatPr defaultRowHeight="12.75"/>
  <cols>
    <col min="1" max="1" width="60.33203125" style="1" customWidth="1"/>
    <col min="2" max="2" width="37.5" style="1" customWidth="1"/>
    <col min="3" max="16384" width="9.33203125" style="1"/>
  </cols>
  <sheetData>
    <row r="1" spans="1:2" ht="24.75" customHeight="1">
      <c r="A1" s="322" t="s">
        <v>108</v>
      </c>
      <c r="B1" s="322"/>
    </row>
    <row r="2" spans="1:2" ht="22.5" customHeight="1" thickBot="1">
      <c r="A2" s="7"/>
      <c r="B2" s="117" t="s">
        <v>112</v>
      </c>
    </row>
    <row r="3" spans="1:2" s="2" customFormat="1" ht="44.25" customHeight="1" thickBot="1">
      <c r="A3" s="8" t="s">
        <v>11</v>
      </c>
      <c r="B3" s="9" t="s">
        <v>12</v>
      </c>
    </row>
    <row r="4" spans="1:2" s="5" customFormat="1" ht="28.5" customHeight="1" thickBot="1">
      <c r="A4" s="125">
        <v>1</v>
      </c>
      <c r="B4" s="4">
        <v>2</v>
      </c>
    </row>
    <row r="5" spans="1:2" ht="24" customHeight="1">
      <c r="A5" s="123" t="s">
        <v>314</v>
      </c>
      <c r="B5" s="128">
        <v>159400</v>
      </c>
    </row>
    <row r="6" spans="1:2" ht="24.75" customHeight="1">
      <c r="A6" s="123" t="s">
        <v>315</v>
      </c>
      <c r="B6" s="128">
        <v>702686</v>
      </c>
    </row>
    <row r="7" spans="1:2" ht="18" customHeight="1">
      <c r="A7" s="123" t="s">
        <v>352</v>
      </c>
      <c r="B7" s="128">
        <v>147713</v>
      </c>
    </row>
    <row r="8" spans="1:2" ht="35.25" customHeight="1">
      <c r="A8" s="123"/>
      <c r="B8" s="128"/>
    </row>
    <row r="9" spans="1:2" ht="25.5" customHeight="1">
      <c r="A9" s="123"/>
      <c r="B9" s="128"/>
    </row>
    <row r="10" spans="1:2" ht="26.25" customHeight="1">
      <c r="A10" s="123"/>
      <c r="B10" s="128"/>
    </row>
    <row r="11" spans="1:2" ht="27" customHeight="1">
      <c r="A11" s="123"/>
      <c r="B11" s="128"/>
    </row>
    <row r="12" spans="1:2" s="6" customFormat="1" ht="23.25" customHeight="1" thickBot="1">
      <c r="A12" s="116" t="s">
        <v>10</v>
      </c>
      <c r="B12" s="129">
        <f>SUM(B5:B11)</f>
        <v>1009799</v>
      </c>
    </row>
    <row r="13" spans="1:2">
      <c r="A13" s="114"/>
    </row>
    <row r="15" spans="1:2" ht="6" customHeight="1"/>
    <row r="20" ht="16.5" customHeight="1"/>
    <row r="21" ht="16.5" customHeight="1"/>
    <row r="22" ht="16.5" customHeight="1"/>
  </sheetData>
  <mergeCells count="1">
    <mergeCell ref="A1:B1"/>
  </mergeCells>
  <printOptions horizontalCentered="1"/>
  <pageMargins left="0.78740157480314965" right="0.78740157480314965" top="1.02" bottom="0.98425196850393704" header="0.78740157480314965" footer="0.7874015748031496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workbookViewId="0">
      <selection activeCell="H8" sqref="H8"/>
    </sheetView>
  </sheetViews>
  <sheetFormatPr defaultRowHeight="12.75"/>
  <cols>
    <col min="1" max="1" width="43" customWidth="1"/>
    <col min="2" max="2" width="42.83203125" customWidth="1"/>
  </cols>
  <sheetData>
    <row r="1" spans="1:2">
      <c r="A1" s="323" t="s">
        <v>109</v>
      </c>
      <c r="B1" s="323"/>
    </row>
    <row r="3" spans="1:2" ht="13.5" thickBot="1">
      <c r="B3" s="133" t="s">
        <v>112</v>
      </c>
    </row>
    <row r="4" spans="1:2" ht="27.75" customHeight="1" thickBot="1">
      <c r="A4" s="8" t="s">
        <v>13</v>
      </c>
      <c r="B4" s="118" t="s">
        <v>12</v>
      </c>
    </row>
    <row r="5" spans="1:2" ht="16.5" customHeight="1" thickBot="1">
      <c r="A5" s="121">
        <v>1</v>
      </c>
      <c r="B5" s="122">
        <v>3</v>
      </c>
    </row>
    <row r="6" spans="1:2" ht="45.75" customHeight="1">
      <c r="A6" s="119" t="s">
        <v>368</v>
      </c>
      <c r="B6" s="130">
        <f>3202677+100000+864723</f>
        <v>4167400</v>
      </c>
    </row>
    <row r="7" spans="1:2" ht="32.25" customHeight="1">
      <c r="A7" s="120" t="s">
        <v>356</v>
      </c>
      <c r="B7" s="131">
        <f>60000+78000+92000+39457+10653</f>
        <v>280110</v>
      </c>
    </row>
    <row r="8" spans="1:2" ht="53.25" customHeight="1">
      <c r="A8" s="120" t="s">
        <v>369</v>
      </c>
      <c r="B8" s="131">
        <f>2000000+2650000</f>
        <v>4650000</v>
      </c>
    </row>
    <row r="9" spans="1:2" ht="44.25" customHeight="1">
      <c r="A9" s="120" t="s">
        <v>370</v>
      </c>
      <c r="B9" s="131">
        <f>40000+100000+600000+3320562+22528123+4150703+28160153+100000+896552+6082593+1120690+7603241+100000</f>
        <v>74802617</v>
      </c>
    </row>
    <row r="10" spans="1:2" ht="44.25" customHeight="1">
      <c r="A10" s="285"/>
      <c r="B10" s="286"/>
    </row>
    <row r="11" spans="1:2" ht="44.25" customHeight="1" thickBot="1">
      <c r="A11" s="285"/>
      <c r="B11" s="286"/>
    </row>
    <row r="12" spans="1:2" ht="25.5" customHeight="1" thickBot="1">
      <c r="A12" s="10" t="s">
        <v>10</v>
      </c>
      <c r="B12" s="132">
        <f>SUM(B6:B11)</f>
        <v>83900127</v>
      </c>
    </row>
    <row r="13" spans="1:2" ht="38.25" customHeight="1"/>
    <row r="14" spans="1:2" ht="33.75" customHeight="1"/>
    <row r="15" spans="1:2" ht="45.75" customHeight="1"/>
    <row r="16" spans="1:2" ht="30.75" customHeight="1"/>
    <row r="17" ht="24" customHeight="1"/>
    <row r="18" ht="21" customHeight="1"/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12" sqref="D12"/>
    </sheetView>
  </sheetViews>
  <sheetFormatPr defaultRowHeight="12.75"/>
  <cols>
    <col min="1" max="1" width="44.6640625" style="134" customWidth="1"/>
    <col min="2" max="2" width="27.1640625" customWidth="1"/>
    <col min="3" max="3" width="15.6640625" customWidth="1"/>
    <col min="4" max="4" width="19.5" customWidth="1"/>
  </cols>
  <sheetData>
    <row r="1" spans="1:4">
      <c r="C1" t="s">
        <v>124</v>
      </c>
    </row>
    <row r="2" spans="1:4" ht="25.5" customHeight="1">
      <c r="A2" s="324" t="s">
        <v>123</v>
      </c>
      <c r="B2" s="324"/>
      <c r="C2" s="324"/>
      <c r="D2" s="324"/>
    </row>
    <row r="5" spans="1:4" ht="25.5">
      <c r="A5" s="135"/>
      <c r="B5" s="135" t="s">
        <v>115</v>
      </c>
      <c r="C5" s="135" t="s">
        <v>116</v>
      </c>
      <c r="D5" s="136" t="s">
        <v>17</v>
      </c>
    </row>
    <row r="6" spans="1:4" ht="25.5">
      <c r="A6" s="135" t="s">
        <v>117</v>
      </c>
      <c r="B6" s="137">
        <v>65233072</v>
      </c>
      <c r="C6" s="137">
        <v>76429743</v>
      </c>
      <c r="D6" s="137">
        <v>76429743</v>
      </c>
    </row>
    <row r="7" spans="1:4" ht="25.5">
      <c r="A7" s="135" t="s">
        <v>118</v>
      </c>
      <c r="B7" s="137">
        <v>27260330</v>
      </c>
      <c r="C7" s="137">
        <v>30202000</v>
      </c>
      <c r="D7" s="137">
        <v>30202000</v>
      </c>
    </row>
    <row r="8" spans="1:4" ht="38.25">
      <c r="A8" s="135" t="s">
        <v>119</v>
      </c>
      <c r="B8" s="137">
        <f>13609200+13418353</f>
        <v>27027553</v>
      </c>
      <c r="C8" s="137">
        <f>14877080+13581036</f>
        <v>28458116</v>
      </c>
      <c r="D8" s="137">
        <f>14877080+13581036</f>
        <v>28458116</v>
      </c>
    </row>
    <row r="9" spans="1:4" ht="25.5">
      <c r="A9" s="135" t="s">
        <v>120</v>
      </c>
      <c r="B9" s="137">
        <v>1800000</v>
      </c>
      <c r="C9" s="137">
        <v>2303960</v>
      </c>
      <c r="D9" s="137">
        <v>2303960</v>
      </c>
    </row>
    <row r="10" spans="1:4" ht="25.5">
      <c r="A10" s="135" t="s">
        <v>121</v>
      </c>
      <c r="B10" s="136">
        <v>0</v>
      </c>
      <c r="C10" s="137">
        <v>5855550</v>
      </c>
      <c r="D10" s="137">
        <v>5855550</v>
      </c>
    </row>
    <row r="11" spans="1:4">
      <c r="A11" s="135" t="s">
        <v>353</v>
      </c>
      <c r="B11" s="136"/>
      <c r="C11" s="137">
        <v>1193979</v>
      </c>
      <c r="D11" s="137">
        <v>1193979</v>
      </c>
    </row>
    <row r="12" spans="1:4" ht="25.5">
      <c r="A12" s="138" t="s">
        <v>122</v>
      </c>
      <c r="B12" s="139">
        <f>SUM(B6:B10)</f>
        <v>121320955</v>
      </c>
      <c r="C12" s="139">
        <f>SUM(C6:C11)</f>
        <v>144443348</v>
      </c>
      <c r="D12" s="139">
        <f>SUM(D6:D11)</f>
        <v>144443348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1"/>
  <dimension ref="A1:J22"/>
  <sheetViews>
    <sheetView zoomScaleNormal="100" workbookViewId="0">
      <selection activeCell="R14" sqref="R14"/>
    </sheetView>
  </sheetViews>
  <sheetFormatPr defaultRowHeight="12.75"/>
  <cols>
    <col min="1" max="1" width="5.5" style="3" customWidth="1"/>
    <col min="2" max="2" width="36.83203125" style="3" customWidth="1"/>
    <col min="3" max="8" width="13.83203125" style="3" customWidth="1"/>
    <col min="9" max="9" width="15.1640625" style="3" customWidth="1"/>
    <col min="10" max="10" width="5" style="3" customWidth="1"/>
    <col min="11" max="16384" width="9.33203125" style="3"/>
  </cols>
  <sheetData>
    <row r="1" spans="1:10">
      <c r="G1" s="325" t="s">
        <v>110</v>
      </c>
      <c r="H1" s="325"/>
      <c r="I1" s="325"/>
    </row>
    <row r="2" spans="1:10" ht="34.5" customHeight="1">
      <c r="A2" s="326" t="s">
        <v>106</v>
      </c>
      <c r="B2" s="327"/>
      <c r="C2" s="327"/>
      <c r="D2" s="327"/>
      <c r="E2" s="327"/>
      <c r="F2" s="327"/>
      <c r="G2" s="327"/>
      <c r="H2" s="327"/>
      <c r="I2" s="327"/>
      <c r="J2" s="328" t="e">
        <f>+CONCATENATE("3. tájékoztató tábla  a ……/",LEFT(#REF!,4)+1,". (……) önkormányzati határozathoz    ")</f>
        <v>#REF!</v>
      </c>
    </row>
    <row r="3" spans="1:10" ht="14.25" thickBot="1">
      <c r="H3" s="329" t="s">
        <v>111</v>
      </c>
      <c r="I3" s="329"/>
      <c r="J3" s="328"/>
    </row>
    <row r="4" spans="1:10" ht="13.5" thickBot="1">
      <c r="A4" s="330" t="s">
        <v>0</v>
      </c>
      <c r="B4" s="332" t="s">
        <v>24</v>
      </c>
      <c r="C4" s="334" t="s">
        <v>25</v>
      </c>
      <c r="D4" s="336" t="s">
        <v>26</v>
      </c>
      <c r="E4" s="337"/>
      <c r="F4" s="337"/>
      <c r="G4" s="337"/>
      <c r="H4" s="337"/>
      <c r="I4" s="338" t="s">
        <v>27</v>
      </c>
      <c r="J4" s="328"/>
    </row>
    <row r="5" spans="1:10" s="14" customFormat="1" ht="42" customHeight="1" thickBot="1">
      <c r="A5" s="331"/>
      <c r="B5" s="333"/>
      <c r="C5" s="335"/>
      <c r="D5" s="12" t="s">
        <v>28</v>
      </c>
      <c r="E5" s="12" t="s">
        <v>29</v>
      </c>
      <c r="F5" s="12" t="s">
        <v>30</v>
      </c>
      <c r="G5" s="13" t="s">
        <v>31</v>
      </c>
      <c r="H5" s="13" t="s">
        <v>32</v>
      </c>
      <c r="I5" s="339"/>
      <c r="J5" s="328"/>
    </row>
    <row r="6" spans="1:10" s="14" customFormat="1" ht="12" customHeight="1" thickBot="1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 t="s">
        <v>47</v>
      </c>
      <c r="I6" s="17" t="s">
        <v>48</v>
      </c>
      <c r="J6" s="328"/>
    </row>
    <row r="7" spans="1:10" s="14" customFormat="1" ht="18" customHeight="1">
      <c r="A7" s="340" t="s">
        <v>34</v>
      </c>
      <c r="B7" s="341"/>
      <c r="C7" s="341"/>
      <c r="D7" s="341"/>
      <c r="E7" s="341"/>
      <c r="F7" s="341"/>
      <c r="G7" s="341"/>
      <c r="H7" s="341"/>
      <c r="I7" s="342"/>
      <c r="J7" s="328"/>
    </row>
    <row r="8" spans="1:10" ht="15.95" customHeight="1">
      <c r="A8" s="18" t="s">
        <v>1</v>
      </c>
      <c r="B8" s="19" t="s">
        <v>35</v>
      </c>
      <c r="C8" s="20"/>
      <c r="D8" s="20"/>
      <c r="E8" s="20"/>
      <c r="F8" s="20"/>
      <c r="G8" s="21"/>
      <c r="H8" s="22">
        <f t="shared" ref="H8:H14" si="0">SUM(D8:G8)</f>
        <v>0</v>
      </c>
      <c r="I8" s="23">
        <f t="shared" ref="I8:I14" si="1">C8+H8</f>
        <v>0</v>
      </c>
      <c r="J8" s="328"/>
    </row>
    <row r="9" spans="1:10" ht="22.5">
      <c r="A9" s="18" t="s">
        <v>2</v>
      </c>
      <c r="B9" s="19" t="s">
        <v>36</v>
      </c>
      <c r="C9" s="20"/>
      <c r="D9" s="20"/>
      <c r="E9" s="20"/>
      <c r="F9" s="20"/>
      <c r="G9" s="21"/>
      <c r="H9" s="22">
        <f t="shared" si="0"/>
        <v>0</v>
      </c>
      <c r="I9" s="23">
        <f t="shared" si="1"/>
        <v>0</v>
      </c>
      <c r="J9" s="328"/>
    </row>
    <row r="10" spans="1:10" ht="22.5">
      <c r="A10" s="18" t="s">
        <v>3</v>
      </c>
      <c r="B10" s="19" t="s">
        <v>37</v>
      </c>
      <c r="C10" s="20"/>
      <c r="D10" s="20"/>
      <c r="E10" s="20"/>
      <c r="F10" s="20"/>
      <c r="G10" s="21"/>
      <c r="H10" s="22">
        <f t="shared" si="0"/>
        <v>0</v>
      </c>
      <c r="I10" s="23">
        <f t="shared" si="1"/>
        <v>0</v>
      </c>
      <c r="J10" s="328"/>
    </row>
    <row r="11" spans="1:10" ht="15.95" customHeight="1">
      <c r="A11" s="18" t="s">
        <v>4</v>
      </c>
      <c r="B11" s="19" t="s">
        <v>38</v>
      </c>
      <c r="C11" s="20"/>
      <c r="D11" s="20"/>
      <c r="E11" s="20"/>
      <c r="F11" s="20"/>
      <c r="G11" s="21"/>
      <c r="H11" s="22">
        <f t="shared" si="0"/>
        <v>0</v>
      </c>
      <c r="I11" s="23">
        <f t="shared" si="1"/>
        <v>0</v>
      </c>
      <c r="J11" s="328"/>
    </row>
    <row r="12" spans="1:10" ht="22.5">
      <c r="A12" s="18" t="s">
        <v>5</v>
      </c>
      <c r="B12" s="19" t="s">
        <v>39</v>
      </c>
      <c r="C12" s="20"/>
      <c r="D12" s="20"/>
      <c r="E12" s="20"/>
      <c r="F12" s="20"/>
      <c r="G12" s="21"/>
      <c r="H12" s="22">
        <f t="shared" si="0"/>
        <v>0</v>
      </c>
      <c r="I12" s="23">
        <f t="shared" si="1"/>
        <v>0</v>
      </c>
      <c r="J12" s="328"/>
    </row>
    <row r="13" spans="1:10" ht="15.95" customHeight="1">
      <c r="A13" s="24" t="s">
        <v>6</v>
      </c>
      <c r="B13" s="25" t="s">
        <v>40</v>
      </c>
      <c r="C13" s="26"/>
      <c r="D13" s="26"/>
      <c r="E13" s="26"/>
      <c r="F13" s="26"/>
      <c r="G13" s="27"/>
      <c r="H13" s="22">
        <f t="shared" si="0"/>
        <v>0</v>
      </c>
      <c r="I13" s="23">
        <f t="shared" si="1"/>
        <v>0</v>
      </c>
      <c r="J13" s="328"/>
    </row>
    <row r="14" spans="1:10" ht="15.95" customHeight="1" thickBot="1">
      <c r="A14" s="28" t="s">
        <v>7</v>
      </c>
      <c r="B14" s="29" t="s">
        <v>41</v>
      </c>
      <c r="C14" s="30"/>
      <c r="D14" s="30"/>
      <c r="E14" s="30"/>
      <c r="F14" s="30"/>
      <c r="G14" s="31"/>
      <c r="H14" s="22">
        <f t="shared" si="0"/>
        <v>0</v>
      </c>
      <c r="I14" s="23">
        <f t="shared" si="1"/>
        <v>0</v>
      </c>
      <c r="J14" s="328"/>
    </row>
    <row r="15" spans="1:10" s="35" customFormat="1" ht="18" customHeight="1" thickBot="1">
      <c r="A15" s="343" t="s">
        <v>42</v>
      </c>
      <c r="B15" s="344"/>
      <c r="C15" s="32">
        <f t="shared" ref="C15:I15" si="2">SUM(C8:C14)</f>
        <v>0</v>
      </c>
      <c r="D15" s="32">
        <f>SUM(D8:D14)</f>
        <v>0</v>
      </c>
      <c r="E15" s="32">
        <f t="shared" si="2"/>
        <v>0</v>
      </c>
      <c r="F15" s="32">
        <f t="shared" si="2"/>
        <v>0</v>
      </c>
      <c r="G15" s="33">
        <f t="shared" si="2"/>
        <v>0</v>
      </c>
      <c r="H15" s="33">
        <f t="shared" si="2"/>
        <v>0</v>
      </c>
      <c r="I15" s="34">
        <f t="shared" si="2"/>
        <v>0</v>
      </c>
      <c r="J15" s="328"/>
    </row>
    <row r="16" spans="1:10" s="36" customFormat="1" ht="18" customHeight="1">
      <c r="A16" s="345" t="s">
        <v>43</v>
      </c>
      <c r="B16" s="346"/>
      <c r="C16" s="346"/>
      <c r="D16" s="346"/>
      <c r="E16" s="346"/>
      <c r="F16" s="346"/>
      <c r="G16" s="346"/>
      <c r="H16" s="346"/>
      <c r="I16" s="347"/>
      <c r="J16" s="328"/>
    </row>
    <row r="17" spans="1:10" s="36" customFormat="1">
      <c r="A17" s="18" t="s">
        <v>1</v>
      </c>
      <c r="B17" s="19" t="s">
        <v>44</v>
      </c>
      <c r="C17" s="20"/>
      <c r="D17" s="20"/>
      <c r="E17" s="20"/>
      <c r="F17" s="20"/>
      <c r="G17" s="21"/>
      <c r="H17" s="22">
        <f>SUM(D17:G17)</f>
        <v>0</v>
      </c>
      <c r="I17" s="23">
        <f>C17+H17</f>
        <v>0</v>
      </c>
      <c r="J17" s="328"/>
    </row>
    <row r="18" spans="1:10" ht="13.5" thickBot="1">
      <c r="A18" s="28" t="s">
        <v>2</v>
      </c>
      <c r="B18" s="29" t="s">
        <v>41</v>
      </c>
      <c r="C18" s="30"/>
      <c r="D18" s="30"/>
      <c r="E18" s="30"/>
      <c r="F18" s="30"/>
      <c r="G18" s="31"/>
      <c r="H18" s="22">
        <f>SUM(D18:G18)</f>
        <v>0</v>
      </c>
      <c r="I18" s="37">
        <f>C18+H18</f>
        <v>0</v>
      </c>
      <c r="J18" s="328"/>
    </row>
    <row r="19" spans="1:10" ht="15.95" customHeight="1" thickBot="1">
      <c r="A19" s="343" t="s">
        <v>45</v>
      </c>
      <c r="B19" s="344"/>
      <c r="C19" s="32">
        <f t="shared" ref="C19:I19" si="3">SUM(C17:C18)</f>
        <v>0</v>
      </c>
      <c r="D19" s="32">
        <f t="shared" si="3"/>
        <v>0</v>
      </c>
      <c r="E19" s="32">
        <f t="shared" si="3"/>
        <v>0</v>
      </c>
      <c r="F19" s="32">
        <f t="shared" si="3"/>
        <v>0</v>
      </c>
      <c r="G19" s="33">
        <f t="shared" si="3"/>
        <v>0</v>
      </c>
      <c r="H19" s="33">
        <f t="shared" si="3"/>
        <v>0</v>
      </c>
      <c r="I19" s="34">
        <f t="shared" si="3"/>
        <v>0</v>
      </c>
      <c r="J19" s="328"/>
    </row>
    <row r="20" spans="1:10" ht="18" customHeight="1" thickBot="1">
      <c r="A20" s="348" t="s">
        <v>46</v>
      </c>
      <c r="B20" s="349"/>
      <c r="C20" s="38">
        <f t="shared" ref="C20:I20" si="4">C15+C19</f>
        <v>0</v>
      </c>
      <c r="D20" s="38">
        <f t="shared" si="4"/>
        <v>0</v>
      </c>
      <c r="E20" s="38">
        <f t="shared" si="4"/>
        <v>0</v>
      </c>
      <c r="F20" s="38">
        <f t="shared" si="4"/>
        <v>0</v>
      </c>
      <c r="G20" s="38">
        <f t="shared" si="4"/>
        <v>0</v>
      </c>
      <c r="H20" s="38">
        <f t="shared" si="4"/>
        <v>0</v>
      </c>
      <c r="I20" s="34">
        <f t="shared" si="4"/>
        <v>0</v>
      </c>
      <c r="J20" s="328"/>
    </row>
    <row r="22" spans="1:10">
      <c r="B22" s="3" t="s">
        <v>53</v>
      </c>
    </row>
  </sheetData>
  <mergeCells count="14">
    <mergeCell ref="A15:B15"/>
    <mergeCell ref="A16:I16"/>
    <mergeCell ref="A19:B19"/>
    <mergeCell ref="A20:B20"/>
    <mergeCell ref="G1:I1"/>
    <mergeCell ref="A2:I2"/>
    <mergeCell ref="J2:J20"/>
    <mergeCell ref="H3:I3"/>
    <mergeCell ref="A4:A5"/>
    <mergeCell ref="B4:B5"/>
    <mergeCell ref="C4:C5"/>
    <mergeCell ref="D4:H4"/>
    <mergeCell ref="I4:I5"/>
    <mergeCell ref="A7:I7"/>
  </mergeCells>
  <printOptions horizontalCentered="1"/>
  <pageMargins left="0.78740157480314965" right="0.78740157480314965" top="1.18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7"/>
  <dimension ref="A1:N11"/>
  <sheetViews>
    <sheetView zoomScaleNormal="100" workbookViewId="0">
      <selection activeCell="C11" sqref="C11"/>
    </sheetView>
  </sheetViews>
  <sheetFormatPr defaultRowHeight="12.75"/>
  <cols>
    <col min="1" max="1" width="7.6640625" style="3" customWidth="1"/>
    <col min="2" max="2" width="60.83203125" style="3" customWidth="1"/>
    <col min="3" max="3" width="25.6640625" style="3" customWidth="1"/>
    <col min="4" max="16384" width="9.33203125" style="3"/>
  </cols>
  <sheetData>
    <row r="1" spans="1:14" ht="15">
      <c r="C1" s="39" t="s">
        <v>125</v>
      </c>
      <c r="N1" s="3" t="s">
        <v>114</v>
      </c>
    </row>
    <row r="2" spans="1:14" ht="14.25">
      <c r="A2" s="40"/>
      <c r="B2" s="40"/>
      <c r="C2" s="40"/>
    </row>
    <row r="3" spans="1:14" ht="33.75" customHeight="1">
      <c r="A3" s="350" t="s">
        <v>49</v>
      </c>
      <c r="B3" s="350"/>
      <c r="C3" s="350"/>
    </row>
    <row r="4" spans="1:14" ht="13.5" thickBot="1">
      <c r="C4" s="41"/>
    </row>
    <row r="5" spans="1:14" s="11" customFormat="1" ht="43.5" customHeight="1" thickBot="1">
      <c r="A5" s="42" t="s">
        <v>0</v>
      </c>
      <c r="B5" s="43" t="s">
        <v>9</v>
      </c>
      <c r="C5" s="44" t="s">
        <v>50</v>
      </c>
    </row>
    <row r="6" spans="1:14" ht="28.5" customHeight="1">
      <c r="A6" s="45" t="s">
        <v>1</v>
      </c>
      <c r="B6" s="46" t="s">
        <v>358</v>
      </c>
      <c r="C6" s="47">
        <f>SUM(C7:C8)</f>
        <v>258509600</v>
      </c>
    </row>
    <row r="7" spans="1:14" ht="18" customHeight="1">
      <c r="A7" s="48" t="s">
        <v>2</v>
      </c>
      <c r="B7" s="49" t="s">
        <v>51</v>
      </c>
      <c r="C7" s="50">
        <v>257164715</v>
      </c>
    </row>
    <row r="8" spans="1:14" ht="18" customHeight="1" thickBot="1">
      <c r="A8" s="48" t="s">
        <v>3</v>
      </c>
      <c r="B8" s="49" t="s">
        <v>52</v>
      </c>
      <c r="C8" s="50">
        <v>1344885</v>
      </c>
    </row>
    <row r="9" spans="1:14" ht="25.5" customHeight="1">
      <c r="A9" s="51" t="s">
        <v>6</v>
      </c>
      <c r="B9" s="52" t="s">
        <v>359</v>
      </c>
      <c r="C9" s="53">
        <f>SUM(C10:C11)</f>
        <v>182770915</v>
      </c>
    </row>
    <row r="10" spans="1:14" ht="18" customHeight="1">
      <c r="A10" s="48" t="s">
        <v>7</v>
      </c>
      <c r="B10" s="49" t="s">
        <v>51</v>
      </c>
      <c r="C10" s="50">
        <v>181425460</v>
      </c>
    </row>
    <row r="11" spans="1:14" ht="18" customHeight="1" thickBot="1">
      <c r="A11" s="54" t="s">
        <v>8</v>
      </c>
      <c r="B11" s="55" t="s">
        <v>52</v>
      </c>
      <c r="C11" s="56">
        <v>1345455</v>
      </c>
    </row>
  </sheetData>
  <mergeCells count="1">
    <mergeCell ref="A3:C3"/>
  </mergeCells>
  <conditionalFormatting sqref="C9">
    <cfRule type="cellIs" dxfId="1" priority="1" stopIfTrue="1" operator="notEqual">
      <formula>SUM(C10:C11)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workbookViewId="0">
      <selection activeCell="K8" sqref="K8:L8"/>
    </sheetView>
  </sheetViews>
  <sheetFormatPr defaultRowHeight="12.75"/>
  <cols>
    <col min="2" max="2" width="23" bestFit="1" customWidth="1"/>
    <col min="5" max="5" width="11.5" bestFit="1" customWidth="1"/>
    <col min="9" max="9" width="11.5" bestFit="1" customWidth="1"/>
    <col min="14" max="14" width="11.5" bestFit="1" customWidth="1"/>
  </cols>
  <sheetData>
    <row r="1" spans="1:16">
      <c r="L1" t="s">
        <v>126</v>
      </c>
    </row>
    <row r="2" spans="1:16" ht="15">
      <c r="A2" s="369" t="s">
        <v>95</v>
      </c>
      <c r="B2" s="369"/>
      <c r="C2" s="369"/>
      <c r="D2" s="369"/>
      <c r="E2" s="369"/>
      <c r="F2" s="369"/>
      <c r="G2" s="369"/>
      <c r="H2" s="370"/>
      <c r="I2" s="370"/>
      <c r="J2" s="370"/>
      <c r="K2" s="370"/>
      <c r="L2" s="370"/>
      <c r="M2" s="370"/>
      <c r="N2" s="370"/>
      <c r="O2" s="370"/>
      <c r="P2" s="370"/>
    </row>
    <row r="3" spans="1:16" ht="15">
      <c r="A3" s="371" t="s">
        <v>96</v>
      </c>
      <c r="B3" s="371"/>
      <c r="C3" s="371"/>
      <c r="D3" s="371"/>
      <c r="E3" s="371"/>
      <c r="F3" s="371"/>
      <c r="G3" s="371"/>
      <c r="H3" s="372"/>
      <c r="I3" s="372"/>
      <c r="J3" s="372"/>
      <c r="K3" s="372"/>
      <c r="L3" s="372"/>
      <c r="M3" s="372"/>
      <c r="N3" s="372"/>
      <c r="O3" s="372"/>
      <c r="P3" s="372"/>
    </row>
    <row r="4" spans="1:16" ht="15">
      <c r="A4" s="373" t="s">
        <v>97</v>
      </c>
      <c r="B4" s="373"/>
      <c r="C4" s="373"/>
      <c r="D4" s="373"/>
      <c r="E4" s="373"/>
      <c r="F4" s="373"/>
      <c r="G4" s="373"/>
      <c r="H4" s="374"/>
      <c r="I4" s="374"/>
      <c r="J4" s="374"/>
      <c r="K4" s="374"/>
      <c r="L4" s="374"/>
      <c r="M4" s="374"/>
      <c r="N4" s="374"/>
      <c r="O4" s="374"/>
      <c r="P4" s="374"/>
    </row>
    <row r="5" spans="1:16" ht="15">
      <c r="A5" s="57"/>
      <c r="B5" s="57"/>
      <c r="C5" s="57"/>
      <c r="D5" s="57"/>
      <c r="E5" s="57"/>
      <c r="F5" s="86"/>
      <c r="G5" s="86"/>
      <c r="H5" s="57"/>
      <c r="I5" s="57"/>
      <c r="J5" s="57"/>
      <c r="K5" s="86"/>
      <c r="L5" s="86"/>
      <c r="M5" s="57"/>
      <c r="N5" s="126" t="s">
        <v>104</v>
      </c>
      <c r="O5" s="127"/>
      <c r="P5" s="115"/>
    </row>
    <row r="6" spans="1:16" ht="15.75" thickBot="1">
      <c r="A6" s="92"/>
      <c r="B6" s="93" t="s">
        <v>18</v>
      </c>
      <c r="C6" s="375" t="s">
        <v>19</v>
      </c>
      <c r="D6" s="375"/>
      <c r="E6" s="94" t="s">
        <v>20</v>
      </c>
      <c r="F6" s="95" t="s">
        <v>21</v>
      </c>
      <c r="G6" s="375" t="s">
        <v>33</v>
      </c>
      <c r="H6" s="375"/>
      <c r="I6" s="94" t="s">
        <v>22</v>
      </c>
      <c r="J6" s="94"/>
      <c r="K6" s="95" t="s">
        <v>23</v>
      </c>
      <c r="L6" s="376" t="s">
        <v>54</v>
      </c>
      <c r="M6" s="376"/>
      <c r="N6" s="95" t="s">
        <v>98</v>
      </c>
      <c r="O6" s="95"/>
      <c r="P6" s="94"/>
    </row>
    <row r="7" spans="1:16" ht="15" customHeight="1" thickTop="1">
      <c r="A7" s="377"/>
      <c r="B7" s="378" t="s">
        <v>99</v>
      </c>
      <c r="C7" s="380" t="s">
        <v>371</v>
      </c>
      <c r="D7" s="381"/>
      <c r="E7" s="381"/>
      <c r="F7" s="382"/>
      <c r="G7" s="380" t="s">
        <v>372</v>
      </c>
      <c r="H7" s="381"/>
      <c r="I7" s="381"/>
      <c r="J7" s="381"/>
      <c r="K7" s="384" t="s">
        <v>357</v>
      </c>
      <c r="L7" s="384"/>
      <c r="M7" s="384"/>
      <c r="N7" s="385"/>
      <c r="O7" s="124"/>
    </row>
    <row r="8" spans="1:16" ht="45.75" customHeight="1" thickBot="1">
      <c r="A8" s="377"/>
      <c r="B8" s="379"/>
      <c r="C8" s="383" t="s">
        <v>14</v>
      </c>
      <c r="D8" s="360"/>
      <c r="E8" s="356" t="s">
        <v>100</v>
      </c>
      <c r="F8" s="357"/>
      <c r="G8" s="383" t="s">
        <v>14</v>
      </c>
      <c r="H8" s="360"/>
      <c r="I8" s="356" t="s">
        <v>100</v>
      </c>
      <c r="J8" s="357"/>
      <c r="K8" s="383" t="s">
        <v>14</v>
      </c>
      <c r="L8" s="360"/>
      <c r="M8" s="360" t="s">
        <v>100</v>
      </c>
      <c r="N8" s="361"/>
    </row>
    <row r="9" spans="1:16" ht="15.75" thickTop="1">
      <c r="A9" s="92">
        <v>1</v>
      </c>
      <c r="B9" s="96"/>
      <c r="C9" s="97"/>
      <c r="D9" s="98">
        <v>0</v>
      </c>
      <c r="E9" s="365">
        <v>0</v>
      </c>
      <c r="F9" s="366"/>
      <c r="G9" s="359">
        <v>0</v>
      </c>
      <c r="H9" s="354"/>
      <c r="I9" s="354"/>
      <c r="J9" s="358"/>
      <c r="K9" s="367">
        <v>0</v>
      </c>
      <c r="L9" s="368"/>
      <c r="M9" s="354"/>
      <c r="N9" s="355"/>
    </row>
    <row r="10" spans="1:16" ht="15">
      <c r="A10" s="92">
        <v>2</v>
      </c>
      <c r="B10" s="99"/>
      <c r="C10" s="100"/>
      <c r="D10" s="101"/>
      <c r="E10" s="101"/>
      <c r="F10" s="102"/>
      <c r="G10" s="103"/>
      <c r="H10" s="103"/>
      <c r="I10" s="103"/>
      <c r="J10" s="103"/>
      <c r="K10" s="104"/>
      <c r="L10" s="103"/>
      <c r="M10" s="103"/>
      <c r="N10" s="105"/>
    </row>
    <row r="11" spans="1:16" ht="15.75" thickBot="1">
      <c r="A11" s="92">
        <v>3</v>
      </c>
      <c r="B11" s="108"/>
      <c r="C11" s="109"/>
      <c r="D11" s="110"/>
      <c r="E11" s="110"/>
      <c r="F11" s="111"/>
      <c r="G11" s="106"/>
      <c r="H11" s="106"/>
      <c r="I11" s="106"/>
      <c r="J11" s="106"/>
      <c r="K11" s="112"/>
      <c r="L11" s="106"/>
      <c r="M11" s="106"/>
      <c r="N11" s="113"/>
    </row>
    <row r="12" spans="1:16" ht="16.5" thickTop="1" thickBot="1">
      <c r="A12" s="92">
        <v>4</v>
      </c>
      <c r="B12" s="107" t="s">
        <v>101</v>
      </c>
      <c r="C12" s="362"/>
      <c r="D12" s="363"/>
      <c r="E12" s="351">
        <f>SUM(E9:F11)</f>
        <v>0</v>
      </c>
      <c r="F12" s="353"/>
      <c r="G12" s="364">
        <v>0</v>
      </c>
      <c r="H12" s="351"/>
      <c r="I12" s="351">
        <f>SUM(I9:J11)</f>
        <v>0</v>
      </c>
      <c r="J12" s="353"/>
      <c r="K12" s="364">
        <v>0</v>
      </c>
      <c r="L12" s="351"/>
      <c r="M12" s="351">
        <f>SUM(M9:N11)</f>
        <v>0</v>
      </c>
      <c r="N12" s="352"/>
    </row>
  </sheetData>
  <mergeCells count="28">
    <mergeCell ref="L6:M6"/>
    <mergeCell ref="A7:A8"/>
    <mergeCell ref="B7:B8"/>
    <mergeCell ref="C7:F7"/>
    <mergeCell ref="C8:D8"/>
    <mergeCell ref="G8:H8"/>
    <mergeCell ref="K8:L8"/>
    <mergeCell ref="E8:F8"/>
    <mergeCell ref="K7:N7"/>
    <mergeCell ref="G7:J7"/>
    <mergeCell ref="C12:D12"/>
    <mergeCell ref="G12:H12"/>
    <mergeCell ref="K12:L12"/>
    <mergeCell ref="E9:F9"/>
    <mergeCell ref="K9:L9"/>
    <mergeCell ref="A2:P2"/>
    <mergeCell ref="A3:P3"/>
    <mergeCell ref="A4:P4"/>
    <mergeCell ref="C6:D6"/>
    <mergeCell ref="G6:H6"/>
    <mergeCell ref="M12:N12"/>
    <mergeCell ref="I12:J12"/>
    <mergeCell ref="E12:F12"/>
    <mergeCell ref="M9:N9"/>
    <mergeCell ref="I8:J8"/>
    <mergeCell ref="I9:J9"/>
    <mergeCell ref="G9:H9"/>
    <mergeCell ref="M8:N8"/>
  </mergeCells>
  <pageMargins left="0.7" right="0.7" top="0.75" bottom="0.75" header="0.3" footer="0.3"/>
  <pageSetup paperSize="9"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9"/>
  <sheetViews>
    <sheetView topLeftCell="A64" workbookViewId="0">
      <selection activeCell="E68" sqref="E68"/>
    </sheetView>
  </sheetViews>
  <sheetFormatPr defaultRowHeight="12.75"/>
  <cols>
    <col min="1" max="1" width="17.33203125" customWidth="1"/>
    <col min="3" max="3" width="15.5" customWidth="1"/>
    <col min="5" max="5" width="24.5" customWidth="1"/>
  </cols>
  <sheetData>
    <row r="1" spans="1:5">
      <c r="E1" t="s">
        <v>300</v>
      </c>
    </row>
    <row r="2" spans="1:5" ht="15.75">
      <c r="A2" s="386" t="s">
        <v>257</v>
      </c>
      <c r="B2" s="387"/>
      <c r="C2" s="387"/>
      <c r="D2" s="387"/>
      <c r="E2" s="387"/>
    </row>
    <row r="3" spans="1:5" ht="16.5" thickBot="1">
      <c r="A3" s="140"/>
      <c r="B3" s="141"/>
      <c r="C3" s="388" t="s">
        <v>127</v>
      </c>
      <c r="D3" s="388"/>
      <c r="E3" s="388"/>
    </row>
    <row r="4" spans="1:5">
      <c r="A4" s="389" t="s">
        <v>128</v>
      </c>
      <c r="B4" s="392" t="s">
        <v>129</v>
      </c>
      <c r="C4" s="395" t="s">
        <v>130</v>
      </c>
      <c r="D4" s="395"/>
      <c r="E4" s="397" t="s">
        <v>131</v>
      </c>
    </row>
    <row r="5" spans="1:5">
      <c r="A5" s="390"/>
      <c r="B5" s="393"/>
      <c r="C5" s="396"/>
      <c r="D5" s="396"/>
      <c r="E5" s="398"/>
    </row>
    <row r="6" spans="1:5">
      <c r="A6" s="391"/>
      <c r="B6" s="394"/>
      <c r="C6" s="399"/>
      <c r="D6" s="399"/>
      <c r="E6" s="400"/>
    </row>
    <row r="7" spans="1:5" ht="13.5" thickBot="1">
      <c r="A7" s="142" t="s">
        <v>132</v>
      </c>
      <c r="B7" s="143" t="s">
        <v>19</v>
      </c>
      <c r="C7" s="143" t="s">
        <v>20</v>
      </c>
      <c r="D7" s="143" t="s">
        <v>21</v>
      </c>
      <c r="E7" s="144" t="s">
        <v>33</v>
      </c>
    </row>
    <row r="8" spans="1:5" ht="21">
      <c r="A8" s="145" t="s">
        <v>133</v>
      </c>
      <c r="B8" s="146" t="s">
        <v>134</v>
      </c>
      <c r="C8" s="148">
        <v>329374</v>
      </c>
      <c r="D8" s="147"/>
      <c r="E8" s="148">
        <v>71974</v>
      </c>
    </row>
    <row r="9" spans="1:5" ht="31.5">
      <c r="A9" s="149" t="s">
        <v>135</v>
      </c>
      <c r="B9" s="150" t="s">
        <v>136</v>
      </c>
      <c r="C9" s="152">
        <f>+C10+C15+C20+C25+C30</f>
        <v>963985160</v>
      </c>
      <c r="D9" s="152">
        <f>+D10+D15+D20+D25+D30</f>
        <v>0</v>
      </c>
      <c r="E9" s="152">
        <f>+E10+E15+E20+E25+E30</f>
        <v>1001660637</v>
      </c>
    </row>
    <row r="10" spans="1:5" ht="52.5">
      <c r="A10" s="149" t="s">
        <v>137</v>
      </c>
      <c r="B10" s="150" t="s">
        <v>138</v>
      </c>
      <c r="C10" s="152">
        <v>917260087</v>
      </c>
      <c r="D10" s="151">
        <f>+D11+D12+D13+D14</f>
        <v>0</v>
      </c>
      <c r="E10" s="152">
        <v>900123847</v>
      </c>
    </row>
    <row r="11" spans="1:5" ht="67.5">
      <c r="A11" s="153" t="s">
        <v>139</v>
      </c>
      <c r="B11" s="150" t="s">
        <v>140</v>
      </c>
      <c r="C11" s="155"/>
      <c r="D11" s="154"/>
      <c r="E11" s="155"/>
    </row>
    <row r="12" spans="1:5" ht="101.25">
      <c r="A12" s="153" t="s">
        <v>141</v>
      </c>
      <c r="B12" s="150" t="s">
        <v>142</v>
      </c>
      <c r="C12" s="157"/>
      <c r="D12" s="156"/>
      <c r="E12" s="157"/>
    </row>
    <row r="13" spans="1:5" ht="67.5">
      <c r="A13" s="153" t="s">
        <v>143</v>
      </c>
      <c r="B13" s="150" t="s">
        <v>144</v>
      </c>
      <c r="C13" s="157"/>
      <c r="D13" s="156"/>
      <c r="E13" s="157"/>
    </row>
    <row r="14" spans="1:5" ht="56.25">
      <c r="A14" s="153" t="s">
        <v>145</v>
      </c>
      <c r="B14" s="150" t="s">
        <v>146</v>
      </c>
      <c r="C14" s="157"/>
      <c r="D14" s="156"/>
      <c r="E14" s="157"/>
    </row>
    <row r="15" spans="1:5" ht="52.5">
      <c r="A15" s="149" t="s">
        <v>147</v>
      </c>
      <c r="B15" s="150" t="s">
        <v>148</v>
      </c>
      <c r="C15" s="159">
        <v>46725073</v>
      </c>
      <c r="D15" s="158">
        <f>+D16+D17+D18+D19</f>
        <v>0</v>
      </c>
      <c r="E15" s="159">
        <v>37787249</v>
      </c>
    </row>
    <row r="16" spans="1:5" ht="67.5">
      <c r="A16" s="153" t="s">
        <v>149</v>
      </c>
      <c r="B16" s="150" t="s">
        <v>150</v>
      </c>
      <c r="C16" s="157"/>
      <c r="D16" s="156"/>
      <c r="E16" s="157"/>
    </row>
    <row r="17" spans="1:5" ht="90">
      <c r="A17" s="153" t="s">
        <v>151</v>
      </c>
      <c r="B17" s="150" t="s">
        <v>152</v>
      </c>
      <c r="C17" s="157"/>
      <c r="D17" s="156"/>
      <c r="E17" s="157"/>
    </row>
    <row r="18" spans="1:5" ht="67.5">
      <c r="A18" s="153" t="s">
        <v>153</v>
      </c>
      <c r="B18" s="150" t="s">
        <v>154</v>
      </c>
      <c r="C18" s="157"/>
      <c r="D18" s="156"/>
      <c r="E18" s="157"/>
    </row>
    <row r="19" spans="1:5" ht="45">
      <c r="A19" s="153" t="s">
        <v>155</v>
      </c>
      <c r="B19" s="150" t="s">
        <v>156</v>
      </c>
      <c r="C19" s="157"/>
      <c r="D19" s="156"/>
      <c r="E19" s="157"/>
    </row>
    <row r="20" spans="1:5" ht="21">
      <c r="A20" s="149" t="s">
        <v>157</v>
      </c>
      <c r="B20" s="150" t="s">
        <v>158</v>
      </c>
      <c r="C20" s="159">
        <f>+C21+C22+C23+C24</f>
        <v>0</v>
      </c>
      <c r="D20" s="158">
        <f>+D21+D22+D23+D24</f>
        <v>0</v>
      </c>
      <c r="E20" s="159">
        <f>+E21+E22+E23+E24</f>
        <v>0</v>
      </c>
    </row>
    <row r="21" spans="1:5" ht="33.75">
      <c r="A21" s="153" t="s">
        <v>159</v>
      </c>
      <c r="B21" s="150" t="s">
        <v>160</v>
      </c>
      <c r="C21" s="157"/>
      <c r="D21" s="156"/>
      <c r="E21" s="157"/>
    </row>
    <row r="22" spans="1:5" ht="67.5">
      <c r="A22" s="153" t="s">
        <v>161</v>
      </c>
      <c r="B22" s="150" t="s">
        <v>162</v>
      </c>
      <c r="C22" s="157"/>
      <c r="D22" s="156"/>
      <c r="E22" s="157"/>
    </row>
    <row r="23" spans="1:5" ht="33.75">
      <c r="A23" s="153" t="s">
        <v>163</v>
      </c>
      <c r="B23" s="150" t="s">
        <v>164</v>
      </c>
      <c r="C23" s="157"/>
      <c r="D23" s="156"/>
      <c r="E23" s="157"/>
    </row>
    <row r="24" spans="1:5" ht="22.5">
      <c r="A24" s="153" t="s">
        <v>165</v>
      </c>
      <c r="B24" s="150" t="s">
        <v>166</v>
      </c>
      <c r="C24" s="157"/>
      <c r="D24" s="156"/>
      <c r="E24" s="157"/>
    </row>
    <row r="25" spans="1:5" ht="31.5">
      <c r="A25" s="149" t="s">
        <v>167</v>
      </c>
      <c r="B25" s="150" t="s">
        <v>168</v>
      </c>
      <c r="C25" s="159">
        <v>0</v>
      </c>
      <c r="D25" s="158">
        <f>+D26+D27+D28+D29</f>
        <v>0</v>
      </c>
      <c r="E25" s="159">
        <v>63749541</v>
      </c>
    </row>
    <row r="26" spans="1:5" ht="45">
      <c r="A26" s="153" t="s">
        <v>169</v>
      </c>
      <c r="B26" s="150" t="s">
        <v>170</v>
      </c>
      <c r="C26" s="157"/>
      <c r="D26" s="156"/>
      <c r="E26" s="157"/>
    </row>
    <row r="27" spans="1:5" ht="78.75">
      <c r="A27" s="153" t="s">
        <v>171</v>
      </c>
      <c r="B27" s="150" t="s">
        <v>172</v>
      </c>
      <c r="C27" s="157"/>
      <c r="D27" s="156"/>
      <c r="E27" s="157"/>
    </row>
    <row r="28" spans="1:5" ht="45">
      <c r="A28" s="153" t="s">
        <v>173</v>
      </c>
      <c r="B28" s="150" t="s">
        <v>174</v>
      </c>
      <c r="C28" s="157"/>
      <c r="D28" s="156"/>
      <c r="E28" s="157"/>
    </row>
    <row r="29" spans="1:5" ht="33.75">
      <c r="A29" s="153" t="s">
        <v>175</v>
      </c>
      <c r="B29" s="150" t="s">
        <v>176</v>
      </c>
      <c r="C29" s="157"/>
      <c r="D29" s="156"/>
      <c r="E29" s="157"/>
    </row>
    <row r="30" spans="1:5" ht="42">
      <c r="A30" s="149" t="s">
        <v>177</v>
      </c>
      <c r="B30" s="150" t="s">
        <v>178</v>
      </c>
      <c r="C30" s="159">
        <f>+C31+C32+C33+C34</f>
        <v>0</v>
      </c>
      <c r="D30" s="158">
        <f>+D31+D32+D33+D34</f>
        <v>0</v>
      </c>
      <c r="E30" s="159">
        <f>+E31+E32+E33+E34</f>
        <v>0</v>
      </c>
    </row>
    <row r="31" spans="1:5" ht="45">
      <c r="A31" s="153" t="s">
        <v>179</v>
      </c>
      <c r="B31" s="150" t="s">
        <v>180</v>
      </c>
      <c r="C31" s="157"/>
      <c r="D31" s="156"/>
      <c r="E31" s="157"/>
    </row>
    <row r="32" spans="1:5" ht="90">
      <c r="A32" s="153" t="s">
        <v>181</v>
      </c>
      <c r="B32" s="150" t="s">
        <v>182</v>
      </c>
      <c r="C32" s="157"/>
      <c r="D32" s="156"/>
      <c r="E32" s="157"/>
    </row>
    <row r="33" spans="1:5" ht="45">
      <c r="A33" s="153" t="s">
        <v>183</v>
      </c>
      <c r="B33" s="150" t="s">
        <v>184</v>
      </c>
      <c r="C33" s="157"/>
      <c r="D33" s="156"/>
      <c r="E33" s="157"/>
    </row>
    <row r="34" spans="1:5" ht="33.75">
      <c r="A34" s="153" t="s">
        <v>185</v>
      </c>
      <c r="B34" s="150" t="s">
        <v>186</v>
      </c>
      <c r="C34" s="157"/>
      <c r="D34" s="156"/>
      <c r="E34" s="157"/>
    </row>
    <row r="35" spans="1:5" ht="42">
      <c r="A35" s="149" t="s">
        <v>187</v>
      </c>
      <c r="B35" s="150" t="s">
        <v>188</v>
      </c>
      <c r="C35" s="159">
        <f>+C36+C41+C46</f>
        <v>3170000</v>
      </c>
      <c r="D35" s="158">
        <f>+D36+D41+D46</f>
        <v>0</v>
      </c>
      <c r="E35" s="159">
        <f>+E36+E41+E46</f>
        <v>3170000</v>
      </c>
    </row>
    <row r="36" spans="1:5" ht="31.5">
      <c r="A36" s="149" t="s">
        <v>189</v>
      </c>
      <c r="B36" s="150" t="s">
        <v>190</v>
      </c>
      <c r="C36" s="159">
        <f>+C37+C38+C39+C40</f>
        <v>0</v>
      </c>
      <c r="D36" s="158">
        <f>+D37+D38+D39+D40</f>
        <v>0</v>
      </c>
      <c r="E36" s="159">
        <f>+E37+E38+E39+E40</f>
        <v>0</v>
      </c>
    </row>
    <row r="37" spans="1:5" ht="33.75">
      <c r="A37" s="153" t="s">
        <v>191</v>
      </c>
      <c r="B37" s="150" t="s">
        <v>192</v>
      </c>
      <c r="C37" s="157"/>
      <c r="D37" s="156"/>
      <c r="E37" s="157"/>
    </row>
    <row r="38" spans="1:5" ht="67.5">
      <c r="A38" s="153" t="s">
        <v>193</v>
      </c>
      <c r="B38" s="150" t="s">
        <v>194</v>
      </c>
      <c r="C38" s="157"/>
      <c r="D38" s="156"/>
      <c r="E38" s="157"/>
    </row>
    <row r="39" spans="1:5" ht="33.75">
      <c r="A39" s="153" t="s">
        <v>195</v>
      </c>
      <c r="B39" s="150" t="s">
        <v>196</v>
      </c>
      <c r="C39" s="157"/>
      <c r="D39" s="156"/>
      <c r="E39" s="157"/>
    </row>
    <row r="40" spans="1:5" ht="22.5">
      <c r="A40" s="153" t="s">
        <v>197</v>
      </c>
      <c r="B40" s="150" t="s">
        <v>198</v>
      </c>
      <c r="C40" s="157"/>
      <c r="D40" s="156"/>
      <c r="E40" s="157"/>
    </row>
    <row r="41" spans="1:5" ht="52.5">
      <c r="A41" s="149" t="s">
        <v>199</v>
      </c>
      <c r="B41" s="150" t="s">
        <v>200</v>
      </c>
      <c r="C41" s="159">
        <f>+C42+C43+C44+C45</f>
        <v>0</v>
      </c>
      <c r="D41" s="158">
        <f>+D42+D43+D44+D45</f>
        <v>0</v>
      </c>
      <c r="E41" s="159">
        <f>+E42+E43+E44+E45</f>
        <v>0</v>
      </c>
    </row>
    <row r="42" spans="1:5" ht="56.25">
      <c r="A42" s="153" t="s">
        <v>201</v>
      </c>
      <c r="B42" s="150" t="s">
        <v>202</v>
      </c>
      <c r="C42" s="157"/>
      <c r="D42" s="156"/>
      <c r="E42" s="157"/>
    </row>
    <row r="43" spans="1:5" ht="90">
      <c r="A43" s="153" t="s">
        <v>203</v>
      </c>
      <c r="B43" s="150" t="s">
        <v>204</v>
      </c>
      <c r="C43" s="157"/>
      <c r="D43" s="156"/>
      <c r="E43" s="157"/>
    </row>
    <row r="44" spans="1:5" ht="56.25">
      <c r="A44" s="153" t="s">
        <v>205</v>
      </c>
      <c r="B44" s="150" t="s">
        <v>206</v>
      </c>
      <c r="C44" s="157"/>
      <c r="D44" s="156"/>
      <c r="E44" s="157"/>
    </row>
    <row r="45" spans="1:5" ht="45">
      <c r="A45" s="153" t="s">
        <v>207</v>
      </c>
      <c r="B45" s="150" t="s">
        <v>208</v>
      </c>
      <c r="C45" s="157"/>
      <c r="D45" s="156"/>
      <c r="E45" s="157"/>
    </row>
    <row r="46" spans="1:5" ht="52.5">
      <c r="A46" s="149" t="s">
        <v>209</v>
      </c>
      <c r="B46" s="150" t="s">
        <v>210</v>
      </c>
      <c r="C46" s="159">
        <v>3170000</v>
      </c>
      <c r="D46" s="158"/>
      <c r="E46" s="159">
        <v>3170000</v>
      </c>
    </row>
    <row r="47" spans="1:5" ht="56.25">
      <c r="A47" s="153" t="s">
        <v>211</v>
      </c>
      <c r="B47" s="150" t="s">
        <v>212</v>
      </c>
      <c r="C47" s="157"/>
      <c r="D47" s="156"/>
      <c r="E47" s="157"/>
    </row>
    <row r="48" spans="1:5" ht="101.25">
      <c r="A48" s="153" t="s">
        <v>213</v>
      </c>
      <c r="B48" s="150" t="s">
        <v>214</v>
      </c>
      <c r="C48" s="157"/>
      <c r="D48" s="156"/>
      <c r="E48" s="157"/>
    </row>
    <row r="49" spans="1:5" ht="56.25">
      <c r="A49" s="153" t="s">
        <v>215</v>
      </c>
      <c r="B49" s="150" t="s">
        <v>216</v>
      </c>
      <c r="C49" s="157"/>
      <c r="D49" s="156"/>
      <c r="E49" s="157"/>
    </row>
    <row r="50" spans="1:5" ht="45">
      <c r="A50" s="153" t="s">
        <v>217</v>
      </c>
      <c r="B50" s="150" t="s">
        <v>218</v>
      </c>
      <c r="C50" s="157"/>
      <c r="D50" s="156"/>
      <c r="E50" s="157"/>
    </row>
    <row r="51" spans="1:5" ht="31.5">
      <c r="A51" s="149" t="s">
        <v>219</v>
      </c>
      <c r="B51" s="150" t="s">
        <v>220</v>
      </c>
      <c r="C51" s="157"/>
      <c r="D51" s="156"/>
      <c r="E51" s="157"/>
    </row>
    <row r="52" spans="1:5" ht="63">
      <c r="A52" s="149" t="s">
        <v>221</v>
      </c>
      <c r="B52" s="150" t="s">
        <v>222</v>
      </c>
      <c r="C52" s="159">
        <f>+C8+C9+C35+C51</f>
        <v>967484534</v>
      </c>
      <c r="D52" s="158">
        <f>+D8+D9+D35+D51</f>
        <v>0</v>
      </c>
      <c r="E52" s="159">
        <f>+E8+E9+E35+E51</f>
        <v>1004902611</v>
      </c>
    </row>
    <row r="53" spans="1:5">
      <c r="A53" s="149" t="s">
        <v>223</v>
      </c>
      <c r="B53" s="150" t="s">
        <v>224</v>
      </c>
      <c r="C53" s="157">
        <v>80770</v>
      </c>
      <c r="D53" s="156"/>
      <c r="E53" s="157">
        <v>78768</v>
      </c>
    </row>
    <row r="54" spans="1:5">
      <c r="A54" s="149" t="s">
        <v>225</v>
      </c>
      <c r="B54" s="150" t="s">
        <v>226</v>
      </c>
      <c r="C54" s="157"/>
      <c r="D54" s="156"/>
      <c r="E54" s="157"/>
    </row>
    <row r="55" spans="1:5" ht="52.5">
      <c r="A55" s="149" t="s">
        <v>227</v>
      </c>
      <c r="B55" s="150" t="s">
        <v>228</v>
      </c>
      <c r="C55" s="159">
        <f>+C53+C54</f>
        <v>80770</v>
      </c>
      <c r="D55" s="158">
        <f>+D53+D54</f>
        <v>0</v>
      </c>
      <c r="E55" s="159">
        <f>+E53+E54</f>
        <v>78768</v>
      </c>
    </row>
    <row r="56" spans="1:5" ht="21">
      <c r="A56" s="149" t="s">
        <v>229</v>
      </c>
      <c r="B56" s="150" t="s">
        <v>230</v>
      </c>
      <c r="C56" s="157"/>
      <c r="D56" s="156"/>
      <c r="E56" s="157"/>
    </row>
    <row r="57" spans="1:5" ht="31.5">
      <c r="A57" s="149" t="s">
        <v>231</v>
      </c>
      <c r="B57" s="150" t="s">
        <v>232</v>
      </c>
      <c r="C57" s="157">
        <v>1344885</v>
      </c>
      <c r="D57" s="156"/>
      <c r="E57" s="157">
        <v>1345455</v>
      </c>
    </row>
    <row r="58" spans="1:5">
      <c r="A58" s="149" t="s">
        <v>233</v>
      </c>
      <c r="B58" s="150" t="s">
        <v>234</v>
      </c>
      <c r="C58" s="157">
        <v>257164715</v>
      </c>
      <c r="D58" s="156"/>
      <c r="E58" s="157">
        <v>181425460</v>
      </c>
    </row>
    <row r="59" spans="1:5" ht="21">
      <c r="A59" s="149" t="s">
        <v>235</v>
      </c>
      <c r="B59" s="150" t="s">
        <v>236</v>
      </c>
      <c r="C59" s="157"/>
      <c r="D59" s="156"/>
      <c r="E59" s="157"/>
    </row>
    <row r="60" spans="1:5" ht="31.5">
      <c r="A60" s="149" t="s">
        <v>237</v>
      </c>
      <c r="B60" s="150" t="s">
        <v>238</v>
      </c>
      <c r="C60" s="159">
        <f>+C56+C57+C58+C59</f>
        <v>258509600</v>
      </c>
      <c r="D60" s="158">
        <f>+D56+D57+D58+D59</f>
        <v>0</v>
      </c>
      <c r="E60" s="159">
        <f>+E56+E57+E58+E59</f>
        <v>182770915</v>
      </c>
    </row>
    <row r="61" spans="1:5" ht="31.5">
      <c r="A61" s="149" t="s">
        <v>239</v>
      </c>
      <c r="B61" s="150" t="s">
        <v>240</v>
      </c>
      <c r="C61" s="157">
        <v>12685963</v>
      </c>
      <c r="D61" s="156"/>
      <c r="E61" s="157">
        <v>35470779</v>
      </c>
    </row>
    <row r="62" spans="1:5" ht="42">
      <c r="A62" s="149" t="s">
        <v>241</v>
      </c>
      <c r="B62" s="150" t="s">
        <v>242</v>
      </c>
      <c r="C62" s="157"/>
      <c r="D62" s="156"/>
      <c r="E62" s="157"/>
    </row>
    <row r="63" spans="1:5" ht="31.5">
      <c r="A63" s="149" t="s">
        <v>243</v>
      </c>
      <c r="B63" s="150" t="s">
        <v>244</v>
      </c>
      <c r="C63" s="157">
        <v>3204265</v>
      </c>
      <c r="D63" s="156"/>
      <c r="E63" s="157">
        <v>70000</v>
      </c>
    </row>
    <row r="64" spans="1:5" ht="21">
      <c r="A64" s="149" t="s">
        <v>245</v>
      </c>
      <c r="B64" s="150" t="s">
        <v>246</v>
      </c>
      <c r="C64" s="159">
        <f>+C61+C62+C63</f>
        <v>15890228</v>
      </c>
      <c r="D64" s="159">
        <f>+D61+D62+D63</f>
        <v>0</v>
      </c>
      <c r="E64" s="159">
        <f>+E61+E62+E63</f>
        <v>35540779</v>
      </c>
    </row>
    <row r="65" spans="1:5" ht="42">
      <c r="A65" s="149" t="s">
        <v>247</v>
      </c>
      <c r="B65" s="150" t="s">
        <v>248</v>
      </c>
      <c r="C65" s="157">
        <v>0</v>
      </c>
      <c r="D65" s="156"/>
      <c r="E65" s="157">
        <v>0</v>
      </c>
    </row>
    <row r="66" spans="1:5" ht="94.5">
      <c r="A66" s="149" t="s">
        <v>249</v>
      </c>
      <c r="B66" s="150" t="s">
        <v>250</v>
      </c>
      <c r="C66" s="157"/>
      <c r="D66" s="156"/>
      <c r="E66" s="157"/>
    </row>
    <row r="67" spans="1:5" ht="52.5">
      <c r="A67" s="149" t="s">
        <v>251</v>
      </c>
      <c r="B67" s="150" t="s">
        <v>252</v>
      </c>
      <c r="C67" s="159">
        <v>-497725</v>
      </c>
      <c r="D67" s="158">
        <f>+D65+D66</f>
        <v>0</v>
      </c>
      <c r="E67" s="159">
        <v>-704941</v>
      </c>
    </row>
    <row r="68" spans="1:5" ht="42">
      <c r="A68" s="149" t="s">
        <v>253</v>
      </c>
      <c r="B68" s="150" t="s">
        <v>254</v>
      </c>
      <c r="C68" s="157"/>
      <c r="D68" s="156"/>
      <c r="E68" s="157"/>
    </row>
    <row r="69" spans="1:5" ht="42.75" thickBot="1">
      <c r="A69" s="160" t="s">
        <v>255</v>
      </c>
      <c r="B69" s="161" t="s">
        <v>256</v>
      </c>
      <c r="C69" s="162">
        <f>+C52+C55+C60+C64+C67+C68</f>
        <v>1241467407</v>
      </c>
      <c r="D69" s="162">
        <f>+D52+D55+D60+D64+D67+D68</f>
        <v>0</v>
      </c>
      <c r="E69" s="162">
        <f>+E52+E55+E60+E64+E67+E68</f>
        <v>1222588132</v>
      </c>
    </row>
  </sheetData>
  <mergeCells count="8">
    <mergeCell ref="A2:E2"/>
    <mergeCell ref="C3:E3"/>
    <mergeCell ref="A4:A6"/>
    <mergeCell ref="B4:B6"/>
    <mergeCell ref="C4:C5"/>
    <mergeCell ref="D4:D5"/>
    <mergeCell ref="E4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23</vt:i4>
      </vt:variant>
    </vt:vector>
  </HeadingPairs>
  <TitlesOfParts>
    <vt:vector size="23" baseType="lpstr">
      <vt:lpstr>Mérleg</vt:lpstr>
      <vt:lpstr>Feladatbontás</vt:lpstr>
      <vt:lpstr>Beruházás</vt:lpstr>
      <vt:lpstr>Felújítás</vt:lpstr>
      <vt:lpstr>Állami támogatások </vt:lpstr>
      <vt:lpstr>1. tájékoztató tábla</vt:lpstr>
      <vt:lpstr>2. tájékoztató tábla</vt:lpstr>
      <vt:lpstr>pályázatok</vt:lpstr>
      <vt:lpstr>eszközök tájékozató tábla</vt:lpstr>
      <vt:lpstr>vagyonkimutatás</vt:lpstr>
      <vt:lpstr>maradvány kimutatás</vt:lpstr>
      <vt:lpstr>részesedés</vt:lpstr>
      <vt:lpstr>KÖH mérleg</vt:lpstr>
      <vt:lpstr>Feladatbontás KÖH</vt:lpstr>
      <vt:lpstr>Beruházások</vt:lpstr>
      <vt:lpstr>maradvány KÖH</vt:lpstr>
      <vt:lpstr>pénzeszköz vált.</vt:lpstr>
      <vt:lpstr>Mérleg Óvoda</vt:lpstr>
      <vt:lpstr>Feladatbontás Óvoda</vt:lpstr>
      <vt:lpstr>Beruházások (2)</vt:lpstr>
      <vt:lpstr>pénzeszköz vált. (2)</vt:lpstr>
      <vt:lpstr>maradvány Óvoda</vt:lpstr>
      <vt:lpstr>konszolidált 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jegyzo</cp:lastModifiedBy>
  <cp:lastPrinted>2021-05-28T09:20:13Z</cp:lastPrinted>
  <dcterms:created xsi:type="dcterms:W3CDTF">1999-10-30T10:30:45Z</dcterms:created>
  <dcterms:modified xsi:type="dcterms:W3CDTF">2021-06-14T09:55:41Z</dcterms:modified>
</cp:coreProperties>
</file>