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5.m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G817" i="2" l="1"/>
  <c r="F817" i="2"/>
  <c r="E813" i="2"/>
  <c r="E814" i="2" s="1"/>
  <c r="E797" i="2"/>
  <c r="E770" i="2"/>
  <c r="E774" i="2" s="1"/>
  <c r="E754" i="2"/>
  <c r="E753" i="2"/>
  <c r="E742" i="2"/>
  <c r="E741" i="2"/>
  <c r="E737" i="2"/>
  <c r="E721" i="2"/>
  <c r="E720" i="2"/>
  <c r="E672" i="2"/>
  <c r="E671" i="2"/>
  <c r="E655" i="2"/>
  <c r="E648" i="2"/>
  <c r="E657" i="2" s="1"/>
  <c r="E640" i="2"/>
  <c r="E639" i="2"/>
  <c r="E638" i="2"/>
  <c r="E642" i="2" s="1"/>
  <c r="E636" i="2"/>
  <c r="E634" i="2"/>
  <c r="E619" i="2"/>
  <c r="E618" i="2"/>
  <c r="E603" i="2"/>
  <c r="E602" i="2"/>
  <c r="E589" i="2"/>
  <c r="E588" i="2"/>
  <c r="E563" i="2"/>
  <c r="E550" i="2"/>
  <c r="E547" i="2"/>
  <c r="E533" i="2"/>
  <c r="E551" i="2" s="1"/>
  <c r="E526" i="2"/>
  <c r="E527" i="2" s="1"/>
  <c r="E530" i="2" s="1"/>
  <c r="E523" i="2"/>
  <c r="E506" i="2"/>
  <c r="E508" i="2" s="1"/>
  <c r="E505" i="2"/>
  <c r="E509" i="2" s="1"/>
  <c r="E497" i="2"/>
  <c r="E498" i="2" s="1"/>
  <c r="E496" i="2"/>
  <c r="E477" i="2"/>
  <c r="E460" i="2"/>
  <c r="E454" i="2"/>
  <c r="E456" i="2" s="1"/>
  <c r="E453" i="2"/>
  <c r="E451" i="2"/>
  <c r="E447" i="2"/>
  <c r="E444" i="2"/>
  <c r="E457" i="2" s="1"/>
  <c r="E488" i="2" s="1"/>
  <c r="E437" i="2"/>
  <c r="E436" i="2"/>
  <c r="E435" i="2"/>
  <c r="E438" i="2" s="1"/>
  <c r="E465" i="2" s="1"/>
  <c r="E434" i="2"/>
  <c r="E415" i="2"/>
  <c r="E414" i="2"/>
  <c r="E405" i="2"/>
  <c r="E404" i="2"/>
  <c r="E382" i="2"/>
  <c r="E385" i="2" s="1"/>
  <c r="E386" i="2" s="1"/>
  <c r="E394" i="2" s="1"/>
  <c r="E380" i="2"/>
  <c r="E365" i="2"/>
  <c r="E347" i="2"/>
  <c r="E348" i="2" s="1"/>
  <c r="E346" i="2"/>
  <c r="E342" i="2"/>
  <c r="E337" i="2"/>
  <c r="E336" i="2"/>
  <c r="E338" i="2" s="1"/>
  <c r="E335" i="2"/>
  <c r="E332" i="2"/>
  <c r="E265" i="2"/>
  <c r="E266" i="2" s="1"/>
  <c r="E267" i="2" s="1"/>
  <c r="E264" i="2"/>
  <c r="E262" i="2"/>
  <c r="E251" i="2"/>
  <c r="E252" i="2" s="1"/>
  <c r="E241" i="2"/>
  <c r="E242" i="2" s="1"/>
  <c r="E225" i="2"/>
  <c r="E226" i="2" s="1"/>
  <c r="E224" i="2"/>
  <c r="E219" i="2"/>
  <c r="E208" i="2"/>
  <c r="E195" i="2"/>
  <c r="E190" i="2"/>
  <c r="E179" i="2"/>
  <c r="E176" i="2"/>
  <c r="E177" i="2" s="1"/>
  <c r="E178" i="2" s="1"/>
  <c r="E167" i="2"/>
  <c r="E166" i="2"/>
  <c r="E129" i="2"/>
  <c r="E86" i="2"/>
  <c r="E87" i="2" s="1"/>
  <c r="E88" i="2" s="1"/>
  <c r="E89" i="2" s="1"/>
  <c r="E97" i="2" s="1"/>
  <c r="E80" i="2"/>
  <c r="E53" i="2"/>
  <c r="E45" i="2"/>
  <c r="E48" i="2" s="1"/>
  <c r="E44" i="2"/>
  <c r="E41" i="2"/>
  <c r="E24" i="2"/>
  <c r="E17" i="2"/>
  <c r="E20" i="2" s="1"/>
  <c r="E16" i="2"/>
  <c r="E49" i="2" l="1"/>
  <c r="E227" i="2"/>
  <c r="E228" i="2" s="1"/>
  <c r="E553" i="2"/>
  <c r="E562" i="2"/>
  <c r="E661" i="2"/>
  <c r="E352" i="2"/>
  <c r="E353" i="2" s="1"/>
  <c r="E66" i="2"/>
  <c r="E510" i="2"/>
  <c r="E817" i="2" l="1"/>
</calcChain>
</file>

<file path=xl/sharedStrings.xml><?xml version="1.0" encoding="utf-8"?>
<sst xmlns="http://schemas.openxmlformats.org/spreadsheetml/2006/main" count="1646" uniqueCount="548">
  <si>
    <t>Kormányzati funkció (szakfeladat) száma:  011130</t>
  </si>
  <si>
    <t>megnevezése: Önkormányzatok és önkormányzati hivatalok jogalkotó
                        és általános igazgatási tevékenysége</t>
  </si>
  <si>
    <t>sorszám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</si>
  <si>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</si>
  <si>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</si>
  <si>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</si>
  <si>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</si>
  <si>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</si>
  <si>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</si>
  <si>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</si>
  <si>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</si>
  <si>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2021. évi Előirányzat</t>
  </si>
  <si>
    <t>I. sz.Módosítás</t>
  </si>
  <si>
    <t>Módosított EI</t>
  </si>
  <si>
    <t>K</t>
  </si>
  <si>
    <t>Polgármester és alpolgármester illetménye</t>
  </si>
  <si>
    <t xml:space="preserve">Polgármester és alpolgármester költségtérítése </t>
  </si>
  <si>
    <t>Béren kívüli juttatások</t>
  </si>
  <si>
    <t>Egyéb Költségtérítések</t>
  </si>
  <si>
    <t>Munkavégzésre irányuló egyéb jogvisziny (Megbízási szerződés)</t>
  </si>
  <si>
    <t>Külső személyi juttatások (=1+2+3)</t>
  </si>
  <si>
    <t xml:space="preserve">Szociális hozzájárulási adó </t>
  </si>
  <si>
    <t>szochó béren kívüli</t>
  </si>
  <si>
    <t>SZJA</t>
  </si>
  <si>
    <t>Munkaadókat terhelő járulékok és szociális hozzájárulási adó (=5)</t>
  </si>
  <si>
    <t xml:space="preserve">könyv beszerzés </t>
  </si>
  <si>
    <t>folyóirat</t>
  </si>
  <si>
    <t>egyéb szakmai anyag beszerzése</t>
  </si>
  <si>
    <t>Szakmai anyagok</t>
  </si>
  <si>
    <t>Irodaszer, nyomtatvány, nyomtatási kellékek</t>
  </si>
  <si>
    <t>Élelmiszer vásárlás</t>
  </si>
  <si>
    <t>Egyéb üzemfenntartási anyagok</t>
  </si>
  <si>
    <t>Üzemfenntartási anyagok</t>
  </si>
  <si>
    <t>Adatátviteli célú távközlés (domain név)</t>
  </si>
  <si>
    <t>Egyéb informatikai (Honlap karbantartás)</t>
  </si>
  <si>
    <t>Informatikai szolgáltatások</t>
  </si>
  <si>
    <t>Vásárolt élelmezés</t>
  </si>
  <si>
    <t>Karbantartás, kisjavítás</t>
  </si>
  <si>
    <t>Bérlet és lízing</t>
  </si>
  <si>
    <t>Közvetített szolgáltatások ÁHB és ÁHK</t>
  </si>
  <si>
    <t>Szakmai tevékenységet segítő szolgáltatások (pályázatírás)</t>
  </si>
  <si>
    <t>Egyéb szolgáltatások Bankköltség, postai dijak</t>
  </si>
  <si>
    <t>Szállítás szolgáltatás</t>
  </si>
  <si>
    <t>Egyéb üzemeltetési szolgáltatások</t>
  </si>
  <si>
    <t>Egyéb szolgáltatások összesen</t>
  </si>
  <si>
    <t>Szolgáltatási kiadások (=11+12+13)</t>
  </si>
  <si>
    <t>Reklám-, propaganda kiad.</t>
  </si>
  <si>
    <t>Kiküldetések</t>
  </si>
  <si>
    <t>Kiküldetések, reklám és propagandakiadások (=15+16)</t>
  </si>
  <si>
    <t>Műk.célú előzetesen felszámított ÁFA</t>
  </si>
  <si>
    <t>Egyéb dologi kiadások - testvér települési kapcsolatok</t>
  </si>
  <si>
    <t>Díjak,egyéb befiz.kapcs.kiadás</t>
  </si>
  <si>
    <t>Különféle befizetések és egyéb dologi kiadások (=18)</t>
  </si>
  <si>
    <t>Dologi kiadások (=10+14+17+19)</t>
  </si>
  <si>
    <t>Nemzetiségi önkormányzatoknak nyújtott visszatérítendő támogatás</t>
  </si>
  <si>
    <t>Tagdíjak</t>
  </si>
  <si>
    <t>Egy civil vagy más nonprofit (Tagdíjak)</t>
  </si>
  <si>
    <t>Egyéb működési célú kiadások (=21)</t>
  </si>
  <si>
    <t>Szellemi termékek beszerzése ASP</t>
  </si>
  <si>
    <t>Informatikai eszközök beszerzése ASP</t>
  </si>
  <si>
    <t>Egyéb tárgyi eszkö</t>
  </si>
  <si>
    <t>Beruh.c le nem vonható ÁFA asp</t>
  </si>
  <si>
    <t xml:space="preserve">K </t>
  </si>
  <si>
    <t>Beruházások összesen</t>
  </si>
  <si>
    <t>Ingatlanok felújítása</t>
  </si>
  <si>
    <t>Felújítási ÁFA</t>
  </si>
  <si>
    <t>Felújítás összesen</t>
  </si>
  <si>
    <t>Egyéb felhalmozási célú kiadások</t>
  </si>
  <si>
    <t>Kincstár jegyek vás</t>
  </si>
  <si>
    <t>ÁHB megelőlegezések visszafiz</t>
  </si>
  <si>
    <t>Kormányzati funkció (szakfeladat) összesen</t>
  </si>
  <si>
    <t>Kormányzati funkció (szakfeladat) száma:   013320</t>
  </si>
  <si>
    <t>megnevezése: Köztemető fenntartartása</t>
  </si>
  <si>
    <t>Külső személyi juttatások</t>
  </si>
  <si>
    <t>Személyi juttatások</t>
  </si>
  <si>
    <t>Munkaadókat terhelő járulékok és szoc.ho</t>
  </si>
  <si>
    <t>hajtó- és kenőanyag beszerzés (Üzemanyag)</t>
  </si>
  <si>
    <t>egyéb (karbantartási) anyag beszerzése</t>
  </si>
  <si>
    <t>Készletbeszerzés (=1+2)</t>
  </si>
  <si>
    <t>villamosenergia szolgáltatás</t>
  </si>
  <si>
    <t>közüzemi díj</t>
  </si>
  <si>
    <t>Karbantartási, kisjavítási sz.</t>
  </si>
  <si>
    <t>Szakmai tevékenységet segítő szolgáltatás</t>
  </si>
  <si>
    <t>egyéb szolgáltatások - szemétszállítás</t>
  </si>
  <si>
    <t>Szolgáltatási kiadások (=4+5+6+7)</t>
  </si>
  <si>
    <t>Különféle befizetések és egyéb dologi kiadások</t>
  </si>
  <si>
    <t>Dologi kiadások</t>
  </si>
  <si>
    <t>ingatlanok beszerzése</t>
  </si>
  <si>
    <t>tárgyi eszköz beszerzése</t>
  </si>
  <si>
    <t>Beruházás ÁFA</t>
  </si>
  <si>
    <t>Beruházások</t>
  </si>
  <si>
    <t xml:space="preserve">Ingatlanok felújítása </t>
  </si>
  <si>
    <t>Felújítások</t>
  </si>
  <si>
    <t>Kormányzati funkció (szakfeladat) száma:  013350</t>
  </si>
  <si>
    <t>RÉSZGAZDA</t>
  </si>
  <si>
    <t>megnevezése: Önkormányzati vagyonnal való gazdálkodással kapcsolatos feladatok</t>
  </si>
  <si>
    <t>Munkaadókat terhelő járulékok és szoc. Hozzájárulási adó</t>
  </si>
  <si>
    <t>Egy szakmai tervet segítő szolg.(pályázati menedzsment, szakmai szolgáltatsok)</t>
  </si>
  <si>
    <t>Mc le nem vonható ÁFA</t>
  </si>
  <si>
    <t>Díjak egy befiz-hez kapcs.ki</t>
  </si>
  <si>
    <t>dologi kadások</t>
  </si>
  <si>
    <t>Különféle befizetések és egyéb dologi kadások</t>
  </si>
  <si>
    <t>Szelllemi termékék beszerzése</t>
  </si>
  <si>
    <t>Épületek</t>
  </si>
  <si>
    <t>Építmények</t>
  </si>
  <si>
    <t>Egyéb építmények beszerzése, létesítése</t>
  </si>
  <si>
    <t>Beruházás áfa</t>
  </si>
  <si>
    <t>Turisztikai pályázat összesen</t>
  </si>
  <si>
    <t>Mini bölcsőde kialakítása</t>
  </si>
  <si>
    <t>Gépek berendezések</t>
  </si>
  <si>
    <t>Építmények felújítása</t>
  </si>
  <si>
    <t>felújítás áfa</t>
  </si>
  <si>
    <t>Felújítási kiadások</t>
  </si>
  <si>
    <t>Kormányzati funkció (szakfeladat) száma:  018010</t>
  </si>
  <si>
    <t>megnevezése: Önkormányzatok elszámolása a központi költségvetéssel</t>
  </si>
  <si>
    <t>Egyéb dologi kiadások</t>
  </si>
  <si>
    <t>Előző évi elszámolás kötelezettsége -  Gyermekétkeztetés</t>
  </si>
  <si>
    <t>K,</t>
  </si>
  <si>
    <t xml:space="preserve">visszafizetési kötelezettség kamata </t>
  </si>
  <si>
    <t>Kormányzati funkció (szakfeladat) száma:  018020</t>
  </si>
  <si>
    <t>megnevezése: Központimköltségvetési befiztések</t>
  </si>
  <si>
    <t>Egyéb működési célú tám.államházt.b. elkül.állami pénzalapok</t>
  </si>
  <si>
    <t>Egyéb működési célú tám.államházt.b. helyi önkormányzatok</t>
  </si>
  <si>
    <t>Egyéb működési célú kiadások</t>
  </si>
  <si>
    <t>ÁHB megelőlegezések (2020. évi tám előleg visszafizetése)</t>
  </si>
  <si>
    <t>Közfoglalkoztatás miatti megelőlegezések</t>
  </si>
  <si>
    <t>Finanszírozási feladatok</t>
  </si>
  <si>
    <t>Kormányzati funkció összesen</t>
  </si>
  <si>
    <t>Kormányzati funkció (szakfeladat) száma: 018030</t>
  </si>
  <si>
    <t>megnevezése: Támogatás célú finanszírozási műveletek</t>
  </si>
  <si>
    <t>Gyermekjóléti társulás Herend</t>
  </si>
  <si>
    <t>MNNŐ működési kölcsön</t>
  </si>
  <si>
    <t xml:space="preserve">Hivatal működési támogatása </t>
  </si>
  <si>
    <t>Finanszírozási kiadások (=1+2+3)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</si>
  <si>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</si>
  <si>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</si>
  <si>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</si>
  <si>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</si>
  <si>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Szociális hozzájárulási adó 13,5%</t>
  </si>
  <si>
    <t>Munkaadókat terhelő járulékok és szociális hozzájárulási adó (=3)</t>
  </si>
  <si>
    <t>Kormányzati funkció (szakfeladat) összesen (=2+4)</t>
  </si>
  <si>
    <t>Kormányzati funkció (szakfeladat) száma:  041233</t>
  </si>
  <si>
    <t>megnevezése: Hosszabb időtartamú közfoglalkoztatás</t>
  </si>
  <si>
    <t>Béren kívüli juttats</t>
  </si>
  <si>
    <t>Betegszabadság kia.</t>
  </si>
  <si>
    <t>SZOCHO kia</t>
  </si>
  <si>
    <t>EHO kia</t>
  </si>
  <si>
    <t>Táppénz hozzájár</t>
  </si>
  <si>
    <t xml:space="preserve">Munkáltatót terhelő személyi </t>
  </si>
  <si>
    <t>Munkaadókat terhelő járulékok és szociális hozzájárulási adó</t>
  </si>
  <si>
    <t>Egy éven belül elhasználódó munkaruha</t>
  </si>
  <si>
    <t>Készletbeszerzés</t>
  </si>
  <si>
    <t>Egyéb szolgáltatások (K337)</t>
  </si>
  <si>
    <t>Szolgáltatási kiadások</t>
  </si>
  <si>
    <t>Dologi kiadások,</t>
  </si>
  <si>
    <t>Kisért. gép,ber és felsz</t>
  </si>
  <si>
    <t>Beruh.c le nem vont ÁFA</t>
  </si>
  <si>
    <t>Egy gép,ber és felsz felújí</t>
  </si>
  <si>
    <t>Felúj.c le nem vonható ÁFA</t>
  </si>
  <si>
    <t>Kormányzati funkció (szakfeladat) száma: 045150/493908</t>
  </si>
  <si>
    <t>megnevezése:  Egyéb szárazföldi személyszállítás (iskolabusz)</t>
  </si>
  <si>
    <t>főkönyvi szám</t>
  </si>
  <si>
    <t>hajtó- és kenőanyag beszerzés</t>
  </si>
  <si>
    <t>tisztítószer</t>
  </si>
  <si>
    <t xml:space="preserve">egyéb karb.anyag   </t>
  </si>
  <si>
    <t>Készletbeszerzések (=1+2+3)</t>
  </si>
  <si>
    <t>karbantartás, kisjavítás, értékbecslés</t>
  </si>
  <si>
    <t xml:space="preserve">szakmai szolgáltatás </t>
  </si>
  <si>
    <t>Biztosítás   kötelező, utas, casco, szállítás szolgáltatás</t>
  </si>
  <si>
    <t>egyéb üzemeltetés (mosatás)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</si>
  <si>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</si>
  <si>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</si>
  <si>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</si>
  <si>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</si>
  <si>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Kormányzati funkció (szakfeladat) száma:   045160</t>
  </si>
  <si>
    <t>megnevezése: Közutak, hidak, alagutak üzemeltetése</t>
  </si>
  <si>
    <t>hajtó- és kenőanyag beszerzés, sikosság mentesítő anyagok</t>
  </si>
  <si>
    <t>Bérlet és lízing - külterületi utak karbantartása</t>
  </si>
  <si>
    <t>Egy szakmai tev.-t segtítő szolg.</t>
  </si>
  <si>
    <t>egyéb üzemeltetés, fenntartás---- hótolás, síkosság mentesítés</t>
  </si>
  <si>
    <t>egyéb üzemeltetés, fenntartás---- külterületi utak karbantartása</t>
  </si>
  <si>
    <t>Szolgáltatási kiadások (=1+2+3)</t>
  </si>
  <si>
    <t xml:space="preserve">Műk.célú előzetesen felszámított ÁFA </t>
  </si>
  <si>
    <t>Díjak egy befizhez kapcs.ki</t>
  </si>
  <si>
    <t>Dijak egyéb befizetések</t>
  </si>
  <si>
    <t>Egy építmény beszerz,létesítés (Járdaépítés I. szakasz)</t>
  </si>
  <si>
    <t>Beruh. C  le nem vonható ÁFA</t>
  </si>
  <si>
    <t>Breruházás összesen</t>
  </si>
  <si>
    <t>Felújítás-építmény: Kossuth utca aszfaltmburkolat, árkok, átereszek kialakítása</t>
  </si>
  <si>
    <t>Felújítás ÁFA</t>
  </si>
  <si>
    <t>Felújítások összesen</t>
  </si>
  <si>
    <t>Kormányzati funkció (szakfeladat) összesen (=7+13)</t>
  </si>
  <si>
    <t>Kormányzati funkció (szakfeladat) száma:   064010</t>
  </si>
  <si>
    <t>megnevezése: Közvilágítás</t>
  </si>
  <si>
    <t>villamosenergia szolgáltatás, közvilágítás karbantartási díj</t>
  </si>
  <si>
    <t>Karbantartás</t>
  </si>
  <si>
    <t>Szolgáltatási kiadások (=1)</t>
  </si>
  <si>
    <t>Egyélb dologi kiadások</t>
  </si>
  <si>
    <t>Különféle befizetések és egyéb dologi kiadások (=3)</t>
  </si>
  <si>
    <t>Dologi kiadások (=2+4)</t>
  </si>
  <si>
    <t>Kormányzati funkció (szakfeladat) összesen (=5)</t>
  </si>
  <si>
    <t>Kormányzati funkció (szakfeladat) száma:   047320</t>
  </si>
  <si>
    <t>megnevezése: turizmusfejlesztési támogatások és tevékenységek</t>
  </si>
  <si>
    <t>Munkavégzésre irányuló egyéb jogiszony</t>
  </si>
  <si>
    <t>Munkáltatói járulékok</t>
  </si>
  <si>
    <t>Szakmai tevékenység</t>
  </si>
  <si>
    <t>Egyéb szolgáltatások</t>
  </si>
  <si>
    <t>Reklám propaganda - nyilvánosság biztosításqa</t>
  </si>
  <si>
    <t>Kiküldetés,reklám,propaganda</t>
  </si>
  <si>
    <t>Díjak egy befiz-hez kapcs, (közbeszerzés költségei, telekkialakítás)</t>
  </si>
  <si>
    <t>DOLOGI KIADÁSOKI</t>
  </si>
  <si>
    <t>Immateriális javask( szoftverek kiviteli és eng-.i tervek</t>
  </si>
  <si>
    <t>Építmények (Utak, járdák. Terek)</t>
  </si>
  <si>
    <t>Egyéb tárgyi eszközök beszerzése</t>
  </si>
  <si>
    <t>Beruházás   összesen</t>
  </si>
  <si>
    <t xml:space="preserve">Kormányzati funkció (szakfeladat) összesen </t>
  </si>
  <si>
    <t>Kormányzati funkció (szakfeladat) száma:   062020</t>
  </si>
  <si>
    <t xml:space="preserve">megnevezése Településfejlesztési projektek és támogatások </t>
  </si>
  <si>
    <t>Megbízási díjak</t>
  </si>
  <si>
    <t>Munkaadókat terhelő járulékok</t>
  </si>
  <si>
    <t>Immateriális javask (szoftverek kiviteli és eng-.i tervek)</t>
  </si>
  <si>
    <t>Kormányzati funkció (szakfeladat) száma:  066010/813000</t>
  </si>
  <si>
    <t>megnevezése: Zöldterület-kezelés</t>
  </si>
  <si>
    <t xml:space="preserve">teljes munkaidős egyéb bérr.hat. alá tartózó </t>
  </si>
  <si>
    <t>teljesmunkaidős egyéb bérr.hat. alá tartózó  béren kívüli juttatása</t>
  </si>
  <si>
    <t>jutalom</t>
  </si>
  <si>
    <t>egy költségtérítések</t>
  </si>
  <si>
    <t>Foglalkoztatottak személyi juttatásai (=1+2+3)</t>
  </si>
  <si>
    <t>Megbízási szerződés</t>
  </si>
  <si>
    <t>K 12</t>
  </si>
  <si>
    <t>Külső személyi juttatás</t>
  </si>
  <si>
    <t>Szociális hozzájárulási adó</t>
  </si>
  <si>
    <t>Béren kívüli juttatás szochó.</t>
  </si>
  <si>
    <t>Munkáltatót  terh.szja</t>
  </si>
  <si>
    <t>Munkaadókat terhelő járulékok és szociális hozzájárulási adó (=5+6+7)</t>
  </si>
  <si>
    <t>hajtó és kenőanyag beszerzés</t>
  </si>
  <si>
    <t>munkaruha, védőruha</t>
  </si>
  <si>
    <t>Készletbeszerzések (=9+10+11)</t>
  </si>
  <si>
    <t xml:space="preserve">karbantartási, kisjavítási szolgáltatási kiadások </t>
  </si>
  <si>
    <t>biztosítási díjak (géptörés, kötelező)</t>
  </si>
  <si>
    <t>Szolgáltatási kiadások (=13+14)</t>
  </si>
  <si>
    <t>Különféle befizetések és egyéb dologi kiadások (=16)</t>
  </si>
  <si>
    <t>Dologi kiadások (=12+15+17)</t>
  </si>
  <si>
    <t>Egyéb tárgyi eszközök</t>
  </si>
  <si>
    <t>Beruhárási célú ÁFA</t>
  </si>
  <si>
    <t>Kormányzati funkció (szakfeladat) összesen (=4+8+18)</t>
  </si>
  <si>
    <t>Kormányzati funkció (szakfeladat) száma:  066020</t>
  </si>
  <si>
    <t>megnevezése: Város -, községgazdálkodás egyéb feladatai</t>
  </si>
  <si>
    <t>Alapilletmények</t>
  </si>
  <si>
    <t>SZOCHO</t>
  </si>
  <si>
    <t>egyéb anyag beszerzése és virágosítás</t>
  </si>
  <si>
    <t>Készletbeszerzések (=1)</t>
  </si>
  <si>
    <t xml:space="preserve">gázenergia szolgáltatás  </t>
  </si>
  <si>
    <t>villamosenergia szolgáltatás  (telefonfülke)</t>
  </si>
  <si>
    <t>víz- és csatornadíj  (közkutak)</t>
  </si>
  <si>
    <t>közüzemi szolgáltatások</t>
  </si>
  <si>
    <t>Bérlet és lising</t>
  </si>
  <si>
    <t>karbantartási, kisjavítási szolgáltatási kiadások Tájház</t>
  </si>
  <si>
    <t xml:space="preserve">biztosítások (vagyonbiztosítás)  </t>
  </si>
  <si>
    <t>szemétszállítás</t>
  </si>
  <si>
    <t>kéményseprés</t>
  </si>
  <si>
    <t>Tűzvédelem</t>
  </si>
  <si>
    <t>egyéb díjak  (zöldterület gondozás, elektronikai hulladék elszáll.)</t>
  </si>
  <si>
    <t xml:space="preserve"> </t>
  </si>
  <si>
    <t>"Tisztítsuk mg az országot" pályázat kiadásai</t>
  </si>
  <si>
    <t>Összesen</t>
  </si>
  <si>
    <t>Szolgáltatási kiadások (=3+ …+ 14)</t>
  </si>
  <si>
    <t>Reklám és propaganda</t>
  </si>
  <si>
    <t>arculattervezés</t>
  </si>
  <si>
    <t>Díjak egy befiz.kapcs.ki(Bakonykarszt gördülő fejlesztési terv)</t>
  </si>
  <si>
    <t>Dologi kiadások (=2+15+17)</t>
  </si>
  <si>
    <t>Ingatlanok beszerzése,létesítése</t>
  </si>
  <si>
    <t>Kisért gép ber. és felsz</t>
  </si>
  <si>
    <t>Beruh. c le nem vonható ÁFA</t>
  </si>
  <si>
    <t>Beruházás összesen</t>
  </si>
  <si>
    <t xml:space="preserve">Felújítási </t>
  </si>
  <si>
    <t>Kormányzati funkció (szakfeladat) száma: 072112</t>
  </si>
  <si>
    <t>megnevezése: Háziorvosi ügyeleti ellátás</t>
  </si>
  <si>
    <t>Vásárolt közszolg.kiadások</t>
  </si>
  <si>
    <t>Háziorvosi ügyeleti ellátás</t>
  </si>
  <si>
    <t>Egyéb működési célú kiadások (=1) (Dologi kiad. )</t>
  </si>
  <si>
    <t>Kormányzati funkció (szakfeladat) összesen (=2)</t>
  </si>
  <si>
    <t>Kormányzati funkció (szakfeladat) száma: 072312</t>
  </si>
  <si>
    <t>megnevezése: Fogorvosi ügyeleti ellátás</t>
  </si>
  <si>
    <t>Fogorvosi ügyeleti ellátás</t>
  </si>
  <si>
    <t>Egyéb működési célú kiadások (=1)</t>
  </si>
  <si>
    <t>Kormányzati funkció (szakfeladat) száma:   074031</t>
  </si>
  <si>
    <t>megnevezése:    Család- és nővédelmi egészségügyi gondozás</t>
  </si>
  <si>
    <t>Törvény szerinti illetmények, munkabérek</t>
  </si>
  <si>
    <t xml:space="preserve">közalkalmazott alapilletménye </t>
  </si>
  <si>
    <t xml:space="preserve">közalkalmazott területi pótlék   </t>
  </si>
  <si>
    <t>munkáltatói döntése és EÜ bérkiegészítés (12*57686)</t>
  </si>
  <si>
    <t>közalkalmazott bérkompenzációja(12*15000)</t>
  </si>
  <si>
    <t>Törvény szerinti illetmény</t>
  </si>
  <si>
    <t>Céljutalom, projekt prémium</t>
  </si>
  <si>
    <t>közalkalmazottak béren kívüli  juttatása</t>
  </si>
  <si>
    <t>közalkalmazott t munkábajárás ktg.tér 12*3</t>
  </si>
  <si>
    <t xml:space="preserve">közalkalmazott t bankktg.tér </t>
  </si>
  <si>
    <t>Egyéb személyi juttatások</t>
  </si>
  <si>
    <t>Foglalkoztatottak személyi juttatásai (=3+…+8)</t>
  </si>
  <si>
    <t>Szociális hozzájárulási adó 22%</t>
  </si>
  <si>
    <t>szocho bérren kívüli</t>
  </si>
  <si>
    <t>munkáltatói szja   1,1*0,15</t>
  </si>
  <si>
    <t>Munkaadókat terhelő járulékok és szociális hozzájárulási adó (=10+11+12)</t>
  </si>
  <si>
    <t>gyógyszer beszerzés</t>
  </si>
  <si>
    <t>Szakmai anyagbeszerzés</t>
  </si>
  <si>
    <t>Munkaruha</t>
  </si>
  <si>
    <t>irodaszer, nyomtatvány</t>
  </si>
  <si>
    <t>egyéb  anyag beszerzése  egészséghetek  baba- mama klub</t>
  </si>
  <si>
    <t>Készletbeszerzések (=14+15+16)</t>
  </si>
  <si>
    <t>adatátviteli célú távközlési díj (Internet és Védőnői program)</t>
  </si>
  <si>
    <t>nem adatátviteli díj (telefon)</t>
  </si>
  <si>
    <t>Informatikai kiadások (=18+19)</t>
  </si>
  <si>
    <t>Karbantartási, kisjavítási szolgáltatás</t>
  </si>
  <si>
    <t>egyéb szakmai tev. szolgáltatás   - továbbképzés</t>
  </si>
  <si>
    <t>egyéb díjak- biztosítás</t>
  </si>
  <si>
    <t>Szolgáltatási kiadások (=21+22+23)</t>
  </si>
  <si>
    <t>belföldi kiküldetés</t>
  </si>
  <si>
    <t>Kiküldetések, reklám és propagandakiadások (=25)</t>
  </si>
  <si>
    <t>Díjak,egy befiz.kapcs.(Védőnői tagdíj)</t>
  </si>
  <si>
    <t>Különféle befizetések és egyéb dologi kiadások (=27)</t>
  </si>
  <si>
    <t>Dologi kiadások (=17+20+24+26+28)</t>
  </si>
  <si>
    <t>működés célú p.eszk átadás(rezsiktg. támogatás)(12*74366)</t>
  </si>
  <si>
    <t>Támogatás célú pénzeszk. Átadás (=1)</t>
  </si>
  <si>
    <t>Kis értékű tárgyi eszköz</t>
  </si>
  <si>
    <t>beruházási ÁFA</t>
  </si>
  <si>
    <t>Beruházási kiadások (=30+31)</t>
  </si>
  <si>
    <t>Kormányzati funkció (szakfeladat) összesen (=32)</t>
  </si>
  <si>
    <t>Kormányzati funkció (szakfeladat) száma:   074040</t>
  </si>
  <si>
    <t>megnevezése: Fertőző megbetegedeések megelőzése, járványügyi ellátás ( COVID)</t>
  </si>
  <si>
    <t>1.</t>
  </si>
  <si>
    <t>Üzemeltetési anyagok beszerzése</t>
  </si>
  <si>
    <t>2.</t>
  </si>
  <si>
    <t>Egyéb szolgátatások</t>
  </si>
  <si>
    <t>3.</t>
  </si>
  <si>
    <t>Működési előzetesen felszámított ÁFA</t>
  </si>
  <si>
    <t>4.</t>
  </si>
  <si>
    <t>5.</t>
  </si>
  <si>
    <t>Kormányzati funkció (szakfeladat) száma:   076062</t>
  </si>
  <si>
    <t>megnevezése: Település egészségügyi feladatok</t>
  </si>
  <si>
    <t>Szakmai anyagok beszerzés</t>
  </si>
  <si>
    <t>Kormányzati funkció (szakfeladat) száma:   082044</t>
  </si>
  <si>
    <t>megnevezése: Könyvtári szolgáltatás</t>
  </si>
  <si>
    <t xml:space="preserve">Megbízási díj </t>
  </si>
  <si>
    <t>Külső személyi juttatások (=1)</t>
  </si>
  <si>
    <t xml:space="preserve">Szociális hozzájárulási </t>
  </si>
  <si>
    <t>Üzemeltetési adatok beszerzése</t>
  </si>
  <si>
    <t>adatátviteli díj (8955*12)</t>
  </si>
  <si>
    <t>Nem adatátviteli célú távköz (2800*12)</t>
  </si>
  <si>
    <t>Szolgáltatási kiadások (=5)</t>
  </si>
  <si>
    <t>karbantartási, kisjavítási Szolgáltatási kiadások</t>
  </si>
  <si>
    <t>Szolgáltatási kiadások (=7)</t>
  </si>
  <si>
    <t>Késedelmi kamat,pótlék</t>
  </si>
  <si>
    <t>Különféle befizetések és egyéb dologi kiadások (=9)</t>
  </si>
  <si>
    <t>Dologi kiadások (=6+8+10)</t>
  </si>
  <si>
    <t>Kormányzati funkció (szakfeladat) összesen (=2+4+11)</t>
  </si>
  <si>
    <t>Kormányzati funkció (szakfeladat) száma:  082092/910502</t>
  </si>
  <si>
    <t>megnevezése: Közművelődési intézmények, köz.szinterek működtetése</t>
  </si>
  <si>
    <t>kultúrház, ifi.klub</t>
  </si>
  <si>
    <t>MT hatálya alá tartozó teljes munkaidős alkalmazott TV illetménye</t>
  </si>
  <si>
    <t>MT hatálya alá tartozó teljes munkaidős alkalmazott jutalma</t>
  </si>
  <si>
    <t>MT hatálya alá tartozó teljes munkaidős alkalmazott béren kívüli juttatása</t>
  </si>
  <si>
    <t>MT hatálya alá tartozó teljes munkaidős alkalmazott T</t>
  </si>
  <si>
    <t>Foglalkoztatottak személyi juttatásai (=1)</t>
  </si>
  <si>
    <t>állományba nem tartozók megbízási díja</t>
  </si>
  <si>
    <t>Külső személyi juttatások (=3)</t>
  </si>
  <si>
    <t>Szociális hozzájárulási adó - béren kívüli</t>
  </si>
  <si>
    <t>Munkáltatói SZJA</t>
  </si>
  <si>
    <t>Egyéb szakmai anyagok beszerzése</t>
  </si>
  <si>
    <t>rendezvények anyag ktg., élelmiszer, papíráru, gázpalack csere</t>
  </si>
  <si>
    <t>Készletbeszerzések (=7+8)</t>
  </si>
  <si>
    <t xml:space="preserve">Egy különféle inf szolg ( vagyonvédelmi távfelügyelet) </t>
  </si>
  <si>
    <t>Egyéb kommunikációs szolgáltatás</t>
  </si>
  <si>
    <t>Kommunikációs szolg.</t>
  </si>
  <si>
    <t>víz- és csatornadíj</t>
  </si>
  <si>
    <t>Közüzemi szolgáltatások összesen</t>
  </si>
  <si>
    <t>Vásárolt élelmezés (idősek napja)</t>
  </si>
  <si>
    <t>bérlet és lízing</t>
  </si>
  <si>
    <t>karbantartás kisjavítás - műv.ház</t>
  </si>
  <si>
    <t>ÁHK közvetett szolg (Szarka Gyula Szerzői jogdíj)</t>
  </si>
  <si>
    <t>Egy szakmai szolg (nyárbúcsúztató, idősek napja)</t>
  </si>
  <si>
    <t>egyéb szolgáltatás: Szállítási szolgi díjak</t>
  </si>
  <si>
    <t>egyéb szolgáltatások - Nyárbúcsúztató</t>
  </si>
  <si>
    <t>egyéb szolgáltatások összesen</t>
  </si>
  <si>
    <t>Szolgáltatási kiadások (=10+ …+ 16)</t>
  </si>
  <si>
    <t>Belföldi kiküldetés</t>
  </si>
  <si>
    <t>Reklám-, propaganda kiad. (Naptárak,képeslapok, meghívók)</t>
  </si>
  <si>
    <t>Kiküldetések, reklám és propagandakiadások (=18)</t>
  </si>
  <si>
    <t>Egyéb díjfak</t>
  </si>
  <si>
    <t>Különféle befizetések és egyéb dologi kiadások (=20)</t>
  </si>
  <si>
    <t>Egyéb működési célu támogatások államháztartáson kívül (Plébánia)</t>
  </si>
  <si>
    <t>Egyéb működési célu kiadások</t>
  </si>
  <si>
    <t>Egy építmény beszerzés</t>
  </si>
  <si>
    <t>Kisért.inf.eszk beszerz</t>
  </si>
  <si>
    <t>Kisért gép,ber és felsz</t>
  </si>
  <si>
    <t>Beruh.c. le nem vonható ÁFA</t>
  </si>
  <si>
    <t>Beriházás összesen</t>
  </si>
  <si>
    <t>Költségvetési kiadáspk</t>
  </si>
  <si>
    <t>Kormányzati funkció (szakfeladat) összesen (=2+4+6+22)</t>
  </si>
  <si>
    <t>Kormányzati funkció (szakfeladat) száma:   084031</t>
  </si>
  <si>
    <t>megnevezése: civil szervezetek működési támogatása</t>
  </si>
  <si>
    <t>2020. évi Előirányzat</t>
  </si>
  <si>
    <t>Magyarpolányért, Nemzeti Örökségünkért Alapítvány</t>
  </si>
  <si>
    <t>Német Nemzetiségi Egyesület támogatás</t>
  </si>
  <si>
    <t>6.</t>
  </si>
  <si>
    <t>ebből  - Nemzetiségi dalkör</t>
  </si>
  <si>
    <t>7.</t>
  </si>
  <si>
    <t>ebből  - Magyarpolány Hangja Vegyeskar</t>
  </si>
  <si>
    <t>8.</t>
  </si>
  <si>
    <t>ebből  - Rozmaring Nyugdíjas Klub</t>
  </si>
  <si>
    <t>9.</t>
  </si>
  <si>
    <t>ebből  - Polányi Fittness Csoport</t>
  </si>
  <si>
    <t>10.</t>
  </si>
  <si>
    <t>ebből  - Lenvirág Szövőszakkör</t>
  </si>
  <si>
    <t>11.</t>
  </si>
  <si>
    <t>ebből  - Német Nemzetiségi Tánckar</t>
  </si>
  <si>
    <t>12.</t>
  </si>
  <si>
    <t>Polgárőr Egyesület támogatása</t>
  </si>
  <si>
    <t>13.</t>
  </si>
  <si>
    <t>Brixol - testvértelepülési kapcsolat (számla alapján)</t>
  </si>
  <si>
    <t>14.</t>
  </si>
  <si>
    <t>SE támogatás</t>
  </si>
  <si>
    <t>15.</t>
  </si>
  <si>
    <t>Templomfelújítás</t>
  </si>
  <si>
    <t>16.</t>
  </si>
  <si>
    <t>Egy civil vagy más nonprofit</t>
  </si>
  <si>
    <t>17.</t>
  </si>
  <si>
    <t>Fábián Mihályné (Sporttámogatás)</t>
  </si>
  <si>
    <t>18.</t>
  </si>
  <si>
    <t>Egyéb működési célú kiadások (=1+…+10)</t>
  </si>
  <si>
    <t>Kormányzati funkció (szakfeladat) összesen (=11)</t>
  </si>
  <si>
    <t>Kormányzati funkció (szakfeladat) száma:   091140</t>
  </si>
  <si>
    <t>megnevezése: óvodai nevelés ellátás működési kiadásai</t>
  </si>
  <si>
    <t>Múszaki felülvizsgálat</t>
  </si>
  <si>
    <t>Óvodai játékok telepítési költsége</t>
  </si>
  <si>
    <t>Beruházási ÁFA</t>
  </si>
  <si>
    <t>Kormányzati funkció (szakfeladat) száma:  094260</t>
  </si>
  <si>
    <t>megnevezése: Hallgatói és oktatói ösztöndíjak, egyéb juttatások</t>
  </si>
  <si>
    <t>Ellátottak pénzbeli juttatásai (=1)</t>
  </si>
  <si>
    <t>Kormányzati funkció (szakfeladat) száma:  096015/562913</t>
  </si>
  <si>
    <t>megnevezése:  intézményi gyermekétkeztetésétkeztetés</t>
  </si>
  <si>
    <t>Törvény szerinti illetmények (1 fő 8 órás és két fő 4 órás)</t>
  </si>
  <si>
    <t>Foglalkoztatottak jutalma</t>
  </si>
  <si>
    <t>Foglalkoztatottak béren kívüli juttatása</t>
  </si>
  <si>
    <t>Közlekedési költségtétítés</t>
  </si>
  <si>
    <t>egyéb költségtérítés</t>
  </si>
  <si>
    <t>Betegszabadság, egyéb költségtérítés, kompenzáció</t>
  </si>
  <si>
    <t>megbízási díj</t>
  </si>
  <si>
    <t>Külső személyi juttatások (=5)</t>
  </si>
  <si>
    <t>k</t>
  </si>
  <si>
    <t>személyi juttatások összesen</t>
  </si>
  <si>
    <t>Szociális hozzájárulási adói adó</t>
  </si>
  <si>
    <t>Szociális hozzájárulási adói adó- béren kívüli</t>
  </si>
  <si>
    <t xml:space="preserve">Munkaadói szja  </t>
  </si>
  <si>
    <t>táppénzhozzájárulás</t>
  </si>
  <si>
    <t>Munkaadókat terhelő járulékok és szociális hozzájárulási adó (=7+8+9)</t>
  </si>
  <si>
    <t>szakmai anyag beszerzés (ételminta tartók)</t>
  </si>
  <si>
    <t>irodaszer (címke)</t>
  </si>
  <si>
    <t>munkaruha</t>
  </si>
  <si>
    <t>tisztitószer beszerzése</t>
  </si>
  <si>
    <t>egyéb üzemeltetési anyag higiéniai papíráru(papír abrosz</t>
  </si>
  <si>
    <t>Készletbeszerzések (=11+…+15)</t>
  </si>
  <si>
    <t>Közüzemi díjak</t>
  </si>
  <si>
    <t>vásárolt élelmezés</t>
  </si>
  <si>
    <t>karbantartási, kisjavítási Szolgáltatási kiadások -festés</t>
  </si>
  <si>
    <t>Közvetített szolgáltatás</t>
  </si>
  <si>
    <t>Egy szakmai tervet segítő szol</t>
  </si>
  <si>
    <t>egyéb üzemeltetés-rovarírtás, szemétszállítéás</t>
  </si>
  <si>
    <t>Szolgáltatási kiadások (=17+18+19)</t>
  </si>
  <si>
    <t>Dologi kiadások (=16+20+21)</t>
  </si>
  <si>
    <t>Kisért gép,ber.és felsz.</t>
  </si>
  <si>
    <t>Kormányzati funkció (szakfeladat) összesen (=4+6+10+22)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</si>
  <si>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</si>
  <si>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</si>
  <si>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</si>
  <si>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  104030</t>
  </si>
  <si>
    <t xml:space="preserve">megnevezése: Gyermekek napközbeni ellátása családi bölcsőde, munkahelyi bölcsőde, </t>
  </si>
  <si>
    <t>Megbízási dijak</t>
  </si>
  <si>
    <t>Munkáltatói járulék</t>
  </si>
  <si>
    <t>Bérleti díjak</t>
  </si>
  <si>
    <t>Szakmai tevékenyéget  segítő szolgáltatások</t>
  </si>
  <si>
    <t>Egyéb szolgáltatások (projekt menedzsment)</t>
  </si>
  <si>
    <t>Reklám propaganda  (közbeszerzési hirdetmény</t>
  </si>
  <si>
    <t>Egyéb dologi kiadások (közbeszerzési lebonyolítási diak)</t>
  </si>
  <si>
    <t>Működési célú előzetesen felszámított ÁFA</t>
  </si>
  <si>
    <t>Tartalék</t>
  </si>
  <si>
    <t>Informatikai eszközök beszerzése, létesítése</t>
  </si>
  <si>
    <t>Egyéb tárgyi eszköz beszerzés</t>
  </si>
  <si>
    <t xml:space="preserve">Épületek felújítása </t>
  </si>
  <si>
    <t>Kormányzati funkció (szakfeladat) száma:   104035</t>
  </si>
  <si>
    <t>megnevezése: Gyermekétkeztetés böcsődében</t>
  </si>
  <si>
    <t>Mini bölcsőde összesen</t>
  </si>
  <si>
    <t>Kormányzati funkció (szakfeladat) száma: 107051</t>
  </si>
  <si>
    <t xml:space="preserve">megnevezése: szociális étkeztetés </t>
  </si>
  <si>
    <t>Dologi kiadások  (1+2)</t>
  </si>
  <si>
    <t>Kormányzati funkció (szakfeladat) száma: 107052</t>
  </si>
  <si>
    <t>megnevezése: Házi segítségnyújtás</t>
  </si>
  <si>
    <t xml:space="preserve">közalkalmazott alapilletménye  </t>
  </si>
  <si>
    <t>összevont ágazati pótlék</t>
  </si>
  <si>
    <t>Bérkompenzáció</t>
  </si>
  <si>
    <t>Törvény szerinti illetmények összesen</t>
  </si>
  <si>
    <t>Céljuttatás,projektprémium</t>
  </si>
  <si>
    <t>Jubileumi jutalom</t>
  </si>
  <si>
    <t>közalk. béren kívüli juttatása</t>
  </si>
  <si>
    <t>foglalkoztatottak egyéb személyi juttatásai, szabadság megváltás</t>
  </si>
  <si>
    <t>Egyéb külső személyi juttatás</t>
  </si>
  <si>
    <t>Személyi juttasok összesen</t>
  </si>
  <si>
    <t xml:space="preserve">munkáltatói szja   </t>
  </si>
  <si>
    <t>19.</t>
  </si>
  <si>
    <t>KÉSZLETBESZERZÉS</t>
  </si>
  <si>
    <t>20.</t>
  </si>
  <si>
    <t>Informatikai szolgáltatáspk</t>
  </si>
  <si>
    <t>21.</t>
  </si>
  <si>
    <t>Egyéb komm.szolgáltatások</t>
  </si>
  <si>
    <t>22.</t>
  </si>
  <si>
    <t>Kommunikáció</t>
  </si>
  <si>
    <t>23.</t>
  </si>
  <si>
    <t>24.</t>
  </si>
  <si>
    <t>25.</t>
  </si>
  <si>
    <t>26.</t>
  </si>
  <si>
    <t>Kiadások összesen</t>
  </si>
  <si>
    <t>Kormányzati funkció (szakfeladat) száma:   107060</t>
  </si>
  <si>
    <t>megnevezése: Egyéb szociális pénzbeli és természetbeni ellátások, támogatások</t>
  </si>
  <si>
    <t>Üzemeltetési anyagok</t>
  </si>
  <si>
    <t>Szállítási költség</t>
  </si>
  <si>
    <t xml:space="preserve">Dologi kiadások </t>
  </si>
  <si>
    <t>Települési támogatás</t>
  </si>
  <si>
    <t>Ellátottak pénzbeli juttatásai (=1+3)</t>
  </si>
  <si>
    <t>Egyéb működési célú támogatások államháztartáson kívülre</t>
  </si>
  <si>
    <t>Felhalmozási célú visszatérítendő támogatások</t>
  </si>
  <si>
    <t>Egyéb felhalmozási célu kiadások</t>
  </si>
  <si>
    <t>Kormányzati funkció (szakfeladat) összesen (=3)</t>
  </si>
  <si>
    <t>Kormányzati funkció (szakfeladat) száma:   107080</t>
  </si>
  <si>
    <t>megnevezése:  Esélyegyenlőség elősegítését elősegítő tevékenységek és pőrogramok (EFOP pályázat)</t>
  </si>
  <si>
    <t>egyszerűsített foglalkoztatás</t>
  </si>
  <si>
    <t>egyszerűsített foglalkoztatás Közterhe</t>
  </si>
  <si>
    <t>Szakmai tevékenységet segítő szolgáltatások</t>
  </si>
  <si>
    <t>Kultúrák közötti párpeszéd</t>
  </si>
  <si>
    <t>Egyéb nem intézményi ellátások</t>
  </si>
  <si>
    <t>Egyéb működési célu támogatások</t>
  </si>
  <si>
    <t>Egyéb tárgyi eszközök beszerzése, létesítése</t>
  </si>
  <si>
    <t>Beruházási célú előz. Felsz. Ált. forg.adó</t>
  </si>
  <si>
    <t>Kormányzati funkció (szakfeladat) száma:   900070</t>
  </si>
  <si>
    <t>megnevezése: Fejezeti és általános tartalék elszámolása</t>
  </si>
  <si>
    <t>Kormányzati funkció (szakfeladat) összesen:</t>
  </si>
  <si>
    <t>Magyarpolány Község Önkormányzata</t>
  </si>
  <si>
    <t>5. melléklet a 10/2021. (VI. 12.) önkormányzati rendelethez</t>
  </si>
  <si>
    <t>2021. évi költségvetés I. sz.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</si>
</sst>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14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4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3" fontId="4" fillId="0" borderId="0" xfId="0" applyNumberFormat="1" applyFont="1"/>
    <xf numFmtId="3" fontId="5" fillId="0" borderId="0" xfId="0" applyNumberFormat="1" applyFont="1"/>
    <xf numFmtId="0" fontId="1" fillId="0" borderId="0" xfId="0" applyFont="1" applyAlignment="1">
      <alignment horizontal="left" wrapText="1"/>
    </xf>
    <xf numFmtId="164" fontId="6" fillId="0" borderId="0" xfId="1" applyNumberFormat="1" applyFont="1"/>
    <xf numFmtId="164" fontId="7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3" fontId="8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3" fontId="4" fillId="0" borderId="2" xfId="0" applyNumberFormat="1" applyFont="1" applyBorder="1"/>
    <xf numFmtId="3" fontId="5" fillId="0" borderId="2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2" xfId="0" applyFont="1" applyBorder="1"/>
    <xf numFmtId="164" fontId="6" fillId="0" borderId="2" xfId="1" applyNumberFormat="1" applyFont="1" applyBorder="1"/>
    <xf numFmtId="164" fontId="7" fillId="0" borderId="2" xfId="1" applyNumberFormat="1" applyFont="1" applyFill="1" applyBorder="1"/>
    <xf numFmtId="0" fontId="6" fillId="0" borderId="3" xfId="0" applyFont="1" applyBorder="1"/>
    <xf numFmtId="164" fontId="6" fillId="0" borderId="3" xfId="1" applyNumberFormat="1" applyFont="1" applyBorder="1"/>
    <xf numFmtId="164" fontId="7" fillId="0" borderId="3" xfId="1" applyNumberFormat="1" applyFont="1" applyFill="1" applyBorder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64" fontId="1" fillId="2" borderId="3" xfId="1" applyNumberFormat="1" applyFont="1" applyFill="1" applyBorder="1"/>
    <xf numFmtId="164" fontId="3" fillId="3" borderId="3" xfId="1" applyNumberFormat="1" applyFont="1" applyFill="1" applyBorder="1"/>
    <xf numFmtId="164" fontId="3" fillId="3" borderId="2" xfId="1" applyNumberFormat="1" applyFont="1" applyFill="1" applyBorder="1"/>
    <xf numFmtId="3" fontId="5" fillId="3" borderId="2" xfId="0" applyNumberFormat="1" applyFont="1" applyFill="1" applyBorder="1"/>
    <xf numFmtId="0" fontId="6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1" applyNumberFormat="1" applyFont="1" applyFill="1" applyBorder="1"/>
    <xf numFmtId="164" fontId="3" fillId="2" borderId="2" xfId="1" applyNumberFormat="1" applyFont="1" applyFill="1" applyBorder="1"/>
    <xf numFmtId="164" fontId="2" fillId="0" borderId="2" xfId="1" applyNumberFormat="1" applyFont="1" applyFill="1" applyBorder="1"/>
    <xf numFmtId="164" fontId="5" fillId="0" borderId="2" xfId="1" applyNumberFormat="1" applyFont="1" applyFill="1" applyBorder="1"/>
    <xf numFmtId="164" fontId="2" fillId="0" borderId="2" xfId="1" applyNumberFormat="1" applyFont="1" applyBorder="1"/>
    <xf numFmtId="164" fontId="10" fillId="2" borderId="2" xfId="1" applyNumberFormat="1" applyFont="1" applyFill="1" applyBorder="1"/>
    <xf numFmtId="164" fontId="9" fillId="2" borderId="2" xfId="1" applyNumberFormat="1" applyFont="1" applyFill="1" applyBorder="1"/>
    <xf numFmtId="3" fontId="4" fillId="3" borderId="2" xfId="0" applyNumberFormat="1" applyFon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164" fontId="10" fillId="4" borderId="2" xfId="1" applyNumberFormat="1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164" fontId="5" fillId="4" borderId="2" xfId="1" applyNumberFormat="1" applyFont="1" applyFill="1" applyBorder="1"/>
    <xf numFmtId="0" fontId="0" fillId="4" borderId="2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164" fontId="9" fillId="4" borderId="2" xfId="1" applyNumberFormat="1" applyFont="1" applyFill="1" applyBorder="1"/>
    <xf numFmtId="0" fontId="0" fillId="4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3" fontId="4" fillId="4" borderId="2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4" borderId="4" xfId="0" applyFill="1" applyBorder="1" applyAlignment="1">
      <alignment horizontal="right"/>
    </xf>
    <xf numFmtId="0" fontId="6" fillId="4" borderId="5" xfId="0" applyFont="1" applyFill="1" applyBorder="1" applyAlignment="1">
      <alignment horizontal="left"/>
    </xf>
    <xf numFmtId="164" fontId="10" fillId="4" borderId="1" xfId="1" applyNumberFormat="1" applyFont="1" applyFill="1" applyBorder="1"/>
    <xf numFmtId="164" fontId="9" fillId="4" borderId="1" xfId="1" applyNumberFormat="1" applyFont="1" applyFill="1" applyBorder="1"/>
    <xf numFmtId="0" fontId="0" fillId="3" borderId="2" xfId="0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10" fillId="3" borderId="1" xfId="1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164" fontId="9" fillId="3" borderId="1" xfId="1" applyNumberFormat="1" applyFont="1" applyFill="1" applyBorder="1"/>
    <xf numFmtId="0" fontId="0" fillId="3" borderId="4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10" fillId="2" borderId="1" xfId="1" applyNumberFormat="1" applyFont="1" applyFill="1" applyBorder="1"/>
    <xf numFmtId="164" fontId="9" fillId="2" borderId="1" xfId="1" applyNumberFormat="1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7" fillId="0" borderId="0" xfId="1" applyNumberFormat="1" applyFont="1"/>
    <xf numFmtId="0" fontId="0" fillId="0" borderId="3" xfId="0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164" fontId="1" fillId="3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2" fillId="0" borderId="2" xfId="2" applyNumberFormat="1" applyFont="1" applyBorder="1" applyAlignment="1">
      <alignment vertical="center"/>
    </xf>
    <xf numFmtId="164" fontId="7" fillId="0" borderId="2" xfId="1" applyNumberFormat="1" applyFont="1" applyBorder="1"/>
    <xf numFmtId="3" fontId="13" fillId="0" borderId="2" xfId="3" applyNumberFormat="1" applyFont="1" applyBorder="1"/>
    <xf numFmtId="3" fontId="13" fillId="3" borderId="2" xfId="3" applyNumberFormat="1" applyFont="1" applyFill="1" applyBorder="1"/>
    <xf numFmtId="0" fontId="6" fillId="0" borderId="2" xfId="0" applyFon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164" fontId="1" fillId="2" borderId="4" xfId="1" applyNumberFormat="1" applyFont="1" applyFill="1" applyBorder="1"/>
    <xf numFmtId="164" fontId="3" fillId="4" borderId="2" xfId="1" applyNumberFormat="1" applyFont="1" applyFill="1" applyBorder="1"/>
    <xf numFmtId="3" fontId="13" fillId="0" borderId="2" xfId="3" applyNumberFormat="1" applyFont="1" applyFill="1" applyBorder="1"/>
    <xf numFmtId="164" fontId="3" fillId="0" borderId="2" xfId="1" applyNumberFormat="1" applyFont="1" applyFill="1" applyBorder="1"/>
    <xf numFmtId="0" fontId="0" fillId="3" borderId="4" xfId="0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164" fontId="1" fillId="3" borderId="4" xfId="1" applyNumberFormat="1" applyFont="1" applyFill="1" applyBorder="1"/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left"/>
    </xf>
    <xf numFmtId="164" fontId="7" fillId="4" borderId="2" xfId="1" applyNumberFormat="1" applyFont="1" applyFill="1" applyBorder="1"/>
    <xf numFmtId="0" fontId="0" fillId="3" borderId="4" xfId="0" applyFill="1" applyBorder="1" applyAlignment="1">
      <alignment horizontal="left"/>
    </xf>
    <xf numFmtId="164" fontId="1" fillId="3" borderId="2" xfId="1" applyNumberFormat="1" applyFont="1" applyFill="1" applyBorder="1"/>
    <xf numFmtId="0" fontId="14" fillId="0" borderId="0" xfId="3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3" fillId="0" borderId="0" xfId="1" applyNumberFormat="1" applyFont="1" applyFill="1" applyBorder="1" applyAlignment="1">
      <alignment horizontal="right" vertical="center"/>
    </xf>
    <xf numFmtId="164" fontId="1" fillId="0" borderId="4" xfId="1" applyNumberFormat="1" applyFont="1" applyBorder="1" applyAlignment="1">
      <alignment horizontal="center"/>
    </xf>
    <xf numFmtId="3" fontId="9" fillId="0" borderId="2" xfId="0" applyNumberFormat="1" applyFont="1" applyBorder="1"/>
    <xf numFmtId="0" fontId="1" fillId="4" borderId="4" xfId="0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164" fontId="1" fillId="4" borderId="4" xfId="1" applyNumberFormat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164" fontId="7" fillId="3" borderId="2" xfId="1" applyNumberFormat="1" applyFont="1" applyFill="1" applyBorder="1"/>
    <xf numFmtId="3" fontId="5" fillId="4" borderId="2" xfId="0" applyNumberFormat="1" applyFont="1" applyFill="1" applyBorder="1"/>
    <xf numFmtId="0" fontId="0" fillId="0" borderId="2" xfId="0" applyBorder="1" applyAlignment="1">
      <alignment horizontal="left"/>
    </xf>
    <xf numFmtId="3" fontId="15" fillId="0" borderId="2" xfId="0" applyNumberFormat="1" applyFont="1" applyBorder="1"/>
    <xf numFmtId="3" fontId="16" fillId="0" borderId="2" xfId="3" applyNumberFormat="1" applyFont="1" applyFill="1" applyBorder="1"/>
    <xf numFmtId="0" fontId="0" fillId="3" borderId="2" xfId="0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4" fillId="0" borderId="2" xfId="3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/>
    </xf>
    <xf numFmtId="164" fontId="6" fillId="0" borderId="2" xfId="1" applyNumberFormat="1" applyFont="1" applyFill="1" applyBorder="1" applyAlignment="1">
      <alignment horizontal="right" vertical="center"/>
    </xf>
    <xf numFmtId="0" fontId="0" fillId="0" borderId="2" xfId="0" applyFont="1" applyFill="1" applyBorder="1"/>
    <xf numFmtId="164" fontId="7" fillId="0" borderId="2" xfId="1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164" fontId="6" fillId="0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7" fillId="0" borderId="1" xfId="1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2" xfId="0" applyFill="1" applyBorder="1"/>
    <xf numFmtId="164" fontId="3" fillId="3" borderId="2" xfId="1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18" fillId="3" borderId="0" xfId="0" applyFont="1" applyFill="1"/>
    <xf numFmtId="164" fontId="1" fillId="3" borderId="2" xfId="1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3" fillId="4" borderId="1" xfId="1" applyNumberFormat="1" applyFont="1" applyFill="1" applyBorder="1" applyAlignment="1">
      <alignment horizontal="right" vertical="center"/>
    </xf>
    <xf numFmtId="0" fontId="18" fillId="3" borderId="2" xfId="0" applyFont="1" applyFill="1" applyBorder="1"/>
    <xf numFmtId="3" fontId="8" fillId="3" borderId="1" xfId="0" applyNumberFormat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2" fillId="2" borderId="1" xfId="1" applyNumberFormat="1" applyFont="1" applyFill="1" applyBorder="1"/>
    <xf numFmtId="164" fontId="3" fillId="3" borderId="1" xfId="1" applyNumberFormat="1" applyFont="1" applyFill="1" applyBorder="1"/>
    <xf numFmtId="3" fontId="4" fillId="0" borderId="0" xfId="0" applyNumberFormat="1" applyFont="1" applyFill="1"/>
    <xf numFmtId="3" fontId="5" fillId="0" borderId="0" xfId="0" applyNumberFormat="1" applyFont="1" applyFill="1"/>
    <xf numFmtId="164" fontId="3" fillId="2" borderId="3" xfId="1" applyNumberFormat="1" applyFont="1" applyFill="1" applyBorder="1"/>
    <xf numFmtId="3" fontId="20" fillId="3" borderId="2" xfId="0" applyNumberFormat="1" applyFont="1" applyFill="1" applyBorder="1"/>
    <xf numFmtId="3" fontId="7" fillId="3" borderId="2" xfId="0" applyNumberFormat="1" applyFont="1" applyFill="1" applyBorder="1"/>
    <xf numFmtId="3" fontId="20" fillId="0" borderId="2" xfId="0" applyNumberFormat="1" applyFont="1" applyBorder="1"/>
    <xf numFmtId="3" fontId="7" fillId="0" borderId="2" xfId="0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20" fillId="0" borderId="0" xfId="0" applyNumberFormat="1" applyFont="1"/>
    <xf numFmtId="3" fontId="7" fillId="0" borderId="0" xfId="0" applyNumberFormat="1" applyFont="1"/>
    <xf numFmtId="3" fontId="20" fillId="4" borderId="2" xfId="0" applyNumberFormat="1" applyFont="1" applyFill="1" applyBorder="1"/>
    <xf numFmtId="164" fontId="7" fillId="4" borderId="2" xfId="0" applyNumberFormat="1" applyFont="1" applyFill="1" applyBorder="1" applyAlignment="1"/>
    <xf numFmtId="164" fontId="7" fillId="0" borderId="3" xfId="1" applyNumberFormat="1" applyFont="1" applyBorder="1"/>
    <xf numFmtId="0" fontId="7" fillId="4" borderId="2" xfId="0" applyFont="1" applyFill="1" applyBorder="1" applyAlignment="1"/>
    <xf numFmtId="3" fontId="7" fillId="4" borderId="2" xfId="0" applyNumberFormat="1" applyFont="1" applyFill="1" applyBorder="1"/>
    <xf numFmtId="0" fontId="0" fillId="4" borderId="2" xfId="0" applyFont="1" applyFill="1" applyBorder="1" applyAlignment="1">
      <alignment horizontal="right"/>
    </xf>
    <xf numFmtId="164" fontId="2" fillId="4" borderId="3" xfId="1" applyNumberFormat="1" applyFont="1" applyFill="1" applyBorder="1"/>
    <xf numFmtId="164" fontId="5" fillId="4" borderId="3" xfId="1" applyNumberFormat="1" applyFont="1" applyFill="1" applyBorder="1"/>
    <xf numFmtId="164" fontId="1" fillId="4" borderId="2" xfId="1" applyNumberFormat="1" applyFont="1" applyFill="1" applyBorder="1"/>
    <xf numFmtId="0" fontId="10" fillId="3" borderId="2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1" applyNumberFormat="1" applyFont="1" applyAlignment="1">
      <alignment horizontal="right"/>
    </xf>
    <xf numFmtId="0" fontId="6" fillId="0" borderId="0" xfId="0" applyFont="1"/>
    <xf numFmtId="0" fontId="6" fillId="0" borderId="2" xfId="0" applyFont="1" applyFill="1" applyBorder="1"/>
    <xf numFmtId="164" fontId="6" fillId="0" borderId="2" xfId="1" applyNumberFormat="1" applyFont="1" applyFill="1" applyBorder="1"/>
    <xf numFmtId="3" fontId="4" fillId="0" borderId="2" xfId="0" applyNumberFormat="1" applyFont="1" applyFill="1" applyBorder="1"/>
    <xf numFmtId="3" fontId="5" fillId="0" borderId="2" xfId="0" applyNumberFormat="1" applyFont="1" applyFill="1" applyBorder="1"/>
    <xf numFmtId="3" fontId="4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164" fontId="6" fillId="3" borderId="2" xfId="1" applyNumberFormat="1" applyFont="1" applyFill="1" applyBorder="1"/>
    <xf numFmtId="0" fontId="0" fillId="0" borderId="13" xfId="0" applyBorder="1" applyAlignment="1">
      <alignment horizontal="right"/>
    </xf>
    <xf numFmtId="164" fontId="7" fillId="0" borderId="1" xfId="1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1" fillId="0" borderId="0" xfId="0" applyFont="1"/>
    <xf numFmtId="164" fontId="3" fillId="3" borderId="11" xfId="1" applyNumberFormat="1" applyFont="1" applyFill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164" fontId="7" fillId="0" borderId="11" xfId="1" applyNumberFormat="1" applyFont="1" applyBorder="1"/>
    <xf numFmtId="164" fontId="5" fillId="0" borderId="0" xfId="1" applyNumberFormat="1" applyFont="1"/>
    <xf numFmtId="164" fontId="7" fillId="3" borderId="11" xfId="1" applyNumberFormat="1" applyFont="1" applyFill="1" applyBorder="1"/>
    <xf numFmtId="0" fontId="10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164" fontId="9" fillId="3" borderId="11" xfId="1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5" fillId="0" borderId="2" xfId="1" applyNumberFormat="1" applyFont="1" applyBorder="1"/>
    <xf numFmtId="164" fontId="9" fillId="3" borderId="2" xfId="1" applyNumberFormat="1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3" fontId="4" fillId="4" borderId="0" xfId="0" applyNumberFormat="1" applyFont="1" applyFill="1"/>
    <xf numFmtId="0" fontId="0" fillId="0" borderId="2" xfId="0" applyFont="1" applyBorder="1" applyAlignment="1">
      <alignment horizontal="center"/>
    </xf>
    <xf numFmtId="164" fontId="22" fillId="0" borderId="2" xfId="2" applyNumberFormat="1" applyFont="1" applyBorder="1" applyAlignment="1">
      <alignment vertical="center"/>
    </xf>
    <xf numFmtId="164" fontId="12" fillId="0" borderId="2" xfId="1" applyNumberFormat="1" applyFont="1" applyBorder="1" applyAlignment="1">
      <alignment horizontal="right" vertical="center"/>
    </xf>
    <xf numFmtId="164" fontId="23" fillId="0" borderId="2" xfId="1" applyNumberFormat="1" applyFont="1" applyBorder="1" applyAlignment="1">
      <alignment horizontal="right" vertical="center"/>
    </xf>
    <xf numFmtId="0" fontId="0" fillId="3" borderId="2" xfId="0" applyFont="1" applyFill="1" applyBorder="1" applyAlignment="1">
      <alignment horizontal="center"/>
    </xf>
    <xf numFmtId="164" fontId="24" fillId="2" borderId="2" xfId="2" applyNumberFormat="1" applyFont="1" applyFill="1" applyBorder="1" applyAlignment="1">
      <alignment vertical="center"/>
    </xf>
    <xf numFmtId="164" fontId="25" fillId="2" borderId="2" xfId="1" applyNumberFormat="1" applyFont="1" applyFill="1" applyBorder="1" applyAlignment="1">
      <alignment horizontal="right" vertical="center"/>
    </xf>
    <xf numFmtId="164" fontId="26" fillId="2" borderId="2" xfId="1" applyNumberFormat="1" applyFont="1" applyFill="1" applyBorder="1" applyAlignment="1">
      <alignment horizontal="right" vertical="center"/>
    </xf>
    <xf numFmtId="164" fontId="22" fillId="4" borderId="2" xfId="2" applyNumberFormat="1" applyFont="1" applyFill="1" applyBorder="1" applyAlignment="1">
      <alignment vertical="center"/>
    </xf>
    <xf numFmtId="164" fontId="25" fillId="4" borderId="2" xfId="1" applyNumberFormat="1" applyFont="1" applyFill="1" applyBorder="1" applyAlignment="1">
      <alignment horizontal="right" vertical="center"/>
    </xf>
    <xf numFmtId="164" fontId="26" fillId="4" borderId="2" xfId="1" applyNumberFormat="1" applyFont="1" applyFill="1" applyBorder="1" applyAlignment="1">
      <alignment horizontal="right" vertical="center"/>
    </xf>
    <xf numFmtId="164" fontId="23" fillId="4" borderId="2" xfId="1" applyNumberFormat="1" applyFont="1" applyFill="1" applyBorder="1" applyAlignment="1">
      <alignment horizontal="right" vertical="center"/>
    </xf>
    <xf numFmtId="164" fontId="22" fillId="0" borderId="2" xfId="2" applyNumberFormat="1" applyFont="1" applyFill="1" applyBorder="1" applyAlignment="1">
      <alignment vertical="center"/>
    </xf>
    <xf numFmtId="164" fontId="12" fillId="0" borderId="2" xfId="1" applyNumberFormat="1" applyFont="1" applyFill="1" applyBorder="1" applyAlignment="1">
      <alignment horizontal="right" vertical="center"/>
    </xf>
    <xf numFmtId="164" fontId="23" fillId="0" borderId="2" xfId="1" applyNumberFormat="1" applyFont="1" applyFill="1" applyBorder="1" applyAlignment="1">
      <alignment horizontal="right" vertical="center"/>
    </xf>
    <xf numFmtId="164" fontId="22" fillId="4" borderId="1" xfId="2" applyNumberFormat="1" applyFont="1" applyFill="1" applyBorder="1" applyAlignment="1">
      <alignment vertical="center"/>
    </xf>
    <xf numFmtId="164" fontId="25" fillId="4" borderId="1" xfId="1" applyNumberFormat="1" applyFont="1" applyFill="1" applyBorder="1" applyAlignment="1">
      <alignment horizontal="right" vertical="center"/>
    </xf>
    <xf numFmtId="164" fontId="26" fillId="4" borderId="1" xfId="1" applyNumberFormat="1" applyFont="1" applyFill="1" applyBorder="1" applyAlignment="1">
      <alignment horizontal="right" vertical="center"/>
    </xf>
    <xf numFmtId="0" fontId="10" fillId="3" borderId="2" xfId="0" applyFont="1" applyFill="1" applyBorder="1"/>
    <xf numFmtId="164" fontId="2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/>
    <xf numFmtId="0" fontId="0" fillId="3" borderId="2" xfId="0" applyFont="1" applyFill="1" applyBorder="1" applyAlignment="1"/>
    <xf numFmtId="164" fontId="27" fillId="0" borderId="2" xfId="1" applyNumberFormat="1" applyFont="1" applyFill="1" applyBorder="1"/>
    <xf numFmtId="0" fontId="0" fillId="3" borderId="2" xfId="0" applyFont="1" applyFill="1" applyBorder="1" applyAlignment="1">
      <alignment horizontal="left"/>
    </xf>
    <xf numFmtId="164" fontId="9" fillId="3" borderId="2" xfId="1" applyNumberFormat="1" applyFont="1" applyFill="1" applyBorder="1"/>
    <xf numFmtId="0" fontId="0" fillId="0" borderId="11" xfId="0" applyBorder="1" applyAlignment="1">
      <alignment horizontal="right"/>
    </xf>
    <xf numFmtId="0" fontId="10" fillId="2" borderId="13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164" fontId="6" fillId="2" borderId="1" xfId="1" applyNumberFormat="1" applyFont="1" applyFill="1" applyBorder="1"/>
    <xf numFmtId="164" fontId="7" fillId="2" borderId="1" xfId="1" applyNumberFormat="1" applyFont="1" applyFill="1" applyBorder="1"/>
    <xf numFmtId="0" fontId="6" fillId="2" borderId="2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164" fontId="29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3" fontId="20" fillId="0" borderId="0" xfId="0" applyNumberFormat="1" applyFont="1" applyFill="1"/>
    <xf numFmtId="3" fontId="7" fillId="0" borderId="0" xfId="0" applyNumberFormat="1" applyFont="1" applyFill="1"/>
    <xf numFmtId="164" fontId="28" fillId="0" borderId="0" xfId="1" applyNumberFormat="1" applyFont="1" applyAlignment="1">
      <alignment horizontal="left"/>
    </xf>
    <xf numFmtId="0" fontId="1" fillId="0" borderId="2" xfId="0" applyFont="1" applyBorder="1" applyAlignment="1">
      <alignment horizontal="left"/>
    </xf>
    <xf numFmtId="3" fontId="20" fillId="0" borderId="2" xfId="0" applyNumberFormat="1" applyFont="1" applyFill="1" applyBorder="1"/>
    <xf numFmtId="3" fontId="7" fillId="0" borderId="2" xfId="0" applyNumberFormat="1" applyFont="1" applyFill="1" applyBorder="1"/>
    <xf numFmtId="0" fontId="6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7" fillId="0" borderId="11" xfId="1" applyNumberFormat="1" applyFont="1" applyFill="1" applyBorder="1"/>
    <xf numFmtId="164" fontId="27" fillId="0" borderId="11" xfId="1" applyNumberFormat="1" applyFont="1" applyFill="1" applyBorder="1"/>
    <xf numFmtId="164" fontId="5" fillId="0" borderId="11" xfId="1" applyNumberFormat="1" applyFont="1" applyFill="1" applyBorder="1"/>
    <xf numFmtId="164" fontId="28" fillId="2" borderId="2" xfId="1" applyNumberFormat="1" applyFont="1" applyFill="1" applyBorder="1"/>
    <xf numFmtId="164" fontId="3" fillId="2" borderId="11" xfId="1" applyNumberFormat="1" applyFont="1" applyFill="1" applyBorder="1"/>
    <xf numFmtId="0" fontId="0" fillId="0" borderId="2" xfId="0" applyFill="1" applyBorder="1" applyAlignment="1">
      <alignment horizontal="center"/>
    </xf>
    <xf numFmtId="164" fontId="1" fillId="0" borderId="2" xfId="1" applyNumberFormat="1" applyFont="1" applyFill="1" applyBorder="1"/>
    <xf numFmtId="164" fontId="9" fillId="2" borderId="11" xfId="1" applyNumberFormat="1" applyFont="1" applyFill="1" applyBorder="1"/>
    <xf numFmtId="3" fontId="4" fillId="3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64" fontId="3" fillId="0" borderId="11" xfId="1" applyNumberFormat="1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6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horizontal="right" vertical="center"/>
    </xf>
    <xf numFmtId="0" fontId="0" fillId="3" borderId="2" xfId="0" applyFont="1" applyFill="1" applyBorder="1"/>
    <xf numFmtId="164" fontId="5" fillId="3" borderId="2" xfId="1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0" fillId="0" borderId="2" xfId="0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5" fillId="0" borderId="0" xfId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164" fontId="1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/>
    </xf>
    <xf numFmtId="164" fontId="6" fillId="2" borderId="2" xfId="1" applyNumberFormat="1" applyFont="1" applyFill="1" applyBorder="1"/>
    <xf numFmtId="0" fontId="1" fillId="0" borderId="0" xfId="0" applyFont="1" applyAlignment="1">
      <alignment horizontal="center"/>
    </xf>
    <xf numFmtId="164" fontId="7" fillId="0" borderId="7" xfId="1" applyNumberFormat="1" applyFont="1" applyBorder="1"/>
    <xf numFmtId="164" fontId="3" fillId="2" borderId="7" xfId="1" applyNumberFormat="1" applyFont="1" applyFill="1" applyBorder="1"/>
    <xf numFmtId="164" fontId="6" fillId="3" borderId="3" xfId="1" applyNumberFormat="1" applyFont="1" applyFill="1" applyBorder="1"/>
    <xf numFmtId="164" fontId="7" fillId="3" borderId="7" xfId="1" applyNumberFormat="1" applyFont="1" applyFill="1" applyBorder="1"/>
    <xf numFmtId="0" fontId="1" fillId="3" borderId="0" xfId="0" applyFont="1" applyFill="1"/>
    <xf numFmtId="164" fontId="1" fillId="3" borderId="3" xfId="1" applyNumberFormat="1" applyFont="1" applyFill="1" applyBorder="1"/>
    <xf numFmtId="164" fontId="3" fillId="3" borderId="7" xfId="1" applyNumberFormat="1" applyFont="1" applyFill="1" applyBorder="1"/>
    <xf numFmtId="164" fontId="2" fillId="0" borderId="2" xfId="1" applyNumberFormat="1" applyFont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164" fontId="5" fillId="4" borderId="11" xfId="1" applyNumberFormat="1" applyFont="1" applyFill="1" applyBorder="1"/>
    <xf numFmtId="3" fontId="8" fillId="3" borderId="11" xfId="0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5" fillId="3" borderId="11" xfId="1" applyNumberFormat="1" applyFont="1" applyFill="1" applyBorder="1"/>
    <xf numFmtId="164" fontId="6" fillId="4" borderId="2" xfId="1" applyNumberFormat="1" applyFont="1" applyFill="1" applyBorder="1"/>
    <xf numFmtId="164" fontId="9" fillId="4" borderId="11" xfId="1" applyNumberFormat="1" applyFont="1" applyFill="1" applyBorder="1"/>
    <xf numFmtId="3" fontId="4" fillId="4" borderId="2" xfId="0" applyNumberFormat="1" applyFont="1" applyFill="1" applyBorder="1" applyAlignment="1">
      <alignment horizontal="center"/>
    </xf>
    <xf numFmtId="164" fontId="9" fillId="3" borderId="11" xfId="1" applyNumberFormat="1" applyFont="1" applyFill="1" applyBorder="1"/>
    <xf numFmtId="3" fontId="5" fillId="4" borderId="0" xfId="0" applyNumberFormat="1" applyFont="1" applyFill="1"/>
    <xf numFmtId="0" fontId="6" fillId="0" borderId="2" xfId="0" applyFont="1" applyFill="1" applyBorder="1" applyAlignment="1">
      <alignment horizontal="left" indent="2"/>
    </xf>
    <xf numFmtId="164" fontId="6" fillId="0" borderId="1" xfId="1" applyNumberFormat="1" applyFont="1" applyBorder="1"/>
    <xf numFmtId="164" fontId="7" fillId="0" borderId="1" xfId="1" applyNumberFormat="1" applyFont="1" applyFill="1" applyBorder="1"/>
    <xf numFmtId="164" fontId="7" fillId="3" borderId="1" xfId="1" applyNumberFormat="1" applyFont="1" applyFill="1" applyBorder="1"/>
    <xf numFmtId="0" fontId="1" fillId="2" borderId="4" xfId="0" applyFont="1" applyFill="1" applyBorder="1" applyAlignment="1">
      <alignment vertical="center"/>
    </xf>
    <xf numFmtId="164" fontId="7" fillId="0" borderId="1" xfId="1" applyNumberFormat="1" applyFont="1" applyBorder="1"/>
    <xf numFmtId="164" fontId="6" fillId="3" borderId="1" xfId="1" applyNumberFormat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10" xfId="1" applyNumberFormat="1" applyFont="1" applyBorder="1"/>
    <xf numFmtId="0" fontId="0" fillId="0" borderId="0" xfId="0" applyBorder="1"/>
    <xf numFmtId="0" fontId="0" fillId="2" borderId="3" xfId="0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164" fontId="6" fillId="2" borderId="10" xfId="1" applyNumberFormat="1" applyFont="1" applyFill="1" applyBorder="1"/>
    <xf numFmtId="164" fontId="7" fillId="2" borderId="10" xfId="1" applyNumberFormat="1" applyFont="1" applyFill="1" applyBorder="1"/>
    <xf numFmtId="0" fontId="0" fillId="0" borderId="0" xfId="0" applyFont="1" applyAlignment="1">
      <alignment horizontal="left"/>
    </xf>
    <xf numFmtId="3" fontId="8" fillId="3" borderId="2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164" fontId="24" fillId="3" borderId="2" xfId="2" applyNumberFormat="1" applyFont="1" applyFill="1" applyBorder="1" applyAlignment="1">
      <alignment vertical="center"/>
    </xf>
    <xf numFmtId="164" fontId="26" fillId="3" borderId="2" xfId="1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8" fillId="0" borderId="2" xfId="0" applyNumberFormat="1" applyFont="1" applyBorder="1"/>
    <xf numFmtId="3" fontId="8" fillId="3" borderId="2" xfId="0" applyNumberFormat="1" applyFont="1" applyFill="1" applyBorder="1"/>
    <xf numFmtId="3" fontId="9" fillId="3" borderId="2" xfId="0" applyNumberFormat="1" applyFont="1" applyFill="1" applyBorder="1"/>
    <xf numFmtId="0" fontId="0" fillId="3" borderId="2" xfId="0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7" fillId="4" borderId="0" xfId="1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164" fontId="7" fillId="4" borderId="2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164" fontId="25" fillId="2" borderId="2" xfId="2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center"/>
    </xf>
    <xf numFmtId="164" fontId="28" fillId="4" borderId="2" xfId="1" applyNumberFormat="1" applyFont="1" applyFill="1" applyBorder="1"/>
    <xf numFmtId="164" fontId="6" fillId="4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164" fontId="1" fillId="4" borderId="1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164" fontId="22" fillId="3" borderId="2" xfId="2" applyNumberFormat="1" applyFont="1" applyFill="1" applyBorder="1" applyAlignment="1">
      <alignment vertical="center"/>
    </xf>
    <xf numFmtId="164" fontId="1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1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2" xfId="0" applyFont="1" applyBorder="1"/>
    <xf numFmtId="164" fontId="6" fillId="4" borderId="1" xfId="1" applyNumberFormat="1" applyFont="1" applyFill="1" applyBorder="1"/>
    <xf numFmtId="164" fontId="7" fillId="4" borderId="1" xfId="1" applyNumberFormat="1" applyFont="1" applyFill="1" applyBorder="1"/>
    <xf numFmtId="164" fontId="1" fillId="3" borderId="0" xfId="1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3" fontId="8" fillId="0" borderId="2" xfId="0" applyNumberFormat="1" applyFont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/>
    </xf>
    <xf numFmtId="164" fontId="5" fillId="0" borderId="0" xfId="1" applyNumberFormat="1" applyFont="1" applyAlignment="1">
      <alignment vertical="center"/>
    </xf>
    <xf numFmtId="0" fontId="10" fillId="0" borderId="0" xfId="0" applyFont="1" applyAlignment="1">
      <alignment horizontal="right"/>
    </xf>
    <xf numFmtId="0" fontId="30" fillId="0" borderId="0" xfId="3" applyFont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0" fontId="10" fillId="0" borderId="0" xfId="0" applyFont="1" applyAlignment="1">
      <alignment horizontal="center" vertical="center"/>
    </xf>
    <xf numFmtId="0" fontId="1" fillId="0" borderId="0" xfId="0" applyFont="1"/>
    <xf numFmtId="3" fontId="5" fillId="0" borderId="0" xfId="1" applyNumberFormat="1" applyFont="1"/>
    <xf numFmtId="0" fontId="3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164" fontId="1" fillId="3" borderId="2" xfId="1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3" xfId="1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right" vertical="center"/>
    </xf>
    <xf numFmtId="164" fontId="1" fillId="2" borderId="3" xfId="1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164" fontId="26" fillId="3" borderId="3" xfId="1" applyNumberFormat="1" applyFont="1" applyFill="1" applyBorder="1" applyAlignment="1">
      <alignment horizontal="right" vertical="center"/>
    </xf>
    <xf numFmtId="164" fontId="26" fillId="3" borderId="2" xfId="1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4" fontId="24" fillId="2" borderId="4" xfId="2" applyNumberFormat="1" applyFont="1" applyFill="1" applyBorder="1" applyAlignment="1">
      <alignment horizontal="center" vertical="center"/>
    </xf>
    <xf numFmtId="164" fontId="24" fillId="2" borderId="6" xfId="2" applyNumberFormat="1" applyFont="1" applyFill="1" applyBorder="1" applyAlignment="1">
      <alignment horizontal="center" vertical="center"/>
    </xf>
    <xf numFmtId="164" fontId="24" fillId="2" borderId="14" xfId="2" applyNumberFormat="1" applyFont="1" applyFill="1" applyBorder="1" applyAlignment="1">
      <alignment horizontal="center" vertical="center"/>
    </xf>
    <xf numFmtId="164" fontId="24" fillId="2" borderId="7" xfId="2" applyNumberFormat="1" applyFont="1" applyFill="1" applyBorder="1" applyAlignment="1">
      <alignment horizontal="center" vertical="center"/>
    </xf>
    <xf numFmtId="164" fontId="24" fillId="2" borderId="8" xfId="2" applyNumberFormat="1" applyFont="1" applyFill="1" applyBorder="1" applyAlignment="1">
      <alignment horizontal="center" vertical="center"/>
    </xf>
    <xf numFmtId="164" fontId="24" fillId="2" borderId="9" xfId="2" applyNumberFormat="1" applyFont="1" applyFill="1" applyBorder="1" applyAlignment="1">
      <alignment horizontal="center" vertical="center"/>
    </xf>
    <xf numFmtId="164" fontId="25" fillId="3" borderId="3" xfId="1" applyNumberFormat="1" applyFont="1" applyFill="1" applyBorder="1" applyAlignment="1">
      <alignment horizontal="right" vertical="center"/>
    </xf>
    <xf numFmtId="164" fontId="25" fillId="3" borderId="2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25" fillId="2" borderId="4" xfId="2" applyNumberFormat="1" applyFont="1" applyFill="1" applyBorder="1" applyAlignment="1">
      <alignment horizontal="center" vertical="center"/>
    </xf>
    <xf numFmtId="164" fontId="25" fillId="2" borderId="6" xfId="2" applyNumberFormat="1" applyFont="1" applyFill="1" applyBorder="1" applyAlignment="1">
      <alignment horizontal="center" vertical="center"/>
    </xf>
    <xf numFmtId="164" fontId="25" fillId="2" borderId="5" xfId="2" applyNumberFormat="1" applyFont="1" applyFill="1" applyBorder="1" applyAlignment="1">
      <alignment horizontal="center" vertical="center"/>
    </xf>
    <xf numFmtId="164" fontId="25" fillId="2" borderId="7" xfId="2" applyNumberFormat="1" applyFont="1" applyFill="1" applyBorder="1" applyAlignment="1">
      <alignment horizontal="center" vertical="center"/>
    </xf>
    <xf numFmtId="164" fontId="25" fillId="2" borderId="8" xfId="2" applyNumberFormat="1" applyFont="1" applyFill="1" applyBorder="1" applyAlignment="1">
      <alignment horizontal="center" vertical="center"/>
    </xf>
    <xf numFmtId="164" fontId="25" fillId="2" borderId="9" xfId="2" applyNumberFormat="1" applyFont="1" applyFill="1" applyBorder="1" applyAlignment="1">
      <alignment horizontal="center" vertical="center"/>
    </xf>
    <xf numFmtId="164" fontId="26" fillId="3" borderId="1" xfId="1" applyNumberFormat="1" applyFont="1" applyFill="1" applyBorder="1" applyAlignment="1">
      <alignment horizontal="center" vertical="center"/>
    </xf>
    <xf numFmtId="164" fontId="26" fillId="3" borderId="3" xfId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164" fontId="1" fillId="3" borderId="3" xfId="1" applyNumberFormat="1" applyFont="1" applyFill="1" applyBorder="1" applyAlignment="1">
      <alignment horizontal="right" vertical="center"/>
    </xf>
  </cellXfs>
  <cellStyles count="4">
    <cellStyle name="Ezres 2" xfId="1"/>
    <cellStyle name="Ezres 3" xfId="2"/>
    <cellStyle name="Normál" xfId="0" builtinId="0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5"/>
  <sheetViews>
    <sheetView tabSelected="1" zoomScaleNormal="100" workbookViewId="0">
      <selection activeCell="D8" sqref="D8"/>
    </sheetView>
  </sheetViews>
  <sheetFormatPr defaultRowHeight="18" x14ac:dyDescent="0.25"/>
  <cols>
    <col min="1" max="1" width="8.140625" style="1" bestFit="1" customWidth="1"/>
    <col min="2" max="2" width="4" style="2" bestFit="1" customWidth="1"/>
    <col min="3" max="3" width="10.140625" style="3" bestFit="1" customWidth="1"/>
    <col min="4" max="4" width="65.42578125" customWidth="1"/>
    <col min="5" max="5" width="16.28515625" style="341" hidden="1" customWidth="1"/>
    <col min="6" max="6" width="12.7109375" style="3" hidden="1" customWidth="1"/>
    <col min="7" max="7" width="31.140625" hidden="1" customWidth="1"/>
    <col min="8" max="8" width="30.140625" style="230" bestFit="1" customWidth="1"/>
    <col min="9" max="9" width="20.42578125" style="7" bestFit="1" customWidth="1"/>
    <col min="10" max="10" width="22.28515625" style="8" bestFit="1" customWidth="1"/>
  </cols>
  <sheetData>
    <row r="1" spans="1:10" x14ac:dyDescent="0.25">
      <c r="H1" s="421" t="s">
        <v>546</v>
      </c>
    </row>
    <row r="2" spans="1:10" x14ac:dyDescent="0.25">
      <c r="D2" s="3" t="s">
        <v>547</v>
      </c>
      <c r="H2" s="421"/>
    </row>
    <row r="3" spans="1:10" x14ac:dyDescent="0.25">
      <c r="H3" s="421"/>
    </row>
    <row r="4" spans="1:10" x14ac:dyDescent="0.25">
      <c r="A4" s="422" t="s">
        <v>545</v>
      </c>
      <c r="H4" s="421"/>
    </row>
    <row r="6" spans="1:10" x14ac:dyDescent="0.25">
      <c r="D6" s="4" t="s">
        <v>0</v>
      </c>
      <c r="E6" s="5"/>
      <c r="H6" s="6"/>
    </row>
    <row r="7" spans="1:10" ht="39" x14ac:dyDescent="0.25">
      <c r="D7" s="9" t="s">
        <v>1</v>
      </c>
      <c r="E7" s="5"/>
      <c r="H7" s="6"/>
    </row>
    <row r="8" spans="1:10" x14ac:dyDescent="0.25">
      <c r="D8" s="4"/>
      <c r="E8" s="10"/>
      <c r="G8" s="3"/>
      <c r="H8" s="11"/>
      <c r="I8" s="12"/>
      <c r="J8" s="13"/>
    </row>
    <row r="9" spans="1:10" x14ac:dyDescent="0.25">
      <c r="A9" s="423" t="s">
        <v>2</v>
      </c>
      <c r="B9" s="425" t="s">
        <v>3</v>
      </c>
      <c r="C9" s="425"/>
      <c r="D9" s="14" t="s">
        <v>4</v>
      </c>
      <c r="E9" s="15" t="s">
        <v>5</v>
      </c>
      <c r="F9" s="16">
        <v>511112</v>
      </c>
      <c r="G9" s="17"/>
      <c r="H9" s="15" t="s">
        <v>5</v>
      </c>
      <c r="I9" s="18" t="s">
        <v>6</v>
      </c>
      <c r="J9" s="19" t="s">
        <v>7</v>
      </c>
    </row>
    <row r="10" spans="1:10" x14ac:dyDescent="0.25">
      <c r="A10" s="424"/>
      <c r="B10" s="426" t="s">
        <v>8</v>
      </c>
      <c r="C10" s="426"/>
      <c r="D10" s="20" t="s">
        <v>9</v>
      </c>
      <c r="E10" s="21" t="s">
        <v>10</v>
      </c>
      <c r="H10" s="22" t="s">
        <v>11</v>
      </c>
      <c r="I10" s="23" t="s">
        <v>12</v>
      </c>
      <c r="J10" s="24" t="s">
        <v>13</v>
      </c>
    </row>
    <row r="11" spans="1:10" x14ac:dyDescent="0.25">
      <c r="A11" s="25">
        <v>1</v>
      </c>
      <c r="B11" s="26" t="s">
        <v>14</v>
      </c>
      <c r="C11" s="27">
        <v>121</v>
      </c>
      <c r="D11" s="28" t="s">
        <v>15</v>
      </c>
      <c r="E11" s="29">
        <v>4464000</v>
      </c>
      <c r="F11" s="3">
        <v>514192</v>
      </c>
      <c r="H11" s="30">
        <v>6940800</v>
      </c>
      <c r="I11" s="23"/>
      <c r="J11" s="24">
        <v>6940800</v>
      </c>
    </row>
    <row r="12" spans="1:10" x14ac:dyDescent="0.25">
      <c r="A12" s="25">
        <v>2</v>
      </c>
      <c r="B12" s="26" t="s">
        <v>14</v>
      </c>
      <c r="C12" s="27">
        <v>121</v>
      </c>
      <c r="D12" s="28" t="s">
        <v>16</v>
      </c>
      <c r="E12" s="29">
        <v>1250000</v>
      </c>
      <c r="H12" s="30">
        <v>1041120</v>
      </c>
      <c r="I12" s="23"/>
      <c r="J12" s="24">
        <v>1041120</v>
      </c>
    </row>
    <row r="13" spans="1:10" x14ac:dyDescent="0.25">
      <c r="A13" s="25">
        <v>3</v>
      </c>
      <c r="B13" s="26" t="s">
        <v>14</v>
      </c>
      <c r="C13" s="27">
        <v>121</v>
      </c>
      <c r="D13" s="31" t="s">
        <v>17</v>
      </c>
      <c r="E13" s="32"/>
      <c r="G13" s="3"/>
      <c r="H13" s="33">
        <v>260870</v>
      </c>
      <c r="I13" s="23"/>
      <c r="J13" s="24">
        <v>260870</v>
      </c>
    </row>
    <row r="14" spans="1:10" x14ac:dyDescent="0.25">
      <c r="A14" s="25">
        <v>4</v>
      </c>
      <c r="B14" s="26" t="s">
        <v>14</v>
      </c>
      <c r="C14" s="27">
        <v>121</v>
      </c>
      <c r="D14" s="34" t="s">
        <v>18</v>
      </c>
      <c r="E14" s="32"/>
      <c r="G14" s="3"/>
      <c r="H14" s="33">
        <v>12000</v>
      </c>
      <c r="I14" s="23"/>
      <c r="J14" s="24">
        <v>12000</v>
      </c>
    </row>
    <row r="15" spans="1:10" x14ac:dyDescent="0.25">
      <c r="A15" s="25">
        <v>5</v>
      </c>
      <c r="B15" s="26" t="s">
        <v>14</v>
      </c>
      <c r="C15" s="27">
        <v>122</v>
      </c>
      <c r="D15" s="35" t="s">
        <v>19</v>
      </c>
      <c r="E15" s="32"/>
      <c r="G15" s="3"/>
      <c r="H15" s="33"/>
      <c r="I15" s="23"/>
      <c r="J15" s="24">
        <v>0</v>
      </c>
    </row>
    <row r="16" spans="1:10" x14ac:dyDescent="0.25">
      <c r="A16" s="25">
        <v>6</v>
      </c>
      <c r="B16" s="26" t="s">
        <v>14</v>
      </c>
      <c r="C16" s="36">
        <v>12</v>
      </c>
      <c r="D16" s="37" t="s">
        <v>20</v>
      </c>
      <c r="E16" s="38">
        <f>SUM(E11:E12)</f>
        <v>5714000</v>
      </c>
      <c r="F16" s="3">
        <v>53111</v>
      </c>
      <c r="H16" s="39">
        <v>8254790</v>
      </c>
      <c r="I16" s="40">
        <v>0</v>
      </c>
      <c r="J16" s="41">
        <v>8254790</v>
      </c>
    </row>
    <row r="17" spans="1:10" x14ac:dyDescent="0.25">
      <c r="A17" s="25">
        <v>7</v>
      </c>
      <c r="B17" s="26" t="s">
        <v>14</v>
      </c>
      <c r="C17" s="27">
        <v>21</v>
      </c>
      <c r="D17" s="42" t="s">
        <v>21</v>
      </c>
      <c r="E17" s="29">
        <f>SUM(E11+E12/2)*0.27</f>
        <v>1374030</v>
      </c>
      <c r="H17" s="30"/>
      <c r="I17" s="23"/>
      <c r="J17" s="24">
        <v>0</v>
      </c>
    </row>
    <row r="18" spans="1:10" x14ac:dyDescent="0.25">
      <c r="A18" s="25">
        <v>8</v>
      </c>
      <c r="B18" s="26" t="s">
        <v>14</v>
      </c>
      <c r="C18" s="27">
        <v>23</v>
      </c>
      <c r="D18" s="42" t="s">
        <v>22</v>
      </c>
      <c r="E18" s="29"/>
      <c r="H18" s="30"/>
      <c r="I18" s="23"/>
      <c r="J18" s="24">
        <v>0</v>
      </c>
    </row>
    <row r="19" spans="1:10" x14ac:dyDescent="0.25">
      <c r="A19" s="25">
        <v>9</v>
      </c>
      <c r="B19" s="26" t="s">
        <v>14</v>
      </c>
      <c r="C19" s="27">
        <v>27</v>
      </c>
      <c r="D19" s="42" t="s">
        <v>23</v>
      </c>
      <c r="E19" s="29"/>
      <c r="H19" s="30">
        <v>39130</v>
      </c>
      <c r="I19" s="23"/>
      <c r="J19" s="24">
        <v>39130</v>
      </c>
    </row>
    <row r="20" spans="1:10" x14ac:dyDescent="0.25">
      <c r="A20" s="25">
        <v>10</v>
      </c>
      <c r="B20" s="26" t="s">
        <v>14</v>
      </c>
      <c r="C20" s="36">
        <v>2</v>
      </c>
      <c r="D20" s="43" t="s">
        <v>24</v>
      </c>
      <c r="E20" s="44">
        <f>SUM(E17:E17)</f>
        <v>1374030</v>
      </c>
      <c r="H20" s="45">
        <v>39130</v>
      </c>
      <c r="I20" s="45">
        <v>0</v>
      </c>
      <c r="J20" s="41">
        <v>39130</v>
      </c>
    </row>
    <row r="21" spans="1:10" x14ac:dyDescent="0.25">
      <c r="A21" s="25">
        <v>11</v>
      </c>
      <c r="B21" s="26" t="s">
        <v>14</v>
      </c>
      <c r="C21" s="27">
        <v>312</v>
      </c>
      <c r="D21" s="42" t="s">
        <v>25</v>
      </c>
      <c r="E21" s="46">
        <v>100000</v>
      </c>
      <c r="F21" s="3">
        <v>55111</v>
      </c>
      <c r="H21" s="47"/>
      <c r="I21" s="23"/>
      <c r="J21" s="24">
        <v>0</v>
      </c>
    </row>
    <row r="22" spans="1:10" x14ac:dyDescent="0.25">
      <c r="A22" s="25">
        <v>12</v>
      </c>
      <c r="B22" s="26" t="s">
        <v>14</v>
      </c>
      <c r="C22" s="27">
        <v>311</v>
      </c>
      <c r="D22" s="42" t="s">
        <v>26</v>
      </c>
      <c r="E22" s="48">
        <v>50000</v>
      </c>
      <c r="H22" s="47"/>
      <c r="I22" s="23"/>
      <c r="J22" s="24">
        <v>0</v>
      </c>
    </row>
    <row r="23" spans="1:10" x14ac:dyDescent="0.25">
      <c r="A23" s="25">
        <v>13</v>
      </c>
      <c r="B23" s="26" t="s">
        <v>14</v>
      </c>
      <c r="C23" s="27">
        <v>311</v>
      </c>
      <c r="D23" s="42" t="s">
        <v>27</v>
      </c>
      <c r="E23" s="48"/>
      <c r="H23" s="47"/>
      <c r="I23" s="23"/>
      <c r="J23" s="24">
        <v>0</v>
      </c>
    </row>
    <row r="24" spans="1:10" x14ac:dyDescent="0.25">
      <c r="A24" s="25">
        <v>14</v>
      </c>
      <c r="B24" s="26" t="s">
        <v>14</v>
      </c>
      <c r="C24" s="36">
        <v>31</v>
      </c>
      <c r="D24" s="43" t="s">
        <v>28</v>
      </c>
      <c r="E24" s="49">
        <f>SUM(E21:E23)</f>
        <v>150000</v>
      </c>
      <c r="F24" s="3">
        <v>55111</v>
      </c>
      <c r="H24" s="50">
        <v>0</v>
      </c>
      <c r="I24" s="51"/>
      <c r="J24" s="41">
        <v>0</v>
      </c>
    </row>
    <row r="25" spans="1:10" x14ac:dyDescent="0.25">
      <c r="A25" s="25">
        <v>15</v>
      </c>
      <c r="B25" s="26" t="s">
        <v>14</v>
      </c>
      <c r="C25" s="52">
        <v>312</v>
      </c>
      <c r="D25" s="53" t="s">
        <v>29</v>
      </c>
      <c r="E25" s="54"/>
      <c r="F25" s="55"/>
      <c r="G25" s="56"/>
      <c r="H25" s="57"/>
      <c r="I25" s="23"/>
      <c r="J25" s="24">
        <v>0</v>
      </c>
    </row>
    <row r="26" spans="1:10" x14ac:dyDescent="0.25">
      <c r="A26" s="25">
        <v>16</v>
      </c>
      <c r="B26" s="26" t="s">
        <v>14</v>
      </c>
      <c r="C26" s="52">
        <v>312</v>
      </c>
      <c r="D26" s="58" t="s">
        <v>30</v>
      </c>
      <c r="E26" s="59"/>
      <c r="F26" s="60"/>
      <c r="G26" s="61"/>
      <c r="H26" s="57"/>
      <c r="I26" s="23"/>
      <c r="J26" s="24">
        <v>0</v>
      </c>
    </row>
    <row r="27" spans="1:10" x14ac:dyDescent="0.25">
      <c r="A27" s="25">
        <v>17</v>
      </c>
      <c r="B27" s="26" t="s">
        <v>14</v>
      </c>
      <c r="C27" s="52">
        <v>312</v>
      </c>
      <c r="D27" s="58" t="s">
        <v>31</v>
      </c>
      <c r="E27" s="59"/>
      <c r="F27" s="60"/>
      <c r="G27" s="61"/>
      <c r="H27" s="57"/>
      <c r="I27" s="23"/>
      <c r="J27" s="24">
        <v>0</v>
      </c>
    </row>
    <row r="28" spans="1:10" x14ac:dyDescent="0.25">
      <c r="A28" s="25">
        <v>18</v>
      </c>
      <c r="B28" s="26" t="s">
        <v>14</v>
      </c>
      <c r="C28" s="36">
        <v>312</v>
      </c>
      <c r="D28" s="43" t="s">
        <v>32</v>
      </c>
      <c r="E28" s="49"/>
      <c r="H28" s="50">
        <v>0</v>
      </c>
      <c r="I28" s="51"/>
      <c r="J28" s="41">
        <v>0</v>
      </c>
    </row>
    <row r="29" spans="1:10" x14ac:dyDescent="0.25">
      <c r="A29" s="25">
        <v>19</v>
      </c>
      <c r="B29" s="26" t="s">
        <v>14</v>
      </c>
      <c r="C29" s="52">
        <v>321</v>
      </c>
      <c r="D29" s="53" t="s">
        <v>33</v>
      </c>
      <c r="E29" s="59"/>
      <c r="F29" s="60"/>
      <c r="G29" s="61"/>
      <c r="H29" s="57">
        <v>12000</v>
      </c>
      <c r="I29" s="23"/>
      <c r="J29" s="24">
        <v>12000</v>
      </c>
    </row>
    <row r="30" spans="1:10" x14ac:dyDescent="0.25">
      <c r="A30" s="25">
        <v>20</v>
      </c>
      <c r="B30" s="26" t="s">
        <v>14</v>
      </c>
      <c r="C30" s="52">
        <v>321</v>
      </c>
      <c r="D30" s="58" t="s">
        <v>34</v>
      </c>
      <c r="E30" s="59"/>
      <c r="F30" s="60"/>
      <c r="G30" s="61"/>
      <c r="H30" s="57">
        <v>148000</v>
      </c>
      <c r="I30" s="23"/>
      <c r="J30" s="24">
        <v>148000</v>
      </c>
    </row>
    <row r="31" spans="1:10" x14ac:dyDescent="0.25">
      <c r="A31" s="25">
        <v>21</v>
      </c>
      <c r="B31" s="26" t="s">
        <v>14</v>
      </c>
      <c r="C31" s="36">
        <v>321</v>
      </c>
      <c r="D31" s="43" t="s">
        <v>35</v>
      </c>
      <c r="E31" s="49"/>
      <c r="H31" s="50">
        <v>160000</v>
      </c>
      <c r="I31" s="51"/>
      <c r="J31" s="41">
        <v>160000</v>
      </c>
    </row>
    <row r="32" spans="1:10" x14ac:dyDescent="0.25">
      <c r="A32" s="25">
        <v>22</v>
      </c>
      <c r="B32" s="26" t="s">
        <v>14</v>
      </c>
      <c r="C32" s="52">
        <v>332</v>
      </c>
      <c r="D32" s="58" t="s">
        <v>36</v>
      </c>
      <c r="E32" s="54"/>
      <c r="F32" s="55"/>
      <c r="G32" s="56"/>
      <c r="H32" s="62"/>
      <c r="I32" s="23"/>
      <c r="J32" s="24">
        <v>0</v>
      </c>
    </row>
    <row r="33" spans="1:10" x14ac:dyDescent="0.25">
      <c r="A33" s="25">
        <v>23</v>
      </c>
      <c r="B33" s="26" t="s">
        <v>14</v>
      </c>
      <c r="C33" s="63">
        <v>334</v>
      </c>
      <c r="D33" s="58" t="s">
        <v>37</v>
      </c>
      <c r="E33" s="59"/>
      <c r="F33" s="60"/>
      <c r="G33" s="61"/>
      <c r="H33" s="57">
        <v>100000</v>
      </c>
      <c r="I33" s="23"/>
      <c r="J33" s="24">
        <v>100000</v>
      </c>
    </row>
    <row r="34" spans="1:10" x14ac:dyDescent="0.25">
      <c r="A34" s="25">
        <v>24</v>
      </c>
      <c r="B34" s="26" t="s">
        <v>14</v>
      </c>
      <c r="C34" s="63">
        <v>333</v>
      </c>
      <c r="D34" s="53" t="s">
        <v>38</v>
      </c>
      <c r="E34" s="59"/>
      <c r="F34" s="60"/>
      <c r="G34" s="61"/>
      <c r="H34" s="57"/>
      <c r="I34" s="23"/>
      <c r="J34" s="24">
        <v>0</v>
      </c>
    </row>
    <row r="35" spans="1:10" x14ac:dyDescent="0.25">
      <c r="A35" s="25">
        <v>25</v>
      </c>
      <c r="B35" s="26" t="s">
        <v>14</v>
      </c>
      <c r="C35" s="63">
        <v>335</v>
      </c>
      <c r="D35" s="58" t="s">
        <v>39</v>
      </c>
      <c r="E35" s="59"/>
      <c r="F35" s="60"/>
      <c r="G35" s="61"/>
      <c r="H35" s="57">
        <v>1500000</v>
      </c>
      <c r="I35" s="23"/>
      <c r="J35" s="24">
        <v>1500000</v>
      </c>
    </row>
    <row r="36" spans="1:10" x14ac:dyDescent="0.25">
      <c r="A36" s="25">
        <v>26</v>
      </c>
      <c r="B36" s="26" t="s">
        <v>14</v>
      </c>
      <c r="C36" s="63">
        <v>336</v>
      </c>
      <c r="D36" s="53" t="s">
        <v>40</v>
      </c>
      <c r="E36" s="59"/>
      <c r="F36" s="60"/>
      <c r="G36" s="61"/>
      <c r="H36" s="57">
        <v>240000</v>
      </c>
      <c r="I36" s="23"/>
      <c r="J36" s="24">
        <v>240000</v>
      </c>
    </row>
    <row r="37" spans="1:10" x14ac:dyDescent="0.25">
      <c r="A37" s="25">
        <v>27</v>
      </c>
      <c r="B37" s="26" t="s">
        <v>14</v>
      </c>
      <c r="C37" s="27">
        <v>337</v>
      </c>
      <c r="D37" s="42" t="s">
        <v>41</v>
      </c>
      <c r="E37" s="29">
        <v>20000</v>
      </c>
      <c r="H37" s="30">
        <v>1500000</v>
      </c>
      <c r="I37" s="23"/>
      <c r="J37" s="24">
        <v>1500000</v>
      </c>
    </row>
    <row r="38" spans="1:10" x14ac:dyDescent="0.25">
      <c r="A38" s="25">
        <v>28</v>
      </c>
      <c r="B38" s="26" t="s">
        <v>14</v>
      </c>
      <c r="C38" s="27">
        <v>337</v>
      </c>
      <c r="D38" s="42" t="s">
        <v>42</v>
      </c>
      <c r="E38" s="29">
        <v>5000</v>
      </c>
      <c r="H38" s="30"/>
      <c r="I38" s="23"/>
      <c r="J38" s="24">
        <v>0</v>
      </c>
    </row>
    <row r="39" spans="1:10" x14ac:dyDescent="0.25">
      <c r="A39" s="25">
        <v>29</v>
      </c>
      <c r="B39" s="26" t="s">
        <v>14</v>
      </c>
      <c r="C39" s="27">
        <v>337</v>
      </c>
      <c r="D39" s="42" t="s">
        <v>43</v>
      </c>
      <c r="E39" s="29"/>
      <c r="H39" s="30"/>
      <c r="I39" s="23"/>
      <c r="J39" s="24">
        <v>0</v>
      </c>
    </row>
    <row r="40" spans="1:10" x14ac:dyDescent="0.25">
      <c r="A40" s="25">
        <v>30</v>
      </c>
      <c r="B40" s="26" t="s">
        <v>14</v>
      </c>
      <c r="C40" s="27">
        <v>337</v>
      </c>
      <c r="D40" s="64" t="s">
        <v>44</v>
      </c>
      <c r="E40" s="29">
        <v>860000</v>
      </c>
      <c r="H40" s="30">
        <v>1500000</v>
      </c>
      <c r="I40" s="23"/>
      <c r="J40" s="24">
        <v>1500000</v>
      </c>
    </row>
    <row r="41" spans="1:10" x14ac:dyDescent="0.25">
      <c r="A41" s="25">
        <v>31</v>
      </c>
      <c r="B41" s="26" t="s">
        <v>14</v>
      </c>
      <c r="C41" s="36">
        <v>33</v>
      </c>
      <c r="D41" s="43" t="s">
        <v>45</v>
      </c>
      <c r="E41" s="49">
        <f>SUM(E37:G40)</f>
        <v>885000</v>
      </c>
      <c r="F41" s="3">
        <v>56213</v>
      </c>
      <c r="H41" s="50">
        <v>3340000</v>
      </c>
      <c r="I41" s="51"/>
      <c r="J41" s="41">
        <v>3340000</v>
      </c>
    </row>
    <row r="42" spans="1:10" x14ac:dyDescent="0.25">
      <c r="A42" s="25">
        <v>32</v>
      </c>
      <c r="B42" s="26" t="s">
        <v>14</v>
      </c>
      <c r="C42" s="27">
        <v>342</v>
      </c>
      <c r="D42" s="42" t="s">
        <v>46</v>
      </c>
      <c r="E42" s="29">
        <v>150000</v>
      </c>
      <c r="H42" s="30">
        <v>268000</v>
      </c>
      <c r="I42" s="23"/>
      <c r="J42" s="24">
        <v>268000</v>
      </c>
    </row>
    <row r="43" spans="1:10" x14ac:dyDescent="0.25">
      <c r="A43" s="25">
        <v>33</v>
      </c>
      <c r="B43" s="26" t="s">
        <v>14</v>
      </c>
      <c r="C43" s="27">
        <v>342</v>
      </c>
      <c r="D43" s="42" t="s">
        <v>47</v>
      </c>
      <c r="E43" s="29"/>
      <c r="H43" s="30"/>
      <c r="I43" s="23"/>
      <c r="J43" s="24">
        <v>0</v>
      </c>
    </row>
    <row r="44" spans="1:10" x14ac:dyDescent="0.25">
      <c r="A44" s="25">
        <v>34</v>
      </c>
      <c r="B44" s="26" t="s">
        <v>14</v>
      </c>
      <c r="C44" s="65">
        <v>34</v>
      </c>
      <c r="D44" s="66" t="s">
        <v>48</v>
      </c>
      <c r="E44" s="49">
        <f>SUM(E42)</f>
        <v>150000</v>
      </c>
      <c r="H44" s="50">
        <v>268000</v>
      </c>
      <c r="I44" s="51"/>
      <c r="J44" s="41">
        <v>268000</v>
      </c>
    </row>
    <row r="45" spans="1:10" x14ac:dyDescent="0.25">
      <c r="A45" s="25">
        <v>35</v>
      </c>
      <c r="B45" s="26" t="s">
        <v>14</v>
      </c>
      <c r="C45" s="27">
        <v>351</v>
      </c>
      <c r="D45" s="42" t="s">
        <v>49</v>
      </c>
      <c r="E45" s="29" t="e">
        <f>SUM(E21+#REF!+E22+E37+E42)*0.27</f>
        <v>#REF!</v>
      </c>
      <c r="F45" s="3">
        <v>561111</v>
      </c>
      <c r="H45" s="30">
        <v>982160</v>
      </c>
      <c r="I45" s="23"/>
      <c r="J45" s="24">
        <v>982160</v>
      </c>
    </row>
    <row r="46" spans="1:10" x14ac:dyDescent="0.25">
      <c r="A46" s="25">
        <v>36</v>
      </c>
      <c r="B46" s="26" t="s">
        <v>14</v>
      </c>
      <c r="C46" s="27">
        <v>351</v>
      </c>
      <c r="D46" s="42" t="s">
        <v>50</v>
      </c>
      <c r="E46" s="29"/>
      <c r="H46" s="30">
        <v>500000</v>
      </c>
      <c r="I46" s="23">
        <v>500000</v>
      </c>
      <c r="J46" s="24">
        <v>1000000</v>
      </c>
    </row>
    <row r="47" spans="1:10" x14ac:dyDescent="0.25">
      <c r="A47" s="25">
        <v>37</v>
      </c>
      <c r="B47" s="26" t="s">
        <v>14</v>
      </c>
      <c r="C47" s="27">
        <v>355</v>
      </c>
      <c r="D47" s="42" t="s">
        <v>51</v>
      </c>
      <c r="E47" s="29"/>
      <c r="H47" s="30">
        <v>100000</v>
      </c>
      <c r="I47" s="23"/>
      <c r="J47" s="24">
        <v>100000</v>
      </c>
    </row>
    <row r="48" spans="1:10" x14ac:dyDescent="0.25">
      <c r="A48" s="25">
        <v>38</v>
      </c>
      <c r="B48" s="26" t="s">
        <v>14</v>
      </c>
      <c r="C48" s="36">
        <v>35</v>
      </c>
      <c r="D48" s="43" t="s">
        <v>52</v>
      </c>
      <c r="E48" s="49" t="e">
        <f>SUM(E45)</f>
        <v>#REF!</v>
      </c>
      <c r="H48" s="50">
        <v>1582160</v>
      </c>
      <c r="I48" s="51">
        <v>500000</v>
      </c>
      <c r="J48" s="41">
        <v>2082160</v>
      </c>
    </row>
    <row r="49" spans="1:10" x14ac:dyDescent="0.25">
      <c r="A49" s="25">
        <v>39</v>
      </c>
      <c r="B49" s="26" t="s">
        <v>14</v>
      </c>
      <c r="C49" s="36">
        <v>3</v>
      </c>
      <c r="D49" s="43" t="s">
        <v>53</v>
      </c>
      <c r="E49" s="49" t="e">
        <f>SUM(E41+E44+E24+E48)</f>
        <v>#REF!</v>
      </c>
      <c r="H49" s="50">
        <v>5350160</v>
      </c>
      <c r="I49" s="50">
        <v>500000</v>
      </c>
      <c r="J49" s="41">
        <v>5850160</v>
      </c>
    </row>
    <row r="50" spans="1:10" x14ac:dyDescent="0.25">
      <c r="A50" s="25">
        <v>40</v>
      </c>
      <c r="B50" s="67" t="s">
        <v>14</v>
      </c>
      <c r="C50" s="52">
        <v>504</v>
      </c>
      <c r="D50" s="58" t="s">
        <v>54</v>
      </c>
      <c r="E50" s="54"/>
      <c r="F50" s="55"/>
      <c r="G50" s="56"/>
      <c r="H50" s="62"/>
      <c r="I50" s="68"/>
      <c r="J50" s="24">
        <v>0</v>
      </c>
    </row>
    <row r="51" spans="1:10" x14ac:dyDescent="0.25">
      <c r="A51" s="25">
        <v>41</v>
      </c>
      <c r="B51" s="26" t="s">
        <v>14</v>
      </c>
      <c r="C51" s="27">
        <v>506</v>
      </c>
      <c r="D51" s="42" t="s">
        <v>55</v>
      </c>
      <c r="E51" s="29">
        <v>200000</v>
      </c>
      <c r="H51" s="30"/>
      <c r="I51" s="23"/>
      <c r="J51" s="24">
        <v>0</v>
      </c>
    </row>
    <row r="52" spans="1:10" x14ac:dyDescent="0.25">
      <c r="A52" s="25">
        <v>42</v>
      </c>
      <c r="B52" s="26" t="s">
        <v>14</v>
      </c>
      <c r="C52" s="27">
        <v>512</v>
      </c>
      <c r="D52" s="69" t="s">
        <v>56</v>
      </c>
      <c r="E52" s="29"/>
      <c r="H52" s="30"/>
      <c r="I52" s="23"/>
      <c r="J52" s="24">
        <v>0</v>
      </c>
    </row>
    <row r="53" spans="1:10" x14ac:dyDescent="0.25">
      <c r="A53" s="25">
        <v>43</v>
      </c>
      <c r="B53" s="26" t="s">
        <v>14</v>
      </c>
      <c r="C53" s="36">
        <v>5</v>
      </c>
      <c r="D53" s="70" t="s">
        <v>57</v>
      </c>
      <c r="E53" s="49">
        <f>SUM(E51)</f>
        <v>200000</v>
      </c>
      <c r="F53" s="3">
        <v>56213</v>
      </c>
      <c r="H53" s="50">
        <v>0</v>
      </c>
      <c r="I53" s="51">
        <v>0</v>
      </c>
      <c r="J53" s="41">
        <v>0</v>
      </c>
    </row>
    <row r="54" spans="1:10" x14ac:dyDescent="0.25">
      <c r="A54" s="25">
        <v>44</v>
      </c>
      <c r="B54" s="71" t="s">
        <v>14</v>
      </c>
      <c r="C54" s="52">
        <v>613</v>
      </c>
      <c r="D54" s="72" t="s">
        <v>58</v>
      </c>
      <c r="E54" s="73"/>
      <c r="F54" s="55"/>
      <c r="G54" s="56"/>
      <c r="H54" s="74"/>
      <c r="I54" s="68"/>
      <c r="J54" s="24">
        <v>0</v>
      </c>
    </row>
    <row r="55" spans="1:10" x14ac:dyDescent="0.25">
      <c r="A55" s="25">
        <v>45</v>
      </c>
      <c r="B55" s="71" t="s">
        <v>14</v>
      </c>
      <c r="C55" s="52">
        <v>633</v>
      </c>
      <c r="D55" s="72" t="s">
        <v>59</v>
      </c>
      <c r="E55" s="73"/>
      <c r="F55" s="55"/>
      <c r="G55" s="56"/>
      <c r="H55" s="74"/>
      <c r="I55" s="68"/>
      <c r="J55" s="24">
        <v>0</v>
      </c>
    </row>
    <row r="56" spans="1:10" x14ac:dyDescent="0.25">
      <c r="A56" s="25">
        <v>46</v>
      </c>
      <c r="B56" s="71" t="s">
        <v>14</v>
      </c>
      <c r="C56" s="52">
        <v>64</v>
      </c>
      <c r="D56" s="72" t="s">
        <v>60</v>
      </c>
      <c r="E56" s="73"/>
      <c r="F56" s="55"/>
      <c r="G56" s="56"/>
      <c r="H56" s="74"/>
      <c r="I56" s="68"/>
      <c r="J56" s="24">
        <v>0</v>
      </c>
    </row>
    <row r="57" spans="1:10" x14ac:dyDescent="0.25">
      <c r="A57" s="25">
        <v>47</v>
      </c>
      <c r="B57" s="71" t="s">
        <v>14</v>
      </c>
      <c r="C57" s="52">
        <v>673</v>
      </c>
      <c r="D57" s="72" t="s">
        <v>61</v>
      </c>
      <c r="E57" s="73"/>
      <c r="F57" s="55"/>
      <c r="G57" s="56"/>
      <c r="H57" s="74"/>
      <c r="I57" s="68"/>
      <c r="J57" s="24">
        <v>0</v>
      </c>
    </row>
    <row r="58" spans="1:10" x14ac:dyDescent="0.25">
      <c r="A58" s="25">
        <v>48</v>
      </c>
      <c r="B58" s="71" t="s">
        <v>62</v>
      </c>
      <c r="C58" s="75">
        <v>6</v>
      </c>
      <c r="D58" s="76" t="s">
        <v>63</v>
      </c>
      <c r="E58" s="77"/>
      <c r="F58" s="78"/>
      <c r="G58" s="79"/>
      <c r="H58" s="80"/>
      <c r="I58" s="51"/>
      <c r="J58" s="41">
        <v>0</v>
      </c>
    </row>
    <row r="59" spans="1:10" x14ac:dyDescent="0.25">
      <c r="A59" s="25">
        <v>49</v>
      </c>
      <c r="B59" s="67" t="s">
        <v>14</v>
      </c>
      <c r="C59" s="52">
        <v>71</v>
      </c>
      <c r="D59" s="72" t="s">
        <v>64</v>
      </c>
      <c r="E59" s="73"/>
      <c r="F59" s="55"/>
      <c r="G59" s="56"/>
      <c r="H59" s="74"/>
      <c r="I59" s="23"/>
      <c r="J59" s="24">
        <v>0</v>
      </c>
    </row>
    <row r="60" spans="1:10" x14ac:dyDescent="0.25">
      <c r="A60" s="25">
        <v>50</v>
      </c>
      <c r="B60" s="67" t="s">
        <v>14</v>
      </c>
      <c r="C60" s="52">
        <v>76</v>
      </c>
      <c r="D60" s="72" t="s">
        <v>65</v>
      </c>
      <c r="E60" s="73"/>
      <c r="F60" s="55"/>
      <c r="G60" s="56"/>
      <c r="H60" s="74"/>
      <c r="I60" s="23"/>
      <c r="J60" s="24">
        <v>0</v>
      </c>
    </row>
    <row r="61" spans="1:10" x14ac:dyDescent="0.25">
      <c r="A61" s="25">
        <v>51</v>
      </c>
      <c r="B61" s="67" t="s">
        <v>14</v>
      </c>
      <c r="C61" s="75">
        <v>7</v>
      </c>
      <c r="D61" s="76" t="s">
        <v>66</v>
      </c>
      <c r="E61" s="77"/>
      <c r="F61" s="78"/>
      <c r="G61" s="79"/>
      <c r="H61" s="80"/>
      <c r="I61" s="51"/>
      <c r="J61" s="41">
        <v>0</v>
      </c>
    </row>
    <row r="62" spans="1:10" x14ac:dyDescent="0.25">
      <c r="A62" s="25">
        <v>52</v>
      </c>
      <c r="B62" s="67"/>
      <c r="C62" s="52"/>
      <c r="D62" s="72" t="s">
        <v>67</v>
      </c>
      <c r="E62" s="73"/>
      <c r="F62" s="55"/>
      <c r="G62" s="56"/>
      <c r="H62" s="74"/>
      <c r="I62" s="23"/>
      <c r="J62" s="24">
        <v>0</v>
      </c>
    </row>
    <row r="63" spans="1:10" x14ac:dyDescent="0.25">
      <c r="A63" s="25">
        <v>53</v>
      </c>
      <c r="B63" s="67" t="s">
        <v>14</v>
      </c>
      <c r="C63" s="52">
        <v>912</v>
      </c>
      <c r="D63" s="72" t="s">
        <v>68</v>
      </c>
      <c r="E63" s="73"/>
      <c r="F63" s="55"/>
      <c r="G63" s="56"/>
      <c r="H63" s="74"/>
      <c r="I63" s="23"/>
      <c r="J63" s="24">
        <v>0</v>
      </c>
    </row>
    <row r="64" spans="1:10" x14ac:dyDescent="0.25">
      <c r="A64" s="25">
        <v>54</v>
      </c>
      <c r="B64" s="67" t="s">
        <v>14</v>
      </c>
      <c r="C64" s="52">
        <v>914</v>
      </c>
      <c r="D64" s="72" t="s">
        <v>69</v>
      </c>
      <c r="E64" s="73"/>
      <c r="F64" s="55"/>
      <c r="G64" s="56"/>
      <c r="H64" s="74"/>
      <c r="I64" s="23"/>
      <c r="J64" s="24">
        <v>0</v>
      </c>
    </row>
    <row r="65" spans="1:10" x14ac:dyDescent="0.25">
      <c r="A65" s="25">
        <v>55</v>
      </c>
      <c r="B65" s="81"/>
      <c r="C65" s="82"/>
      <c r="D65" s="83"/>
      <c r="E65" s="84"/>
      <c r="H65" s="85">
        <v>0</v>
      </c>
      <c r="I65" s="51"/>
      <c r="J65" s="41">
        <v>0</v>
      </c>
    </row>
    <row r="66" spans="1:10" ht="15" x14ac:dyDescent="0.25">
      <c r="A66" s="423">
        <v>56</v>
      </c>
      <c r="B66" s="427" t="s">
        <v>70</v>
      </c>
      <c r="C66" s="428"/>
      <c r="D66" s="429"/>
      <c r="E66" s="433" t="e">
        <f>SUM(E16+E20+E49+E53)</f>
        <v>#REF!</v>
      </c>
      <c r="H66" s="439">
        <v>13644080</v>
      </c>
      <c r="I66" s="439">
        <v>500000</v>
      </c>
      <c r="J66" s="441">
        <v>14144080</v>
      </c>
    </row>
    <row r="67" spans="1:10" ht="15" x14ac:dyDescent="0.25">
      <c r="A67" s="424"/>
      <c r="B67" s="430"/>
      <c r="C67" s="431"/>
      <c r="D67" s="432"/>
      <c r="E67" s="434"/>
      <c r="H67" s="440"/>
      <c r="I67" s="440"/>
      <c r="J67" s="441"/>
    </row>
    <row r="68" spans="1:10" x14ac:dyDescent="0.25">
      <c r="C68" s="86"/>
      <c r="D68" s="87"/>
      <c r="E68" s="88"/>
      <c r="H68" s="89"/>
      <c r="J68" s="8">
        <v>14144080</v>
      </c>
    </row>
    <row r="69" spans="1:10" x14ac:dyDescent="0.25">
      <c r="D69" s="4" t="s">
        <v>71</v>
      </c>
      <c r="E69" s="5"/>
      <c r="H69" s="6"/>
    </row>
    <row r="70" spans="1:10" x14ac:dyDescent="0.25">
      <c r="D70" s="4" t="s">
        <v>72</v>
      </c>
      <c r="E70" s="5"/>
      <c r="G70" s="3"/>
      <c r="H70" s="6"/>
      <c r="I70" s="12"/>
      <c r="J70" s="13"/>
    </row>
    <row r="71" spans="1:10" x14ac:dyDescent="0.25">
      <c r="D71" s="4"/>
      <c r="E71" s="10"/>
      <c r="F71" s="3">
        <v>12543</v>
      </c>
      <c r="H71" s="90"/>
    </row>
    <row r="72" spans="1:10" x14ac:dyDescent="0.25">
      <c r="D72" s="4"/>
      <c r="E72" s="10"/>
      <c r="G72" s="3"/>
      <c r="H72" s="11"/>
    </row>
    <row r="73" spans="1:10" x14ac:dyDescent="0.25">
      <c r="A73" s="423" t="s">
        <v>2</v>
      </c>
      <c r="B73" s="426" t="s">
        <v>3</v>
      </c>
      <c r="C73" s="426"/>
      <c r="D73" s="20" t="s">
        <v>4</v>
      </c>
      <c r="E73" s="21" t="s">
        <v>5</v>
      </c>
      <c r="F73" s="3">
        <v>511112</v>
      </c>
      <c r="H73" s="15" t="s">
        <v>5</v>
      </c>
      <c r="I73" s="18" t="s">
        <v>6</v>
      </c>
      <c r="J73" s="19" t="s">
        <v>7</v>
      </c>
    </row>
    <row r="74" spans="1:10" x14ac:dyDescent="0.25">
      <c r="A74" s="424"/>
      <c r="B74" s="426" t="s">
        <v>8</v>
      </c>
      <c r="C74" s="426"/>
      <c r="D74" s="20" t="s">
        <v>9</v>
      </c>
      <c r="E74" s="21" t="s">
        <v>10</v>
      </c>
      <c r="H74" s="22" t="s">
        <v>11</v>
      </c>
      <c r="I74" s="23" t="s">
        <v>12</v>
      </c>
      <c r="J74" s="24" t="s">
        <v>13</v>
      </c>
    </row>
    <row r="75" spans="1:10" x14ac:dyDescent="0.25">
      <c r="A75" s="91">
        <v>1</v>
      </c>
      <c r="B75" s="27" t="s">
        <v>14</v>
      </c>
      <c r="C75" s="27">
        <v>12</v>
      </c>
      <c r="D75" s="34" t="s">
        <v>73</v>
      </c>
      <c r="E75" s="21"/>
      <c r="H75" s="22"/>
      <c r="I75" s="23"/>
      <c r="J75" s="24"/>
    </row>
    <row r="76" spans="1:10" x14ac:dyDescent="0.25">
      <c r="A76" s="91">
        <v>2</v>
      </c>
      <c r="B76" s="27" t="s">
        <v>14</v>
      </c>
      <c r="C76" s="75">
        <v>1</v>
      </c>
      <c r="D76" s="92" t="s">
        <v>74</v>
      </c>
      <c r="E76" s="93"/>
      <c r="F76" s="78"/>
      <c r="G76" s="79"/>
      <c r="H76" s="94"/>
      <c r="I76" s="51"/>
      <c r="J76" s="41"/>
    </row>
    <row r="77" spans="1:10" x14ac:dyDescent="0.25">
      <c r="A77" s="91">
        <v>3</v>
      </c>
      <c r="B77" s="52" t="s">
        <v>14</v>
      </c>
      <c r="C77" s="75">
        <v>2</v>
      </c>
      <c r="D77" s="92" t="s">
        <v>75</v>
      </c>
      <c r="E77" s="93"/>
      <c r="F77" s="78"/>
      <c r="G77" s="79"/>
      <c r="H77" s="94"/>
      <c r="I77" s="51"/>
      <c r="J77" s="41"/>
    </row>
    <row r="78" spans="1:10" x14ac:dyDescent="0.25">
      <c r="A78" s="91">
        <v>4</v>
      </c>
      <c r="B78" s="26" t="s">
        <v>14</v>
      </c>
      <c r="C78" s="27">
        <v>312</v>
      </c>
      <c r="D78" s="95" t="s">
        <v>76</v>
      </c>
      <c r="E78" s="29">
        <v>250000</v>
      </c>
      <c r="H78" s="96">
        <v>215000</v>
      </c>
      <c r="I78" s="23"/>
      <c r="J78" s="24">
        <v>215000</v>
      </c>
    </row>
    <row r="79" spans="1:10" x14ac:dyDescent="0.25">
      <c r="A79" s="91">
        <v>5</v>
      </c>
      <c r="B79" s="26" t="s">
        <v>14</v>
      </c>
      <c r="C79" s="27">
        <v>312</v>
      </c>
      <c r="D79" s="95" t="s">
        <v>77</v>
      </c>
      <c r="E79" s="29">
        <v>200000</v>
      </c>
      <c r="F79" s="3">
        <v>55215</v>
      </c>
      <c r="H79" s="96"/>
      <c r="I79" s="97"/>
      <c r="J79" s="24">
        <v>0</v>
      </c>
    </row>
    <row r="80" spans="1:10" x14ac:dyDescent="0.25">
      <c r="A80" s="91">
        <v>6</v>
      </c>
      <c r="B80" s="26" t="s">
        <v>14</v>
      </c>
      <c r="C80" s="36">
        <v>31</v>
      </c>
      <c r="D80" s="43" t="s">
        <v>78</v>
      </c>
      <c r="E80" s="44">
        <f>SUM(E78:E79)</f>
        <v>450000</v>
      </c>
      <c r="F80" s="3">
        <v>55217</v>
      </c>
      <c r="H80" s="45">
        <v>215000</v>
      </c>
      <c r="I80" s="98"/>
      <c r="J80" s="41">
        <v>215000</v>
      </c>
    </row>
    <row r="81" spans="1:10" x14ac:dyDescent="0.25">
      <c r="A81" s="91">
        <v>7</v>
      </c>
      <c r="B81" s="26" t="s">
        <v>14</v>
      </c>
      <c r="C81" s="27">
        <v>331</v>
      </c>
      <c r="D81" s="99" t="s">
        <v>79</v>
      </c>
      <c r="E81" s="29">
        <v>10000</v>
      </c>
      <c r="F81" s="3">
        <v>552192</v>
      </c>
      <c r="H81" s="96">
        <v>25000</v>
      </c>
      <c r="I81" s="97"/>
      <c r="J81" s="24">
        <v>25000</v>
      </c>
    </row>
    <row r="82" spans="1:10" x14ac:dyDescent="0.25">
      <c r="A82" s="91">
        <v>8</v>
      </c>
      <c r="B82" s="26" t="s">
        <v>14</v>
      </c>
      <c r="C82" s="27">
        <v>331</v>
      </c>
      <c r="D82" s="99" t="s">
        <v>80</v>
      </c>
      <c r="E82" s="29">
        <v>30000</v>
      </c>
      <c r="H82" s="96"/>
      <c r="I82" s="97"/>
      <c r="J82" s="24">
        <v>0</v>
      </c>
    </row>
    <row r="83" spans="1:10" x14ac:dyDescent="0.25">
      <c r="A83" s="91">
        <v>9</v>
      </c>
      <c r="B83" s="26" t="s">
        <v>14</v>
      </c>
      <c r="C83" s="27">
        <v>334</v>
      </c>
      <c r="D83" s="99" t="s">
        <v>81</v>
      </c>
      <c r="E83" s="29"/>
      <c r="H83" s="96"/>
      <c r="I83" s="97">
        <v>365000</v>
      </c>
      <c r="J83" s="24">
        <v>365000</v>
      </c>
    </row>
    <row r="84" spans="1:10" x14ac:dyDescent="0.25">
      <c r="A84" s="91">
        <v>10</v>
      </c>
      <c r="B84" s="26" t="s">
        <v>14</v>
      </c>
      <c r="C84" s="27">
        <v>336</v>
      </c>
      <c r="D84" s="99" t="s">
        <v>82</v>
      </c>
      <c r="E84" s="29"/>
      <c r="H84" s="96"/>
      <c r="I84" s="97"/>
      <c r="J84" s="24">
        <v>0</v>
      </c>
    </row>
    <row r="85" spans="1:10" x14ac:dyDescent="0.25">
      <c r="A85" s="91">
        <v>11</v>
      </c>
      <c r="B85" s="26" t="s">
        <v>14</v>
      </c>
      <c r="C85" s="27">
        <v>337</v>
      </c>
      <c r="D85" s="42" t="s">
        <v>83</v>
      </c>
      <c r="E85" s="29">
        <v>250000</v>
      </c>
      <c r="F85" s="3">
        <v>561111</v>
      </c>
      <c r="H85" s="96">
        <v>700000</v>
      </c>
      <c r="I85" s="97"/>
      <c r="J85" s="24">
        <v>700000</v>
      </c>
    </row>
    <row r="86" spans="1:10" x14ac:dyDescent="0.25">
      <c r="A86" s="91">
        <v>12</v>
      </c>
      <c r="B86" s="26" t="s">
        <v>14</v>
      </c>
      <c r="C86" s="36">
        <v>33</v>
      </c>
      <c r="D86" s="43" t="s">
        <v>84</v>
      </c>
      <c r="E86" s="44">
        <f>SUM(E81:E85)</f>
        <v>290000</v>
      </c>
      <c r="H86" s="45">
        <v>725000</v>
      </c>
      <c r="I86" s="45">
        <v>365000</v>
      </c>
      <c r="J86" s="45">
        <v>1090000</v>
      </c>
    </row>
    <row r="87" spans="1:10" x14ac:dyDescent="0.25">
      <c r="A87" s="91">
        <v>13</v>
      </c>
      <c r="B87" s="26" t="s">
        <v>14</v>
      </c>
      <c r="C87" s="27">
        <v>351</v>
      </c>
      <c r="D87" s="42" t="s">
        <v>49</v>
      </c>
      <c r="E87" s="29">
        <f>SUM(E86,E80)*0.27</f>
        <v>199800</v>
      </c>
      <c r="H87" s="96">
        <v>253800</v>
      </c>
      <c r="I87" s="97"/>
      <c r="J87" s="24">
        <v>253800</v>
      </c>
    </row>
    <row r="88" spans="1:10" x14ac:dyDescent="0.25">
      <c r="A88" s="91">
        <v>14</v>
      </c>
      <c r="B88" s="26" t="s">
        <v>14</v>
      </c>
      <c r="C88" s="36">
        <v>35</v>
      </c>
      <c r="D88" s="43" t="s">
        <v>85</v>
      </c>
      <c r="E88" s="49">
        <f>SUM(E87:E87)</f>
        <v>199800</v>
      </c>
      <c r="H88" s="50">
        <v>253800</v>
      </c>
      <c r="I88" s="50">
        <v>0</v>
      </c>
      <c r="J88" s="50">
        <v>253800</v>
      </c>
    </row>
    <row r="89" spans="1:10" x14ac:dyDescent="0.25">
      <c r="A89" s="91">
        <v>15</v>
      </c>
      <c r="B89" s="26" t="s">
        <v>14</v>
      </c>
      <c r="C89" s="36">
        <v>3</v>
      </c>
      <c r="D89" s="43" t="s">
        <v>86</v>
      </c>
      <c r="E89" s="44">
        <f>SUM(E80+E86+E88)</f>
        <v>939800</v>
      </c>
      <c r="H89" s="45">
        <v>1193800</v>
      </c>
      <c r="I89" s="45">
        <v>365000</v>
      </c>
      <c r="J89" s="45">
        <v>1558800</v>
      </c>
    </row>
    <row r="90" spans="1:10" x14ac:dyDescent="0.25">
      <c r="A90" s="91">
        <v>16</v>
      </c>
      <c r="B90" s="100" t="s">
        <v>14</v>
      </c>
      <c r="C90" s="101">
        <v>62</v>
      </c>
      <c r="D90" s="102" t="s">
        <v>87</v>
      </c>
      <c r="E90" s="103"/>
      <c r="H90" s="104"/>
      <c r="I90" s="105"/>
      <c r="J90" s="24">
        <v>0</v>
      </c>
    </row>
    <row r="91" spans="1:10" x14ac:dyDescent="0.25">
      <c r="A91" s="91">
        <v>17</v>
      </c>
      <c r="B91" s="100" t="s">
        <v>14</v>
      </c>
      <c r="C91" s="101">
        <v>63</v>
      </c>
      <c r="D91" s="102" t="s">
        <v>88</v>
      </c>
      <c r="E91" s="103"/>
      <c r="H91" s="106"/>
      <c r="I91" s="105"/>
      <c r="J91" s="24">
        <v>0</v>
      </c>
    </row>
    <row r="92" spans="1:10" x14ac:dyDescent="0.25">
      <c r="A92" s="91">
        <v>18</v>
      </c>
      <c r="B92" s="100" t="s">
        <v>14</v>
      </c>
      <c r="C92" s="101">
        <v>67</v>
      </c>
      <c r="D92" s="102" t="s">
        <v>89</v>
      </c>
      <c r="E92" s="103"/>
      <c r="H92" s="106"/>
      <c r="I92" s="105"/>
      <c r="J92" s="24">
        <v>0</v>
      </c>
    </row>
    <row r="93" spans="1:10" x14ac:dyDescent="0.25">
      <c r="A93" s="91">
        <v>19</v>
      </c>
      <c r="B93" s="100" t="s">
        <v>14</v>
      </c>
      <c r="C93" s="107">
        <v>6</v>
      </c>
      <c r="D93" s="108" t="s">
        <v>90</v>
      </c>
      <c r="E93" s="109"/>
      <c r="F93" s="78"/>
      <c r="G93" s="79"/>
      <c r="H93" s="40"/>
      <c r="I93" s="98"/>
      <c r="J93" s="41">
        <v>0</v>
      </c>
    </row>
    <row r="94" spans="1:10" x14ac:dyDescent="0.25">
      <c r="A94" s="91">
        <v>20</v>
      </c>
      <c r="B94" s="100" t="s">
        <v>14</v>
      </c>
      <c r="C94" s="110">
        <v>71</v>
      </c>
      <c r="D94" s="111" t="s">
        <v>91</v>
      </c>
      <c r="E94" s="100"/>
      <c r="F94" s="100"/>
      <c r="G94" s="100"/>
      <c r="H94" s="96"/>
      <c r="I94" s="105"/>
      <c r="J94" s="24">
        <v>0</v>
      </c>
    </row>
    <row r="95" spans="1:10" x14ac:dyDescent="0.25">
      <c r="A95" s="91">
        <v>21</v>
      </c>
      <c r="B95" s="100" t="s">
        <v>14</v>
      </c>
      <c r="C95" s="110">
        <v>77</v>
      </c>
      <c r="D95" s="111" t="s">
        <v>65</v>
      </c>
      <c r="E95" s="81"/>
      <c r="F95" s="81"/>
      <c r="G95" s="81"/>
      <c r="H95" s="112"/>
      <c r="I95" s="105"/>
      <c r="J95" s="24">
        <v>0</v>
      </c>
    </row>
    <row r="96" spans="1:10" x14ac:dyDescent="0.25">
      <c r="A96" s="91">
        <v>22</v>
      </c>
      <c r="B96" s="26" t="s">
        <v>14</v>
      </c>
      <c r="C96" s="36">
        <v>7</v>
      </c>
      <c r="D96" s="113" t="s">
        <v>92</v>
      </c>
      <c r="E96" s="114"/>
      <c r="F96" s="78"/>
      <c r="G96" s="79"/>
      <c r="H96" s="40">
        <v>0</v>
      </c>
      <c r="I96" s="98"/>
      <c r="J96" s="41">
        <v>0</v>
      </c>
    </row>
    <row r="97" spans="1:10" ht="15" x14ac:dyDescent="0.25">
      <c r="A97" s="423">
        <v>23</v>
      </c>
      <c r="B97" s="427" t="s">
        <v>70</v>
      </c>
      <c r="C97" s="428"/>
      <c r="D97" s="429"/>
      <c r="E97" s="435">
        <f>SUM(E89)</f>
        <v>939800</v>
      </c>
      <c r="H97" s="436">
        <v>1193800</v>
      </c>
      <c r="I97" s="436">
        <v>365000</v>
      </c>
      <c r="J97" s="437">
        <v>1558800</v>
      </c>
    </row>
    <row r="98" spans="1:10" ht="15" x14ac:dyDescent="0.25">
      <c r="A98" s="424"/>
      <c r="B98" s="430"/>
      <c r="C98" s="431"/>
      <c r="D98" s="432"/>
      <c r="E98" s="435"/>
      <c r="H98" s="436"/>
      <c r="I98" s="436"/>
      <c r="J98" s="438"/>
    </row>
    <row r="99" spans="1:10" x14ac:dyDescent="0.25">
      <c r="A99" s="115"/>
      <c r="C99" s="116"/>
      <c r="D99" s="87"/>
      <c r="E99" s="117"/>
      <c r="F99" s="118"/>
      <c r="G99" s="119"/>
      <c r="H99" s="120"/>
      <c r="J99" s="8">
        <v>1558800</v>
      </c>
    </row>
    <row r="100" spans="1:10" x14ac:dyDescent="0.25">
      <c r="D100" s="4" t="s">
        <v>93</v>
      </c>
      <c r="E100" s="5"/>
      <c r="F100" s="3" t="s">
        <v>94</v>
      </c>
      <c r="H100" s="6"/>
    </row>
    <row r="101" spans="1:10" x14ac:dyDescent="0.25">
      <c r="D101" s="4" t="s">
        <v>95</v>
      </c>
      <c r="E101" s="5"/>
      <c r="H101" s="6"/>
    </row>
    <row r="102" spans="1:10" x14ac:dyDescent="0.25">
      <c r="D102" s="4"/>
      <c r="E102" s="5"/>
      <c r="H102" s="6"/>
    </row>
    <row r="103" spans="1:10" x14ac:dyDescent="0.25">
      <c r="A103" s="423" t="s">
        <v>2</v>
      </c>
      <c r="B103" s="426" t="s">
        <v>3</v>
      </c>
      <c r="C103" s="426"/>
      <c r="D103" s="20" t="s">
        <v>4</v>
      </c>
      <c r="E103" s="21" t="s">
        <v>5</v>
      </c>
      <c r="F103" s="3">
        <v>511112</v>
      </c>
      <c r="H103" s="15" t="s">
        <v>5</v>
      </c>
      <c r="I103" s="18" t="s">
        <v>6</v>
      </c>
      <c r="J103" s="19" t="s">
        <v>7</v>
      </c>
    </row>
    <row r="104" spans="1:10" x14ac:dyDescent="0.25">
      <c r="A104" s="424"/>
      <c r="B104" s="426" t="s">
        <v>8</v>
      </c>
      <c r="C104" s="426"/>
      <c r="D104" s="20" t="s">
        <v>9</v>
      </c>
      <c r="E104" s="21" t="s">
        <v>10</v>
      </c>
      <c r="H104" s="22" t="s">
        <v>11</v>
      </c>
      <c r="I104" s="23" t="s">
        <v>12</v>
      </c>
      <c r="J104" s="24" t="s">
        <v>13</v>
      </c>
    </row>
    <row r="105" spans="1:10" x14ac:dyDescent="0.25">
      <c r="A105" s="91">
        <v>1</v>
      </c>
      <c r="B105" s="110" t="s">
        <v>14</v>
      </c>
      <c r="C105" s="110">
        <v>12</v>
      </c>
      <c r="D105" s="102" t="s">
        <v>73</v>
      </c>
      <c r="E105" s="121"/>
      <c r="H105" s="22"/>
      <c r="I105" s="23"/>
      <c r="J105" s="122"/>
    </row>
    <row r="106" spans="1:10" x14ac:dyDescent="0.25">
      <c r="A106" s="91">
        <v>2</v>
      </c>
      <c r="B106" s="110" t="s">
        <v>14</v>
      </c>
      <c r="C106" s="110">
        <v>1</v>
      </c>
      <c r="D106" s="123" t="s">
        <v>74</v>
      </c>
      <c r="E106" s="121"/>
      <c r="H106" s="124"/>
      <c r="I106" s="23"/>
      <c r="J106" s="122"/>
    </row>
    <row r="107" spans="1:10" x14ac:dyDescent="0.25">
      <c r="A107" s="91">
        <v>3</v>
      </c>
      <c r="B107" s="110" t="s">
        <v>14</v>
      </c>
      <c r="C107" s="110">
        <v>21</v>
      </c>
      <c r="D107" s="123" t="s">
        <v>96</v>
      </c>
      <c r="E107" s="121"/>
      <c r="H107" s="124"/>
      <c r="I107" s="23"/>
      <c r="J107" s="122"/>
    </row>
    <row r="108" spans="1:10" x14ac:dyDescent="0.25">
      <c r="A108" s="91">
        <v>4</v>
      </c>
      <c r="B108" s="110" t="s">
        <v>14</v>
      </c>
      <c r="C108" s="110">
        <v>336</v>
      </c>
      <c r="D108" s="102" t="s">
        <v>97</v>
      </c>
      <c r="E108" s="121"/>
      <c r="H108" s="124"/>
      <c r="I108" s="23"/>
      <c r="J108" s="24"/>
    </row>
    <row r="109" spans="1:10" x14ac:dyDescent="0.25">
      <c r="A109" s="91">
        <v>5</v>
      </c>
      <c r="B109" s="110" t="s">
        <v>14</v>
      </c>
      <c r="C109" s="110">
        <v>351</v>
      </c>
      <c r="D109" s="125" t="s">
        <v>98</v>
      </c>
      <c r="E109" s="121"/>
      <c r="H109" s="22"/>
      <c r="I109" s="23"/>
      <c r="J109" s="24"/>
    </row>
    <row r="110" spans="1:10" x14ac:dyDescent="0.25">
      <c r="A110" s="91">
        <v>6</v>
      </c>
      <c r="B110" s="110" t="s">
        <v>14</v>
      </c>
      <c r="C110" s="110">
        <v>355</v>
      </c>
      <c r="D110" s="125" t="s">
        <v>99</v>
      </c>
      <c r="E110" s="121"/>
      <c r="H110" s="22"/>
      <c r="I110" s="23"/>
      <c r="J110" s="24"/>
    </row>
    <row r="111" spans="1:10" x14ac:dyDescent="0.25">
      <c r="A111" s="91">
        <v>7</v>
      </c>
      <c r="B111" s="110" t="s">
        <v>14</v>
      </c>
      <c r="C111" s="110">
        <v>355</v>
      </c>
      <c r="D111" s="125" t="s">
        <v>100</v>
      </c>
      <c r="E111" s="121"/>
      <c r="H111" s="22"/>
      <c r="I111" s="23"/>
      <c r="J111" s="24"/>
    </row>
    <row r="112" spans="1:10" x14ac:dyDescent="0.25">
      <c r="A112" s="91">
        <v>8</v>
      </c>
      <c r="B112" s="110" t="s">
        <v>14</v>
      </c>
      <c r="C112" s="110">
        <v>35</v>
      </c>
      <c r="D112" s="126" t="s">
        <v>101</v>
      </c>
      <c r="E112" s="127"/>
      <c r="F112" s="55"/>
      <c r="G112" s="56"/>
      <c r="H112" s="124"/>
      <c r="I112" s="23"/>
      <c r="J112" s="24"/>
    </row>
    <row r="113" spans="1:10" x14ac:dyDescent="0.25">
      <c r="A113" s="91">
        <v>9</v>
      </c>
      <c r="B113" s="110" t="s">
        <v>14</v>
      </c>
      <c r="C113" s="110">
        <v>3</v>
      </c>
      <c r="D113" s="108" t="s">
        <v>100</v>
      </c>
      <c r="E113" s="128"/>
      <c r="F113" s="78"/>
      <c r="G113" s="79"/>
      <c r="H113" s="94"/>
      <c r="I113" s="94"/>
      <c r="J113" s="94"/>
    </row>
    <row r="114" spans="1:10" x14ac:dyDescent="0.25">
      <c r="A114" s="91">
        <v>10</v>
      </c>
      <c r="B114" s="110" t="s">
        <v>14</v>
      </c>
      <c r="C114" s="110">
        <v>613</v>
      </c>
      <c r="D114" s="125" t="s">
        <v>102</v>
      </c>
      <c r="E114" s="121"/>
      <c r="H114" s="22"/>
      <c r="I114" s="23"/>
      <c r="J114" s="24"/>
    </row>
    <row r="115" spans="1:10" x14ac:dyDescent="0.25">
      <c r="A115" s="91">
        <v>11</v>
      </c>
      <c r="B115" s="110" t="s">
        <v>14</v>
      </c>
      <c r="C115" s="110">
        <v>62</v>
      </c>
      <c r="D115" s="129" t="s">
        <v>103</v>
      </c>
      <c r="E115" s="100"/>
      <c r="F115" s="100"/>
      <c r="G115" s="100"/>
      <c r="H115" s="96"/>
      <c r="I115" s="23"/>
      <c r="J115" s="24"/>
    </row>
    <row r="116" spans="1:10" x14ac:dyDescent="0.25">
      <c r="A116" s="91">
        <v>12</v>
      </c>
      <c r="B116" s="110" t="s">
        <v>14</v>
      </c>
      <c r="C116" s="110">
        <v>62</v>
      </c>
      <c r="D116" s="129" t="s">
        <v>104</v>
      </c>
      <c r="E116" s="100"/>
      <c r="F116" s="100"/>
      <c r="G116" s="100"/>
      <c r="H116" s="96"/>
      <c r="I116" s="23"/>
      <c r="J116" s="24"/>
    </row>
    <row r="117" spans="1:10" x14ac:dyDescent="0.25">
      <c r="A117" s="91">
        <v>13</v>
      </c>
      <c r="B117" s="110" t="s">
        <v>14</v>
      </c>
      <c r="C117" s="110">
        <v>624</v>
      </c>
      <c r="D117" s="129" t="s">
        <v>105</v>
      </c>
      <c r="E117" s="100"/>
      <c r="F117" s="100"/>
      <c r="G117" s="100"/>
      <c r="H117" s="96"/>
      <c r="I117" s="23"/>
      <c r="J117" s="24"/>
    </row>
    <row r="118" spans="1:10" x14ac:dyDescent="0.25">
      <c r="A118" s="91">
        <v>14</v>
      </c>
      <c r="B118" s="110" t="s">
        <v>14</v>
      </c>
      <c r="C118" s="110">
        <v>67</v>
      </c>
      <c r="D118" s="129" t="s">
        <v>106</v>
      </c>
      <c r="E118" s="100"/>
      <c r="F118" s="100"/>
      <c r="G118" s="100"/>
      <c r="H118" s="96"/>
      <c r="I118" s="23"/>
      <c r="J118" s="24"/>
    </row>
    <row r="119" spans="1:10" x14ac:dyDescent="0.25">
      <c r="A119" s="91">
        <v>15</v>
      </c>
      <c r="B119" s="110" t="s">
        <v>14</v>
      </c>
      <c r="C119" s="107">
        <v>6</v>
      </c>
      <c r="D119" s="113" t="s">
        <v>107</v>
      </c>
      <c r="E119" s="81"/>
      <c r="F119" s="81"/>
      <c r="G119" s="81"/>
      <c r="H119" s="130">
        <v>0</v>
      </c>
      <c r="I119" s="130">
        <v>0</v>
      </c>
      <c r="J119" s="130">
        <v>0</v>
      </c>
    </row>
    <row r="120" spans="1:10" x14ac:dyDescent="0.25">
      <c r="A120" s="91">
        <v>16</v>
      </c>
      <c r="B120" s="110" t="s">
        <v>14</v>
      </c>
      <c r="C120" s="110">
        <v>336</v>
      </c>
      <c r="D120" s="125" t="s">
        <v>97</v>
      </c>
      <c r="E120" s="71"/>
      <c r="F120" s="71"/>
      <c r="G120" s="71"/>
      <c r="H120" s="112"/>
      <c r="I120" s="23"/>
      <c r="J120" s="24"/>
    </row>
    <row r="121" spans="1:10" x14ac:dyDescent="0.25">
      <c r="A121" s="91">
        <v>17</v>
      </c>
      <c r="B121" s="110" t="s">
        <v>14</v>
      </c>
      <c r="C121" s="110">
        <v>61</v>
      </c>
      <c r="D121" s="129" t="s">
        <v>103</v>
      </c>
      <c r="E121" s="71"/>
      <c r="F121" s="71"/>
      <c r="G121" s="71"/>
      <c r="H121" s="112"/>
      <c r="I121" s="23"/>
      <c r="J121" s="24"/>
    </row>
    <row r="122" spans="1:10" x14ac:dyDescent="0.25">
      <c r="A122" s="91">
        <v>18</v>
      </c>
      <c r="B122" s="110" t="s">
        <v>14</v>
      </c>
      <c r="C122" s="110">
        <v>67</v>
      </c>
      <c r="D122" s="129" t="s">
        <v>106</v>
      </c>
      <c r="E122" s="71"/>
      <c r="F122" s="71"/>
      <c r="G122" s="71"/>
      <c r="H122" s="112"/>
      <c r="I122" s="23"/>
      <c r="J122" s="24"/>
    </row>
    <row r="123" spans="1:10" x14ac:dyDescent="0.25">
      <c r="A123" s="91">
        <v>19</v>
      </c>
      <c r="B123" s="107" t="s">
        <v>14</v>
      </c>
      <c r="C123" s="107">
        <v>6</v>
      </c>
      <c r="D123" s="113" t="s">
        <v>108</v>
      </c>
      <c r="E123" s="81"/>
      <c r="F123" s="81"/>
      <c r="G123" s="81"/>
      <c r="H123" s="130">
        <v>0</v>
      </c>
      <c r="I123" s="130">
        <v>0</v>
      </c>
      <c r="J123" s="130">
        <v>0</v>
      </c>
    </row>
    <row r="124" spans="1:10" x14ac:dyDescent="0.25">
      <c r="A124" s="91">
        <v>20</v>
      </c>
      <c r="B124" s="110" t="s">
        <v>14</v>
      </c>
      <c r="C124" s="101">
        <v>713</v>
      </c>
      <c r="D124" s="53" t="s">
        <v>109</v>
      </c>
      <c r="E124" s="67"/>
      <c r="F124" s="67"/>
      <c r="G124" s="67"/>
      <c r="H124" s="112"/>
      <c r="I124" s="68"/>
      <c r="J124" s="131"/>
    </row>
    <row r="125" spans="1:10" ht="18.75" x14ac:dyDescent="0.3">
      <c r="A125" s="91">
        <v>21</v>
      </c>
      <c r="B125" s="110" t="s">
        <v>14</v>
      </c>
      <c r="C125" s="110">
        <v>714</v>
      </c>
      <c r="D125" s="132" t="s">
        <v>110</v>
      </c>
      <c r="E125" s="26"/>
      <c r="F125" s="26"/>
      <c r="G125" s="26"/>
      <c r="H125" s="133"/>
      <c r="I125" s="105"/>
      <c r="J125" s="134"/>
    </row>
    <row r="126" spans="1:10" ht="18.75" x14ac:dyDescent="0.3">
      <c r="A126" s="91">
        <v>22</v>
      </c>
      <c r="B126" s="110" t="s">
        <v>14</v>
      </c>
      <c r="C126" s="110"/>
      <c r="D126" s="129" t="s">
        <v>64</v>
      </c>
      <c r="E126" s="100"/>
      <c r="F126" s="100"/>
      <c r="G126" s="100"/>
      <c r="H126" s="133"/>
      <c r="I126" s="105"/>
      <c r="J126" s="134"/>
    </row>
    <row r="127" spans="1:10" ht="18.75" x14ac:dyDescent="0.3">
      <c r="A127" s="91">
        <v>23</v>
      </c>
      <c r="B127" s="110" t="s">
        <v>14</v>
      </c>
      <c r="C127" s="110">
        <v>743</v>
      </c>
      <c r="D127" s="129" t="s">
        <v>111</v>
      </c>
      <c r="E127" s="100"/>
      <c r="F127" s="100"/>
      <c r="G127" s="100"/>
      <c r="H127" s="96"/>
      <c r="I127" s="105"/>
      <c r="J127" s="134"/>
    </row>
    <row r="128" spans="1:10" x14ac:dyDescent="0.25">
      <c r="A128" s="91">
        <v>24</v>
      </c>
      <c r="B128" s="135" t="s">
        <v>14</v>
      </c>
      <c r="C128" s="36">
        <v>6</v>
      </c>
      <c r="D128" s="43" t="s">
        <v>112</v>
      </c>
      <c r="E128" s="44"/>
      <c r="H128" s="45">
        <v>0</v>
      </c>
      <c r="I128" s="45">
        <v>0</v>
      </c>
      <c r="J128" s="45">
        <v>0</v>
      </c>
    </row>
    <row r="129" spans="1:10" ht="15" x14ac:dyDescent="0.25">
      <c r="A129" s="423">
        <v>25</v>
      </c>
      <c r="B129" s="427" t="s">
        <v>70</v>
      </c>
      <c r="C129" s="428"/>
      <c r="D129" s="429"/>
      <c r="E129" s="435">
        <f>SUM(E101)</f>
        <v>0</v>
      </c>
      <c r="H129" s="436">
        <v>0</v>
      </c>
      <c r="I129" s="436">
        <v>0</v>
      </c>
      <c r="J129" s="436">
        <v>0</v>
      </c>
    </row>
    <row r="130" spans="1:10" ht="15" x14ac:dyDescent="0.25">
      <c r="A130" s="424"/>
      <c r="B130" s="430"/>
      <c r="C130" s="431"/>
      <c r="D130" s="432"/>
      <c r="E130" s="435"/>
      <c r="H130" s="436"/>
      <c r="I130" s="436"/>
      <c r="J130" s="436"/>
    </row>
    <row r="131" spans="1:10" x14ac:dyDescent="0.25">
      <c r="A131" s="115"/>
      <c r="C131" s="116"/>
      <c r="D131" s="87"/>
      <c r="E131" s="117"/>
      <c r="F131" s="118"/>
      <c r="G131" s="119"/>
      <c r="H131" s="120"/>
    </row>
    <row r="132" spans="1:10" x14ac:dyDescent="0.25">
      <c r="A132" s="115"/>
      <c r="C132" s="116"/>
      <c r="D132" s="87"/>
      <c r="E132" s="117"/>
      <c r="F132" s="118"/>
      <c r="G132" s="119"/>
      <c r="H132" s="120"/>
    </row>
    <row r="133" spans="1:10" x14ac:dyDescent="0.25">
      <c r="A133" s="115"/>
      <c r="C133" s="116"/>
      <c r="D133" s="4" t="s">
        <v>113</v>
      </c>
      <c r="E133" s="5"/>
      <c r="F133" s="3" t="s">
        <v>94</v>
      </c>
      <c r="H133" s="6"/>
    </row>
    <row r="134" spans="1:10" x14ac:dyDescent="0.25">
      <c r="A134" s="115"/>
      <c r="C134" s="116"/>
      <c r="D134" s="4" t="s">
        <v>114</v>
      </c>
      <c r="E134" s="5"/>
      <c r="H134" s="6"/>
    </row>
    <row r="135" spans="1:10" x14ac:dyDescent="0.25">
      <c r="A135" s="115"/>
      <c r="C135" s="116"/>
      <c r="D135" s="87"/>
      <c r="E135" s="117"/>
      <c r="F135" s="118"/>
      <c r="G135" s="119"/>
      <c r="H135" s="120"/>
    </row>
    <row r="136" spans="1:10" x14ac:dyDescent="0.25">
      <c r="A136" s="423" t="s">
        <v>2</v>
      </c>
      <c r="B136" s="426" t="s">
        <v>3</v>
      </c>
      <c r="C136" s="426"/>
      <c r="D136" s="20" t="s">
        <v>4</v>
      </c>
      <c r="E136" s="21" t="s">
        <v>5</v>
      </c>
      <c r="F136" s="3">
        <v>511112</v>
      </c>
      <c r="H136" s="15" t="s">
        <v>5</v>
      </c>
      <c r="I136" s="18" t="s">
        <v>6</v>
      </c>
      <c r="J136" s="19" t="s">
        <v>7</v>
      </c>
    </row>
    <row r="137" spans="1:10" x14ac:dyDescent="0.25">
      <c r="A137" s="442"/>
      <c r="B137" s="443" t="s">
        <v>8</v>
      </c>
      <c r="C137" s="443"/>
      <c r="D137" s="136" t="s">
        <v>9</v>
      </c>
      <c r="E137" s="137" t="s">
        <v>10</v>
      </c>
      <c r="H137" s="22" t="s">
        <v>11</v>
      </c>
      <c r="I137" s="23" t="s">
        <v>12</v>
      </c>
      <c r="J137" s="24" t="s">
        <v>13</v>
      </c>
    </row>
    <row r="138" spans="1:10" x14ac:dyDescent="0.25">
      <c r="A138" s="138">
        <v>1</v>
      </c>
      <c r="B138" s="139" t="s">
        <v>14</v>
      </c>
      <c r="C138" s="140">
        <v>355</v>
      </c>
      <c r="D138" s="141" t="s">
        <v>115</v>
      </c>
      <c r="E138" s="142"/>
      <c r="F138" s="140"/>
      <c r="G138" s="143"/>
      <c r="H138" s="144"/>
      <c r="I138" s="23"/>
      <c r="J138" s="24"/>
    </row>
    <row r="139" spans="1:10" x14ac:dyDescent="0.25">
      <c r="A139" s="138">
        <v>2</v>
      </c>
      <c r="B139" s="139" t="s">
        <v>14</v>
      </c>
      <c r="C139" s="140">
        <v>501</v>
      </c>
      <c r="D139" s="141" t="s">
        <v>116</v>
      </c>
      <c r="E139" s="142"/>
      <c r="F139" s="140"/>
      <c r="G139" s="143"/>
      <c r="H139" s="144">
        <v>484000</v>
      </c>
      <c r="I139" s="23">
        <v>1177155</v>
      </c>
      <c r="J139" s="24">
        <v>1661155</v>
      </c>
    </row>
    <row r="140" spans="1:10" x14ac:dyDescent="0.25">
      <c r="A140" s="138">
        <v>3</v>
      </c>
      <c r="B140" s="145" t="s">
        <v>117</v>
      </c>
      <c r="C140" s="146">
        <v>355</v>
      </c>
      <c r="D140" s="147" t="s">
        <v>118</v>
      </c>
      <c r="E140" s="148"/>
      <c r="F140" s="146"/>
      <c r="G140" s="149"/>
      <c r="H140" s="150"/>
      <c r="I140" s="23"/>
      <c r="J140" s="24"/>
    </row>
    <row r="141" spans="1:10" x14ac:dyDescent="0.25">
      <c r="A141" s="138">
        <v>4</v>
      </c>
      <c r="B141" s="446" t="s">
        <v>70</v>
      </c>
      <c r="C141" s="447"/>
      <c r="D141" s="448"/>
      <c r="E141" s="151"/>
      <c r="F141" s="151"/>
      <c r="G141" s="152"/>
      <c r="H141" s="153">
        <v>484000</v>
      </c>
      <c r="I141" s="153">
        <v>1177155</v>
      </c>
      <c r="J141" s="153">
        <v>1661155</v>
      </c>
    </row>
    <row r="142" spans="1:10" x14ac:dyDescent="0.25">
      <c r="A142" s="115"/>
      <c r="C142" s="154"/>
      <c r="D142" s="155"/>
      <c r="E142" s="156"/>
      <c r="F142" s="156"/>
      <c r="G142" s="157"/>
      <c r="H142" s="120"/>
      <c r="J142" s="8">
        <v>1661155</v>
      </c>
    </row>
    <row r="143" spans="1:10" x14ac:dyDescent="0.25">
      <c r="A143" s="115"/>
      <c r="C143" s="116"/>
      <c r="D143" s="87"/>
      <c r="E143" s="117"/>
      <c r="F143" s="116"/>
      <c r="G143" s="157"/>
      <c r="H143" s="120"/>
    </row>
    <row r="144" spans="1:10" x14ac:dyDescent="0.25">
      <c r="A144" s="115"/>
      <c r="C144" s="116"/>
      <c r="D144" s="87"/>
      <c r="E144" s="117"/>
      <c r="F144" s="118"/>
      <c r="G144" s="119"/>
      <c r="H144" s="120"/>
    </row>
    <row r="145" spans="1:10" x14ac:dyDescent="0.25">
      <c r="A145" s="115"/>
      <c r="C145" s="158"/>
      <c r="D145" s="4" t="s">
        <v>119</v>
      </c>
      <c r="E145" s="117"/>
      <c r="F145" s="118"/>
      <c r="G145" s="119"/>
      <c r="H145" s="120"/>
    </row>
    <row r="146" spans="1:10" x14ac:dyDescent="0.25">
      <c r="A146" s="115"/>
      <c r="C146" s="116"/>
      <c r="D146" s="4" t="s">
        <v>120</v>
      </c>
      <c r="E146" s="117"/>
      <c r="F146" s="118"/>
      <c r="G146" s="119"/>
      <c r="H146" s="120"/>
    </row>
    <row r="147" spans="1:10" x14ac:dyDescent="0.25">
      <c r="A147" s="423" t="s">
        <v>2</v>
      </c>
      <c r="B147" s="426" t="s">
        <v>3</v>
      </c>
      <c r="C147" s="426"/>
      <c r="D147" s="20" t="s">
        <v>4</v>
      </c>
      <c r="E147" s="21" t="s">
        <v>5</v>
      </c>
      <c r="F147" s="3">
        <v>511112</v>
      </c>
      <c r="H147" s="22" t="s">
        <v>5</v>
      </c>
      <c r="I147" s="18" t="s">
        <v>6</v>
      </c>
      <c r="J147" s="19" t="s">
        <v>7</v>
      </c>
    </row>
    <row r="148" spans="1:10" x14ac:dyDescent="0.25">
      <c r="A148" s="442"/>
      <c r="B148" s="443" t="s">
        <v>8</v>
      </c>
      <c r="C148" s="443"/>
      <c r="D148" s="136" t="s">
        <v>9</v>
      </c>
      <c r="E148" s="137" t="s">
        <v>10</v>
      </c>
      <c r="H148" s="22" t="s">
        <v>11</v>
      </c>
      <c r="I148" s="23" t="s">
        <v>12</v>
      </c>
      <c r="J148" s="24" t="s">
        <v>13</v>
      </c>
    </row>
    <row r="149" spans="1:10" x14ac:dyDescent="0.25">
      <c r="A149" s="138">
        <v>1</v>
      </c>
      <c r="B149" s="159" t="s">
        <v>14</v>
      </c>
      <c r="C149" s="159">
        <v>35</v>
      </c>
      <c r="D149" s="160" t="s">
        <v>115</v>
      </c>
      <c r="E149" s="137"/>
      <c r="H149" s="161"/>
      <c r="I149" s="23"/>
      <c r="J149" s="24"/>
    </row>
    <row r="150" spans="1:10" x14ac:dyDescent="0.25">
      <c r="A150" s="138">
        <v>2</v>
      </c>
      <c r="B150" s="159" t="s">
        <v>14</v>
      </c>
      <c r="C150" s="159">
        <v>506</v>
      </c>
      <c r="D150" s="58" t="s">
        <v>121</v>
      </c>
      <c r="E150" s="137"/>
      <c r="H150" s="161"/>
      <c r="I150" s="23"/>
      <c r="J150" s="24"/>
    </row>
    <row r="151" spans="1:10" x14ac:dyDescent="0.25">
      <c r="A151" s="138">
        <v>3</v>
      </c>
      <c r="B151" s="159" t="s">
        <v>14</v>
      </c>
      <c r="C151" s="159">
        <v>506</v>
      </c>
      <c r="D151" s="58" t="s">
        <v>122</v>
      </c>
      <c r="E151" s="137"/>
      <c r="H151" s="161"/>
      <c r="I151" s="23"/>
      <c r="J151" s="24"/>
    </row>
    <row r="152" spans="1:10" x14ac:dyDescent="0.25">
      <c r="A152" s="138">
        <v>4</v>
      </c>
      <c r="B152" s="135" t="s">
        <v>14</v>
      </c>
      <c r="C152" s="75">
        <v>5</v>
      </c>
      <c r="D152" s="162" t="s">
        <v>123</v>
      </c>
      <c r="E152" s="163"/>
      <c r="F152" s="75"/>
      <c r="G152" s="152"/>
      <c r="H152" s="153"/>
      <c r="I152" s="51"/>
      <c r="J152" s="41"/>
    </row>
    <row r="153" spans="1:10" x14ac:dyDescent="0.25">
      <c r="A153" s="138">
        <v>5</v>
      </c>
      <c r="B153" s="67" t="s">
        <v>14</v>
      </c>
      <c r="C153" s="52">
        <v>914</v>
      </c>
      <c r="D153" s="164" t="s">
        <v>124</v>
      </c>
      <c r="E153" s="165"/>
      <c r="F153" s="166"/>
      <c r="G153" s="167"/>
      <c r="H153" s="168">
        <v>4646988</v>
      </c>
      <c r="I153" s="23"/>
      <c r="J153" s="24">
        <v>4646988</v>
      </c>
    </row>
    <row r="154" spans="1:10" x14ac:dyDescent="0.25">
      <c r="A154" s="138">
        <v>6</v>
      </c>
      <c r="B154" s="67" t="s">
        <v>14</v>
      </c>
      <c r="C154" s="52">
        <v>914</v>
      </c>
      <c r="D154" s="164" t="s">
        <v>125</v>
      </c>
      <c r="E154" s="165"/>
      <c r="F154" s="166"/>
      <c r="G154" s="167"/>
      <c r="H154" s="168"/>
      <c r="I154" s="23">
        <v>517175</v>
      </c>
      <c r="J154" s="24">
        <v>517175</v>
      </c>
    </row>
    <row r="155" spans="1:10" ht="15.75" x14ac:dyDescent="0.25">
      <c r="A155" s="138">
        <v>7</v>
      </c>
      <c r="B155" s="26" t="s">
        <v>14</v>
      </c>
      <c r="C155" s="52">
        <v>9</v>
      </c>
      <c r="D155" s="169" t="s">
        <v>126</v>
      </c>
      <c r="E155" s="165"/>
      <c r="F155" s="166"/>
      <c r="G155" s="167"/>
      <c r="H155" s="170">
        <v>4646988</v>
      </c>
      <c r="I155" s="170">
        <v>517175</v>
      </c>
      <c r="J155" s="170">
        <v>5164163</v>
      </c>
    </row>
    <row r="156" spans="1:10" ht="15.75" x14ac:dyDescent="0.25">
      <c r="A156" s="138">
        <v>8</v>
      </c>
      <c r="B156" s="449" t="s">
        <v>127</v>
      </c>
      <c r="C156" s="449"/>
      <c r="D156" s="449"/>
      <c r="E156" s="171"/>
      <c r="F156" s="75"/>
      <c r="G156" s="152"/>
      <c r="H156" s="172">
        <v>4646988</v>
      </c>
      <c r="I156" s="172">
        <v>517175</v>
      </c>
      <c r="J156" s="172">
        <v>5164163</v>
      </c>
    </row>
    <row r="157" spans="1:10" x14ac:dyDescent="0.25">
      <c r="A157" s="173"/>
      <c r="C157" s="174"/>
      <c r="D157" s="87"/>
      <c r="E157" s="88"/>
      <c r="F157" s="118"/>
      <c r="G157" s="119"/>
      <c r="H157" s="89"/>
      <c r="J157" s="8">
        <v>5164163</v>
      </c>
    </row>
    <row r="158" spans="1:10" x14ac:dyDescent="0.25">
      <c r="A158" s="173"/>
      <c r="D158" s="4" t="s">
        <v>128</v>
      </c>
      <c r="E158" s="5"/>
      <c r="H158" s="6"/>
    </row>
    <row r="159" spans="1:10" x14ac:dyDescent="0.25">
      <c r="D159" s="4" t="s">
        <v>129</v>
      </c>
      <c r="E159" s="5"/>
      <c r="H159" s="6"/>
    </row>
    <row r="160" spans="1:10" x14ac:dyDescent="0.25">
      <c r="D160" s="4"/>
      <c r="E160" s="10"/>
      <c r="F160" s="3">
        <v>583119</v>
      </c>
      <c r="H160" s="11"/>
    </row>
    <row r="161" spans="1:10" x14ac:dyDescent="0.25">
      <c r="A161" s="423" t="s">
        <v>2</v>
      </c>
      <c r="B161" s="426" t="s">
        <v>3</v>
      </c>
      <c r="C161" s="426"/>
      <c r="D161" s="20" t="s">
        <v>4</v>
      </c>
      <c r="E161" s="21" t="s">
        <v>5</v>
      </c>
      <c r="F161" s="3">
        <v>511112</v>
      </c>
      <c r="H161" s="15" t="s">
        <v>5</v>
      </c>
      <c r="I161" s="18" t="s">
        <v>6</v>
      </c>
      <c r="J161" s="19" t="s">
        <v>7</v>
      </c>
    </row>
    <row r="162" spans="1:10" x14ac:dyDescent="0.25">
      <c r="A162" s="424"/>
      <c r="B162" s="426" t="s">
        <v>8</v>
      </c>
      <c r="C162" s="426"/>
      <c r="D162" s="20" t="s">
        <v>9</v>
      </c>
      <c r="E162" s="21" t="s">
        <v>10</v>
      </c>
      <c r="H162" s="22" t="s">
        <v>11</v>
      </c>
      <c r="I162" s="23" t="s">
        <v>12</v>
      </c>
      <c r="J162" s="24" t="s">
        <v>13</v>
      </c>
    </row>
    <row r="163" spans="1:10" x14ac:dyDescent="0.25">
      <c r="A163" s="91">
        <v>1</v>
      </c>
      <c r="B163" s="27" t="s">
        <v>14</v>
      </c>
      <c r="C163" s="27">
        <v>506</v>
      </c>
      <c r="D163" s="34" t="s">
        <v>130</v>
      </c>
      <c r="E163" s="21"/>
      <c r="H163" s="175">
        <v>861472</v>
      </c>
      <c r="I163" s="23"/>
      <c r="J163" s="24">
        <v>861472</v>
      </c>
    </row>
    <row r="164" spans="1:10" x14ac:dyDescent="0.25">
      <c r="A164" s="25">
        <v>2</v>
      </c>
      <c r="B164" s="27" t="s">
        <v>14</v>
      </c>
      <c r="C164" s="27">
        <v>504</v>
      </c>
      <c r="D164" s="34" t="s">
        <v>131</v>
      </c>
      <c r="E164" s="176">
        <v>27398720</v>
      </c>
      <c r="H164" s="177">
        <v>600000</v>
      </c>
      <c r="I164" s="23"/>
      <c r="J164" s="24">
        <v>600000</v>
      </c>
    </row>
    <row r="165" spans="1:10" x14ac:dyDescent="0.25">
      <c r="A165" s="25">
        <v>3</v>
      </c>
      <c r="B165" s="27" t="s">
        <v>14</v>
      </c>
      <c r="C165" s="27">
        <v>915</v>
      </c>
      <c r="D165" s="34" t="s">
        <v>132</v>
      </c>
      <c r="E165" s="176">
        <v>19052800</v>
      </c>
      <c r="H165" s="177">
        <v>70436245</v>
      </c>
      <c r="I165" s="23"/>
      <c r="J165" s="24">
        <v>70436245</v>
      </c>
    </row>
    <row r="166" spans="1:10" x14ac:dyDescent="0.25">
      <c r="A166" s="25">
        <v>4</v>
      </c>
      <c r="B166" s="27" t="s">
        <v>14</v>
      </c>
      <c r="C166" s="36">
        <v>9</v>
      </c>
      <c r="D166" s="43" t="s">
        <v>133</v>
      </c>
      <c r="E166" s="178">
        <f>SUM(E164:E165)</f>
        <v>46451520</v>
      </c>
      <c r="H166" s="179">
        <v>71897717</v>
      </c>
      <c r="I166" s="179">
        <v>0</v>
      </c>
      <c r="J166" s="179">
        <v>71897717</v>
      </c>
    </row>
    <row r="167" spans="1:10" ht="15" x14ac:dyDescent="0.25">
      <c r="A167" s="450">
        <v>5</v>
      </c>
      <c r="B167" s="427" t="s">
        <v>70</v>
      </c>
      <c r="C167" s="428"/>
      <c r="D167" s="429"/>
      <c r="E167" s="451">
        <f>SUM(E164:G165)</f>
        <v>46451520</v>
      </c>
      <c r="H167" s="444">
        <v>71897717</v>
      </c>
      <c r="I167" s="444">
        <v>0</v>
      </c>
      <c r="J167" s="444">
        <v>71897717</v>
      </c>
    </row>
    <row r="168" spans="1:10" ht="15" x14ac:dyDescent="0.25">
      <c r="A168" s="450"/>
      <c r="B168" s="430"/>
      <c r="C168" s="431"/>
      <c r="D168" s="432"/>
      <c r="E168" s="452"/>
      <c r="H168" s="445"/>
      <c r="I168" s="445"/>
      <c r="J168" s="445"/>
    </row>
    <row r="169" spans="1:10" x14ac:dyDescent="0.25">
      <c r="C169" s="116"/>
      <c r="D169" s="87"/>
      <c r="E169" s="117"/>
      <c r="F169" s="118"/>
      <c r="G169" s="119"/>
      <c r="H169" s="120"/>
    </row>
    <row r="170" spans="1:10" x14ac:dyDescent="0.25">
      <c r="A170" s="173"/>
      <c r="D170" s="4" t="s">
        <v>134</v>
      </c>
      <c r="E170" s="5"/>
      <c r="H170" s="6"/>
    </row>
    <row r="171" spans="1:10" x14ac:dyDescent="0.25">
      <c r="D171" s="4" t="s">
        <v>135</v>
      </c>
      <c r="E171" s="5"/>
      <c r="H171" s="6"/>
      <c r="I171" s="180"/>
      <c r="J171" s="181"/>
    </row>
    <row r="172" spans="1:10" x14ac:dyDescent="0.25">
      <c r="D172" s="4"/>
      <c r="E172" s="10"/>
      <c r="F172" s="3">
        <v>511116</v>
      </c>
      <c r="H172" s="11"/>
    </row>
    <row r="173" spans="1:10" x14ac:dyDescent="0.25">
      <c r="A173" s="423" t="s">
        <v>2</v>
      </c>
      <c r="B173" s="426" t="s">
        <v>3</v>
      </c>
      <c r="C173" s="426"/>
      <c r="D173" s="20" t="s">
        <v>4</v>
      </c>
      <c r="E173" s="21" t="s">
        <v>5</v>
      </c>
      <c r="F173" s="3">
        <v>511112</v>
      </c>
      <c r="H173" s="15" t="s">
        <v>5</v>
      </c>
      <c r="I173" s="18" t="s">
        <v>6</v>
      </c>
      <c r="J173" s="19" t="s">
        <v>7</v>
      </c>
    </row>
    <row r="174" spans="1:10" x14ac:dyDescent="0.25">
      <c r="A174" s="424"/>
      <c r="B174" s="426" t="s">
        <v>8</v>
      </c>
      <c r="C174" s="426"/>
      <c r="D174" s="20" t="s">
        <v>9</v>
      </c>
      <c r="E174" s="21" t="s">
        <v>10</v>
      </c>
      <c r="H174" s="22" t="s">
        <v>11</v>
      </c>
      <c r="I174" s="23" t="s">
        <v>12</v>
      </c>
      <c r="J174" s="24" t="s">
        <v>13</v>
      </c>
    </row>
    <row r="175" spans="1:10" x14ac:dyDescent="0.25">
      <c r="A175" s="25">
        <v>1</v>
      </c>
      <c r="B175" s="26" t="s">
        <v>14</v>
      </c>
      <c r="C175" s="27">
        <v>1101</v>
      </c>
      <c r="D175" s="28" t="s">
        <v>136</v>
      </c>
      <c r="E175" s="29">
        <v>1461000</v>
      </c>
      <c r="F175" s="3">
        <v>53111</v>
      </c>
      <c r="H175" s="96"/>
      <c r="I175" s="23"/>
      <c r="J175" s="24"/>
    </row>
    <row r="176" spans="1:10" x14ac:dyDescent="0.25">
      <c r="A176" s="25">
        <v>2</v>
      </c>
      <c r="B176" s="26" t="s">
        <v>14</v>
      </c>
      <c r="C176" s="36">
        <v>11</v>
      </c>
      <c r="D176" s="43" t="s">
        <v>137</v>
      </c>
      <c r="E176" s="38">
        <f>SUM(E175)</f>
        <v>1461000</v>
      </c>
      <c r="H176" s="182">
        <v>0</v>
      </c>
      <c r="I176" s="183"/>
      <c r="J176" s="184"/>
    </row>
    <row r="177" spans="1:10" x14ac:dyDescent="0.25">
      <c r="A177" s="25">
        <v>3</v>
      </c>
      <c r="B177" s="26" t="s">
        <v>14</v>
      </c>
      <c r="C177" s="27">
        <v>2</v>
      </c>
      <c r="D177" s="42" t="s">
        <v>138</v>
      </c>
      <c r="E177" s="29">
        <f>SUM(E176*0.135)</f>
        <v>197235</v>
      </c>
      <c r="H177" s="96"/>
      <c r="I177" s="185"/>
      <c r="J177" s="186"/>
    </row>
    <row r="178" spans="1:10" x14ac:dyDescent="0.25">
      <c r="A178" s="25">
        <v>4</v>
      </c>
      <c r="B178" s="26" t="s">
        <v>14</v>
      </c>
      <c r="C178" s="36">
        <v>2</v>
      </c>
      <c r="D178" s="43" t="s">
        <v>139</v>
      </c>
      <c r="E178" s="44">
        <f>SUM(E177:E177)</f>
        <v>197235</v>
      </c>
      <c r="H178" s="45">
        <v>0</v>
      </c>
      <c r="I178" s="51"/>
      <c r="J178" s="41"/>
    </row>
    <row r="179" spans="1:10" ht="15" x14ac:dyDescent="0.25">
      <c r="A179" s="423">
        <v>5</v>
      </c>
      <c r="B179" s="427" t="s">
        <v>140</v>
      </c>
      <c r="C179" s="428"/>
      <c r="D179" s="429"/>
      <c r="E179" s="435" t="e">
        <f>SUM(#REF!,E178,E176)</f>
        <v>#REF!</v>
      </c>
      <c r="H179" s="436">
        <v>0</v>
      </c>
      <c r="I179" s="453"/>
      <c r="J179" s="455"/>
    </row>
    <row r="180" spans="1:10" ht="15" x14ac:dyDescent="0.25">
      <c r="A180" s="424"/>
      <c r="B180" s="430"/>
      <c r="C180" s="431"/>
      <c r="D180" s="432"/>
      <c r="E180" s="435"/>
      <c r="H180" s="436"/>
      <c r="I180" s="454"/>
      <c r="J180" s="456"/>
    </row>
    <row r="181" spans="1:10" x14ac:dyDescent="0.25">
      <c r="A181" s="187"/>
      <c r="C181" s="188"/>
      <c r="D181" s="87"/>
      <c r="E181" s="117"/>
      <c r="H181" s="120"/>
    </row>
    <row r="182" spans="1:10" x14ac:dyDescent="0.25">
      <c r="D182" s="4" t="s">
        <v>141</v>
      </c>
      <c r="E182" s="5"/>
      <c r="H182" s="6"/>
      <c r="I182" s="189"/>
      <c r="J182" s="190"/>
    </row>
    <row r="183" spans="1:10" x14ac:dyDescent="0.25">
      <c r="D183" s="4" t="s">
        <v>142</v>
      </c>
      <c r="E183" s="5"/>
      <c r="H183" s="6"/>
    </row>
    <row r="184" spans="1:10" x14ac:dyDescent="0.25">
      <c r="D184" s="4"/>
      <c r="E184" s="10"/>
      <c r="F184" s="3">
        <v>511116</v>
      </c>
      <c r="H184" s="11"/>
    </row>
    <row r="185" spans="1:10" x14ac:dyDescent="0.25">
      <c r="A185" s="423" t="s">
        <v>2</v>
      </c>
      <c r="B185" s="426" t="s">
        <v>3</v>
      </c>
      <c r="C185" s="426"/>
      <c r="D185" s="20" t="s">
        <v>4</v>
      </c>
      <c r="E185" s="21" t="s">
        <v>5</v>
      </c>
      <c r="F185" s="3">
        <v>511112</v>
      </c>
      <c r="H185" s="15" t="s">
        <v>5</v>
      </c>
      <c r="I185" s="18" t="s">
        <v>6</v>
      </c>
      <c r="J185" s="19" t="s">
        <v>7</v>
      </c>
    </row>
    <row r="186" spans="1:10" x14ac:dyDescent="0.25">
      <c r="A186" s="424"/>
      <c r="B186" s="426" t="s">
        <v>8</v>
      </c>
      <c r="C186" s="426"/>
      <c r="D186" s="20" t="s">
        <v>9</v>
      </c>
      <c r="E186" s="21" t="s">
        <v>10</v>
      </c>
      <c r="H186" s="22" t="s">
        <v>11</v>
      </c>
      <c r="I186" s="23" t="s">
        <v>12</v>
      </c>
      <c r="J186" s="24" t="s">
        <v>13</v>
      </c>
    </row>
    <row r="187" spans="1:10" x14ac:dyDescent="0.25">
      <c r="A187" s="25">
        <v>1</v>
      </c>
      <c r="B187" s="26" t="s">
        <v>14</v>
      </c>
      <c r="C187" s="27">
        <v>1101</v>
      </c>
      <c r="D187" s="28" t="s">
        <v>136</v>
      </c>
      <c r="E187" s="29">
        <v>1300000</v>
      </c>
      <c r="F187" s="3">
        <v>53111</v>
      </c>
      <c r="H187" s="96">
        <v>1170538</v>
      </c>
      <c r="I187" s="191">
        <v>5077718</v>
      </c>
      <c r="J187" s="192">
        <v>6248256</v>
      </c>
    </row>
    <row r="188" spans="1:10" x14ac:dyDescent="0.25">
      <c r="A188" s="25">
        <v>2</v>
      </c>
      <c r="B188" s="26" t="s">
        <v>14</v>
      </c>
      <c r="C188" s="27">
        <v>1107</v>
      </c>
      <c r="D188" s="28" t="s">
        <v>143</v>
      </c>
      <c r="E188" s="32"/>
      <c r="H188" s="193"/>
      <c r="I188" s="191"/>
      <c r="J188" s="194"/>
    </row>
    <row r="189" spans="1:10" x14ac:dyDescent="0.25">
      <c r="A189" s="25">
        <v>3</v>
      </c>
      <c r="B189" s="26" t="s">
        <v>14</v>
      </c>
      <c r="C189" s="27">
        <v>1113</v>
      </c>
      <c r="D189" s="28" t="s">
        <v>144</v>
      </c>
      <c r="E189" s="32"/>
      <c r="H189" s="193"/>
      <c r="I189" s="191"/>
      <c r="J189" s="195"/>
    </row>
    <row r="190" spans="1:10" x14ac:dyDescent="0.25">
      <c r="A190" s="25">
        <v>4</v>
      </c>
      <c r="B190" s="26" t="s">
        <v>14</v>
      </c>
      <c r="C190" s="36">
        <v>11</v>
      </c>
      <c r="D190" s="43" t="s">
        <v>137</v>
      </c>
      <c r="E190" s="38">
        <f>SUM(E187)</f>
        <v>1300000</v>
      </c>
      <c r="H190" s="182">
        <v>1170538</v>
      </c>
      <c r="I190" s="51">
        <v>5077718</v>
      </c>
      <c r="J190" s="41">
        <v>6248256</v>
      </c>
    </row>
    <row r="191" spans="1:10" x14ac:dyDescent="0.25">
      <c r="A191" s="25">
        <v>5</v>
      </c>
      <c r="B191" s="196" t="s">
        <v>14</v>
      </c>
      <c r="C191" s="63">
        <v>231</v>
      </c>
      <c r="D191" s="58" t="s">
        <v>145</v>
      </c>
      <c r="E191" s="197"/>
      <c r="F191" s="60"/>
      <c r="G191" s="61"/>
      <c r="H191" s="198">
        <v>90717</v>
      </c>
      <c r="I191" s="68">
        <v>393548</v>
      </c>
      <c r="J191" s="131">
        <v>484265</v>
      </c>
    </row>
    <row r="192" spans="1:10" x14ac:dyDescent="0.25">
      <c r="A192" s="25">
        <v>6</v>
      </c>
      <c r="B192" s="196" t="s">
        <v>14</v>
      </c>
      <c r="C192" s="63">
        <v>233</v>
      </c>
      <c r="D192" s="58" t="s">
        <v>146</v>
      </c>
      <c r="E192" s="197"/>
      <c r="F192" s="60"/>
      <c r="G192" s="61"/>
      <c r="H192" s="198"/>
      <c r="I192" s="68"/>
      <c r="J192" s="131"/>
    </row>
    <row r="193" spans="1:10" x14ac:dyDescent="0.25">
      <c r="A193" s="25">
        <v>7</v>
      </c>
      <c r="B193" s="196" t="s">
        <v>14</v>
      </c>
      <c r="C193" s="63">
        <v>234</v>
      </c>
      <c r="D193" s="58" t="s">
        <v>147</v>
      </c>
      <c r="E193" s="197"/>
      <c r="F193" s="60"/>
      <c r="G193" s="61"/>
      <c r="H193" s="198"/>
      <c r="I193" s="68"/>
      <c r="J193" s="131"/>
    </row>
    <row r="194" spans="1:10" x14ac:dyDescent="0.25">
      <c r="A194" s="25">
        <v>8</v>
      </c>
      <c r="B194" s="196" t="s">
        <v>14</v>
      </c>
      <c r="C194" s="63">
        <v>237</v>
      </c>
      <c r="D194" s="58" t="s">
        <v>148</v>
      </c>
      <c r="E194" s="197"/>
      <c r="F194" s="60"/>
      <c r="G194" s="61"/>
      <c r="H194" s="198"/>
      <c r="I194" s="68"/>
      <c r="J194" s="131"/>
    </row>
    <row r="195" spans="1:10" x14ac:dyDescent="0.25">
      <c r="A195" s="25">
        <v>10</v>
      </c>
      <c r="B195" s="26" t="s">
        <v>14</v>
      </c>
      <c r="C195" s="36">
        <v>2</v>
      </c>
      <c r="D195" s="43" t="s">
        <v>149</v>
      </c>
      <c r="E195" s="44" t="e">
        <f>SUM(#REF!)</f>
        <v>#REF!</v>
      </c>
      <c r="H195" s="45">
        <v>90717</v>
      </c>
      <c r="I195" s="51">
        <v>393548</v>
      </c>
      <c r="J195" s="41">
        <v>484265</v>
      </c>
    </row>
    <row r="196" spans="1:10" x14ac:dyDescent="0.25">
      <c r="A196" s="25">
        <v>11</v>
      </c>
      <c r="B196" s="67" t="s">
        <v>14</v>
      </c>
      <c r="C196" s="52">
        <v>311</v>
      </c>
      <c r="D196" s="58" t="s">
        <v>28</v>
      </c>
      <c r="E196" s="199"/>
      <c r="F196" s="55"/>
      <c r="G196" s="56"/>
      <c r="H196" s="104"/>
      <c r="I196" s="68"/>
      <c r="J196" s="131"/>
    </row>
    <row r="197" spans="1:10" x14ac:dyDescent="0.25">
      <c r="A197" s="25">
        <v>12</v>
      </c>
      <c r="B197" s="67" t="s">
        <v>14</v>
      </c>
      <c r="C197" s="52">
        <v>312</v>
      </c>
      <c r="D197" s="58" t="s">
        <v>150</v>
      </c>
      <c r="E197" s="199"/>
      <c r="F197" s="55"/>
      <c r="G197" s="56"/>
      <c r="H197" s="57">
        <v>115000</v>
      </c>
      <c r="I197" s="68">
        <v>23000</v>
      </c>
      <c r="J197" s="131">
        <v>138000</v>
      </c>
    </row>
    <row r="198" spans="1:10" x14ac:dyDescent="0.25">
      <c r="A198" s="25">
        <v>13</v>
      </c>
      <c r="B198" s="67" t="s">
        <v>14</v>
      </c>
      <c r="C198" s="52">
        <v>31</v>
      </c>
      <c r="D198" s="200" t="s">
        <v>151</v>
      </c>
      <c r="E198" s="199"/>
      <c r="F198" s="55"/>
      <c r="G198" s="56"/>
      <c r="H198" s="40">
        <v>115000</v>
      </c>
      <c r="I198" s="40">
        <v>23000</v>
      </c>
      <c r="J198" s="40">
        <v>138000</v>
      </c>
    </row>
    <row r="199" spans="1:10" x14ac:dyDescent="0.25">
      <c r="A199" s="25">
        <v>14</v>
      </c>
      <c r="B199" s="67" t="s">
        <v>14</v>
      </c>
      <c r="C199" s="52">
        <v>337</v>
      </c>
      <c r="D199" s="58" t="s">
        <v>152</v>
      </c>
      <c r="E199" s="199"/>
      <c r="F199" s="55"/>
      <c r="G199" s="56"/>
      <c r="H199" s="57">
        <v>52000</v>
      </c>
      <c r="I199" s="68"/>
      <c r="J199" s="131"/>
    </row>
    <row r="200" spans="1:10" x14ac:dyDescent="0.25">
      <c r="A200" s="25">
        <v>15</v>
      </c>
      <c r="B200" s="67" t="s">
        <v>14</v>
      </c>
      <c r="C200" s="75">
        <v>33</v>
      </c>
      <c r="D200" s="79" t="s">
        <v>153</v>
      </c>
      <c r="E200" s="114"/>
      <c r="F200" s="78"/>
      <c r="G200" s="79"/>
      <c r="H200" s="40">
        <v>52000</v>
      </c>
      <c r="I200" s="51"/>
      <c r="J200" s="41">
        <v>52000</v>
      </c>
    </row>
    <row r="201" spans="1:10" x14ac:dyDescent="0.25">
      <c r="A201" s="25">
        <v>16</v>
      </c>
      <c r="B201" s="67"/>
      <c r="C201" s="52">
        <v>351</v>
      </c>
      <c r="D201" s="58" t="s">
        <v>98</v>
      </c>
      <c r="E201" s="199"/>
      <c r="F201" s="55"/>
      <c r="G201" s="56"/>
      <c r="H201" s="104">
        <v>45090</v>
      </c>
      <c r="I201" s="68">
        <v>6210</v>
      </c>
      <c r="J201" s="131">
        <v>51300</v>
      </c>
    </row>
    <row r="202" spans="1:10" x14ac:dyDescent="0.25">
      <c r="A202" s="25">
        <v>17</v>
      </c>
      <c r="B202" s="67" t="s">
        <v>14</v>
      </c>
      <c r="C202" s="52">
        <v>35</v>
      </c>
      <c r="D202" s="56" t="s">
        <v>115</v>
      </c>
      <c r="E202" s="199"/>
      <c r="F202" s="55"/>
      <c r="G202" s="56"/>
      <c r="H202" s="104"/>
      <c r="I202" s="68"/>
      <c r="J202" s="131"/>
    </row>
    <row r="203" spans="1:10" x14ac:dyDescent="0.25">
      <c r="A203" s="25">
        <v>18</v>
      </c>
      <c r="B203" s="67"/>
      <c r="C203" s="75">
        <v>3</v>
      </c>
      <c r="D203" s="200" t="s">
        <v>154</v>
      </c>
      <c r="E203" s="114"/>
      <c r="F203" s="78"/>
      <c r="G203" s="79"/>
      <c r="H203" s="40">
        <v>212090</v>
      </c>
      <c r="I203" s="40">
        <v>29210</v>
      </c>
      <c r="J203" s="40">
        <v>241300</v>
      </c>
    </row>
    <row r="204" spans="1:10" x14ac:dyDescent="0.25">
      <c r="A204" s="25">
        <v>19</v>
      </c>
      <c r="B204" s="67" t="s">
        <v>14</v>
      </c>
      <c r="C204" s="52">
        <v>643</v>
      </c>
      <c r="D204" s="58" t="s">
        <v>155</v>
      </c>
      <c r="E204" s="199"/>
      <c r="F204" s="55"/>
      <c r="G204" s="56"/>
      <c r="H204" s="104"/>
      <c r="I204" s="68"/>
      <c r="J204" s="131"/>
    </row>
    <row r="205" spans="1:10" x14ac:dyDescent="0.25">
      <c r="A205" s="25">
        <v>20</v>
      </c>
      <c r="B205" s="67" t="s">
        <v>14</v>
      </c>
      <c r="C205" s="52">
        <v>673</v>
      </c>
      <c r="D205" s="58" t="s">
        <v>156</v>
      </c>
      <c r="E205" s="199"/>
      <c r="F205" s="55"/>
      <c r="G205" s="56"/>
      <c r="H205" s="104"/>
      <c r="I205" s="68"/>
      <c r="J205" s="131"/>
    </row>
    <row r="206" spans="1:10" x14ac:dyDescent="0.25">
      <c r="A206" s="25">
        <v>20</v>
      </c>
      <c r="B206" s="67" t="s">
        <v>14</v>
      </c>
      <c r="C206" s="52">
        <v>733</v>
      </c>
      <c r="D206" s="58" t="s">
        <v>157</v>
      </c>
      <c r="E206" s="199"/>
      <c r="F206" s="55"/>
      <c r="G206" s="56"/>
      <c r="H206" s="104"/>
      <c r="I206" s="68"/>
      <c r="J206" s="131"/>
    </row>
    <row r="207" spans="1:10" x14ac:dyDescent="0.25">
      <c r="A207" s="25">
        <v>21</v>
      </c>
      <c r="B207" s="67" t="s">
        <v>14</v>
      </c>
      <c r="C207" s="52">
        <v>743</v>
      </c>
      <c r="D207" s="58" t="s">
        <v>158</v>
      </c>
      <c r="E207" s="199"/>
      <c r="F207" s="55"/>
      <c r="G207" s="56"/>
      <c r="H207" s="104"/>
      <c r="I207" s="68"/>
      <c r="J207" s="131"/>
    </row>
    <row r="208" spans="1:10" ht="15" x14ac:dyDescent="0.25">
      <c r="A208" s="423">
        <v>22</v>
      </c>
      <c r="B208" s="427" t="s">
        <v>140</v>
      </c>
      <c r="C208" s="428"/>
      <c r="D208" s="429"/>
      <c r="E208" s="435" t="e">
        <f>SUM(#REF!,E195,E190)</f>
        <v>#REF!</v>
      </c>
      <c r="H208" s="444">
        <v>1473345</v>
      </c>
      <c r="I208" s="444">
        <v>5500476</v>
      </c>
      <c r="J208" s="444">
        <v>6973821</v>
      </c>
    </row>
    <row r="209" spans="1:10" ht="15" x14ac:dyDescent="0.25">
      <c r="A209" s="442"/>
      <c r="B209" s="430"/>
      <c r="C209" s="431"/>
      <c r="D209" s="432"/>
      <c r="E209" s="435"/>
      <c r="H209" s="445"/>
      <c r="I209" s="445"/>
      <c r="J209" s="445"/>
    </row>
    <row r="210" spans="1:10" x14ac:dyDescent="0.25">
      <c r="A210" s="201"/>
      <c r="C210" s="116"/>
      <c r="D210" s="87"/>
      <c r="E210" s="117"/>
      <c r="F210" s="118"/>
      <c r="G210" s="119"/>
      <c r="H210" s="120"/>
      <c r="J210" s="8">
        <v>6973821</v>
      </c>
    </row>
    <row r="211" spans="1:10" x14ac:dyDescent="0.25">
      <c r="A211" s="202"/>
      <c r="D211" s="4" t="s">
        <v>159</v>
      </c>
      <c r="E211" s="203"/>
      <c r="H211" s="11"/>
    </row>
    <row r="212" spans="1:10" x14ac:dyDescent="0.25">
      <c r="D212" s="4" t="s">
        <v>160</v>
      </c>
      <c r="E212" s="5"/>
      <c r="H212" s="6"/>
    </row>
    <row r="213" spans="1:10" x14ac:dyDescent="0.25">
      <c r="D213" s="204"/>
      <c r="E213" s="10"/>
      <c r="F213" s="3" t="s">
        <v>161</v>
      </c>
      <c r="H213" s="11"/>
    </row>
    <row r="214" spans="1:10" x14ac:dyDescent="0.25">
      <c r="A214" s="423" t="s">
        <v>2</v>
      </c>
      <c r="B214" s="426" t="s">
        <v>3</v>
      </c>
      <c r="C214" s="426"/>
      <c r="D214" s="20" t="s">
        <v>4</v>
      </c>
      <c r="E214" s="21" t="s">
        <v>5</v>
      </c>
      <c r="F214" s="3">
        <v>511112</v>
      </c>
      <c r="H214" s="15" t="s">
        <v>5</v>
      </c>
      <c r="I214" s="18" t="s">
        <v>6</v>
      </c>
      <c r="J214" s="19" t="s">
        <v>7</v>
      </c>
    </row>
    <row r="215" spans="1:10" x14ac:dyDescent="0.25">
      <c r="A215" s="424"/>
      <c r="B215" s="426" t="s">
        <v>8</v>
      </c>
      <c r="C215" s="426"/>
      <c r="D215" s="20" t="s">
        <v>9</v>
      </c>
      <c r="E215" s="21" t="s">
        <v>10</v>
      </c>
      <c r="H215" s="22" t="s">
        <v>11</v>
      </c>
      <c r="I215" s="23" t="s">
        <v>12</v>
      </c>
      <c r="J215" s="24" t="s">
        <v>13</v>
      </c>
    </row>
    <row r="216" spans="1:10" x14ac:dyDescent="0.25">
      <c r="A216" s="25">
        <v>1</v>
      </c>
      <c r="B216" s="26" t="s">
        <v>14</v>
      </c>
      <c r="C216" s="27">
        <v>312</v>
      </c>
      <c r="D216" s="205" t="s">
        <v>162</v>
      </c>
      <c r="E216" s="206">
        <v>900000</v>
      </c>
      <c r="H216" s="30"/>
      <c r="I216" s="23"/>
      <c r="J216" s="24"/>
    </row>
    <row r="217" spans="1:10" x14ac:dyDescent="0.25">
      <c r="A217" s="25">
        <v>2</v>
      </c>
      <c r="B217" s="26" t="s">
        <v>14</v>
      </c>
      <c r="C217" s="27">
        <v>312</v>
      </c>
      <c r="D217" s="205" t="s">
        <v>163</v>
      </c>
      <c r="E217" s="206">
        <v>10000</v>
      </c>
      <c r="H217" s="30"/>
      <c r="I217" s="23"/>
      <c r="J217" s="24"/>
    </row>
    <row r="218" spans="1:10" x14ac:dyDescent="0.25">
      <c r="A218" s="25">
        <v>3</v>
      </c>
      <c r="B218" s="26" t="s">
        <v>14</v>
      </c>
      <c r="C218" s="27">
        <v>312</v>
      </c>
      <c r="D218" s="205" t="s">
        <v>164</v>
      </c>
      <c r="E218" s="206">
        <v>40000</v>
      </c>
      <c r="H218" s="30"/>
      <c r="I218" s="207"/>
      <c r="J218" s="208"/>
    </row>
    <row r="219" spans="1:10" x14ac:dyDescent="0.25">
      <c r="A219" s="25">
        <v>4</v>
      </c>
      <c r="B219" s="26" t="s">
        <v>14</v>
      </c>
      <c r="C219" s="65">
        <v>31</v>
      </c>
      <c r="D219" s="43" t="s">
        <v>165</v>
      </c>
      <c r="E219" s="44">
        <f>SUM(E216:E218)</f>
        <v>950000</v>
      </c>
      <c r="H219" s="45">
        <v>0</v>
      </c>
      <c r="I219" s="51"/>
      <c r="J219" s="41"/>
    </row>
    <row r="220" spans="1:10" x14ac:dyDescent="0.25">
      <c r="A220" s="25">
        <v>5</v>
      </c>
      <c r="B220" s="26" t="s">
        <v>14</v>
      </c>
      <c r="C220" s="27">
        <v>334</v>
      </c>
      <c r="D220" s="42" t="s">
        <v>166</v>
      </c>
      <c r="E220" s="29">
        <v>200000</v>
      </c>
      <c r="F220" s="3">
        <v>55219</v>
      </c>
      <c r="H220" s="96"/>
      <c r="I220" s="23"/>
      <c r="J220" s="24"/>
    </row>
    <row r="221" spans="1:10" x14ac:dyDescent="0.25">
      <c r="A221" s="25">
        <v>6</v>
      </c>
      <c r="B221" s="26" t="s">
        <v>14</v>
      </c>
      <c r="C221" s="27">
        <v>336</v>
      </c>
      <c r="D221" s="132" t="s">
        <v>167</v>
      </c>
      <c r="E221" s="29">
        <v>1500000</v>
      </c>
      <c r="H221" s="96"/>
      <c r="I221" s="23"/>
      <c r="J221" s="24"/>
    </row>
    <row r="222" spans="1:10" x14ac:dyDescent="0.25">
      <c r="A222" s="25">
        <v>7</v>
      </c>
      <c r="B222" s="26" t="s">
        <v>14</v>
      </c>
      <c r="C222" s="27">
        <v>337</v>
      </c>
      <c r="D222" s="42" t="s">
        <v>168</v>
      </c>
      <c r="E222" s="29">
        <v>450000</v>
      </c>
      <c r="H222" s="96">
        <v>2153000</v>
      </c>
      <c r="I222" s="209"/>
      <c r="J222" s="210">
        <v>2153000</v>
      </c>
    </row>
    <row r="223" spans="1:10" x14ac:dyDescent="0.25">
      <c r="A223" s="25">
        <v>8</v>
      </c>
      <c r="B223" s="26" t="s">
        <v>14</v>
      </c>
      <c r="C223" s="27">
        <v>337</v>
      </c>
      <c r="D223" s="42" t="s">
        <v>169</v>
      </c>
      <c r="E223" s="29">
        <v>50000</v>
      </c>
      <c r="H223" s="96"/>
      <c r="I223" s="23"/>
      <c r="J223" s="24"/>
    </row>
    <row r="224" spans="1:10" x14ac:dyDescent="0.25">
      <c r="A224" s="25">
        <v>9</v>
      </c>
      <c r="B224" s="26" t="s">
        <v>14</v>
      </c>
      <c r="C224" s="36">
        <v>33</v>
      </c>
      <c r="D224" s="43" t="s">
        <v>170</v>
      </c>
      <c r="E224" s="44">
        <f>SUM(E220:E223)</f>
        <v>2200000</v>
      </c>
      <c r="H224" s="45">
        <v>2153000</v>
      </c>
      <c r="I224" s="45">
        <v>0</v>
      </c>
      <c r="J224" s="45">
        <v>2153000</v>
      </c>
    </row>
    <row r="225" spans="1:10" x14ac:dyDescent="0.25">
      <c r="A225" s="25">
        <v>10</v>
      </c>
      <c r="B225" s="26" t="s">
        <v>14</v>
      </c>
      <c r="C225" s="27">
        <v>351</v>
      </c>
      <c r="D225" s="42" t="s">
        <v>49</v>
      </c>
      <c r="E225" s="29">
        <f>SUM(E220+E223+E219)*0.27</f>
        <v>324000</v>
      </c>
      <c r="F225" s="3">
        <v>561111</v>
      </c>
      <c r="H225" s="96">
        <v>581310</v>
      </c>
      <c r="I225" s="23"/>
      <c r="J225" s="24">
        <v>581310</v>
      </c>
    </row>
    <row r="226" spans="1:10" x14ac:dyDescent="0.25">
      <c r="A226" s="25">
        <v>11</v>
      </c>
      <c r="B226" s="26" t="s">
        <v>14</v>
      </c>
      <c r="C226" s="36">
        <v>35</v>
      </c>
      <c r="D226" s="43" t="s">
        <v>171</v>
      </c>
      <c r="E226" s="44">
        <f>SUM(E225:E225)</f>
        <v>324000</v>
      </c>
      <c r="H226" s="45">
        <v>581310</v>
      </c>
      <c r="I226" s="45">
        <v>0</v>
      </c>
      <c r="J226" s="45">
        <v>581310</v>
      </c>
    </row>
    <row r="227" spans="1:10" x14ac:dyDescent="0.25">
      <c r="A227" s="25">
        <v>12</v>
      </c>
      <c r="B227" s="26" t="s">
        <v>14</v>
      </c>
      <c r="C227" s="36">
        <v>3</v>
      </c>
      <c r="D227" s="43" t="s">
        <v>172</v>
      </c>
      <c r="E227" s="44">
        <f>SUM(E224+E226+E219)</f>
        <v>3474000</v>
      </c>
      <c r="H227" s="45">
        <v>2734310</v>
      </c>
      <c r="I227" s="45">
        <v>0</v>
      </c>
      <c r="J227" s="45">
        <v>2734310</v>
      </c>
    </row>
    <row r="228" spans="1:10" ht="15" x14ac:dyDescent="0.25">
      <c r="A228" s="423">
        <v>13</v>
      </c>
      <c r="B228" s="449" t="s">
        <v>173</v>
      </c>
      <c r="C228" s="449"/>
      <c r="D228" s="449"/>
      <c r="E228" s="433">
        <f>SUM(E227)</f>
        <v>3474000</v>
      </c>
      <c r="H228" s="439">
        <v>2734310</v>
      </c>
      <c r="I228" s="439">
        <v>0</v>
      </c>
      <c r="J228" s="439">
        <v>2734310</v>
      </c>
    </row>
    <row r="229" spans="1:10" ht="15" x14ac:dyDescent="0.25">
      <c r="A229" s="424"/>
      <c r="B229" s="449"/>
      <c r="C229" s="449"/>
      <c r="D229" s="449"/>
      <c r="E229" s="434"/>
      <c r="H229" s="440"/>
      <c r="I229" s="440"/>
      <c r="J229" s="440"/>
    </row>
    <row r="230" spans="1:10" x14ac:dyDescent="0.25">
      <c r="C230" s="116"/>
      <c r="D230" s="87"/>
      <c r="E230" s="88"/>
      <c r="F230" s="118"/>
      <c r="G230" s="119"/>
      <c r="H230" s="89"/>
      <c r="I230" s="180"/>
      <c r="J230" s="8">
        <v>2734310</v>
      </c>
    </row>
    <row r="231" spans="1:10" x14ac:dyDescent="0.25">
      <c r="A231" s="173"/>
      <c r="D231" s="4" t="s">
        <v>174</v>
      </c>
      <c r="E231" s="203"/>
      <c r="H231" s="11"/>
    </row>
    <row r="232" spans="1:10" x14ac:dyDescent="0.25">
      <c r="D232" s="4" t="s">
        <v>175</v>
      </c>
      <c r="E232" s="5"/>
      <c r="H232" s="6"/>
    </row>
    <row r="233" spans="1:10" x14ac:dyDescent="0.25">
      <c r="D233" s="204"/>
      <c r="E233" s="10"/>
      <c r="F233" s="3" t="s">
        <v>161</v>
      </c>
      <c r="H233" s="11"/>
    </row>
    <row r="234" spans="1:10" x14ac:dyDescent="0.25">
      <c r="A234" s="423" t="s">
        <v>2</v>
      </c>
      <c r="B234" s="426" t="s">
        <v>3</v>
      </c>
      <c r="C234" s="426"/>
      <c r="D234" s="20" t="s">
        <v>4</v>
      </c>
      <c r="E234" s="21" t="s">
        <v>5</v>
      </c>
      <c r="F234" s="3">
        <v>511112</v>
      </c>
      <c r="H234" s="15" t="s">
        <v>5</v>
      </c>
      <c r="I234" s="18" t="s">
        <v>6</v>
      </c>
      <c r="J234" s="19" t="s">
        <v>7</v>
      </c>
    </row>
    <row r="235" spans="1:10" x14ac:dyDescent="0.25">
      <c r="A235" s="424"/>
      <c r="B235" s="426" t="s">
        <v>8</v>
      </c>
      <c r="C235" s="426"/>
      <c r="D235" s="20" t="s">
        <v>9</v>
      </c>
      <c r="E235" s="21" t="s">
        <v>10</v>
      </c>
      <c r="H235" s="22" t="s">
        <v>11</v>
      </c>
      <c r="I235" s="23" t="s">
        <v>12</v>
      </c>
      <c r="J235" s="24" t="s">
        <v>13</v>
      </c>
    </row>
    <row r="236" spans="1:10" x14ac:dyDescent="0.25">
      <c r="A236" s="91">
        <v>1</v>
      </c>
      <c r="B236" s="211" t="s">
        <v>14</v>
      </c>
      <c r="C236" s="27">
        <v>312</v>
      </c>
      <c r="D236" s="205" t="s">
        <v>176</v>
      </c>
      <c r="E236" s="21"/>
      <c r="H236" s="212">
        <v>200000</v>
      </c>
      <c r="I236" s="23"/>
      <c r="J236" s="24">
        <v>200000</v>
      </c>
    </row>
    <row r="237" spans="1:10" x14ac:dyDescent="0.25">
      <c r="A237" s="91">
        <v>2</v>
      </c>
      <c r="B237" s="211" t="s">
        <v>14</v>
      </c>
      <c r="C237" s="27">
        <v>333</v>
      </c>
      <c r="D237" s="58" t="s">
        <v>177</v>
      </c>
      <c r="E237" s="21"/>
      <c r="H237" s="212">
        <v>788000</v>
      </c>
      <c r="I237" s="23"/>
      <c r="J237" s="24">
        <v>788000</v>
      </c>
    </row>
    <row r="238" spans="1:10" x14ac:dyDescent="0.25">
      <c r="A238" s="91">
        <v>3</v>
      </c>
      <c r="B238" s="211" t="s">
        <v>14</v>
      </c>
      <c r="C238" s="27">
        <v>336</v>
      </c>
      <c r="D238" s="205" t="s">
        <v>178</v>
      </c>
      <c r="E238" s="21"/>
      <c r="H238" s="212"/>
      <c r="I238" s="23"/>
      <c r="J238" s="24">
        <v>0</v>
      </c>
    </row>
    <row r="239" spans="1:10" x14ac:dyDescent="0.25">
      <c r="A239" s="91">
        <v>4</v>
      </c>
      <c r="B239" s="211" t="s">
        <v>14</v>
      </c>
      <c r="C239" s="27">
        <v>337</v>
      </c>
      <c r="D239" s="42" t="s">
        <v>179</v>
      </c>
      <c r="E239" s="29">
        <v>1500000</v>
      </c>
      <c r="F239" s="3">
        <v>55219</v>
      </c>
      <c r="H239" s="30">
        <v>2000000</v>
      </c>
      <c r="I239" s="23"/>
      <c r="J239" s="24">
        <v>2000000</v>
      </c>
    </row>
    <row r="240" spans="1:10" x14ac:dyDescent="0.25">
      <c r="A240" s="91">
        <v>5</v>
      </c>
      <c r="B240" s="211" t="s">
        <v>14</v>
      </c>
      <c r="C240" s="27">
        <v>337</v>
      </c>
      <c r="D240" s="42" t="s">
        <v>180</v>
      </c>
      <c r="E240" s="29">
        <v>1000000</v>
      </c>
      <c r="F240" s="3">
        <v>55218</v>
      </c>
      <c r="H240" s="30">
        <v>2000000</v>
      </c>
      <c r="I240" s="23"/>
      <c r="J240" s="24">
        <v>2000000</v>
      </c>
    </row>
    <row r="241" spans="1:10" x14ac:dyDescent="0.25">
      <c r="A241" s="91">
        <v>6</v>
      </c>
      <c r="B241" s="211" t="s">
        <v>14</v>
      </c>
      <c r="C241" s="36">
        <v>33</v>
      </c>
      <c r="D241" s="43" t="s">
        <v>181</v>
      </c>
      <c r="E241" s="44">
        <f>SUM(E239:E240)</f>
        <v>2500000</v>
      </c>
      <c r="H241" s="213">
        <v>4788000</v>
      </c>
      <c r="I241" s="51"/>
      <c r="J241" s="41">
        <v>4788000</v>
      </c>
    </row>
    <row r="242" spans="1:10" x14ac:dyDescent="0.25">
      <c r="A242" s="91">
        <v>7</v>
      </c>
      <c r="B242" s="211" t="s">
        <v>14</v>
      </c>
      <c r="C242" s="27">
        <v>351</v>
      </c>
      <c r="D242" s="42" t="s">
        <v>182</v>
      </c>
      <c r="E242" s="29">
        <f>SUM(E241*27%)</f>
        <v>675000</v>
      </c>
      <c r="F242" s="3">
        <v>561111</v>
      </c>
      <c r="H242" s="96">
        <v>1346760</v>
      </c>
      <c r="I242" s="23"/>
      <c r="J242" s="24">
        <v>1346760</v>
      </c>
    </row>
    <row r="243" spans="1:10" x14ac:dyDescent="0.25">
      <c r="A243" s="91">
        <v>8</v>
      </c>
      <c r="B243" s="211" t="s">
        <v>14</v>
      </c>
      <c r="C243" s="27">
        <v>355</v>
      </c>
      <c r="D243" s="42" t="s">
        <v>183</v>
      </c>
      <c r="E243" s="29"/>
      <c r="H243" s="96"/>
      <c r="I243" s="23"/>
      <c r="J243" s="24">
        <v>0</v>
      </c>
    </row>
    <row r="244" spans="1:10" x14ac:dyDescent="0.25">
      <c r="A244" s="91">
        <v>9</v>
      </c>
      <c r="B244" s="211" t="s">
        <v>14</v>
      </c>
      <c r="C244" s="75">
        <v>35</v>
      </c>
      <c r="D244" s="214" t="s">
        <v>184</v>
      </c>
      <c r="E244" s="215"/>
      <c r="F244" s="78"/>
      <c r="G244" s="79"/>
      <c r="H244" s="130">
        <v>1346760</v>
      </c>
      <c r="I244" s="51"/>
      <c r="J244" s="41">
        <v>1346760</v>
      </c>
    </row>
    <row r="245" spans="1:10" x14ac:dyDescent="0.25">
      <c r="A245" s="91">
        <v>10</v>
      </c>
      <c r="B245" s="211" t="s">
        <v>14</v>
      </c>
      <c r="C245" s="75">
        <v>3</v>
      </c>
      <c r="D245" s="214" t="s">
        <v>86</v>
      </c>
      <c r="E245" s="215"/>
      <c r="F245" s="78"/>
      <c r="G245" s="79"/>
      <c r="H245" s="130">
        <v>6334760</v>
      </c>
      <c r="I245" s="51"/>
      <c r="J245" s="41">
        <v>6334760</v>
      </c>
    </row>
    <row r="246" spans="1:10" x14ac:dyDescent="0.25">
      <c r="A246" s="91">
        <v>11</v>
      </c>
      <c r="B246" s="211" t="s">
        <v>14</v>
      </c>
      <c r="C246" s="27">
        <v>623</v>
      </c>
      <c r="D246" s="42" t="s">
        <v>185</v>
      </c>
      <c r="E246" s="29"/>
      <c r="H246" s="96"/>
      <c r="I246" s="23"/>
      <c r="J246" s="24">
        <v>0</v>
      </c>
    </row>
    <row r="247" spans="1:10" x14ac:dyDescent="0.25">
      <c r="A247" s="91">
        <v>12</v>
      </c>
      <c r="B247" s="211" t="s">
        <v>14</v>
      </c>
      <c r="C247" s="27">
        <v>673</v>
      </c>
      <c r="D247" s="42" t="s">
        <v>186</v>
      </c>
      <c r="E247" s="29"/>
      <c r="H247" s="96"/>
      <c r="I247" s="23"/>
      <c r="J247" s="24">
        <v>0</v>
      </c>
    </row>
    <row r="248" spans="1:10" x14ac:dyDescent="0.25">
      <c r="A248" s="91">
        <v>13</v>
      </c>
      <c r="B248" s="211" t="s">
        <v>14</v>
      </c>
      <c r="C248" s="75">
        <v>6</v>
      </c>
      <c r="D248" s="214" t="s">
        <v>187</v>
      </c>
      <c r="E248" s="215"/>
      <c r="F248" s="78"/>
      <c r="G248" s="79"/>
      <c r="H248" s="130">
        <v>0</v>
      </c>
      <c r="I248" s="51"/>
      <c r="J248" s="41">
        <v>0</v>
      </c>
    </row>
    <row r="249" spans="1:10" x14ac:dyDescent="0.25">
      <c r="A249" s="91">
        <v>14</v>
      </c>
      <c r="B249" s="211" t="s">
        <v>14</v>
      </c>
      <c r="C249" s="27">
        <v>71</v>
      </c>
      <c r="D249" s="58" t="s">
        <v>188</v>
      </c>
      <c r="E249" s="215"/>
      <c r="F249" s="78"/>
      <c r="G249" s="79"/>
      <c r="H249" s="112">
        <v>17263315</v>
      </c>
      <c r="I249" s="23">
        <v>14710400</v>
      </c>
      <c r="J249" s="24">
        <v>31973715</v>
      </c>
    </row>
    <row r="250" spans="1:10" x14ac:dyDescent="0.25">
      <c r="A250" s="91">
        <v>15</v>
      </c>
      <c r="B250" s="211" t="s">
        <v>14</v>
      </c>
      <c r="C250" s="27">
        <v>74</v>
      </c>
      <c r="D250" t="s">
        <v>189</v>
      </c>
      <c r="E250" s="215"/>
      <c r="F250" s="78"/>
      <c r="G250" s="79"/>
      <c r="H250" s="112">
        <v>4661095</v>
      </c>
      <c r="I250" s="23">
        <v>3971808</v>
      </c>
      <c r="J250" s="24">
        <v>8632903</v>
      </c>
    </row>
    <row r="251" spans="1:10" x14ac:dyDescent="0.25">
      <c r="A251" s="91">
        <v>16</v>
      </c>
      <c r="B251" s="211" t="s">
        <v>14</v>
      </c>
      <c r="C251" s="75">
        <v>7</v>
      </c>
      <c r="D251" s="152" t="s">
        <v>190</v>
      </c>
      <c r="E251" s="114" t="e">
        <f>SUM(E241+#REF!)</f>
        <v>#REF!</v>
      </c>
      <c r="F251" s="78"/>
      <c r="G251" s="79"/>
      <c r="H251" s="40">
        <v>21924410</v>
      </c>
      <c r="I251" s="51">
        <v>18682208</v>
      </c>
      <c r="J251" s="41">
        <v>40606618</v>
      </c>
    </row>
    <row r="252" spans="1:10" ht="15" x14ac:dyDescent="0.25">
      <c r="A252" s="423">
        <v>17</v>
      </c>
      <c r="B252" s="449" t="s">
        <v>191</v>
      </c>
      <c r="C252" s="449"/>
      <c r="D252" s="449"/>
      <c r="E252" s="433" t="e">
        <f>SUM(E251)</f>
        <v>#REF!</v>
      </c>
      <c r="H252" s="439">
        <v>28259170</v>
      </c>
      <c r="I252" s="439">
        <v>18682208</v>
      </c>
      <c r="J252" s="439">
        <v>46941378</v>
      </c>
    </row>
    <row r="253" spans="1:10" ht="15" x14ac:dyDescent="0.25">
      <c r="A253" s="424"/>
      <c r="B253" s="449"/>
      <c r="C253" s="449"/>
      <c r="D253" s="449"/>
      <c r="E253" s="434"/>
      <c r="H253" s="440"/>
      <c r="I253" s="440"/>
      <c r="J253" s="440"/>
    </row>
    <row r="254" spans="1:10" x14ac:dyDescent="0.25">
      <c r="C254" s="116"/>
      <c r="D254" s="87"/>
      <c r="E254" s="88"/>
      <c r="F254" s="118"/>
      <c r="G254" s="119"/>
      <c r="H254" s="89"/>
      <c r="J254" s="8">
        <v>46941378</v>
      </c>
    </row>
    <row r="255" spans="1:10" x14ac:dyDescent="0.25">
      <c r="A255" s="173"/>
      <c r="D255" s="4" t="s">
        <v>192</v>
      </c>
      <c r="E255" s="5"/>
      <c r="H255" s="6"/>
    </row>
    <row r="256" spans="1:10" x14ac:dyDescent="0.25">
      <c r="D256" s="4" t="s">
        <v>193</v>
      </c>
      <c r="E256" s="5"/>
      <c r="H256" s="6"/>
    </row>
    <row r="257" spans="1:10" x14ac:dyDescent="0.25">
      <c r="D257" s="4"/>
      <c r="E257" s="10"/>
      <c r="H257" s="11"/>
    </row>
    <row r="258" spans="1:10" x14ac:dyDescent="0.25">
      <c r="A258" s="423" t="s">
        <v>2</v>
      </c>
      <c r="B258" s="426" t="s">
        <v>3</v>
      </c>
      <c r="C258" s="426"/>
      <c r="D258" s="20" t="s">
        <v>4</v>
      </c>
      <c r="E258" s="21" t="s">
        <v>5</v>
      </c>
      <c r="F258" s="3">
        <v>511112</v>
      </c>
      <c r="H258" s="15" t="s">
        <v>5</v>
      </c>
      <c r="I258" s="18" t="s">
        <v>6</v>
      </c>
      <c r="J258" s="19" t="s">
        <v>7</v>
      </c>
    </row>
    <row r="259" spans="1:10" x14ac:dyDescent="0.25">
      <c r="A259" s="424"/>
      <c r="B259" s="426" t="s">
        <v>8</v>
      </c>
      <c r="C259" s="426"/>
      <c r="D259" s="20" t="s">
        <v>9</v>
      </c>
      <c r="E259" s="21" t="s">
        <v>10</v>
      </c>
      <c r="H259" s="22" t="s">
        <v>11</v>
      </c>
      <c r="I259" s="23" t="s">
        <v>12</v>
      </c>
      <c r="J259" s="24" t="s">
        <v>13</v>
      </c>
    </row>
    <row r="260" spans="1:10" x14ac:dyDescent="0.25">
      <c r="A260" s="25">
        <v>1</v>
      </c>
      <c r="B260" s="216" t="s">
        <v>14</v>
      </c>
      <c r="C260" s="27">
        <v>331</v>
      </c>
      <c r="D260" s="99" t="s">
        <v>194</v>
      </c>
      <c r="E260" s="29">
        <v>1150000</v>
      </c>
      <c r="F260" s="3">
        <v>55215</v>
      </c>
      <c r="H260" s="217">
        <v>2000000</v>
      </c>
      <c r="I260" s="23"/>
      <c r="J260" s="24">
        <v>2000000</v>
      </c>
    </row>
    <row r="261" spans="1:10" x14ac:dyDescent="0.25">
      <c r="A261" s="25">
        <v>2</v>
      </c>
      <c r="B261" s="216" t="s">
        <v>14</v>
      </c>
      <c r="C261" s="27">
        <v>334</v>
      </c>
      <c r="D261" s="99" t="s">
        <v>195</v>
      </c>
      <c r="E261" s="29"/>
      <c r="H261" s="217">
        <v>0</v>
      </c>
      <c r="I261" s="23"/>
      <c r="J261" s="24"/>
    </row>
    <row r="262" spans="1:10" x14ac:dyDescent="0.25">
      <c r="A262" s="25">
        <v>3</v>
      </c>
      <c r="B262" s="216" t="s">
        <v>14</v>
      </c>
      <c r="C262" s="36">
        <v>33</v>
      </c>
      <c r="D262" s="43" t="s">
        <v>196</v>
      </c>
      <c r="E262" s="49">
        <f>SUM(E260:E260)</f>
        <v>1150000</v>
      </c>
      <c r="F262" s="3">
        <v>56213</v>
      </c>
      <c r="H262" s="50">
        <v>2000000</v>
      </c>
      <c r="I262" s="51"/>
      <c r="J262" s="50">
        <v>2000000</v>
      </c>
    </row>
    <row r="263" spans="1:10" x14ac:dyDescent="0.25">
      <c r="A263" s="25">
        <v>4</v>
      </c>
      <c r="B263" s="216"/>
      <c r="C263" s="52">
        <v>351</v>
      </c>
      <c r="D263" s="42" t="s">
        <v>49</v>
      </c>
      <c r="E263" s="49"/>
      <c r="H263" s="62">
        <v>540000</v>
      </c>
      <c r="I263" s="23"/>
      <c r="J263" s="24">
        <v>540000</v>
      </c>
    </row>
    <row r="264" spans="1:10" x14ac:dyDescent="0.25">
      <c r="A264" s="25">
        <v>5</v>
      </c>
      <c r="B264" s="216" t="s">
        <v>14</v>
      </c>
      <c r="C264" s="27">
        <v>355</v>
      </c>
      <c r="D264" s="218" t="s">
        <v>197</v>
      </c>
      <c r="E264" s="29">
        <f>SUM(E260:E260)*0.27</f>
        <v>310500</v>
      </c>
      <c r="F264" s="3">
        <v>561111</v>
      </c>
      <c r="H264" s="96"/>
      <c r="I264" s="23"/>
      <c r="J264" s="24"/>
    </row>
    <row r="265" spans="1:10" x14ac:dyDescent="0.25">
      <c r="A265" s="25">
        <v>6</v>
      </c>
      <c r="B265" s="216" t="s">
        <v>14</v>
      </c>
      <c r="C265" s="36">
        <v>35</v>
      </c>
      <c r="D265" s="43" t="s">
        <v>198</v>
      </c>
      <c r="E265" s="49">
        <f>SUM(E264)</f>
        <v>310500</v>
      </c>
      <c r="H265" s="50">
        <v>540000</v>
      </c>
      <c r="I265" s="50">
        <v>0</v>
      </c>
      <c r="J265" s="50">
        <v>540000</v>
      </c>
    </row>
    <row r="266" spans="1:10" x14ac:dyDescent="0.25">
      <c r="A266" s="25">
        <v>7</v>
      </c>
      <c r="B266" s="216" t="s">
        <v>14</v>
      </c>
      <c r="C266" s="36">
        <v>3</v>
      </c>
      <c r="D266" s="43" t="s">
        <v>199</v>
      </c>
      <c r="E266" s="49">
        <f>SUM(E265,E262)</f>
        <v>1460500</v>
      </c>
      <c r="H266" s="50">
        <v>2540000</v>
      </c>
      <c r="I266" s="50">
        <v>0</v>
      </c>
      <c r="J266" s="50">
        <v>2540000</v>
      </c>
    </row>
    <row r="267" spans="1:10" ht="15" x14ac:dyDescent="0.25">
      <c r="A267" s="423">
        <v>8</v>
      </c>
      <c r="B267" s="219" t="s">
        <v>200</v>
      </c>
      <c r="C267" s="220"/>
      <c r="D267" s="221"/>
      <c r="E267" s="433">
        <f>SUM(E266)</f>
        <v>1460500</v>
      </c>
      <c r="H267" s="439">
        <v>2540000</v>
      </c>
      <c r="I267" s="439">
        <v>0</v>
      </c>
      <c r="J267" s="439">
        <v>2540000</v>
      </c>
    </row>
    <row r="268" spans="1:10" ht="15" x14ac:dyDescent="0.25">
      <c r="A268" s="424"/>
      <c r="B268" s="222"/>
      <c r="C268" s="223"/>
      <c r="D268" s="224"/>
      <c r="E268" s="434"/>
      <c r="H268" s="440"/>
      <c r="I268" s="440"/>
      <c r="J268" s="440"/>
    </row>
    <row r="269" spans="1:10" x14ac:dyDescent="0.25">
      <c r="C269" s="116"/>
      <c r="D269" s="87"/>
      <c r="E269" s="88"/>
      <c r="F269" s="118"/>
      <c r="G269" s="119"/>
      <c r="H269" s="89"/>
    </row>
    <row r="270" spans="1:10" x14ac:dyDescent="0.25">
      <c r="C270" s="116"/>
      <c r="D270" s="87"/>
      <c r="E270" s="88"/>
      <c r="F270" s="118"/>
      <c r="G270" s="119"/>
      <c r="H270" s="89"/>
    </row>
    <row r="271" spans="1:10" x14ac:dyDescent="0.25">
      <c r="C271" s="116"/>
      <c r="E271" s="88"/>
      <c r="F271" s="118"/>
      <c r="G271" s="119"/>
      <c r="H271" s="89"/>
    </row>
    <row r="272" spans="1:10" x14ac:dyDescent="0.25">
      <c r="C272" s="116"/>
      <c r="E272" s="88"/>
      <c r="F272" s="118"/>
      <c r="G272" s="119"/>
      <c r="H272" s="89"/>
      <c r="J272" s="8">
        <v>0</v>
      </c>
    </row>
    <row r="273" spans="1:10" x14ac:dyDescent="0.25">
      <c r="A273" s="173"/>
      <c r="D273" s="4" t="s">
        <v>201</v>
      </c>
      <c r="E273" s="5"/>
      <c r="H273" s="6"/>
    </row>
    <row r="274" spans="1:10" x14ac:dyDescent="0.25">
      <c r="D274" s="225" t="s">
        <v>202</v>
      </c>
      <c r="E274" s="5"/>
      <c r="H274" s="6"/>
    </row>
    <row r="275" spans="1:10" x14ac:dyDescent="0.25">
      <c r="C275" s="116"/>
      <c r="E275" s="88"/>
      <c r="F275" s="118"/>
      <c r="G275" s="119"/>
      <c r="H275" s="89"/>
    </row>
    <row r="276" spans="1:10" x14ac:dyDescent="0.25">
      <c r="A276" s="423" t="s">
        <v>2</v>
      </c>
      <c r="B276" s="426" t="s">
        <v>3</v>
      </c>
      <c r="C276" s="426"/>
      <c r="D276" s="20" t="s">
        <v>4</v>
      </c>
      <c r="E276" s="21" t="s">
        <v>5</v>
      </c>
      <c r="F276" s="3">
        <v>511112</v>
      </c>
      <c r="H276" s="15" t="s">
        <v>5</v>
      </c>
      <c r="I276" s="18" t="s">
        <v>6</v>
      </c>
      <c r="J276" s="19" t="s">
        <v>7</v>
      </c>
    </row>
    <row r="277" spans="1:10" x14ac:dyDescent="0.25">
      <c r="A277" s="424"/>
      <c r="B277" s="426" t="s">
        <v>8</v>
      </c>
      <c r="C277" s="426"/>
      <c r="D277" s="20" t="s">
        <v>9</v>
      </c>
      <c r="E277" s="21" t="s">
        <v>10</v>
      </c>
      <c r="H277" s="22" t="s">
        <v>11</v>
      </c>
      <c r="I277" s="23" t="s">
        <v>12</v>
      </c>
      <c r="J277" s="24" t="s">
        <v>13</v>
      </c>
    </row>
    <row r="278" spans="1:10" x14ac:dyDescent="0.25">
      <c r="A278" s="91">
        <v>1</v>
      </c>
      <c r="B278" s="110" t="s">
        <v>14</v>
      </c>
      <c r="C278" s="107">
        <v>1</v>
      </c>
      <c r="D278" s="108" t="s">
        <v>203</v>
      </c>
      <c r="E278" s="128"/>
      <c r="F278" s="78"/>
      <c r="G278" s="79"/>
      <c r="H278" s="226"/>
      <c r="I278" s="94"/>
      <c r="J278" s="94"/>
    </row>
    <row r="279" spans="1:10" x14ac:dyDescent="0.25">
      <c r="A279" s="91">
        <v>2</v>
      </c>
      <c r="B279" s="110" t="s">
        <v>14</v>
      </c>
      <c r="C279" s="107">
        <v>2</v>
      </c>
      <c r="D279" s="108" t="s">
        <v>204</v>
      </c>
      <c r="E279" s="128"/>
      <c r="F279" s="78"/>
      <c r="G279" s="79"/>
      <c r="H279" s="226"/>
      <c r="I279" s="94"/>
      <c r="J279" s="94"/>
    </row>
    <row r="280" spans="1:10" x14ac:dyDescent="0.25">
      <c r="A280" s="91">
        <v>3</v>
      </c>
      <c r="B280" s="110" t="s">
        <v>14</v>
      </c>
      <c r="C280" s="107">
        <v>31</v>
      </c>
      <c r="D280" s="108" t="s">
        <v>151</v>
      </c>
      <c r="E280" s="128"/>
      <c r="F280" s="78"/>
      <c r="G280" s="79"/>
      <c r="H280" s="226"/>
      <c r="I280" s="94"/>
      <c r="J280" s="94"/>
    </row>
    <row r="281" spans="1:10" x14ac:dyDescent="0.25">
      <c r="A281" s="91">
        <v>4</v>
      </c>
      <c r="B281" s="110" t="s">
        <v>14</v>
      </c>
      <c r="C281" s="110">
        <v>336</v>
      </c>
      <c r="D281" s="125" t="s">
        <v>205</v>
      </c>
      <c r="E281" s="121"/>
      <c r="H281" s="227">
        <v>4080000</v>
      </c>
      <c r="I281" s="23"/>
      <c r="J281" s="24">
        <v>4080000</v>
      </c>
    </row>
    <row r="282" spans="1:10" x14ac:dyDescent="0.25">
      <c r="A282" s="91">
        <v>5</v>
      </c>
      <c r="B282" s="110" t="s">
        <v>14</v>
      </c>
      <c r="C282" s="110">
        <v>337</v>
      </c>
      <c r="D282" s="125" t="s">
        <v>206</v>
      </c>
      <c r="E282" s="121"/>
      <c r="H282" s="227"/>
      <c r="I282" s="23"/>
      <c r="J282" s="24">
        <v>0</v>
      </c>
    </row>
    <row r="283" spans="1:10" x14ac:dyDescent="0.25">
      <c r="A283" s="91">
        <v>6</v>
      </c>
      <c r="B283" s="110" t="s">
        <v>14</v>
      </c>
      <c r="C283" s="107">
        <v>33</v>
      </c>
      <c r="D283" s="108" t="s">
        <v>153</v>
      </c>
      <c r="E283" s="121"/>
      <c r="H283" s="226">
        <v>4080000</v>
      </c>
      <c r="I283" s="94">
        <v>0</v>
      </c>
      <c r="J283" s="41">
        <v>4080000</v>
      </c>
    </row>
    <row r="284" spans="1:10" x14ac:dyDescent="0.25">
      <c r="A284" s="91">
        <v>7</v>
      </c>
      <c r="B284" s="110" t="s">
        <v>14</v>
      </c>
      <c r="C284" s="110">
        <v>342</v>
      </c>
      <c r="D284" s="125" t="s">
        <v>207</v>
      </c>
      <c r="E284" s="121"/>
      <c r="H284" s="227">
        <v>7380000</v>
      </c>
      <c r="I284" s="23"/>
      <c r="J284" s="24">
        <v>7380000</v>
      </c>
    </row>
    <row r="285" spans="1:10" x14ac:dyDescent="0.25">
      <c r="A285" s="91">
        <v>8</v>
      </c>
      <c r="B285" s="101" t="s">
        <v>14</v>
      </c>
      <c r="C285" s="107">
        <v>34</v>
      </c>
      <c r="D285" s="108" t="s">
        <v>208</v>
      </c>
      <c r="E285" s="128"/>
      <c r="F285" s="78"/>
      <c r="G285" s="79"/>
      <c r="H285" s="226">
        <v>7380000</v>
      </c>
      <c r="I285" s="94">
        <v>0</v>
      </c>
      <c r="J285" s="41">
        <v>7380000</v>
      </c>
    </row>
    <row r="286" spans="1:10" x14ac:dyDescent="0.25">
      <c r="A286" s="91">
        <v>9</v>
      </c>
      <c r="B286" s="110" t="s">
        <v>14</v>
      </c>
      <c r="C286" s="110">
        <v>351</v>
      </c>
      <c r="D286" s="125" t="s">
        <v>98</v>
      </c>
      <c r="E286" s="121"/>
      <c r="H286" s="227">
        <v>3094200</v>
      </c>
      <c r="I286" s="23"/>
      <c r="J286" s="24">
        <v>3094200</v>
      </c>
    </row>
    <row r="287" spans="1:10" x14ac:dyDescent="0.25">
      <c r="A287" s="91">
        <v>10</v>
      </c>
      <c r="B287" s="110" t="s">
        <v>14</v>
      </c>
      <c r="C287" s="110">
        <v>355</v>
      </c>
      <c r="D287" s="125" t="s">
        <v>209</v>
      </c>
      <c r="E287" s="121"/>
      <c r="H287" s="227"/>
      <c r="I287" s="23"/>
      <c r="J287" s="24">
        <v>0</v>
      </c>
    </row>
    <row r="288" spans="1:10" x14ac:dyDescent="0.25">
      <c r="A288" s="91">
        <v>11</v>
      </c>
      <c r="B288" s="110" t="s">
        <v>14</v>
      </c>
      <c r="C288" s="107">
        <v>35</v>
      </c>
      <c r="D288" s="108" t="s">
        <v>85</v>
      </c>
      <c r="E288" s="128"/>
      <c r="F288" s="78"/>
      <c r="G288" s="79"/>
      <c r="H288" s="226">
        <v>3094200</v>
      </c>
      <c r="I288" s="94">
        <v>0</v>
      </c>
      <c r="J288" s="41">
        <v>3094200</v>
      </c>
    </row>
    <row r="289" spans="1:10" x14ac:dyDescent="0.25">
      <c r="A289" s="91">
        <v>12</v>
      </c>
      <c r="B289" s="110" t="s">
        <v>14</v>
      </c>
      <c r="C289" s="107">
        <v>3</v>
      </c>
      <c r="D289" s="228" t="s">
        <v>210</v>
      </c>
      <c r="E289" s="128"/>
      <c r="F289" s="78"/>
      <c r="G289" s="79"/>
      <c r="H289" s="226">
        <v>14554200</v>
      </c>
      <c r="I289" s="94">
        <v>0</v>
      </c>
      <c r="J289" s="41">
        <v>14554200</v>
      </c>
    </row>
    <row r="290" spans="1:10" x14ac:dyDescent="0.25">
      <c r="A290" s="91">
        <v>13</v>
      </c>
      <c r="B290" s="110" t="s">
        <v>14</v>
      </c>
      <c r="C290" s="110">
        <v>61</v>
      </c>
      <c r="D290" s="125" t="s">
        <v>211</v>
      </c>
      <c r="E290" s="121"/>
      <c r="H290" s="229"/>
      <c r="I290" s="23"/>
      <c r="J290" s="24">
        <v>0</v>
      </c>
    </row>
    <row r="291" spans="1:10" x14ac:dyDescent="0.25">
      <c r="A291" s="91">
        <v>14</v>
      </c>
      <c r="B291" s="110" t="s">
        <v>14</v>
      </c>
      <c r="C291" s="110">
        <v>62</v>
      </c>
      <c r="D291" s="129" t="s">
        <v>103</v>
      </c>
      <c r="E291" s="100"/>
      <c r="F291" s="100"/>
      <c r="G291" s="100"/>
      <c r="H291" s="230">
        <v>84997000</v>
      </c>
      <c r="I291" s="23"/>
      <c r="J291" s="24">
        <v>84997000</v>
      </c>
    </row>
    <row r="292" spans="1:10" x14ac:dyDescent="0.25">
      <c r="A292" s="91">
        <v>15</v>
      </c>
      <c r="B292" s="110" t="s">
        <v>14</v>
      </c>
      <c r="C292" s="110">
        <v>62</v>
      </c>
      <c r="D292" s="129" t="s">
        <v>212</v>
      </c>
      <c r="E292" s="100"/>
      <c r="F292" s="100"/>
      <c r="G292" s="100"/>
      <c r="H292" s="229"/>
      <c r="I292" s="23"/>
      <c r="J292" s="24">
        <v>0</v>
      </c>
    </row>
    <row r="293" spans="1:10" x14ac:dyDescent="0.25">
      <c r="A293" s="91">
        <v>16</v>
      </c>
      <c r="B293" s="110" t="s">
        <v>14</v>
      </c>
      <c r="C293" s="110">
        <v>64</v>
      </c>
      <c r="D293" s="129" t="s">
        <v>213</v>
      </c>
      <c r="E293" s="100"/>
      <c r="F293" s="100"/>
      <c r="G293" s="100"/>
      <c r="H293" s="229"/>
      <c r="I293" s="23"/>
      <c r="J293" s="24">
        <v>0</v>
      </c>
    </row>
    <row r="294" spans="1:10" x14ac:dyDescent="0.25">
      <c r="A294" s="91">
        <v>17</v>
      </c>
      <c r="B294" s="110" t="s">
        <v>14</v>
      </c>
      <c r="C294" s="110">
        <v>67</v>
      </c>
      <c r="D294" s="129" t="s">
        <v>106</v>
      </c>
      <c r="E294" s="100"/>
      <c r="F294" s="100"/>
      <c r="G294" s="100"/>
      <c r="H294" s="229">
        <v>22949190</v>
      </c>
      <c r="I294" s="23"/>
      <c r="J294" s="24">
        <v>22949190</v>
      </c>
    </row>
    <row r="295" spans="1:10" x14ac:dyDescent="0.25">
      <c r="A295" s="91">
        <v>18</v>
      </c>
      <c r="B295" s="110" t="s">
        <v>14</v>
      </c>
      <c r="C295" s="107">
        <v>6</v>
      </c>
      <c r="D295" s="113" t="s">
        <v>214</v>
      </c>
      <c r="E295" s="81"/>
      <c r="F295" s="81"/>
      <c r="G295" s="81"/>
      <c r="H295" s="231">
        <v>107946190</v>
      </c>
      <c r="I295" s="51"/>
      <c r="J295" s="41">
        <v>107946190</v>
      </c>
    </row>
    <row r="296" spans="1:10" x14ac:dyDescent="0.25">
      <c r="A296" s="232">
        <v>19</v>
      </c>
      <c r="B296" s="446" t="s">
        <v>215</v>
      </c>
      <c r="C296" s="447"/>
      <c r="D296" s="448"/>
      <c r="E296" s="233"/>
      <c r="F296" s="233"/>
      <c r="G296" s="234"/>
      <c r="H296" s="235">
        <v>122500390</v>
      </c>
      <c r="I296" s="51"/>
      <c r="J296" s="235">
        <v>122500390</v>
      </c>
    </row>
    <row r="297" spans="1:10" x14ac:dyDescent="0.25">
      <c r="C297" s="116"/>
      <c r="E297" s="88"/>
      <c r="F297" s="118"/>
      <c r="G297" s="119"/>
      <c r="H297" s="89"/>
      <c r="J297" s="8">
        <v>122500390</v>
      </c>
    </row>
    <row r="298" spans="1:10" x14ac:dyDescent="0.25">
      <c r="C298" s="116"/>
      <c r="E298" s="88"/>
      <c r="F298" s="118"/>
      <c r="G298" s="119"/>
      <c r="H298" s="89"/>
    </row>
    <row r="299" spans="1:10" x14ac:dyDescent="0.25">
      <c r="C299" s="116"/>
      <c r="D299" s="4" t="s">
        <v>216</v>
      </c>
      <c r="E299" s="88"/>
      <c r="F299" s="118"/>
      <c r="G299" s="119"/>
      <c r="H299" s="89"/>
    </row>
    <row r="300" spans="1:10" x14ac:dyDescent="0.25">
      <c r="C300" s="116"/>
      <c r="D300" s="225" t="s">
        <v>217</v>
      </c>
      <c r="E300" s="88"/>
      <c r="F300" s="118"/>
      <c r="G300" s="119"/>
      <c r="H300" s="89"/>
    </row>
    <row r="301" spans="1:10" x14ac:dyDescent="0.25">
      <c r="C301" s="116"/>
      <c r="E301" s="88"/>
      <c r="F301" s="118"/>
      <c r="G301" s="119"/>
      <c r="H301" s="89"/>
    </row>
    <row r="302" spans="1:10" x14ac:dyDescent="0.25">
      <c r="A302" s="423" t="s">
        <v>2</v>
      </c>
      <c r="B302" s="426" t="s">
        <v>3</v>
      </c>
      <c r="C302" s="426"/>
      <c r="D302" s="20" t="s">
        <v>4</v>
      </c>
      <c r="E302" s="21" t="s">
        <v>5</v>
      </c>
      <c r="F302" s="3">
        <v>511112</v>
      </c>
      <c r="H302" s="15" t="s">
        <v>5</v>
      </c>
      <c r="I302" s="18" t="s">
        <v>6</v>
      </c>
      <c r="J302" s="19" t="s">
        <v>7</v>
      </c>
    </row>
    <row r="303" spans="1:10" x14ac:dyDescent="0.25">
      <c r="A303" s="424"/>
      <c r="B303" s="426" t="s">
        <v>8</v>
      </c>
      <c r="C303" s="426"/>
      <c r="D303" s="20" t="s">
        <v>9</v>
      </c>
      <c r="E303" s="21" t="s">
        <v>10</v>
      </c>
      <c r="H303" s="22" t="s">
        <v>11</v>
      </c>
      <c r="I303" s="23" t="s">
        <v>12</v>
      </c>
      <c r="J303" s="24" t="s">
        <v>13</v>
      </c>
    </row>
    <row r="304" spans="1:10" x14ac:dyDescent="0.25">
      <c r="A304" s="91">
        <v>1</v>
      </c>
      <c r="B304" s="110" t="s">
        <v>14</v>
      </c>
      <c r="C304" s="110">
        <v>122</v>
      </c>
      <c r="D304" s="236" t="s">
        <v>218</v>
      </c>
      <c r="E304" s="121"/>
      <c r="H304" s="22"/>
      <c r="I304" s="23"/>
      <c r="J304" s="24"/>
    </row>
    <row r="305" spans="1:10" x14ac:dyDescent="0.25">
      <c r="A305" s="91">
        <v>2</v>
      </c>
      <c r="B305" s="110" t="s">
        <v>14</v>
      </c>
      <c r="C305" s="110">
        <v>2</v>
      </c>
      <c r="D305" s="237" t="s">
        <v>219</v>
      </c>
      <c r="E305" s="121"/>
      <c r="H305" s="22"/>
      <c r="I305" s="23"/>
      <c r="J305" s="24"/>
    </row>
    <row r="306" spans="1:10" x14ac:dyDescent="0.25">
      <c r="A306" s="91">
        <v>3</v>
      </c>
      <c r="B306" s="110" t="s">
        <v>14</v>
      </c>
      <c r="C306" s="110">
        <v>336</v>
      </c>
      <c r="D306" s="125" t="s">
        <v>205</v>
      </c>
      <c r="E306" s="121"/>
      <c r="H306" s="22">
        <v>7544032</v>
      </c>
      <c r="I306" s="23"/>
      <c r="J306" s="24">
        <v>7544032</v>
      </c>
    </row>
    <row r="307" spans="1:10" x14ac:dyDescent="0.25">
      <c r="A307" s="91">
        <v>4</v>
      </c>
      <c r="B307" s="110" t="s">
        <v>14</v>
      </c>
      <c r="C307" s="110">
        <v>337</v>
      </c>
      <c r="D307" s="125" t="s">
        <v>206</v>
      </c>
      <c r="E307" s="121"/>
      <c r="H307" s="22">
        <v>167078</v>
      </c>
      <c r="I307" s="23"/>
      <c r="J307" s="24">
        <v>167078</v>
      </c>
    </row>
    <row r="308" spans="1:10" x14ac:dyDescent="0.25">
      <c r="A308" s="91">
        <v>5</v>
      </c>
      <c r="B308" s="110" t="s">
        <v>14</v>
      </c>
      <c r="C308" s="107">
        <v>33</v>
      </c>
      <c r="D308" s="108" t="s">
        <v>153</v>
      </c>
      <c r="E308" s="121"/>
      <c r="H308" s="94">
        <v>7711110</v>
      </c>
      <c r="I308" s="51"/>
      <c r="J308" s="94">
        <v>7711110</v>
      </c>
    </row>
    <row r="309" spans="1:10" x14ac:dyDescent="0.25">
      <c r="A309" s="91">
        <v>6</v>
      </c>
      <c r="B309" s="110" t="s">
        <v>14</v>
      </c>
      <c r="C309" s="110">
        <v>342</v>
      </c>
      <c r="D309" s="125" t="s">
        <v>207</v>
      </c>
      <c r="E309" s="121"/>
      <c r="H309" s="22"/>
      <c r="I309" s="23"/>
      <c r="J309" s="24">
        <v>0</v>
      </c>
    </row>
    <row r="310" spans="1:10" x14ac:dyDescent="0.25">
      <c r="A310" s="91">
        <v>7</v>
      </c>
      <c r="B310" s="101" t="s">
        <v>14</v>
      </c>
      <c r="C310" s="107">
        <v>34</v>
      </c>
      <c r="D310" s="108" t="s">
        <v>208</v>
      </c>
      <c r="E310" s="128"/>
      <c r="F310" s="78"/>
      <c r="G310" s="79"/>
      <c r="H310" s="94"/>
      <c r="I310" s="51"/>
      <c r="J310" s="94"/>
    </row>
    <row r="311" spans="1:10" x14ac:dyDescent="0.25">
      <c r="A311" s="91">
        <v>8</v>
      </c>
      <c r="B311" s="110" t="s">
        <v>14</v>
      </c>
      <c r="C311" s="110">
        <v>351</v>
      </c>
      <c r="D311" s="125" t="s">
        <v>98</v>
      </c>
      <c r="E311" s="121"/>
      <c r="H311" s="22">
        <v>2081998</v>
      </c>
      <c r="I311" s="23"/>
      <c r="J311" s="24">
        <v>2081998</v>
      </c>
    </row>
    <row r="312" spans="1:10" x14ac:dyDescent="0.25">
      <c r="A312" s="91">
        <v>9</v>
      </c>
      <c r="B312" s="110" t="s">
        <v>14</v>
      </c>
      <c r="C312" s="110">
        <v>355</v>
      </c>
      <c r="D312" s="125" t="s">
        <v>209</v>
      </c>
      <c r="E312" s="121"/>
      <c r="H312" s="22"/>
      <c r="I312" s="23"/>
      <c r="J312" s="24">
        <v>0</v>
      </c>
    </row>
    <row r="313" spans="1:10" x14ac:dyDescent="0.25">
      <c r="A313" s="91">
        <v>10</v>
      </c>
      <c r="B313" s="110" t="s">
        <v>14</v>
      </c>
      <c r="C313" s="107">
        <v>35</v>
      </c>
      <c r="D313" s="108" t="s">
        <v>85</v>
      </c>
      <c r="E313" s="128"/>
      <c r="F313" s="78"/>
      <c r="G313" s="79"/>
      <c r="H313" s="94">
        <v>2081998</v>
      </c>
      <c r="I313" s="51"/>
      <c r="J313" s="94">
        <v>2081998</v>
      </c>
    </row>
    <row r="314" spans="1:10" x14ac:dyDescent="0.25">
      <c r="A314" s="91">
        <v>11</v>
      </c>
      <c r="B314" s="110" t="s">
        <v>14</v>
      </c>
      <c r="C314" s="107">
        <v>3</v>
      </c>
      <c r="D314" s="228" t="s">
        <v>210</v>
      </c>
      <c r="E314" s="128"/>
      <c r="F314" s="78"/>
      <c r="G314" s="79"/>
      <c r="H314" s="94">
        <v>9793108</v>
      </c>
      <c r="I314" s="51"/>
      <c r="J314" s="94">
        <v>9793108</v>
      </c>
    </row>
    <row r="315" spans="1:10" x14ac:dyDescent="0.25">
      <c r="A315" s="91">
        <v>12</v>
      </c>
      <c r="B315" s="110" t="s">
        <v>14</v>
      </c>
      <c r="C315" s="110">
        <v>61</v>
      </c>
      <c r="D315" s="125" t="s">
        <v>220</v>
      </c>
      <c r="E315" s="121"/>
      <c r="H315" s="22"/>
      <c r="I315" s="23"/>
      <c r="J315" s="24"/>
    </row>
    <row r="316" spans="1:10" x14ac:dyDescent="0.25">
      <c r="A316" s="91">
        <v>13</v>
      </c>
      <c r="B316" s="110" t="s">
        <v>14</v>
      </c>
      <c r="C316" s="110">
        <v>62</v>
      </c>
      <c r="D316" s="129" t="s">
        <v>103</v>
      </c>
      <c r="E316" s="100"/>
      <c r="F316" s="100"/>
      <c r="G316" s="100"/>
      <c r="H316" s="96">
        <v>60705087</v>
      </c>
      <c r="I316" s="23"/>
      <c r="J316" s="24">
        <v>60705087</v>
      </c>
    </row>
    <row r="317" spans="1:10" x14ac:dyDescent="0.25">
      <c r="A317" s="91">
        <v>14</v>
      </c>
      <c r="B317" s="110" t="s">
        <v>14</v>
      </c>
      <c r="C317" s="110">
        <v>62</v>
      </c>
      <c r="D317" s="129" t="s">
        <v>212</v>
      </c>
      <c r="E317" s="100"/>
      <c r="F317" s="100"/>
      <c r="G317" s="100"/>
      <c r="H317" s="238">
        <v>32845250</v>
      </c>
      <c r="I317" s="23">
        <v>5409352</v>
      </c>
      <c r="J317" s="24">
        <v>38254602</v>
      </c>
    </row>
    <row r="318" spans="1:10" x14ac:dyDescent="0.25">
      <c r="A318" s="91">
        <v>15</v>
      </c>
      <c r="B318" s="110" t="s">
        <v>14</v>
      </c>
      <c r="C318" s="110">
        <v>64</v>
      </c>
      <c r="D318" s="129" t="s">
        <v>213</v>
      </c>
      <c r="E318" s="100"/>
      <c r="F318" s="100"/>
      <c r="G318" s="100"/>
      <c r="H318" s="96">
        <v>1747436</v>
      </c>
      <c r="I318" s="23"/>
      <c r="J318" s="24">
        <v>1747436</v>
      </c>
    </row>
    <row r="319" spans="1:10" x14ac:dyDescent="0.25">
      <c r="A319" s="91">
        <v>16</v>
      </c>
      <c r="B319" s="110" t="s">
        <v>14</v>
      </c>
      <c r="C319" s="110">
        <v>67</v>
      </c>
      <c r="D319" s="129" t="s">
        <v>106</v>
      </c>
      <c r="E319" s="100"/>
      <c r="F319" s="100"/>
      <c r="G319" s="100"/>
      <c r="H319" s="96">
        <v>25730400</v>
      </c>
      <c r="I319" s="23">
        <v>1460525</v>
      </c>
      <c r="J319" s="24">
        <v>27190925</v>
      </c>
    </row>
    <row r="320" spans="1:10" x14ac:dyDescent="0.25">
      <c r="A320" s="91">
        <v>17</v>
      </c>
      <c r="B320" s="110" t="s">
        <v>14</v>
      </c>
      <c r="C320" s="107">
        <v>6</v>
      </c>
      <c r="D320" s="113" t="s">
        <v>214</v>
      </c>
      <c r="E320" s="81"/>
      <c r="F320" s="81"/>
      <c r="G320" s="81"/>
      <c r="H320" s="130">
        <v>121028173</v>
      </c>
      <c r="I320" s="51">
        <v>6869877</v>
      </c>
      <c r="J320" s="41">
        <v>127898050</v>
      </c>
    </row>
    <row r="321" spans="1:10" x14ac:dyDescent="0.25">
      <c r="A321" s="91">
        <v>18</v>
      </c>
      <c r="B321" s="446" t="s">
        <v>215</v>
      </c>
      <c r="C321" s="447"/>
      <c r="D321" s="448"/>
      <c r="E321" s="233"/>
      <c r="F321" s="233"/>
      <c r="G321" s="234"/>
      <c r="H321" s="239">
        <v>130821281</v>
      </c>
      <c r="I321" s="239">
        <v>6869877</v>
      </c>
      <c r="J321" s="239">
        <v>137691158</v>
      </c>
    </row>
    <row r="322" spans="1:10" x14ac:dyDescent="0.25">
      <c r="A322" s="240"/>
      <c r="B322" s="241"/>
      <c r="C322" s="241"/>
      <c r="D322" s="241"/>
      <c r="E322" s="241"/>
      <c r="F322" s="241"/>
      <c r="G322" s="242"/>
      <c r="H322" s="243"/>
      <c r="I322" s="244"/>
      <c r="J322" s="8">
        <v>137691158</v>
      </c>
    </row>
    <row r="323" spans="1:10" x14ac:dyDescent="0.25">
      <c r="D323" s="4" t="s">
        <v>221</v>
      </c>
      <c r="E323" s="203"/>
      <c r="H323" s="11"/>
    </row>
    <row r="324" spans="1:10" x14ac:dyDescent="0.25">
      <c r="D324" s="4" t="s">
        <v>222</v>
      </c>
      <c r="E324" s="5"/>
      <c r="F324" s="3" t="s">
        <v>161</v>
      </c>
      <c r="H324" s="6"/>
    </row>
    <row r="325" spans="1:10" x14ac:dyDescent="0.25">
      <c r="D325" s="204"/>
      <c r="E325" s="10"/>
      <c r="G325" s="3"/>
      <c r="H325" s="11"/>
    </row>
    <row r="326" spans="1:10" x14ac:dyDescent="0.25">
      <c r="A326" s="423" t="s">
        <v>2</v>
      </c>
      <c r="B326" s="459" t="s">
        <v>3</v>
      </c>
      <c r="C326" s="460"/>
      <c r="D326" s="20" t="s">
        <v>4</v>
      </c>
      <c r="E326" s="21" t="s">
        <v>5</v>
      </c>
      <c r="F326" s="3">
        <v>511112</v>
      </c>
      <c r="H326" s="15" t="s">
        <v>5</v>
      </c>
      <c r="I326" s="18" t="s">
        <v>6</v>
      </c>
      <c r="J326" s="19" t="s">
        <v>7</v>
      </c>
    </row>
    <row r="327" spans="1:10" x14ac:dyDescent="0.25">
      <c r="A327" s="424"/>
      <c r="B327" s="459" t="s">
        <v>8</v>
      </c>
      <c r="C327" s="460"/>
      <c r="D327" s="20" t="s">
        <v>9</v>
      </c>
      <c r="E327" s="21" t="s">
        <v>10</v>
      </c>
      <c r="H327" s="22" t="s">
        <v>11</v>
      </c>
      <c r="I327" s="23" t="s">
        <v>12</v>
      </c>
      <c r="J327" s="24" t="s">
        <v>13</v>
      </c>
    </row>
    <row r="328" spans="1:10" x14ac:dyDescent="0.25">
      <c r="A328" s="25">
        <v>1</v>
      </c>
      <c r="B328" s="139" t="s">
        <v>14</v>
      </c>
      <c r="C328" s="245">
        <v>1101</v>
      </c>
      <c r="D328" s="246" t="s">
        <v>223</v>
      </c>
      <c r="E328" s="247">
        <v>618000</v>
      </c>
      <c r="H328" s="248">
        <v>2832400</v>
      </c>
      <c r="I328" s="23"/>
      <c r="J328" s="24">
        <v>2832400</v>
      </c>
    </row>
    <row r="329" spans="1:10" x14ac:dyDescent="0.25">
      <c r="A329" s="25">
        <v>2</v>
      </c>
      <c r="B329" s="139" t="s">
        <v>14</v>
      </c>
      <c r="C329" s="245">
        <v>1107</v>
      </c>
      <c r="D329" s="246" t="s">
        <v>224</v>
      </c>
      <c r="E329" s="247">
        <v>30000</v>
      </c>
      <c r="H329" s="248">
        <v>100000</v>
      </c>
      <c r="I329" s="23"/>
      <c r="J329" s="24">
        <v>100000</v>
      </c>
    </row>
    <row r="330" spans="1:10" x14ac:dyDescent="0.25">
      <c r="A330" s="25">
        <v>3</v>
      </c>
      <c r="B330" s="139" t="s">
        <v>14</v>
      </c>
      <c r="C330" s="245">
        <v>1103</v>
      </c>
      <c r="D330" s="246" t="s">
        <v>225</v>
      </c>
      <c r="E330" s="247">
        <v>6000</v>
      </c>
      <c r="H330" s="248">
        <v>250000</v>
      </c>
      <c r="I330" s="23"/>
      <c r="J330" s="24">
        <v>250000</v>
      </c>
    </row>
    <row r="331" spans="1:10" x14ac:dyDescent="0.25">
      <c r="A331" s="25">
        <v>4</v>
      </c>
      <c r="B331" s="139" t="s">
        <v>14</v>
      </c>
      <c r="C331" s="245">
        <v>1113</v>
      </c>
      <c r="D331" s="246" t="s">
        <v>226</v>
      </c>
      <c r="E331" s="247"/>
      <c r="H331" s="248">
        <v>91200</v>
      </c>
      <c r="I331" s="23"/>
      <c r="J331" s="24">
        <v>91200</v>
      </c>
    </row>
    <row r="332" spans="1:10" x14ac:dyDescent="0.25">
      <c r="A332" s="25">
        <v>5</v>
      </c>
      <c r="B332" s="139" t="s">
        <v>14</v>
      </c>
      <c r="C332" s="249">
        <v>11</v>
      </c>
      <c r="D332" s="250" t="s">
        <v>227</v>
      </c>
      <c r="E332" s="251">
        <f>SUM(E328:E330)</f>
        <v>654000</v>
      </c>
      <c r="H332" s="252">
        <v>3273600</v>
      </c>
      <c r="I332" s="252">
        <v>0</v>
      </c>
      <c r="J332" s="252">
        <v>3273600</v>
      </c>
    </row>
    <row r="333" spans="1:10" x14ac:dyDescent="0.25">
      <c r="A333" s="25">
        <v>6</v>
      </c>
      <c r="B333" s="139" t="s">
        <v>14</v>
      </c>
      <c r="C333" s="63">
        <v>12</v>
      </c>
      <c r="D333" s="253" t="s">
        <v>228</v>
      </c>
      <c r="E333" s="254"/>
      <c r="F333" s="55"/>
      <c r="G333" s="56"/>
      <c r="H333" s="255"/>
      <c r="I333" s="256">
        <v>120000</v>
      </c>
      <c r="J333" s="256">
        <v>120000</v>
      </c>
    </row>
    <row r="334" spans="1:10" x14ac:dyDescent="0.25">
      <c r="A334" s="25">
        <v>7</v>
      </c>
      <c r="B334" s="139" t="s">
        <v>229</v>
      </c>
      <c r="C334" s="249">
        <v>12</v>
      </c>
      <c r="D334" s="250" t="s">
        <v>230</v>
      </c>
      <c r="E334" s="251"/>
      <c r="H334" s="252"/>
      <c r="I334" s="252">
        <v>120000</v>
      </c>
      <c r="J334" s="252">
        <v>120000</v>
      </c>
    </row>
    <row r="335" spans="1:10" x14ac:dyDescent="0.25">
      <c r="A335" s="25">
        <v>8</v>
      </c>
      <c r="B335" s="139" t="s">
        <v>14</v>
      </c>
      <c r="C335" s="245">
        <v>2</v>
      </c>
      <c r="D335" s="246" t="s">
        <v>231</v>
      </c>
      <c r="E335" s="247">
        <f>SUM(E328*0.27)</f>
        <v>166860</v>
      </c>
      <c r="H335" s="248">
        <v>487506</v>
      </c>
      <c r="I335" s="23">
        <v>18600</v>
      </c>
      <c r="J335" s="24">
        <v>506106</v>
      </c>
    </row>
    <row r="336" spans="1:10" x14ac:dyDescent="0.25">
      <c r="A336" s="25">
        <v>9</v>
      </c>
      <c r="B336" s="139" t="s">
        <v>14</v>
      </c>
      <c r="C336" s="245">
        <v>2</v>
      </c>
      <c r="D336" s="246" t="s">
        <v>232</v>
      </c>
      <c r="E336" s="247">
        <f>SUM(E329*1.19*0.14)</f>
        <v>4998.0000000000009</v>
      </c>
      <c r="H336" s="248"/>
      <c r="I336" s="23"/>
      <c r="J336" s="24">
        <v>0</v>
      </c>
    </row>
    <row r="337" spans="1:10" x14ac:dyDescent="0.25">
      <c r="A337" s="25">
        <v>10</v>
      </c>
      <c r="B337" s="139" t="s">
        <v>14</v>
      </c>
      <c r="C337" s="245">
        <v>2</v>
      </c>
      <c r="D337" s="246" t="s">
        <v>233</v>
      </c>
      <c r="E337" s="247">
        <f>SUM(E329*1.19*0.16)</f>
        <v>5712</v>
      </c>
      <c r="H337" s="248">
        <v>15000</v>
      </c>
      <c r="I337" s="23"/>
      <c r="J337" s="24">
        <v>15000</v>
      </c>
    </row>
    <row r="338" spans="1:10" x14ac:dyDescent="0.25">
      <c r="A338" s="25">
        <v>11</v>
      </c>
      <c r="B338" s="139" t="s">
        <v>14</v>
      </c>
      <c r="C338" s="249">
        <v>2</v>
      </c>
      <c r="D338" s="250" t="s">
        <v>234</v>
      </c>
      <c r="E338" s="251">
        <f>SUM(E335:E336)</f>
        <v>171858</v>
      </c>
      <c r="H338" s="252">
        <v>502506</v>
      </c>
      <c r="I338" s="252">
        <v>18600</v>
      </c>
      <c r="J338" s="252">
        <v>521106</v>
      </c>
    </row>
    <row r="339" spans="1:10" x14ac:dyDescent="0.25">
      <c r="A339" s="25">
        <v>12</v>
      </c>
      <c r="B339" s="139" t="s">
        <v>14</v>
      </c>
      <c r="C339" s="245">
        <v>312</v>
      </c>
      <c r="D339" s="257" t="s">
        <v>235</v>
      </c>
      <c r="E339" s="258">
        <v>300000</v>
      </c>
      <c r="H339" s="259">
        <v>250000</v>
      </c>
      <c r="I339" s="23"/>
      <c r="J339" s="24">
        <v>250000</v>
      </c>
    </row>
    <row r="340" spans="1:10" x14ac:dyDescent="0.25">
      <c r="A340" s="25">
        <v>13</v>
      </c>
      <c r="B340" s="139" t="s">
        <v>14</v>
      </c>
      <c r="C340" s="245">
        <v>312</v>
      </c>
      <c r="D340" s="246" t="s">
        <v>236</v>
      </c>
      <c r="E340" s="247">
        <v>10000</v>
      </c>
      <c r="H340" s="248">
        <v>23622</v>
      </c>
      <c r="I340" s="23"/>
      <c r="J340" s="24">
        <v>23622</v>
      </c>
    </row>
    <row r="341" spans="1:10" x14ac:dyDescent="0.25">
      <c r="A341" s="25">
        <v>14</v>
      </c>
      <c r="B341" s="139" t="s">
        <v>14</v>
      </c>
      <c r="C341" s="245">
        <v>312</v>
      </c>
      <c r="D341" s="246" t="s">
        <v>77</v>
      </c>
      <c r="E341" s="247">
        <v>600000</v>
      </c>
      <c r="H341" s="259">
        <v>130000</v>
      </c>
      <c r="I341" s="23"/>
      <c r="J341" s="24">
        <v>130000</v>
      </c>
    </row>
    <row r="342" spans="1:10" x14ac:dyDescent="0.25">
      <c r="A342" s="25">
        <v>15</v>
      </c>
      <c r="B342" s="139" t="s">
        <v>14</v>
      </c>
      <c r="C342" s="249">
        <v>31</v>
      </c>
      <c r="D342" s="250" t="s">
        <v>237</v>
      </c>
      <c r="E342" s="251">
        <f>SUM(E339:E341)</f>
        <v>910000</v>
      </c>
      <c r="H342" s="252">
        <v>403622</v>
      </c>
      <c r="I342" s="252"/>
      <c r="J342" s="252">
        <v>403622</v>
      </c>
    </row>
    <row r="343" spans="1:10" x14ac:dyDescent="0.25">
      <c r="A343" s="25">
        <v>16</v>
      </c>
      <c r="B343" s="139" t="s">
        <v>14</v>
      </c>
      <c r="C343" s="245">
        <v>334</v>
      </c>
      <c r="D343" s="246" t="s">
        <v>238</v>
      </c>
      <c r="E343" s="247">
        <v>250000</v>
      </c>
      <c r="H343" s="259">
        <v>150000</v>
      </c>
      <c r="I343" s="23">
        <v>400000</v>
      </c>
      <c r="J343" s="24">
        <v>550000</v>
      </c>
    </row>
    <row r="344" spans="1:10" x14ac:dyDescent="0.25">
      <c r="A344" s="25">
        <v>17</v>
      </c>
      <c r="B344" s="139" t="s">
        <v>14</v>
      </c>
      <c r="C344" s="245">
        <v>337</v>
      </c>
      <c r="D344" s="246" t="s">
        <v>239</v>
      </c>
      <c r="E344" s="247">
        <v>62000</v>
      </c>
      <c r="H344" s="248">
        <v>65000</v>
      </c>
      <c r="I344" s="23"/>
      <c r="J344" s="24">
        <v>65000</v>
      </c>
    </row>
    <row r="345" spans="1:10" x14ac:dyDescent="0.25">
      <c r="A345" s="25">
        <v>18</v>
      </c>
      <c r="B345" s="139" t="s">
        <v>14</v>
      </c>
      <c r="C345" s="245">
        <v>337</v>
      </c>
      <c r="D345" s="246" t="s">
        <v>206</v>
      </c>
      <c r="E345" s="247"/>
      <c r="H345" s="248">
        <v>850000</v>
      </c>
      <c r="I345" s="23"/>
      <c r="J345" s="24">
        <v>850000</v>
      </c>
    </row>
    <row r="346" spans="1:10" x14ac:dyDescent="0.25">
      <c r="A346" s="25">
        <v>19</v>
      </c>
      <c r="B346" s="139" t="s">
        <v>14</v>
      </c>
      <c r="C346" s="249">
        <v>33</v>
      </c>
      <c r="D346" s="250" t="s">
        <v>240</v>
      </c>
      <c r="E346" s="251">
        <f>SUM(E343:G344)</f>
        <v>312000</v>
      </c>
      <c r="H346" s="252">
        <v>1065000</v>
      </c>
      <c r="I346" s="252">
        <v>400000</v>
      </c>
      <c r="J346" s="252">
        <v>1465000</v>
      </c>
    </row>
    <row r="347" spans="1:10" x14ac:dyDescent="0.25">
      <c r="A347" s="25">
        <v>20</v>
      </c>
      <c r="B347" s="139" t="s">
        <v>14</v>
      </c>
      <c r="C347" s="245">
        <v>351</v>
      </c>
      <c r="D347" s="42" t="s">
        <v>49</v>
      </c>
      <c r="E347" s="247" t="e">
        <f>SUM(#REF!+E339+#REF!+E340+E341+E343)*0.27</f>
        <v>#REF!</v>
      </c>
      <c r="H347" s="248">
        <v>396528</v>
      </c>
      <c r="I347" s="23">
        <v>108000</v>
      </c>
      <c r="J347" s="24">
        <v>504528</v>
      </c>
    </row>
    <row r="348" spans="1:10" x14ac:dyDescent="0.25">
      <c r="A348" s="25">
        <v>21</v>
      </c>
      <c r="B348" s="139" t="s">
        <v>14</v>
      </c>
      <c r="C348" s="249">
        <v>35</v>
      </c>
      <c r="D348" s="250" t="s">
        <v>241</v>
      </c>
      <c r="E348" s="251" t="e">
        <f>SUM(E347)</f>
        <v>#REF!</v>
      </c>
      <c r="H348" s="252">
        <v>396528</v>
      </c>
      <c r="I348" s="252">
        <v>108000</v>
      </c>
      <c r="J348" s="252">
        <v>504528</v>
      </c>
    </row>
    <row r="349" spans="1:10" x14ac:dyDescent="0.25">
      <c r="A349" s="25">
        <v>22</v>
      </c>
      <c r="B349" s="139" t="s">
        <v>14</v>
      </c>
      <c r="C349" s="249">
        <v>3</v>
      </c>
      <c r="D349" s="250" t="s">
        <v>242</v>
      </c>
      <c r="E349" s="251"/>
      <c r="H349" s="252">
        <v>1865150</v>
      </c>
      <c r="I349" s="252">
        <v>508000</v>
      </c>
      <c r="J349" s="252">
        <v>2373150</v>
      </c>
    </row>
    <row r="350" spans="1:10" x14ac:dyDescent="0.25">
      <c r="A350" s="25">
        <v>23</v>
      </c>
      <c r="B350" s="139" t="s">
        <v>14</v>
      </c>
      <c r="C350" s="63">
        <v>64</v>
      </c>
      <c r="D350" s="260" t="s">
        <v>243</v>
      </c>
      <c r="E350" s="261"/>
      <c r="F350" s="55"/>
      <c r="G350" s="56"/>
      <c r="H350" s="262"/>
      <c r="I350" s="23"/>
      <c r="J350" s="24">
        <v>0</v>
      </c>
    </row>
    <row r="351" spans="1:10" x14ac:dyDescent="0.25">
      <c r="A351" s="25">
        <v>24</v>
      </c>
      <c r="B351" s="139" t="s">
        <v>14</v>
      </c>
      <c r="C351" s="63">
        <v>67</v>
      </c>
      <c r="D351" s="260" t="s">
        <v>244</v>
      </c>
      <c r="E351" s="261"/>
      <c r="F351" s="55"/>
      <c r="G351" s="56"/>
      <c r="H351" s="262"/>
      <c r="I351" s="23"/>
      <c r="J351" s="24">
        <v>0</v>
      </c>
    </row>
    <row r="352" spans="1:10" x14ac:dyDescent="0.25">
      <c r="A352" s="25">
        <v>25</v>
      </c>
      <c r="B352" s="139" t="s">
        <v>14</v>
      </c>
      <c r="C352" s="249">
        <v>6</v>
      </c>
      <c r="D352" s="263" t="s">
        <v>90</v>
      </c>
      <c r="E352" s="264" t="e">
        <f>SUM(E342+E346+E348)</f>
        <v>#REF!</v>
      </c>
      <c r="F352" s="75"/>
      <c r="G352" s="152"/>
      <c r="H352" s="265"/>
      <c r="I352" s="51"/>
      <c r="J352" s="41">
        <v>0</v>
      </c>
    </row>
    <row r="353" spans="1:10" ht="15" x14ac:dyDescent="0.25">
      <c r="A353" s="423">
        <v>26</v>
      </c>
      <c r="B353" s="461" t="s">
        <v>245</v>
      </c>
      <c r="C353" s="462"/>
      <c r="D353" s="463"/>
      <c r="E353" s="467" t="e">
        <f>SUM(E352+E332+E338)</f>
        <v>#REF!</v>
      </c>
      <c r="H353" s="457">
        <v>5641256</v>
      </c>
      <c r="I353" s="458">
        <v>646600</v>
      </c>
      <c r="J353" s="458">
        <v>6287856</v>
      </c>
    </row>
    <row r="354" spans="1:10" ht="15" x14ac:dyDescent="0.25">
      <c r="A354" s="424"/>
      <c r="B354" s="464"/>
      <c r="C354" s="465"/>
      <c r="D354" s="466"/>
      <c r="E354" s="468"/>
      <c r="H354" s="458"/>
      <c r="I354" s="458"/>
      <c r="J354" s="458"/>
    </row>
    <row r="355" spans="1:10" x14ac:dyDescent="0.25">
      <c r="C355" s="116"/>
      <c r="D355" s="87"/>
      <c r="E355" s="88"/>
      <c r="F355" s="118"/>
      <c r="G355" s="119"/>
      <c r="H355" s="89"/>
      <c r="J355" s="8">
        <v>6287856</v>
      </c>
    </row>
    <row r="356" spans="1:10" x14ac:dyDescent="0.25">
      <c r="C356" s="116"/>
      <c r="D356" s="87"/>
      <c r="E356" s="88"/>
      <c r="F356" s="118"/>
      <c r="G356" s="119"/>
      <c r="H356" s="89"/>
    </row>
    <row r="357" spans="1:10" x14ac:dyDescent="0.25">
      <c r="A357" s="173"/>
      <c r="D357" s="4" t="s">
        <v>246</v>
      </c>
      <c r="E357" s="5"/>
      <c r="F357" s="3" t="s">
        <v>94</v>
      </c>
      <c r="H357" s="6"/>
    </row>
    <row r="358" spans="1:10" x14ac:dyDescent="0.25">
      <c r="D358" s="4" t="s">
        <v>247</v>
      </c>
      <c r="E358" s="5"/>
      <c r="H358" s="6"/>
    </row>
    <row r="359" spans="1:10" x14ac:dyDescent="0.25">
      <c r="D359" s="4"/>
      <c r="E359" s="10"/>
      <c r="H359" s="11"/>
    </row>
    <row r="360" spans="1:10" x14ac:dyDescent="0.25">
      <c r="A360" s="423" t="s">
        <v>2</v>
      </c>
      <c r="B360" s="426" t="s">
        <v>3</v>
      </c>
      <c r="C360" s="426"/>
      <c r="D360" s="20" t="s">
        <v>4</v>
      </c>
      <c r="E360" s="21" t="s">
        <v>5</v>
      </c>
      <c r="F360" s="3">
        <v>511112</v>
      </c>
      <c r="H360" s="15" t="s">
        <v>5</v>
      </c>
      <c r="I360" s="18" t="s">
        <v>6</v>
      </c>
      <c r="J360" s="19" t="s">
        <v>7</v>
      </c>
    </row>
    <row r="361" spans="1:10" x14ac:dyDescent="0.25">
      <c r="A361" s="424"/>
      <c r="B361" s="426" t="s">
        <v>8</v>
      </c>
      <c r="C361" s="426"/>
      <c r="D361" s="20" t="s">
        <v>9</v>
      </c>
      <c r="E361" s="21" t="s">
        <v>10</v>
      </c>
      <c r="H361" s="22" t="s">
        <v>11</v>
      </c>
      <c r="I361" s="23" t="s">
        <v>12</v>
      </c>
      <c r="J361" s="24" t="s">
        <v>13</v>
      </c>
    </row>
    <row r="362" spans="1:10" x14ac:dyDescent="0.25">
      <c r="A362" s="91">
        <v>1</v>
      </c>
      <c r="B362" s="75" t="s">
        <v>14</v>
      </c>
      <c r="C362" s="75">
        <v>122</v>
      </c>
      <c r="D362" s="266" t="s">
        <v>248</v>
      </c>
      <c r="E362" s="93"/>
      <c r="F362" s="78"/>
      <c r="G362" s="79"/>
      <c r="H362" s="94"/>
      <c r="I362" s="51"/>
      <c r="J362" s="41"/>
    </row>
    <row r="363" spans="1:10" x14ac:dyDescent="0.25">
      <c r="A363" s="91">
        <v>2</v>
      </c>
      <c r="B363" s="75" t="s">
        <v>14</v>
      </c>
      <c r="C363" s="75">
        <v>21</v>
      </c>
      <c r="D363" s="266" t="s">
        <v>249</v>
      </c>
      <c r="E363" s="93"/>
      <c r="F363" s="78"/>
      <c r="G363" s="79"/>
      <c r="H363" s="94"/>
      <c r="I363" s="51"/>
      <c r="J363" s="41"/>
    </row>
    <row r="364" spans="1:10" x14ac:dyDescent="0.25">
      <c r="A364" s="91">
        <v>3</v>
      </c>
      <c r="B364" s="26" t="s">
        <v>14</v>
      </c>
      <c r="C364" s="27">
        <v>312</v>
      </c>
      <c r="D364" s="246" t="s">
        <v>250</v>
      </c>
      <c r="E364" s="29">
        <v>100000</v>
      </c>
      <c r="F364" s="3">
        <v>5552193</v>
      </c>
      <c r="H364" s="30">
        <v>850000</v>
      </c>
      <c r="I364" s="207"/>
      <c r="J364" s="208">
        <v>850000</v>
      </c>
    </row>
    <row r="365" spans="1:10" x14ac:dyDescent="0.25">
      <c r="A365" s="91">
        <v>4</v>
      </c>
      <c r="B365" s="26" t="s">
        <v>14</v>
      </c>
      <c r="C365" s="36">
        <v>31</v>
      </c>
      <c r="D365" s="43" t="s">
        <v>251</v>
      </c>
      <c r="E365" s="49">
        <f>SUM(E364:E364)</f>
        <v>100000</v>
      </c>
      <c r="H365" s="50">
        <v>850000</v>
      </c>
      <c r="I365" s="51"/>
      <c r="J365" s="41">
        <v>850000</v>
      </c>
    </row>
    <row r="366" spans="1:10" x14ac:dyDescent="0.25">
      <c r="A366" s="91">
        <v>5</v>
      </c>
      <c r="B366" s="26" t="s">
        <v>14</v>
      </c>
      <c r="C366" s="27">
        <v>331</v>
      </c>
      <c r="D366" s="246" t="s">
        <v>252</v>
      </c>
      <c r="E366" s="29">
        <v>5000</v>
      </c>
      <c r="H366" s="96">
        <v>0</v>
      </c>
      <c r="I366" s="23"/>
      <c r="J366" s="208">
        <v>0</v>
      </c>
    </row>
    <row r="367" spans="1:10" x14ac:dyDescent="0.25">
      <c r="A367" s="91">
        <v>6</v>
      </c>
      <c r="B367" s="26" t="s">
        <v>14</v>
      </c>
      <c r="C367" s="27">
        <v>331</v>
      </c>
      <c r="D367" s="246" t="s">
        <v>253</v>
      </c>
      <c r="E367" s="29">
        <v>115000</v>
      </c>
      <c r="H367" s="96">
        <v>50000</v>
      </c>
      <c r="I367" s="23"/>
      <c r="J367" s="208">
        <v>50000</v>
      </c>
    </row>
    <row r="368" spans="1:10" x14ac:dyDescent="0.25">
      <c r="A368" s="91">
        <v>7</v>
      </c>
      <c r="B368" s="26" t="s">
        <v>14</v>
      </c>
      <c r="C368" s="27">
        <v>331</v>
      </c>
      <c r="D368" s="246" t="s">
        <v>254</v>
      </c>
      <c r="E368" s="29">
        <v>23000</v>
      </c>
      <c r="H368" s="96">
        <v>210000</v>
      </c>
      <c r="I368" s="23"/>
      <c r="J368" s="208">
        <v>210000</v>
      </c>
    </row>
    <row r="369" spans="1:10" x14ac:dyDescent="0.25">
      <c r="A369" s="91">
        <v>8</v>
      </c>
      <c r="B369" s="26" t="s">
        <v>14</v>
      </c>
      <c r="C369" s="27">
        <v>331</v>
      </c>
      <c r="D369" s="246" t="s">
        <v>255</v>
      </c>
      <c r="E369" s="29"/>
      <c r="H369" s="96">
        <v>260000</v>
      </c>
      <c r="I369" s="23"/>
      <c r="J369" s="208">
        <v>260000</v>
      </c>
    </row>
    <row r="370" spans="1:10" x14ac:dyDescent="0.25">
      <c r="A370" s="91">
        <v>9</v>
      </c>
      <c r="B370" s="26" t="s">
        <v>14</v>
      </c>
      <c r="C370" s="27">
        <v>333</v>
      </c>
      <c r="D370" s="246" t="s">
        <v>256</v>
      </c>
      <c r="E370" s="29"/>
      <c r="H370" s="96"/>
      <c r="I370" s="23"/>
      <c r="J370" s="208">
        <v>0</v>
      </c>
    </row>
    <row r="371" spans="1:10" x14ac:dyDescent="0.25">
      <c r="A371" s="91">
        <v>10</v>
      </c>
      <c r="B371" s="26" t="s">
        <v>14</v>
      </c>
      <c r="C371" s="27">
        <v>334</v>
      </c>
      <c r="D371" s="246" t="s">
        <v>257</v>
      </c>
      <c r="E371" s="29">
        <v>100000</v>
      </c>
      <c r="H371" s="30">
        <v>360000</v>
      </c>
      <c r="I371" s="23">
        <v>400000</v>
      </c>
      <c r="J371" s="208">
        <v>760000</v>
      </c>
    </row>
    <row r="372" spans="1:10" x14ac:dyDescent="0.25">
      <c r="A372" s="91">
        <v>11</v>
      </c>
      <c r="B372" s="26" t="s">
        <v>14</v>
      </c>
      <c r="C372" s="27">
        <v>336</v>
      </c>
      <c r="D372" s="246" t="s">
        <v>82</v>
      </c>
      <c r="E372" s="29"/>
      <c r="H372" s="96"/>
      <c r="I372" s="23"/>
      <c r="J372" s="208">
        <v>0</v>
      </c>
    </row>
    <row r="373" spans="1:10" x14ac:dyDescent="0.25">
      <c r="A373" s="91">
        <v>12</v>
      </c>
      <c r="B373" s="26" t="s">
        <v>14</v>
      </c>
      <c r="C373" s="27">
        <v>337</v>
      </c>
      <c r="D373" s="246" t="s">
        <v>258</v>
      </c>
      <c r="E373" s="29">
        <v>50000</v>
      </c>
      <c r="H373" s="30">
        <v>350000</v>
      </c>
      <c r="I373" s="23"/>
      <c r="J373" s="208">
        <v>350000</v>
      </c>
    </row>
    <row r="374" spans="1:10" x14ac:dyDescent="0.25">
      <c r="A374" s="91">
        <v>13</v>
      </c>
      <c r="B374" s="26" t="s">
        <v>14</v>
      </c>
      <c r="C374" s="27">
        <v>337</v>
      </c>
      <c r="D374" s="246" t="s">
        <v>259</v>
      </c>
      <c r="E374" s="29">
        <v>10000</v>
      </c>
      <c r="H374" s="30">
        <v>210000</v>
      </c>
      <c r="I374" s="207"/>
      <c r="J374" s="208">
        <v>210000</v>
      </c>
    </row>
    <row r="375" spans="1:10" x14ac:dyDescent="0.25">
      <c r="A375" s="91">
        <v>14</v>
      </c>
      <c r="B375" s="26" t="s">
        <v>14</v>
      </c>
      <c r="C375" s="27">
        <v>337</v>
      </c>
      <c r="D375" s="246" t="s">
        <v>260</v>
      </c>
      <c r="E375" s="29">
        <v>100000</v>
      </c>
      <c r="H375" s="30">
        <v>23000</v>
      </c>
      <c r="I375" s="23"/>
      <c r="J375" s="208">
        <v>23000</v>
      </c>
    </row>
    <row r="376" spans="1:10" x14ac:dyDescent="0.25">
      <c r="A376" s="91">
        <v>15</v>
      </c>
      <c r="B376" s="26" t="s">
        <v>14</v>
      </c>
      <c r="C376" s="27">
        <v>337</v>
      </c>
      <c r="D376" s="42" t="s">
        <v>261</v>
      </c>
      <c r="E376" s="29">
        <v>300000</v>
      </c>
      <c r="H376" s="30">
        <v>115000</v>
      </c>
      <c r="I376" s="23"/>
      <c r="J376" s="208">
        <v>115000</v>
      </c>
    </row>
    <row r="377" spans="1:10" x14ac:dyDescent="0.25">
      <c r="A377" s="91">
        <v>16</v>
      </c>
      <c r="B377" s="26" t="s">
        <v>14</v>
      </c>
      <c r="C377" s="27">
        <v>337</v>
      </c>
      <c r="D377" s="42" t="s">
        <v>262</v>
      </c>
      <c r="E377" s="29">
        <v>30000</v>
      </c>
      <c r="H377" s="30">
        <v>500000</v>
      </c>
      <c r="I377" s="23"/>
      <c r="J377" s="208">
        <v>500000</v>
      </c>
    </row>
    <row r="378" spans="1:10" x14ac:dyDescent="0.25">
      <c r="A378" s="91">
        <v>17</v>
      </c>
      <c r="B378" s="26" t="s">
        <v>263</v>
      </c>
      <c r="C378" s="27">
        <v>337</v>
      </c>
      <c r="D378" s="42" t="s">
        <v>264</v>
      </c>
      <c r="E378" s="29"/>
      <c r="H378" s="30"/>
      <c r="I378" s="23">
        <v>3858400</v>
      </c>
      <c r="J378" s="208">
        <v>3858400</v>
      </c>
    </row>
    <row r="379" spans="1:10" ht="18.75" x14ac:dyDescent="0.3">
      <c r="A379" s="91">
        <v>18</v>
      </c>
      <c r="B379" s="26" t="s">
        <v>14</v>
      </c>
      <c r="C379" s="27">
        <v>337</v>
      </c>
      <c r="D379" s="42" t="s">
        <v>265</v>
      </c>
      <c r="E379" s="29"/>
      <c r="H379" s="267">
        <v>1198000</v>
      </c>
      <c r="I379" s="267">
        <v>3858400</v>
      </c>
      <c r="J379" s="208">
        <v>5056400</v>
      </c>
    </row>
    <row r="380" spans="1:10" x14ac:dyDescent="0.25">
      <c r="A380" s="91">
        <v>19</v>
      </c>
      <c r="B380" s="26" t="s">
        <v>14</v>
      </c>
      <c r="C380" s="36">
        <v>33</v>
      </c>
      <c r="D380" s="43" t="s">
        <v>266</v>
      </c>
      <c r="E380" s="49">
        <f>SUM(E366:G377)</f>
        <v>733000</v>
      </c>
      <c r="H380" s="50">
        <v>1818000</v>
      </c>
      <c r="I380" s="50">
        <v>4258400</v>
      </c>
      <c r="J380" s="41">
        <v>6076400</v>
      </c>
    </row>
    <row r="381" spans="1:10" x14ac:dyDescent="0.25">
      <c r="A381" s="91">
        <v>20</v>
      </c>
      <c r="B381" s="67" t="s">
        <v>14</v>
      </c>
      <c r="C381" s="75">
        <v>342</v>
      </c>
      <c r="D381" s="268" t="s">
        <v>267</v>
      </c>
      <c r="E381" s="54"/>
      <c r="F381" s="55"/>
      <c r="G381" s="56"/>
      <c r="H381" s="269"/>
      <c r="I381" s="51"/>
      <c r="J381" s="41">
        <v>0</v>
      </c>
    </row>
    <row r="382" spans="1:10" x14ac:dyDescent="0.25">
      <c r="A382" s="91">
        <v>21</v>
      </c>
      <c r="B382" s="26" t="s">
        <v>14</v>
      </c>
      <c r="C382" s="27">
        <v>351</v>
      </c>
      <c r="D382" s="34" t="s">
        <v>49</v>
      </c>
      <c r="E382" s="29">
        <f>SUM(E366:E375)*0.27</f>
        <v>108810</v>
      </c>
      <c r="F382" s="3">
        <v>561111</v>
      </c>
      <c r="H382" s="96">
        <v>720360</v>
      </c>
      <c r="I382" s="23">
        <v>1149768</v>
      </c>
      <c r="J382" s="208">
        <v>1870128</v>
      </c>
    </row>
    <row r="383" spans="1:10" x14ac:dyDescent="0.25">
      <c r="A383" s="91">
        <v>22</v>
      </c>
      <c r="B383" s="26" t="s">
        <v>14</v>
      </c>
      <c r="C383" s="27">
        <v>351</v>
      </c>
      <c r="D383" s="34" t="s">
        <v>268</v>
      </c>
      <c r="E383" s="29"/>
      <c r="H383" s="96"/>
      <c r="I383" s="23"/>
      <c r="J383" s="208">
        <v>0</v>
      </c>
    </row>
    <row r="384" spans="1:10" x14ac:dyDescent="0.25">
      <c r="A384" s="91">
        <v>23</v>
      </c>
      <c r="B384" s="26" t="s">
        <v>14</v>
      </c>
      <c r="C384" s="27">
        <v>355</v>
      </c>
      <c r="D384" s="34" t="s">
        <v>269</v>
      </c>
      <c r="E384" s="29"/>
      <c r="H384" s="96">
        <v>240000</v>
      </c>
      <c r="I384" s="23"/>
      <c r="J384" s="208">
        <v>240000</v>
      </c>
    </row>
    <row r="385" spans="1:10" x14ac:dyDescent="0.25">
      <c r="A385" s="91">
        <v>24</v>
      </c>
      <c r="B385" s="26" t="s">
        <v>14</v>
      </c>
      <c r="C385" s="36">
        <v>35</v>
      </c>
      <c r="D385" s="268" t="s">
        <v>241</v>
      </c>
      <c r="E385" s="49">
        <f>SUM(E382:E382)</f>
        <v>108810</v>
      </c>
      <c r="H385" s="269">
        <v>960360</v>
      </c>
      <c r="I385" s="269">
        <v>1149768</v>
      </c>
      <c r="J385" s="269">
        <v>2110128</v>
      </c>
    </row>
    <row r="386" spans="1:10" x14ac:dyDescent="0.25">
      <c r="A386" s="91">
        <v>25</v>
      </c>
      <c r="B386" s="270" t="s">
        <v>14</v>
      </c>
      <c r="C386" s="36">
        <v>3</v>
      </c>
      <c r="D386" s="271" t="s">
        <v>270</v>
      </c>
      <c r="E386" s="49">
        <f>SUM(E365+E380+E385)</f>
        <v>941810</v>
      </c>
      <c r="H386" s="269">
        <v>3628360</v>
      </c>
      <c r="I386" s="269">
        <v>5408168</v>
      </c>
      <c r="J386" s="269">
        <v>9036528</v>
      </c>
    </row>
    <row r="387" spans="1:10" x14ac:dyDescent="0.25">
      <c r="A387" s="91">
        <v>26</v>
      </c>
      <c r="B387" s="100" t="s">
        <v>14</v>
      </c>
      <c r="C387" s="52">
        <v>62</v>
      </c>
      <c r="D387" s="272" t="s">
        <v>271</v>
      </c>
      <c r="E387" s="73"/>
      <c r="F387" s="55"/>
      <c r="G387" s="56"/>
      <c r="H387" s="74"/>
      <c r="I387" s="23"/>
      <c r="J387" s="208">
        <v>0</v>
      </c>
    </row>
    <row r="388" spans="1:10" x14ac:dyDescent="0.25">
      <c r="A388" s="91">
        <v>27</v>
      </c>
      <c r="B388" s="71" t="s">
        <v>14</v>
      </c>
      <c r="C388" s="52">
        <v>643</v>
      </c>
      <c r="D388" s="272" t="s">
        <v>272</v>
      </c>
      <c r="E388" s="73"/>
      <c r="F388" s="55"/>
      <c r="G388" s="56"/>
      <c r="H388" s="74"/>
      <c r="I388" s="68"/>
      <c r="J388" s="208">
        <v>0</v>
      </c>
    </row>
    <row r="389" spans="1:10" x14ac:dyDescent="0.25">
      <c r="A389" s="91">
        <v>28</v>
      </c>
      <c r="B389" s="71" t="s">
        <v>14</v>
      </c>
      <c r="C389" s="52">
        <v>673</v>
      </c>
      <c r="D389" s="272" t="s">
        <v>273</v>
      </c>
      <c r="E389" s="73"/>
      <c r="F389" s="55"/>
      <c r="G389" s="56"/>
      <c r="H389" s="74"/>
      <c r="I389" s="68"/>
      <c r="J389" s="208">
        <v>0</v>
      </c>
    </row>
    <row r="390" spans="1:10" x14ac:dyDescent="0.25">
      <c r="A390" s="91">
        <v>29</v>
      </c>
      <c r="B390" s="71" t="s">
        <v>14</v>
      </c>
      <c r="C390" s="75">
        <v>6</v>
      </c>
      <c r="D390" s="273" t="s">
        <v>274</v>
      </c>
      <c r="E390" s="77"/>
      <c r="F390" s="78"/>
      <c r="G390" s="79"/>
      <c r="H390" s="80"/>
      <c r="I390" s="80"/>
      <c r="J390" s="80"/>
    </row>
    <row r="391" spans="1:10" x14ac:dyDescent="0.25">
      <c r="A391" s="91">
        <v>30</v>
      </c>
      <c r="B391" s="71" t="s">
        <v>14</v>
      </c>
      <c r="C391" s="52">
        <v>73</v>
      </c>
      <c r="D391" s="272" t="s">
        <v>275</v>
      </c>
      <c r="E391" s="73"/>
      <c r="F391" s="55"/>
      <c r="G391" s="56"/>
      <c r="H391" s="74"/>
      <c r="I391" s="68"/>
      <c r="J391" s="208">
        <v>0</v>
      </c>
    </row>
    <row r="392" spans="1:10" x14ac:dyDescent="0.25">
      <c r="A392" s="91">
        <v>31</v>
      </c>
      <c r="B392" s="71" t="s">
        <v>14</v>
      </c>
      <c r="C392" s="52">
        <v>74</v>
      </c>
      <c r="D392" s="272" t="s">
        <v>65</v>
      </c>
      <c r="E392" s="73"/>
      <c r="F392" s="55"/>
      <c r="G392" s="56"/>
      <c r="H392" s="74"/>
      <c r="I392" s="68"/>
      <c r="J392" s="208">
        <v>0</v>
      </c>
    </row>
    <row r="393" spans="1:10" x14ac:dyDescent="0.25">
      <c r="A393" s="91">
        <v>32</v>
      </c>
      <c r="B393" s="71" t="s">
        <v>14</v>
      </c>
      <c r="C393" s="75">
        <v>7</v>
      </c>
      <c r="D393" s="273" t="s">
        <v>66</v>
      </c>
      <c r="E393" s="77"/>
      <c r="F393" s="78"/>
      <c r="G393" s="79"/>
      <c r="H393" s="80"/>
      <c r="I393" s="51"/>
      <c r="J393" s="41">
        <v>0</v>
      </c>
    </row>
    <row r="394" spans="1:10" ht="15" x14ac:dyDescent="0.25">
      <c r="A394" s="423">
        <v>33</v>
      </c>
      <c r="B394" s="427" t="s">
        <v>70</v>
      </c>
      <c r="C394" s="428"/>
      <c r="D394" s="429"/>
      <c r="E394" s="451">
        <f>SUM(E386)</f>
        <v>941810</v>
      </c>
      <c r="H394" s="444">
        <v>3628360</v>
      </c>
      <c r="I394" s="436">
        <v>5408168</v>
      </c>
      <c r="J394" s="436">
        <v>9036528</v>
      </c>
    </row>
    <row r="395" spans="1:10" ht="15" x14ac:dyDescent="0.25">
      <c r="A395" s="424"/>
      <c r="B395" s="430"/>
      <c r="C395" s="431"/>
      <c r="D395" s="432"/>
      <c r="E395" s="452"/>
      <c r="F395" s="118"/>
      <c r="G395" s="119"/>
      <c r="H395" s="445"/>
      <c r="I395" s="436"/>
      <c r="J395" s="436"/>
    </row>
    <row r="396" spans="1:10" x14ac:dyDescent="0.25">
      <c r="A396" s="173"/>
      <c r="C396" s="116"/>
      <c r="D396" s="87"/>
      <c r="E396" s="117"/>
      <c r="F396" s="118"/>
      <c r="G396" s="119"/>
      <c r="H396" s="120"/>
      <c r="I396" s="189"/>
      <c r="J396" s="8">
        <v>9036528</v>
      </c>
    </row>
    <row r="397" spans="1:10" x14ac:dyDescent="0.25">
      <c r="A397" s="173"/>
      <c r="D397" s="4" t="s">
        <v>276</v>
      </c>
      <c r="E397" s="5"/>
      <c r="H397" s="6"/>
      <c r="I397" s="12"/>
      <c r="J397" s="13"/>
    </row>
    <row r="398" spans="1:10" x14ac:dyDescent="0.25">
      <c r="D398" s="4" t="s">
        <v>277</v>
      </c>
      <c r="E398" s="5"/>
      <c r="H398" s="6"/>
      <c r="I398" s="12"/>
      <c r="J398" s="13"/>
    </row>
    <row r="399" spans="1:10" x14ac:dyDescent="0.25">
      <c r="D399" s="4"/>
      <c r="E399" s="10"/>
      <c r="F399" s="3">
        <v>583119</v>
      </c>
      <c r="H399" s="11"/>
      <c r="I399" s="12"/>
      <c r="J399" s="13"/>
    </row>
    <row r="400" spans="1:10" x14ac:dyDescent="0.25">
      <c r="A400" s="423" t="s">
        <v>2</v>
      </c>
      <c r="B400" s="426" t="s">
        <v>3</v>
      </c>
      <c r="C400" s="426"/>
      <c r="D400" s="20" t="s">
        <v>4</v>
      </c>
      <c r="E400" s="21" t="s">
        <v>5</v>
      </c>
      <c r="F400" s="3">
        <v>511112</v>
      </c>
      <c r="H400" s="15" t="s">
        <v>5</v>
      </c>
      <c r="I400" s="18" t="s">
        <v>6</v>
      </c>
      <c r="J400" s="19" t="s">
        <v>7</v>
      </c>
    </row>
    <row r="401" spans="1:10" x14ac:dyDescent="0.25">
      <c r="A401" s="424"/>
      <c r="B401" s="426" t="s">
        <v>8</v>
      </c>
      <c r="C401" s="426"/>
      <c r="D401" s="20" t="s">
        <v>9</v>
      </c>
      <c r="E401" s="21" t="s">
        <v>10</v>
      </c>
      <c r="H401" s="22" t="s">
        <v>11</v>
      </c>
      <c r="I401" s="23" t="s">
        <v>12</v>
      </c>
      <c r="J401" s="24" t="s">
        <v>13</v>
      </c>
    </row>
    <row r="402" spans="1:10" x14ac:dyDescent="0.25">
      <c r="A402" s="91">
        <v>1</v>
      </c>
      <c r="B402" s="211" t="s">
        <v>14</v>
      </c>
      <c r="C402" s="27">
        <v>336</v>
      </c>
      <c r="D402" s="34" t="s">
        <v>278</v>
      </c>
      <c r="E402" s="21"/>
      <c r="H402" s="22"/>
      <c r="I402" s="189"/>
      <c r="J402" s="190"/>
    </row>
    <row r="403" spans="1:10" x14ac:dyDescent="0.25">
      <c r="A403" s="25">
        <v>2</v>
      </c>
      <c r="B403" s="216" t="s">
        <v>14</v>
      </c>
      <c r="C403" s="27">
        <v>337</v>
      </c>
      <c r="D403" s="99" t="s">
        <v>279</v>
      </c>
      <c r="E403" s="29">
        <v>317000</v>
      </c>
      <c r="H403" s="96">
        <v>556800</v>
      </c>
      <c r="I403" s="189"/>
      <c r="J403" s="190">
        <v>556800</v>
      </c>
    </row>
    <row r="404" spans="1:10" x14ac:dyDescent="0.25">
      <c r="A404" s="25">
        <v>3</v>
      </c>
      <c r="B404" s="216" t="s">
        <v>14</v>
      </c>
      <c r="C404" s="36">
        <v>3</v>
      </c>
      <c r="D404" s="70" t="s">
        <v>280</v>
      </c>
      <c r="E404" s="274">
        <f>SUM(E403)</f>
        <v>317000</v>
      </c>
      <c r="H404" s="275">
        <v>556800</v>
      </c>
      <c r="I404" s="275">
        <v>0</v>
      </c>
      <c r="J404" s="275">
        <v>556800</v>
      </c>
    </row>
    <row r="405" spans="1:10" ht="15" x14ac:dyDescent="0.25">
      <c r="A405" s="423">
        <v>4</v>
      </c>
      <c r="B405" s="449" t="s">
        <v>281</v>
      </c>
      <c r="C405" s="449"/>
      <c r="D405" s="449"/>
      <c r="E405" s="451">
        <f>SUM(E403:E403)</f>
        <v>317000</v>
      </c>
      <c r="H405" s="444">
        <v>556800</v>
      </c>
      <c r="I405" s="444">
        <v>0</v>
      </c>
      <c r="J405" s="444">
        <v>556800</v>
      </c>
    </row>
    <row r="406" spans="1:10" ht="15" x14ac:dyDescent="0.25">
      <c r="A406" s="424"/>
      <c r="B406" s="449"/>
      <c r="C406" s="449"/>
      <c r="D406" s="449"/>
      <c r="E406" s="452"/>
      <c r="H406" s="445"/>
      <c r="I406" s="445"/>
      <c r="J406" s="445"/>
    </row>
    <row r="407" spans="1:10" x14ac:dyDescent="0.25">
      <c r="C407" s="116"/>
      <c r="D407" s="87"/>
      <c r="E407" s="117"/>
      <c r="F407" s="118"/>
      <c r="G407" s="119"/>
      <c r="H407" s="120"/>
      <c r="I407" s="189"/>
      <c r="J407" s="8">
        <v>556800</v>
      </c>
    </row>
    <row r="408" spans="1:10" x14ac:dyDescent="0.25">
      <c r="A408" s="173"/>
      <c r="D408" s="4" t="s">
        <v>282</v>
      </c>
      <c r="E408" s="5"/>
      <c r="H408" s="6"/>
      <c r="I408" s="189"/>
      <c r="J408" s="190"/>
    </row>
    <row r="409" spans="1:10" x14ac:dyDescent="0.25">
      <c r="D409" s="4" t="s">
        <v>283</v>
      </c>
      <c r="E409" s="5"/>
      <c r="H409" s="6"/>
      <c r="I409" s="189"/>
      <c r="J409" s="190"/>
    </row>
    <row r="410" spans="1:10" x14ac:dyDescent="0.25">
      <c r="D410" s="4"/>
      <c r="E410" s="10"/>
      <c r="F410" s="3">
        <v>583119</v>
      </c>
      <c r="H410" s="11"/>
      <c r="I410" s="189"/>
      <c r="J410" s="190"/>
    </row>
    <row r="411" spans="1:10" x14ac:dyDescent="0.25">
      <c r="A411" s="423" t="s">
        <v>2</v>
      </c>
      <c r="B411" s="426" t="s">
        <v>3</v>
      </c>
      <c r="C411" s="426"/>
      <c r="D411" s="20" t="s">
        <v>4</v>
      </c>
      <c r="E411" s="21" t="s">
        <v>5</v>
      </c>
      <c r="F411" s="3">
        <v>511112</v>
      </c>
      <c r="H411" s="22" t="s">
        <v>5</v>
      </c>
      <c r="I411" s="18" t="s">
        <v>6</v>
      </c>
      <c r="J411" s="19" t="s">
        <v>7</v>
      </c>
    </row>
    <row r="412" spans="1:10" x14ac:dyDescent="0.25">
      <c r="A412" s="424"/>
      <c r="B412" s="426" t="s">
        <v>8</v>
      </c>
      <c r="C412" s="426"/>
      <c r="D412" s="20" t="s">
        <v>9</v>
      </c>
      <c r="E412" s="21" t="s">
        <v>10</v>
      </c>
      <c r="H412" s="22" t="s">
        <v>11</v>
      </c>
      <c r="I412" s="23" t="s">
        <v>12</v>
      </c>
      <c r="J412" s="24" t="s">
        <v>13</v>
      </c>
    </row>
    <row r="413" spans="1:10" x14ac:dyDescent="0.25">
      <c r="A413" s="25">
        <v>1</v>
      </c>
      <c r="B413" s="26" t="s">
        <v>14</v>
      </c>
      <c r="C413" s="27">
        <v>506</v>
      </c>
      <c r="D413" s="99" t="s">
        <v>284</v>
      </c>
      <c r="E413" s="29">
        <v>200000</v>
      </c>
      <c r="H413" s="96"/>
      <c r="I413" s="185"/>
      <c r="J413" s="186"/>
    </row>
    <row r="414" spans="1:10" x14ac:dyDescent="0.25">
      <c r="A414" s="25">
        <v>2</v>
      </c>
      <c r="B414" s="26" t="s">
        <v>14</v>
      </c>
      <c r="C414" s="36">
        <v>5</v>
      </c>
      <c r="D414" s="276" t="s">
        <v>285</v>
      </c>
      <c r="E414" s="274">
        <f>SUM(E413)</f>
        <v>200000</v>
      </c>
      <c r="H414" s="275">
        <v>0</v>
      </c>
      <c r="I414" s="183"/>
      <c r="J414" s="184"/>
    </row>
    <row r="415" spans="1:10" ht="15" x14ac:dyDescent="0.25">
      <c r="A415" s="423">
        <v>3</v>
      </c>
      <c r="B415" s="427" t="s">
        <v>281</v>
      </c>
      <c r="C415" s="428"/>
      <c r="D415" s="429"/>
      <c r="E415" s="451">
        <f>SUM(E413:E413)</f>
        <v>200000</v>
      </c>
      <c r="H415" s="444">
        <v>0</v>
      </c>
      <c r="I415" s="478"/>
      <c r="J415" s="480"/>
    </row>
    <row r="416" spans="1:10" ht="15" x14ac:dyDescent="0.25">
      <c r="A416" s="424"/>
      <c r="B416" s="430"/>
      <c r="C416" s="431"/>
      <c r="D416" s="432"/>
      <c r="E416" s="452"/>
      <c r="H416" s="445"/>
      <c r="I416" s="479"/>
      <c r="J416" s="481"/>
    </row>
    <row r="417" spans="1:10" x14ac:dyDescent="0.25">
      <c r="C417" s="116"/>
      <c r="D417" s="87"/>
      <c r="E417" s="117"/>
      <c r="F417" s="118"/>
      <c r="G417" s="119"/>
      <c r="H417" s="120"/>
      <c r="I417" s="189"/>
      <c r="J417" s="190"/>
    </row>
    <row r="418" spans="1:10" x14ac:dyDescent="0.25">
      <c r="A418" s="173"/>
      <c r="C418" s="188"/>
      <c r="D418" s="277" t="s">
        <v>286</v>
      </c>
      <c r="E418" s="278"/>
      <c r="H418" s="279"/>
      <c r="I418" s="280"/>
      <c r="J418" s="281"/>
    </row>
    <row r="419" spans="1:10" x14ac:dyDescent="0.25">
      <c r="A419" s="187"/>
      <c r="C419" s="188"/>
      <c r="D419" s="277" t="s">
        <v>287</v>
      </c>
      <c r="E419" s="282"/>
      <c r="G419" s="3"/>
      <c r="H419" s="6"/>
    </row>
    <row r="420" spans="1:10" x14ac:dyDescent="0.25">
      <c r="C420" s="188"/>
      <c r="D420" s="277"/>
      <c r="E420" s="10"/>
      <c r="G420" s="3"/>
      <c r="H420" s="11"/>
    </row>
    <row r="421" spans="1:10" x14ac:dyDescent="0.25">
      <c r="A421" s="423" t="s">
        <v>2</v>
      </c>
      <c r="B421" s="426" t="s">
        <v>3</v>
      </c>
      <c r="C421" s="426"/>
      <c r="D421" s="20" t="s">
        <v>4</v>
      </c>
      <c r="E421" s="21" t="s">
        <v>5</v>
      </c>
      <c r="F421" s="3">
        <v>511112</v>
      </c>
      <c r="H421" s="15" t="s">
        <v>5</v>
      </c>
      <c r="I421" s="18" t="s">
        <v>6</v>
      </c>
      <c r="J421" s="19" t="s">
        <v>7</v>
      </c>
    </row>
    <row r="422" spans="1:10" x14ac:dyDescent="0.25">
      <c r="A422" s="424"/>
      <c r="B422" s="426" t="s">
        <v>8</v>
      </c>
      <c r="C422" s="426"/>
      <c r="D422" s="20" t="s">
        <v>9</v>
      </c>
      <c r="E422" s="21" t="s">
        <v>10</v>
      </c>
      <c r="H422" s="22" t="s">
        <v>11</v>
      </c>
      <c r="I422" s="23" t="s">
        <v>12</v>
      </c>
      <c r="J422" s="24" t="s">
        <v>13</v>
      </c>
    </row>
    <row r="423" spans="1:10" x14ac:dyDescent="0.25">
      <c r="A423" s="91"/>
      <c r="B423" s="27"/>
      <c r="C423" s="27"/>
      <c r="D423" s="283" t="s">
        <v>288</v>
      </c>
      <c r="E423" s="21"/>
      <c r="H423" s="227"/>
      <c r="I423" s="284"/>
      <c r="J423" s="285"/>
    </row>
    <row r="424" spans="1:10" ht="15.75" x14ac:dyDescent="0.25">
      <c r="A424" s="286">
        <v>1</v>
      </c>
      <c r="B424" s="26" t="s">
        <v>14</v>
      </c>
      <c r="C424" s="27">
        <v>1101</v>
      </c>
      <c r="D424" s="42" t="s">
        <v>289</v>
      </c>
      <c r="E424" s="287">
        <v>1789200</v>
      </c>
      <c r="H424" s="469">
        <v>5824872</v>
      </c>
      <c r="I424" s="207"/>
      <c r="J424" s="472">
        <v>5824872</v>
      </c>
    </row>
    <row r="425" spans="1:10" ht="15.75" x14ac:dyDescent="0.25">
      <c r="A425" s="286">
        <v>3</v>
      </c>
      <c r="B425" s="26" t="s">
        <v>14</v>
      </c>
      <c r="C425" s="27">
        <v>1101</v>
      </c>
      <c r="D425" s="42" t="s">
        <v>290</v>
      </c>
      <c r="E425" s="287">
        <v>185000</v>
      </c>
      <c r="H425" s="470"/>
      <c r="I425" s="23"/>
      <c r="J425" s="472"/>
    </row>
    <row r="426" spans="1:10" ht="15.75" x14ac:dyDescent="0.25">
      <c r="A426" s="286">
        <v>4</v>
      </c>
      <c r="B426" s="26" t="s">
        <v>14</v>
      </c>
      <c r="C426" s="27">
        <v>1101</v>
      </c>
      <c r="D426" s="42" t="s">
        <v>291</v>
      </c>
      <c r="E426" s="287">
        <v>181200</v>
      </c>
      <c r="H426" s="471"/>
      <c r="I426" s="207"/>
      <c r="J426" s="472"/>
    </row>
    <row r="427" spans="1:10" x14ac:dyDescent="0.25">
      <c r="A427" s="286">
        <v>6</v>
      </c>
      <c r="B427" s="26" t="s">
        <v>14</v>
      </c>
      <c r="C427" s="27">
        <v>1113</v>
      </c>
      <c r="D427" s="42" t="s">
        <v>292</v>
      </c>
      <c r="E427" s="287"/>
      <c r="H427" s="288">
        <v>117600</v>
      </c>
      <c r="I427" s="207"/>
      <c r="J427" s="30">
        <v>117600</v>
      </c>
    </row>
    <row r="428" spans="1:10" ht="18.75" x14ac:dyDescent="0.3">
      <c r="A428" s="286">
        <v>7</v>
      </c>
      <c r="B428" s="26" t="s">
        <v>14</v>
      </c>
      <c r="C428" s="27">
        <v>1101</v>
      </c>
      <c r="D428" s="42" t="s">
        <v>293</v>
      </c>
      <c r="E428" s="287"/>
      <c r="H428" s="289">
        <v>5942472</v>
      </c>
      <c r="I428" s="207"/>
      <c r="J428" s="30">
        <v>5942472</v>
      </c>
    </row>
    <row r="429" spans="1:10" x14ac:dyDescent="0.25">
      <c r="A429" s="286">
        <v>8</v>
      </c>
      <c r="B429" s="26" t="s">
        <v>14</v>
      </c>
      <c r="C429" s="27">
        <v>1103</v>
      </c>
      <c r="D429" s="42" t="s">
        <v>294</v>
      </c>
      <c r="E429" s="287"/>
      <c r="H429" s="290">
        <v>150000</v>
      </c>
      <c r="I429" s="207"/>
      <c r="J429" s="30">
        <v>150000</v>
      </c>
    </row>
    <row r="430" spans="1:10" x14ac:dyDescent="0.25">
      <c r="A430" s="286">
        <v>9</v>
      </c>
      <c r="B430" s="26" t="s">
        <v>14</v>
      </c>
      <c r="C430" s="27">
        <v>1107</v>
      </c>
      <c r="D430" s="42" t="s">
        <v>295</v>
      </c>
      <c r="E430" s="287">
        <v>60000</v>
      </c>
      <c r="F430" s="3">
        <v>53111</v>
      </c>
      <c r="H430" s="288">
        <v>100000</v>
      </c>
      <c r="I430" s="23"/>
      <c r="J430" s="30">
        <v>100000</v>
      </c>
    </row>
    <row r="431" spans="1:10" x14ac:dyDescent="0.25">
      <c r="A431" s="286">
        <v>10</v>
      </c>
      <c r="B431" s="26" t="s">
        <v>14</v>
      </c>
      <c r="C431" s="27">
        <v>1109</v>
      </c>
      <c r="D431" s="42" t="s">
        <v>296</v>
      </c>
      <c r="E431" s="287">
        <v>30000</v>
      </c>
      <c r="H431" s="288">
        <v>25000</v>
      </c>
      <c r="I431" s="209"/>
      <c r="J431" s="30">
        <v>25000</v>
      </c>
    </row>
    <row r="432" spans="1:10" x14ac:dyDescent="0.25">
      <c r="A432" s="286">
        <v>11</v>
      </c>
      <c r="B432" s="26" t="s">
        <v>14</v>
      </c>
      <c r="C432" s="27">
        <v>1110</v>
      </c>
      <c r="D432" s="42" t="s">
        <v>297</v>
      </c>
      <c r="E432" s="287">
        <v>12000</v>
      </c>
      <c r="H432" s="288"/>
      <c r="I432" s="23"/>
      <c r="J432" s="30">
        <v>0</v>
      </c>
    </row>
    <row r="433" spans="1:10" x14ac:dyDescent="0.25">
      <c r="A433" s="286">
        <v>12</v>
      </c>
      <c r="B433" s="26" t="s">
        <v>14</v>
      </c>
      <c r="C433" s="27">
        <v>1113</v>
      </c>
      <c r="D433" s="42" t="s">
        <v>298</v>
      </c>
      <c r="E433" s="287"/>
      <c r="H433" s="288">
        <v>12000</v>
      </c>
      <c r="I433" s="23"/>
      <c r="J433" s="30">
        <v>12000</v>
      </c>
    </row>
    <row r="434" spans="1:10" x14ac:dyDescent="0.25">
      <c r="A434" s="286">
        <v>13</v>
      </c>
      <c r="B434" s="26" t="s">
        <v>14</v>
      </c>
      <c r="C434" s="36">
        <v>11</v>
      </c>
      <c r="D434" s="43" t="s">
        <v>299</v>
      </c>
      <c r="E434" s="291">
        <f>SUM(E424:E432)</f>
        <v>2257400</v>
      </c>
      <c r="H434" s="292">
        <v>6217472</v>
      </c>
      <c r="I434" s="51"/>
      <c r="J434" s="130">
        <v>6217472</v>
      </c>
    </row>
    <row r="435" spans="1:10" x14ac:dyDescent="0.25">
      <c r="A435" s="286">
        <v>14</v>
      </c>
      <c r="B435" s="26" t="s">
        <v>14</v>
      </c>
      <c r="C435" s="27">
        <v>21</v>
      </c>
      <c r="D435" s="42" t="s">
        <v>300</v>
      </c>
      <c r="E435" s="287">
        <f>SUM(E424+E425+E426)*0.27</f>
        <v>581958</v>
      </c>
      <c r="H435" s="288">
        <v>944333</v>
      </c>
      <c r="I435" s="23"/>
      <c r="J435" s="30">
        <v>944333</v>
      </c>
    </row>
    <row r="436" spans="1:10" x14ac:dyDescent="0.25">
      <c r="A436" s="286">
        <v>15</v>
      </c>
      <c r="B436" s="26" t="s">
        <v>14</v>
      </c>
      <c r="C436" s="27">
        <v>23</v>
      </c>
      <c r="D436" s="42" t="s">
        <v>301</v>
      </c>
      <c r="E436" s="287">
        <f>SUM(E430*1.19*0.14)</f>
        <v>9996.0000000000018</v>
      </c>
      <c r="F436" s="3">
        <v>54211</v>
      </c>
      <c r="H436" s="229"/>
      <c r="I436" s="23"/>
      <c r="J436" s="30">
        <v>0</v>
      </c>
    </row>
    <row r="437" spans="1:10" x14ac:dyDescent="0.25">
      <c r="A437" s="286">
        <v>16</v>
      </c>
      <c r="B437" s="26" t="s">
        <v>14</v>
      </c>
      <c r="C437" s="27">
        <v>27</v>
      </c>
      <c r="D437" s="42" t="s">
        <v>302</v>
      </c>
      <c r="E437" s="287">
        <f>SUM(E430*1.19*0.16)</f>
        <v>11424</v>
      </c>
      <c r="F437" s="3">
        <v>561111</v>
      </c>
      <c r="H437" s="229">
        <v>15000</v>
      </c>
      <c r="I437" s="23"/>
      <c r="J437" s="30">
        <v>15000</v>
      </c>
    </row>
    <row r="438" spans="1:10" x14ac:dyDescent="0.25">
      <c r="A438" s="286">
        <v>17</v>
      </c>
      <c r="B438" s="26" t="s">
        <v>14</v>
      </c>
      <c r="C438" s="36">
        <v>2</v>
      </c>
      <c r="D438" s="43" t="s">
        <v>303</v>
      </c>
      <c r="E438" s="291">
        <f>SUM(E435:E437)</f>
        <v>603378</v>
      </c>
      <c r="F438" s="3">
        <v>5431</v>
      </c>
      <c r="H438" s="292">
        <v>959333</v>
      </c>
      <c r="I438" s="51"/>
      <c r="J438" s="130">
        <v>959333</v>
      </c>
    </row>
    <row r="439" spans="1:10" x14ac:dyDescent="0.25">
      <c r="A439" s="286">
        <v>18</v>
      </c>
      <c r="B439" s="26" t="s">
        <v>14</v>
      </c>
      <c r="C439" s="27">
        <v>311</v>
      </c>
      <c r="D439" s="42" t="s">
        <v>304</v>
      </c>
      <c r="E439" s="29">
        <v>10000</v>
      </c>
      <c r="H439" s="229"/>
      <c r="I439" s="23"/>
      <c r="J439" s="30">
        <v>0</v>
      </c>
    </row>
    <row r="440" spans="1:10" x14ac:dyDescent="0.25">
      <c r="A440" s="286">
        <v>19</v>
      </c>
      <c r="B440" s="26" t="s">
        <v>14</v>
      </c>
      <c r="C440" s="27">
        <v>311</v>
      </c>
      <c r="D440" s="42" t="s">
        <v>305</v>
      </c>
      <c r="E440" s="29"/>
      <c r="H440" s="229">
        <v>10000</v>
      </c>
      <c r="I440" s="23"/>
      <c r="J440" s="30">
        <v>10000</v>
      </c>
    </row>
    <row r="441" spans="1:10" x14ac:dyDescent="0.25">
      <c r="A441" s="286">
        <v>20</v>
      </c>
      <c r="B441" s="26" t="s">
        <v>14</v>
      </c>
      <c r="C441" s="25">
        <v>312</v>
      </c>
      <c r="D441" s="42" t="s">
        <v>306</v>
      </c>
      <c r="E441" s="29"/>
      <c r="H441" s="229">
        <v>23622</v>
      </c>
      <c r="I441" s="23"/>
      <c r="J441" s="30">
        <v>23622</v>
      </c>
    </row>
    <row r="442" spans="1:10" x14ac:dyDescent="0.25">
      <c r="A442" s="286">
        <v>21</v>
      </c>
      <c r="B442" s="26" t="s">
        <v>14</v>
      </c>
      <c r="C442" s="25">
        <v>312</v>
      </c>
      <c r="D442" s="42" t="s">
        <v>307</v>
      </c>
      <c r="E442" s="29">
        <v>10000</v>
      </c>
      <c r="F442" s="3">
        <v>54913</v>
      </c>
      <c r="H442" s="229">
        <v>10000</v>
      </c>
      <c r="I442" s="23"/>
      <c r="J442" s="30">
        <v>10000</v>
      </c>
    </row>
    <row r="443" spans="1:10" x14ac:dyDescent="0.25">
      <c r="A443" s="286">
        <v>22</v>
      </c>
      <c r="B443" s="26" t="s">
        <v>14</v>
      </c>
      <c r="C443" s="27">
        <v>312</v>
      </c>
      <c r="D443" s="42" t="s">
        <v>308</v>
      </c>
      <c r="E443" s="29">
        <v>10000</v>
      </c>
      <c r="F443" s="3">
        <v>55111</v>
      </c>
      <c r="H443" s="229"/>
      <c r="I443" s="23"/>
      <c r="J443" s="30">
        <v>0</v>
      </c>
    </row>
    <row r="444" spans="1:10" x14ac:dyDescent="0.25">
      <c r="A444" s="286">
        <v>23</v>
      </c>
      <c r="B444" s="26" t="s">
        <v>14</v>
      </c>
      <c r="C444" s="36">
        <v>31</v>
      </c>
      <c r="D444" s="43" t="s">
        <v>309</v>
      </c>
      <c r="E444" s="44">
        <f>SUM(E439:E443)</f>
        <v>30000</v>
      </c>
      <c r="H444" s="292">
        <v>43622</v>
      </c>
      <c r="I444" s="51"/>
      <c r="J444" s="130">
        <v>43622</v>
      </c>
    </row>
    <row r="445" spans="1:10" x14ac:dyDescent="0.25">
      <c r="A445" s="286">
        <v>24</v>
      </c>
      <c r="B445" s="26" t="s">
        <v>14</v>
      </c>
      <c r="C445" s="293">
        <v>322</v>
      </c>
      <c r="D445" s="99" t="s">
        <v>310</v>
      </c>
      <c r="E445" s="294"/>
      <c r="F445" s="118"/>
      <c r="G445" s="119"/>
      <c r="H445" s="288">
        <v>180000</v>
      </c>
      <c r="I445" s="23"/>
      <c r="J445" s="30">
        <v>180000</v>
      </c>
    </row>
    <row r="446" spans="1:10" x14ac:dyDescent="0.25">
      <c r="A446" s="286">
        <v>25</v>
      </c>
      <c r="B446" s="26" t="s">
        <v>14</v>
      </c>
      <c r="C446" s="27">
        <v>322</v>
      </c>
      <c r="D446" s="99" t="s">
        <v>311</v>
      </c>
      <c r="E446" s="206">
        <v>40000</v>
      </c>
      <c r="F446" s="3">
        <v>55119</v>
      </c>
      <c r="H446" s="288">
        <v>15000</v>
      </c>
      <c r="I446" s="23"/>
      <c r="J446" s="30">
        <v>15000</v>
      </c>
    </row>
    <row r="447" spans="1:10" x14ac:dyDescent="0.25">
      <c r="A447" s="286">
        <v>26</v>
      </c>
      <c r="B447" s="26" t="s">
        <v>14</v>
      </c>
      <c r="C447" s="36">
        <v>32</v>
      </c>
      <c r="D447" s="43" t="s">
        <v>312</v>
      </c>
      <c r="E447" s="44">
        <f>SUM(E446:E446)</f>
        <v>40000</v>
      </c>
      <c r="H447" s="292">
        <v>195000</v>
      </c>
      <c r="I447" s="51"/>
      <c r="J447" s="130">
        <v>195000</v>
      </c>
    </row>
    <row r="448" spans="1:10" x14ac:dyDescent="0.25">
      <c r="A448" s="286">
        <v>27</v>
      </c>
      <c r="B448" s="26" t="s">
        <v>14</v>
      </c>
      <c r="C448" s="27">
        <v>334</v>
      </c>
      <c r="D448" s="42" t="s">
        <v>313</v>
      </c>
      <c r="E448" s="29"/>
      <c r="H448" s="229">
        <v>30000</v>
      </c>
      <c r="I448" s="23"/>
      <c r="J448" s="30">
        <v>30000</v>
      </c>
    </row>
    <row r="449" spans="1:10" x14ac:dyDescent="0.25">
      <c r="A449" s="286">
        <v>28</v>
      </c>
      <c r="B449" s="26" t="s">
        <v>14</v>
      </c>
      <c r="C449" s="27">
        <v>336</v>
      </c>
      <c r="D449" s="42" t="s">
        <v>314</v>
      </c>
      <c r="E449" s="29"/>
      <c r="H449" s="229"/>
      <c r="I449" s="23"/>
      <c r="J449" s="30">
        <v>0</v>
      </c>
    </row>
    <row r="450" spans="1:10" x14ac:dyDescent="0.25">
      <c r="A450" s="286">
        <v>29</v>
      </c>
      <c r="B450" s="26" t="s">
        <v>14</v>
      </c>
      <c r="C450" s="27">
        <v>337</v>
      </c>
      <c r="D450" s="42" t="s">
        <v>315</v>
      </c>
      <c r="E450" s="29">
        <v>11000</v>
      </c>
      <c r="H450" s="229">
        <v>15000</v>
      </c>
      <c r="I450" s="23"/>
      <c r="J450" s="30">
        <v>15000</v>
      </c>
    </row>
    <row r="451" spans="1:10" x14ac:dyDescent="0.25">
      <c r="A451" s="286">
        <v>30</v>
      </c>
      <c r="B451" s="26" t="s">
        <v>14</v>
      </c>
      <c r="C451" s="36">
        <v>33</v>
      </c>
      <c r="D451" s="43" t="s">
        <v>316</v>
      </c>
      <c r="E451" s="49">
        <f>SUM(E450)</f>
        <v>11000</v>
      </c>
      <c r="H451" s="295">
        <v>45000</v>
      </c>
      <c r="I451" s="51"/>
      <c r="J451" s="130">
        <v>45000</v>
      </c>
    </row>
    <row r="452" spans="1:10" x14ac:dyDescent="0.25">
      <c r="A452" s="286">
        <v>31</v>
      </c>
      <c r="B452" s="26" t="s">
        <v>14</v>
      </c>
      <c r="C452" s="293">
        <v>341</v>
      </c>
      <c r="D452" s="99" t="s">
        <v>317</v>
      </c>
      <c r="E452" s="46">
        <v>10000</v>
      </c>
      <c r="F452" s="118"/>
      <c r="G452" s="119"/>
      <c r="H452" s="290">
        <v>10000</v>
      </c>
      <c r="I452" s="23"/>
      <c r="J452" s="30">
        <v>10000</v>
      </c>
    </row>
    <row r="453" spans="1:10" x14ac:dyDescent="0.25">
      <c r="A453" s="286">
        <v>32</v>
      </c>
      <c r="B453" s="26" t="s">
        <v>14</v>
      </c>
      <c r="C453" s="65">
        <v>34</v>
      </c>
      <c r="D453" s="43" t="s">
        <v>318</v>
      </c>
      <c r="E453" s="49">
        <f>SUM(E452)</f>
        <v>10000</v>
      </c>
      <c r="F453" s="118"/>
      <c r="G453" s="119"/>
      <c r="H453" s="295">
        <v>10000</v>
      </c>
      <c r="I453" s="51"/>
      <c r="J453" s="130">
        <v>10000</v>
      </c>
    </row>
    <row r="454" spans="1:10" x14ac:dyDescent="0.25">
      <c r="A454" s="286">
        <v>33</v>
      </c>
      <c r="B454" s="26" t="s">
        <v>14</v>
      </c>
      <c r="C454" s="27">
        <v>351</v>
      </c>
      <c r="D454" s="42" t="s">
        <v>49</v>
      </c>
      <c r="E454" s="29">
        <f>SUM(E444+E447)*0.27</f>
        <v>18900</v>
      </c>
      <c r="H454" s="229">
        <v>72530</v>
      </c>
      <c r="I454" s="23"/>
      <c r="J454" s="30">
        <v>72530</v>
      </c>
    </row>
    <row r="455" spans="1:10" x14ac:dyDescent="0.25">
      <c r="A455" s="286">
        <v>34</v>
      </c>
      <c r="B455" s="26" t="s">
        <v>14</v>
      </c>
      <c r="C455" s="27">
        <v>355</v>
      </c>
      <c r="D455" s="42" t="s">
        <v>319</v>
      </c>
      <c r="E455" s="29"/>
      <c r="H455" s="229"/>
      <c r="I455" s="23"/>
      <c r="J455" s="30">
        <v>0</v>
      </c>
    </row>
    <row r="456" spans="1:10" x14ac:dyDescent="0.25">
      <c r="A456" s="286">
        <v>35</v>
      </c>
      <c r="B456" s="26" t="s">
        <v>14</v>
      </c>
      <c r="C456" s="36">
        <v>35</v>
      </c>
      <c r="D456" s="43" t="s">
        <v>320</v>
      </c>
      <c r="E456" s="49">
        <f>SUM(E454)</f>
        <v>18900</v>
      </c>
      <c r="H456" s="295">
        <v>72530</v>
      </c>
      <c r="I456" s="296"/>
      <c r="J456" s="130">
        <v>72530</v>
      </c>
    </row>
    <row r="457" spans="1:10" x14ac:dyDescent="0.25">
      <c r="A457" s="286">
        <v>36</v>
      </c>
      <c r="B457" s="26" t="s">
        <v>14</v>
      </c>
      <c r="C457" s="36">
        <v>3</v>
      </c>
      <c r="D457" s="43" t="s">
        <v>321</v>
      </c>
      <c r="E457" s="44">
        <f>SUM(E444+E447+E456+E453+E451)</f>
        <v>109900</v>
      </c>
      <c r="H457" s="292">
        <v>366152</v>
      </c>
      <c r="I457" s="51"/>
      <c r="J457" s="130">
        <v>366152</v>
      </c>
    </row>
    <row r="458" spans="1:10" x14ac:dyDescent="0.25">
      <c r="A458" s="286">
        <v>37</v>
      </c>
      <c r="B458" s="26" t="s">
        <v>14</v>
      </c>
      <c r="C458" s="27">
        <v>512</v>
      </c>
      <c r="D458" s="42" t="s">
        <v>322</v>
      </c>
      <c r="E458" s="287">
        <v>800000</v>
      </c>
      <c r="H458" s="229">
        <v>892392</v>
      </c>
      <c r="I458" s="23">
        <v>153624</v>
      </c>
      <c r="J458" s="30">
        <v>1046016</v>
      </c>
    </row>
    <row r="459" spans="1:10" x14ac:dyDescent="0.25">
      <c r="A459" s="286">
        <v>38</v>
      </c>
      <c r="B459" s="26" t="s">
        <v>14</v>
      </c>
      <c r="C459" s="27">
        <v>512</v>
      </c>
      <c r="D459" s="42"/>
      <c r="E459" s="287"/>
      <c r="H459" s="229"/>
      <c r="I459" s="23"/>
      <c r="J459" s="30">
        <v>0</v>
      </c>
    </row>
    <row r="460" spans="1:10" x14ac:dyDescent="0.25">
      <c r="A460" s="286">
        <v>39</v>
      </c>
      <c r="B460" s="26" t="s">
        <v>14</v>
      </c>
      <c r="C460" s="36">
        <v>51</v>
      </c>
      <c r="D460" s="43" t="s">
        <v>323</v>
      </c>
      <c r="E460" s="291">
        <f>SUM(E458)</f>
        <v>800000</v>
      </c>
      <c r="H460" s="292">
        <v>892392</v>
      </c>
      <c r="I460" s="51">
        <v>153624</v>
      </c>
      <c r="J460" s="45">
        <v>1046016</v>
      </c>
    </row>
    <row r="461" spans="1:10" x14ac:dyDescent="0.25">
      <c r="A461" s="286">
        <v>40</v>
      </c>
      <c r="B461" s="297" t="s">
        <v>14</v>
      </c>
      <c r="C461" s="293">
        <v>6</v>
      </c>
      <c r="D461" s="99" t="s">
        <v>324</v>
      </c>
      <c r="E461" s="294"/>
      <c r="F461" s="118"/>
      <c r="G461" s="119"/>
      <c r="H461" s="298"/>
      <c r="I461" s="207"/>
      <c r="J461" s="30">
        <v>0</v>
      </c>
    </row>
    <row r="462" spans="1:10" x14ac:dyDescent="0.25">
      <c r="A462" s="286">
        <v>41</v>
      </c>
      <c r="B462" s="297" t="s">
        <v>14</v>
      </c>
      <c r="C462" s="293">
        <v>6</v>
      </c>
      <c r="D462" s="99" t="s">
        <v>325</v>
      </c>
      <c r="E462" s="294"/>
      <c r="F462" s="118"/>
      <c r="G462" s="119"/>
      <c r="H462" s="298"/>
      <c r="I462" s="207"/>
      <c r="J462" s="30">
        <v>0</v>
      </c>
    </row>
    <row r="463" spans="1:10" x14ac:dyDescent="0.25">
      <c r="A463" s="286">
        <v>42</v>
      </c>
      <c r="B463" s="297"/>
      <c r="C463" s="293"/>
      <c r="D463" s="43" t="s">
        <v>326</v>
      </c>
      <c r="E463" s="294"/>
      <c r="F463" s="118"/>
      <c r="G463" s="119"/>
      <c r="H463" s="292">
        <v>0</v>
      </c>
      <c r="I463" s="51"/>
      <c r="J463" s="130">
        <v>0</v>
      </c>
    </row>
    <row r="464" spans="1:10" x14ac:dyDescent="0.25">
      <c r="A464" s="286">
        <v>43</v>
      </c>
      <c r="B464" s="297" t="s">
        <v>14</v>
      </c>
      <c r="C464" s="36">
        <v>6</v>
      </c>
      <c r="D464" s="119"/>
      <c r="E464" s="44"/>
      <c r="F464" s="299"/>
      <c r="G464" s="300"/>
      <c r="H464" s="119"/>
      <c r="I464" s="207"/>
      <c r="J464" s="30">
        <v>0</v>
      </c>
    </row>
    <row r="465" spans="1:10" ht="15" x14ac:dyDescent="0.25">
      <c r="A465" s="473">
        <v>44</v>
      </c>
      <c r="B465" s="427" t="s">
        <v>327</v>
      </c>
      <c r="C465" s="428"/>
      <c r="D465" s="429"/>
      <c r="E465" s="435">
        <f>SUM(E434+E438+E457+E460)</f>
        <v>3770678</v>
      </c>
      <c r="F465" s="118"/>
      <c r="G465" s="119"/>
      <c r="H465" s="475">
        <v>8435349</v>
      </c>
      <c r="I465" s="475">
        <v>153624</v>
      </c>
      <c r="J465" s="477">
        <v>8588973</v>
      </c>
    </row>
    <row r="466" spans="1:10" ht="15" x14ac:dyDescent="0.25">
      <c r="A466" s="474"/>
      <c r="B466" s="430"/>
      <c r="C466" s="431"/>
      <c r="D466" s="432"/>
      <c r="E466" s="435"/>
      <c r="H466" s="476"/>
      <c r="I466" s="476"/>
      <c r="J466" s="477"/>
    </row>
    <row r="467" spans="1:10" x14ac:dyDescent="0.25">
      <c r="C467" s="301"/>
      <c r="D467" s="87"/>
      <c r="E467" s="117"/>
      <c r="F467" s="118"/>
      <c r="G467" s="119"/>
      <c r="H467" s="120"/>
      <c r="J467" s="8">
        <v>8588973</v>
      </c>
    </row>
    <row r="468" spans="1:10" x14ac:dyDescent="0.25">
      <c r="C468" s="301"/>
      <c r="D468" s="4" t="s">
        <v>328</v>
      </c>
      <c r="E468" s="117"/>
      <c r="F468" s="118"/>
      <c r="G468" s="119"/>
      <c r="H468" s="120"/>
    </row>
    <row r="469" spans="1:10" x14ac:dyDescent="0.25">
      <c r="C469" s="301"/>
      <c r="D469" s="4" t="s">
        <v>329</v>
      </c>
      <c r="E469" s="117"/>
      <c r="F469" s="118"/>
      <c r="G469" s="119"/>
      <c r="H469" s="120"/>
    </row>
    <row r="470" spans="1:10" x14ac:dyDescent="0.25">
      <c r="C470" s="301"/>
      <c r="D470" s="87"/>
      <c r="E470" s="117"/>
      <c r="F470" s="118"/>
      <c r="G470" s="119"/>
      <c r="H470" s="120"/>
    </row>
    <row r="471" spans="1:10" x14ac:dyDescent="0.25">
      <c r="A471" s="423" t="s">
        <v>2</v>
      </c>
      <c r="B471" s="426" t="s">
        <v>3</v>
      </c>
      <c r="C471" s="426"/>
      <c r="D471" s="20" t="s">
        <v>4</v>
      </c>
      <c r="E471" s="21" t="s">
        <v>5</v>
      </c>
      <c r="F471" s="3">
        <v>511112</v>
      </c>
      <c r="H471" s="15" t="s">
        <v>5</v>
      </c>
      <c r="I471" s="18" t="s">
        <v>6</v>
      </c>
      <c r="J471" s="19" t="s">
        <v>7</v>
      </c>
    </row>
    <row r="472" spans="1:10" x14ac:dyDescent="0.25">
      <c r="A472" s="442"/>
      <c r="B472" s="443" t="s">
        <v>8</v>
      </c>
      <c r="C472" s="443"/>
      <c r="D472" s="136" t="s">
        <v>9</v>
      </c>
      <c r="E472" s="137" t="s">
        <v>10</v>
      </c>
      <c r="H472" s="161" t="s">
        <v>11</v>
      </c>
      <c r="I472" s="23" t="s">
        <v>12</v>
      </c>
      <c r="J472" s="24" t="s">
        <v>13</v>
      </c>
    </row>
    <row r="473" spans="1:10" x14ac:dyDescent="0.25">
      <c r="A473" s="302" t="s">
        <v>330</v>
      </c>
      <c r="B473" s="139" t="s">
        <v>14</v>
      </c>
      <c r="C473" s="140">
        <v>312</v>
      </c>
      <c r="D473" s="303" t="s">
        <v>331</v>
      </c>
      <c r="E473" s="304"/>
      <c r="F473" s="140"/>
      <c r="G473" s="143"/>
      <c r="H473" s="305">
        <v>250000</v>
      </c>
      <c r="I473" s="305"/>
      <c r="J473" s="305">
        <v>250000</v>
      </c>
    </row>
    <row r="474" spans="1:10" x14ac:dyDescent="0.25">
      <c r="A474" s="302" t="s">
        <v>332</v>
      </c>
      <c r="B474" s="139" t="s">
        <v>14</v>
      </c>
      <c r="C474" s="140">
        <v>337</v>
      </c>
      <c r="D474" s="303" t="s">
        <v>333</v>
      </c>
      <c r="E474" s="304"/>
      <c r="F474" s="140"/>
      <c r="G474" s="143"/>
      <c r="H474" s="305">
        <v>500000</v>
      </c>
      <c r="I474" s="305"/>
      <c r="J474" s="305">
        <v>500000</v>
      </c>
    </row>
    <row r="475" spans="1:10" x14ac:dyDescent="0.25">
      <c r="A475" s="302" t="s">
        <v>334</v>
      </c>
      <c r="B475" s="139" t="s">
        <v>14</v>
      </c>
      <c r="C475" s="140">
        <v>35</v>
      </c>
      <c r="D475" s="303" t="s">
        <v>335</v>
      </c>
      <c r="E475" s="304"/>
      <c r="F475" s="140"/>
      <c r="G475" s="143"/>
      <c r="H475" s="305">
        <v>202500</v>
      </c>
      <c r="I475" s="305"/>
      <c r="J475" s="305">
        <v>202500</v>
      </c>
    </row>
    <row r="476" spans="1:10" x14ac:dyDescent="0.25">
      <c r="A476" s="302" t="s">
        <v>336</v>
      </c>
      <c r="B476" s="306" t="s">
        <v>14</v>
      </c>
      <c r="C476" s="249">
        <v>3</v>
      </c>
      <c r="D476" s="307" t="s">
        <v>86</v>
      </c>
      <c r="E476" s="308"/>
      <c r="F476" s="249"/>
      <c r="G476" s="309"/>
      <c r="H476" s="310">
        <v>952500</v>
      </c>
      <c r="I476" s="310">
        <v>0</v>
      </c>
      <c r="J476" s="310">
        <v>952500</v>
      </c>
    </row>
    <row r="477" spans="1:10" ht="15" x14ac:dyDescent="0.25">
      <c r="A477" s="483" t="s">
        <v>337</v>
      </c>
      <c r="B477" s="449" t="s">
        <v>327</v>
      </c>
      <c r="C477" s="449"/>
      <c r="D477" s="449"/>
      <c r="E477" s="435" t="e">
        <f>SUM(E446+E450+E469+E472)</f>
        <v>#VALUE!</v>
      </c>
      <c r="F477" s="293"/>
      <c r="G477" s="311"/>
      <c r="H477" s="482">
        <v>952500</v>
      </c>
      <c r="I477" s="482">
        <v>0</v>
      </c>
      <c r="J477" s="482">
        <v>952500</v>
      </c>
    </row>
    <row r="478" spans="1:10" ht="15" x14ac:dyDescent="0.25">
      <c r="A478" s="484"/>
      <c r="B478" s="449"/>
      <c r="C478" s="449"/>
      <c r="D478" s="449"/>
      <c r="E478" s="435"/>
      <c r="F478" s="27"/>
      <c r="G478" s="312"/>
      <c r="H478" s="482"/>
      <c r="I478" s="482"/>
      <c r="J478" s="482"/>
    </row>
    <row r="479" spans="1:10" x14ac:dyDescent="0.25">
      <c r="A479" s="313"/>
      <c r="B479" s="314"/>
      <c r="C479" s="315"/>
      <c r="D479" s="316"/>
      <c r="E479" s="317"/>
      <c r="F479" s="318"/>
      <c r="G479" s="319"/>
      <c r="H479" s="320"/>
    </row>
    <row r="480" spans="1:10" x14ac:dyDescent="0.25">
      <c r="A480" s="313"/>
      <c r="B480" s="314"/>
      <c r="C480" s="315"/>
      <c r="D480" s="4" t="s">
        <v>338</v>
      </c>
      <c r="E480" s="117"/>
      <c r="F480" s="118"/>
      <c r="G480" s="119"/>
      <c r="H480" s="120"/>
    </row>
    <row r="481" spans="1:10" x14ac:dyDescent="0.25">
      <c r="A481" s="313"/>
      <c r="B481" s="314"/>
      <c r="C481" s="315"/>
      <c r="D481" s="4" t="s">
        <v>339</v>
      </c>
      <c r="E481" s="117"/>
      <c r="F481" s="118"/>
      <c r="G481" s="119"/>
      <c r="H481" s="120"/>
    </row>
    <row r="482" spans="1:10" x14ac:dyDescent="0.25">
      <c r="A482" s="313"/>
      <c r="B482" s="314"/>
      <c r="C482" s="315"/>
      <c r="D482" s="4"/>
      <c r="E482" s="117"/>
      <c r="F482" s="118"/>
      <c r="G482" s="119"/>
      <c r="H482" s="120"/>
    </row>
    <row r="483" spans="1:10" x14ac:dyDescent="0.25">
      <c r="A483" s="423" t="s">
        <v>2</v>
      </c>
      <c r="B483" s="426" t="s">
        <v>3</v>
      </c>
      <c r="C483" s="426"/>
      <c r="D483" s="20" t="s">
        <v>4</v>
      </c>
      <c r="E483" s="21" t="s">
        <v>5</v>
      </c>
      <c r="F483" s="3">
        <v>511112</v>
      </c>
      <c r="H483" s="15" t="s">
        <v>5</v>
      </c>
      <c r="I483" s="18" t="s">
        <v>6</v>
      </c>
      <c r="J483" s="19" t="s">
        <v>7</v>
      </c>
    </row>
    <row r="484" spans="1:10" x14ac:dyDescent="0.25">
      <c r="A484" s="442"/>
      <c r="B484" s="443" t="s">
        <v>8</v>
      </c>
      <c r="C484" s="443"/>
      <c r="D484" s="136" t="s">
        <v>9</v>
      </c>
      <c r="E484" s="137" t="s">
        <v>10</v>
      </c>
      <c r="H484" s="161" t="s">
        <v>11</v>
      </c>
      <c r="I484" s="23" t="s">
        <v>12</v>
      </c>
      <c r="J484" s="24" t="s">
        <v>13</v>
      </c>
    </row>
    <row r="485" spans="1:10" x14ac:dyDescent="0.25">
      <c r="A485" s="302" t="s">
        <v>330</v>
      </c>
      <c r="B485" s="139" t="s">
        <v>14</v>
      </c>
      <c r="C485" s="140">
        <v>311</v>
      </c>
      <c r="D485" s="321" t="s">
        <v>340</v>
      </c>
      <c r="E485" s="304"/>
      <c r="F485" s="140"/>
      <c r="G485" s="143"/>
      <c r="H485" s="305"/>
      <c r="I485" s="23"/>
      <c r="J485" s="24"/>
    </row>
    <row r="486" spans="1:10" x14ac:dyDescent="0.25">
      <c r="A486" s="302" t="s">
        <v>332</v>
      </c>
      <c r="B486" s="26" t="s">
        <v>14</v>
      </c>
      <c r="C486" s="322">
        <v>35</v>
      </c>
      <c r="D486" s="303" t="s">
        <v>335</v>
      </c>
      <c r="E486" s="323"/>
      <c r="F486" s="293"/>
      <c r="G486" s="311"/>
      <c r="H486" s="324"/>
      <c r="I486" s="23"/>
      <c r="J486" s="24"/>
    </row>
    <row r="487" spans="1:10" x14ac:dyDescent="0.25">
      <c r="A487" s="302" t="s">
        <v>334</v>
      </c>
      <c r="B487" s="306" t="s">
        <v>14</v>
      </c>
      <c r="C487" s="249">
        <v>3</v>
      </c>
      <c r="D487" s="307" t="s">
        <v>86</v>
      </c>
      <c r="E487" s="308"/>
      <c r="F487" s="249"/>
      <c r="G487" s="309"/>
      <c r="H487" s="310">
        <v>0</v>
      </c>
      <c r="I487" s="23"/>
      <c r="J487" s="24"/>
    </row>
    <row r="488" spans="1:10" x14ac:dyDescent="0.25">
      <c r="A488" s="450" t="s">
        <v>336</v>
      </c>
      <c r="B488" s="449" t="s">
        <v>327</v>
      </c>
      <c r="C488" s="449"/>
      <c r="D488" s="449"/>
      <c r="E488" s="435" t="e">
        <f>SUM(E457+E461+E480+E483)</f>
        <v>#VALUE!</v>
      </c>
      <c r="F488" s="293"/>
      <c r="G488" s="311"/>
      <c r="H488" s="482">
        <v>0</v>
      </c>
      <c r="I488" s="23"/>
      <c r="J488" s="24"/>
    </row>
    <row r="489" spans="1:10" x14ac:dyDescent="0.25">
      <c r="A489" s="450"/>
      <c r="B489" s="449"/>
      <c r="C489" s="449"/>
      <c r="D489" s="449"/>
      <c r="E489" s="435"/>
      <c r="F489" s="27"/>
      <c r="G489" s="312"/>
      <c r="H489" s="482"/>
      <c r="I489" s="23"/>
      <c r="J489" s="24"/>
    </row>
    <row r="490" spans="1:10" x14ac:dyDescent="0.25">
      <c r="A490" s="173"/>
      <c r="D490" s="4" t="s">
        <v>341</v>
      </c>
      <c r="E490" s="5"/>
      <c r="H490" s="6"/>
    </row>
    <row r="491" spans="1:10" x14ac:dyDescent="0.25">
      <c r="D491" s="4" t="s">
        <v>342</v>
      </c>
      <c r="E491" s="5"/>
      <c r="G491" s="3"/>
      <c r="H491" s="6"/>
    </row>
    <row r="492" spans="1:10" x14ac:dyDescent="0.25">
      <c r="D492" s="4"/>
      <c r="E492" s="10"/>
      <c r="F492" s="3">
        <v>52211</v>
      </c>
      <c r="H492" s="90"/>
    </row>
    <row r="493" spans="1:10" x14ac:dyDescent="0.25">
      <c r="A493" s="423" t="s">
        <v>2</v>
      </c>
      <c r="B493" s="426" t="s">
        <v>3</v>
      </c>
      <c r="C493" s="426"/>
      <c r="D493" s="20" t="s">
        <v>4</v>
      </c>
      <c r="E493" s="21" t="s">
        <v>5</v>
      </c>
      <c r="F493" s="3">
        <v>511112</v>
      </c>
      <c r="H493" s="15" t="s">
        <v>5</v>
      </c>
      <c r="I493" s="18" t="s">
        <v>6</v>
      </c>
      <c r="J493" s="19" t="s">
        <v>7</v>
      </c>
    </row>
    <row r="494" spans="1:10" x14ac:dyDescent="0.25">
      <c r="A494" s="424"/>
      <c r="B494" s="426" t="s">
        <v>8</v>
      </c>
      <c r="C494" s="426"/>
      <c r="D494" s="20" t="s">
        <v>9</v>
      </c>
      <c r="E494" s="21" t="s">
        <v>10</v>
      </c>
      <c r="H494" s="22" t="s">
        <v>11</v>
      </c>
      <c r="I494" s="23" t="s">
        <v>12</v>
      </c>
      <c r="J494" s="24" t="s">
        <v>13</v>
      </c>
    </row>
    <row r="495" spans="1:10" x14ac:dyDescent="0.25">
      <c r="A495" s="25">
        <v>1</v>
      </c>
      <c r="B495" s="26" t="s">
        <v>14</v>
      </c>
      <c r="C495" s="27">
        <v>122</v>
      </c>
      <c r="D495" s="42" t="s">
        <v>343</v>
      </c>
      <c r="E495" s="29">
        <v>354000</v>
      </c>
      <c r="F495" s="3">
        <v>53111</v>
      </c>
      <c r="H495" s="96"/>
      <c r="I495" s="68"/>
      <c r="J495" s="131"/>
    </row>
    <row r="496" spans="1:10" x14ac:dyDescent="0.25">
      <c r="A496" s="25">
        <v>2</v>
      </c>
      <c r="B496" s="26" t="s">
        <v>14</v>
      </c>
      <c r="C496" s="36">
        <v>12</v>
      </c>
      <c r="D496" s="43" t="s">
        <v>344</v>
      </c>
      <c r="E496" s="38">
        <f>SUM(E495)</f>
        <v>354000</v>
      </c>
      <c r="F496" s="3">
        <v>53111</v>
      </c>
      <c r="H496" s="182">
        <v>0</v>
      </c>
      <c r="I496" s="51"/>
      <c r="J496" s="41"/>
    </row>
    <row r="497" spans="1:10" x14ac:dyDescent="0.25">
      <c r="A497" s="25">
        <v>3</v>
      </c>
      <c r="B497" s="26" t="s">
        <v>14</v>
      </c>
      <c r="C497" s="27">
        <v>2</v>
      </c>
      <c r="D497" s="42" t="s">
        <v>345</v>
      </c>
      <c r="E497" s="29">
        <f>SUM(E496)*27%</f>
        <v>95580</v>
      </c>
      <c r="H497" s="96"/>
      <c r="I497" s="68"/>
      <c r="J497" s="131"/>
    </row>
    <row r="498" spans="1:10" x14ac:dyDescent="0.25">
      <c r="A498" s="25">
        <v>4</v>
      </c>
      <c r="B498" s="26" t="s">
        <v>14</v>
      </c>
      <c r="C498" s="36">
        <v>2</v>
      </c>
      <c r="D498" s="43" t="s">
        <v>139</v>
      </c>
      <c r="E498" s="44">
        <f>SUM(E497:E497)</f>
        <v>95580</v>
      </c>
      <c r="F498" s="3">
        <v>54411</v>
      </c>
      <c r="H498" s="45">
        <v>0</v>
      </c>
      <c r="I498" s="51"/>
      <c r="J498" s="41"/>
    </row>
    <row r="499" spans="1:10" x14ac:dyDescent="0.25">
      <c r="A499" s="25">
        <v>5</v>
      </c>
      <c r="B499" s="26" t="s">
        <v>14</v>
      </c>
      <c r="C499" s="52">
        <v>312</v>
      </c>
      <c r="D499" s="325" t="s">
        <v>346</v>
      </c>
      <c r="E499" s="199"/>
      <c r="F499" s="55"/>
      <c r="G499" s="56"/>
      <c r="H499" s="104"/>
      <c r="I499" s="68"/>
      <c r="J499" s="131"/>
    </row>
    <row r="500" spans="1:10" x14ac:dyDescent="0.25">
      <c r="A500" s="25">
        <v>6</v>
      </c>
      <c r="B500" s="26" t="s">
        <v>14</v>
      </c>
      <c r="C500" s="75">
        <v>31</v>
      </c>
      <c r="D500" s="92" t="s">
        <v>151</v>
      </c>
      <c r="E500" s="114"/>
      <c r="F500" s="78"/>
      <c r="G500" s="79"/>
      <c r="H500" s="40"/>
      <c r="I500" s="51"/>
      <c r="J500" s="41"/>
    </row>
    <row r="501" spans="1:10" x14ac:dyDescent="0.25">
      <c r="A501" s="25">
        <v>7</v>
      </c>
      <c r="B501" s="297" t="s">
        <v>14</v>
      </c>
      <c r="C501" s="293">
        <v>321</v>
      </c>
      <c r="D501" s="99" t="s">
        <v>347</v>
      </c>
      <c r="E501" s="294"/>
      <c r="F501" s="118"/>
      <c r="G501" s="119"/>
      <c r="H501" s="106">
        <v>105000</v>
      </c>
      <c r="I501" s="68"/>
      <c r="J501" s="131">
        <v>105000</v>
      </c>
    </row>
    <row r="502" spans="1:10" x14ac:dyDescent="0.25">
      <c r="A502" s="25">
        <v>8</v>
      </c>
      <c r="B502" s="297" t="s">
        <v>14</v>
      </c>
      <c r="C502" s="293">
        <v>322</v>
      </c>
      <c r="D502" s="99" t="s">
        <v>348</v>
      </c>
      <c r="E502" s="294"/>
      <c r="F502" s="118"/>
      <c r="G502" s="119"/>
      <c r="H502" s="106"/>
      <c r="I502" s="68"/>
      <c r="J502" s="131">
        <v>0</v>
      </c>
    </row>
    <row r="503" spans="1:10" x14ac:dyDescent="0.25">
      <c r="A503" s="25">
        <v>9</v>
      </c>
      <c r="B503" s="26" t="s">
        <v>14</v>
      </c>
      <c r="C503" s="36">
        <v>32</v>
      </c>
      <c r="D503" s="43" t="s">
        <v>349</v>
      </c>
      <c r="E503" s="44"/>
      <c r="H503" s="45">
        <v>105000</v>
      </c>
      <c r="I503" s="45">
        <v>0</v>
      </c>
      <c r="J503" s="45">
        <v>105000</v>
      </c>
    </row>
    <row r="504" spans="1:10" x14ac:dyDescent="0.25">
      <c r="A504" s="25">
        <v>10</v>
      </c>
      <c r="B504" s="26" t="s">
        <v>14</v>
      </c>
      <c r="C504" s="27">
        <v>334</v>
      </c>
      <c r="D504" s="42" t="s">
        <v>350</v>
      </c>
      <c r="E504" s="29"/>
      <c r="F504" s="3">
        <v>561111</v>
      </c>
      <c r="H504" s="96"/>
      <c r="I504" s="68"/>
      <c r="J504" s="131">
        <v>0</v>
      </c>
    </row>
    <row r="505" spans="1:10" x14ac:dyDescent="0.25">
      <c r="A505" s="25">
        <v>11</v>
      </c>
      <c r="B505" s="26" t="s">
        <v>14</v>
      </c>
      <c r="C505" s="36">
        <v>33</v>
      </c>
      <c r="D505" s="43" t="s">
        <v>351</v>
      </c>
      <c r="E505" s="44">
        <f>SUM(E504:E504)</f>
        <v>0</v>
      </c>
      <c r="H505" s="45">
        <v>0</v>
      </c>
      <c r="I505" s="45">
        <v>0</v>
      </c>
      <c r="J505" s="45">
        <v>0</v>
      </c>
    </row>
    <row r="506" spans="1:10" x14ac:dyDescent="0.25">
      <c r="A506" s="25">
        <v>12</v>
      </c>
      <c r="B506" s="26" t="s">
        <v>14</v>
      </c>
      <c r="C506" s="27">
        <v>351</v>
      </c>
      <c r="D506" s="42" t="s">
        <v>49</v>
      </c>
      <c r="E506" s="29" t="e">
        <f>SUM(#REF!+E504)*0.27</f>
        <v>#REF!</v>
      </c>
      <c r="H506" s="96">
        <v>5250</v>
      </c>
      <c r="I506" s="68"/>
      <c r="J506" s="131">
        <v>5250</v>
      </c>
    </row>
    <row r="507" spans="1:10" x14ac:dyDescent="0.25">
      <c r="A507" s="25">
        <v>13</v>
      </c>
      <c r="B507" s="26" t="s">
        <v>14</v>
      </c>
      <c r="C507" s="27">
        <v>355</v>
      </c>
      <c r="D507" s="42" t="s">
        <v>352</v>
      </c>
      <c r="E507" s="29"/>
      <c r="H507" s="96"/>
      <c r="I507" s="68"/>
      <c r="J507" s="131">
        <v>0</v>
      </c>
    </row>
    <row r="508" spans="1:10" x14ac:dyDescent="0.25">
      <c r="A508" s="25">
        <v>14</v>
      </c>
      <c r="B508" s="26" t="s">
        <v>14</v>
      </c>
      <c r="C508" s="36">
        <v>35</v>
      </c>
      <c r="D508" s="43" t="s">
        <v>353</v>
      </c>
      <c r="E508" s="326" t="e">
        <f>SUM(E506:E506)</f>
        <v>#REF!</v>
      </c>
      <c r="H508" s="130">
        <v>5250</v>
      </c>
      <c r="I508" s="130">
        <v>0</v>
      </c>
      <c r="J508" s="130">
        <v>5250</v>
      </c>
    </row>
    <row r="509" spans="1:10" x14ac:dyDescent="0.25">
      <c r="A509" s="25">
        <v>15</v>
      </c>
      <c r="B509" s="26" t="s">
        <v>14</v>
      </c>
      <c r="C509" s="36">
        <v>3</v>
      </c>
      <c r="D509" s="43" t="s">
        <v>354</v>
      </c>
      <c r="E509" s="44" t="e">
        <f>SUM(#REF!+E505+E508)</f>
        <v>#REF!</v>
      </c>
      <c r="H509" s="45">
        <v>110250</v>
      </c>
      <c r="I509" s="45">
        <v>0</v>
      </c>
      <c r="J509" s="45">
        <v>110250</v>
      </c>
    </row>
    <row r="510" spans="1:10" ht="15" x14ac:dyDescent="0.25">
      <c r="A510" s="423">
        <v>16</v>
      </c>
      <c r="B510" s="427" t="s">
        <v>355</v>
      </c>
      <c r="C510" s="428"/>
      <c r="D510" s="429"/>
      <c r="E510" s="435" t="e">
        <f>SUM(E496+E498+E509)</f>
        <v>#REF!</v>
      </c>
      <c r="H510" s="436">
        <v>110250</v>
      </c>
      <c r="I510" s="436">
        <v>0</v>
      </c>
      <c r="J510" s="436">
        <v>110250</v>
      </c>
    </row>
    <row r="511" spans="1:10" ht="15" x14ac:dyDescent="0.25">
      <c r="A511" s="424"/>
      <c r="B511" s="430"/>
      <c r="C511" s="431"/>
      <c r="D511" s="432"/>
      <c r="E511" s="435"/>
      <c r="H511" s="436"/>
      <c r="I511" s="436"/>
      <c r="J511" s="436"/>
    </row>
    <row r="512" spans="1:10" x14ac:dyDescent="0.25">
      <c r="C512" s="116"/>
      <c r="D512" s="87"/>
      <c r="E512" s="117"/>
      <c r="F512" s="118"/>
      <c r="G512" s="119"/>
      <c r="H512" s="120"/>
      <c r="J512" s="8">
        <v>110250</v>
      </c>
    </row>
    <row r="513" spans="1:10" x14ac:dyDescent="0.25">
      <c r="A513" s="173"/>
      <c r="D513" s="4" t="s">
        <v>356</v>
      </c>
      <c r="E513" s="5"/>
      <c r="H513" s="6"/>
    </row>
    <row r="514" spans="1:10" x14ac:dyDescent="0.25">
      <c r="D514" s="4" t="s">
        <v>357</v>
      </c>
      <c r="E514" s="5"/>
      <c r="G514" s="3"/>
      <c r="H514" s="6"/>
    </row>
    <row r="515" spans="1:10" x14ac:dyDescent="0.25">
      <c r="D515" s="327" t="s">
        <v>358</v>
      </c>
      <c r="E515" s="10"/>
      <c r="F515" s="3">
        <v>55214</v>
      </c>
      <c r="H515" s="11"/>
    </row>
    <row r="516" spans="1:10" x14ac:dyDescent="0.25">
      <c r="A516" s="423" t="s">
        <v>2</v>
      </c>
      <c r="B516" s="426" t="s">
        <v>3</v>
      </c>
      <c r="C516" s="426"/>
      <c r="D516" s="20" t="s">
        <v>4</v>
      </c>
      <c r="E516" s="21" t="s">
        <v>5</v>
      </c>
      <c r="F516" s="3">
        <v>511112</v>
      </c>
      <c r="H516" s="15" t="s">
        <v>5</v>
      </c>
      <c r="I516" s="18" t="s">
        <v>6</v>
      </c>
      <c r="J516" s="19" t="s">
        <v>7</v>
      </c>
    </row>
    <row r="517" spans="1:10" x14ac:dyDescent="0.25">
      <c r="A517" s="424"/>
      <c r="B517" s="426" t="s">
        <v>8</v>
      </c>
      <c r="C517" s="426"/>
      <c r="D517" s="20" t="s">
        <v>9</v>
      </c>
      <c r="E517" s="21" t="s">
        <v>10</v>
      </c>
      <c r="H517" s="22" t="s">
        <v>11</v>
      </c>
      <c r="I517" s="23" t="s">
        <v>12</v>
      </c>
      <c r="J517" s="24" t="s">
        <v>13</v>
      </c>
    </row>
    <row r="518" spans="1:10" x14ac:dyDescent="0.25">
      <c r="A518" s="91">
        <v>1</v>
      </c>
      <c r="B518" s="26" t="s">
        <v>14</v>
      </c>
      <c r="C518" s="27">
        <v>1101</v>
      </c>
      <c r="D518" s="28" t="s">
        <v>359</v>
      </c>
      <c r="E518" s="29">
        <v>1461000</v>
      </c>
      <c r="F518" s="3">
        <v>53111</v>
      </c>
      <c r="H518" s="229">
        <v>2671200</v>
      </c>
      <c r="I518" s="23"/>
      <c r="J518" s="24">
        <v>2671200</v>
      </c>
    </row>
    <row r="519" spans="1:10" x14ac:dyDescent="0.25">
      <c r="A519" s="91">
        <v>2</v>
      </c>
      <c r="B519" s="26" t="s">
        <v>14</v>
      </c>
      <c r="C519" s="27">
        <v>1103</v>
      </c>
      <c r="D519" s="28" t="s">
        <v>360</v>
      </c>
      <c r="E519" s="32"/>
      <c r="H519" s="328">
        <v>150000</v>
      </c>
      <c r="I519" s="23"/>
      <c r="J519" s="24">
        <v>150000</v>
      </c>
    </row>
    <row r="520" spans="1:10" x14ac:dyDescent="0.25">
      <c r="A520" s="91">
        <v>3</v>
      </c>
      <c r="B520" s="26" t="s">
        <v>14</v>
      </c>
      <c r="C520" s="27">
        <v>1107</v>
      </c>
      <c r="D520" s="28" t="s">
        <v>361</v>
      </c>
      <c r="E520" s="32"/>
      <c r="H520" s="328">
        <v>100000</v>
      </c>
      <c r="I520" s="23"/>
      <c r="J520" s="24">
        <v>100000</v>
      </c>
    </row>
    <row r="521" spans="1:10" x14ac:dyDescent="0.25">
      <c r="A521" s="91">
        <v>4</v>
      </c>
      <c r="B521" s="26" t="s">
        <v>14</v>
      </c>
      <c r="C521" s="27">
        <v>1110</v>
      </c>
      <c r="D521" s="28" t="s">
        <v>362</v>
      </c>
      <c r="E521" s="32"/>
      <c r="H521" s="328"/>
      <c r="I521" s="23"/>
      <c r="J521" s="24">
        <v>0</v>
      </c>
    </row>
    <row r="522" spans="1:10" x14ac:dyDescent="0.25">
      <c r="A522" s="91">
        <v>5</v>
      </c>
      <c r="B522" s="26" t="s">
        <v>14</v>
      </c>
      <c r="C522" s="27">
        <v>1113</v>
      </c>
      <c r="D522" s="28" t="s">
        <v>359</v>
      </c>
      <c r="E522" s="32"/>
      <c r="H522" s="328">
        <v>12000</v>
      </c>
      <c r="I522" s="23"/>
      <c r="J522" s="24">
        <v>12000</v>
      </c>
    </row>
    <row r="523" spans="1:10" x14ac:dyDescent="0.25">
      <c r="A523" s="91">
        <v>6</v>
      </c>
      <c r="B523" s="26" t="s">
        <v>14</v>
      </c>
      <c r="C523" s="36">
        <v>11</v>
      </c>
      <c r="D523" s="43" t="s">
        <v>363</v>
      </c>
      <c r="E523" s="38">
        <f>SUM(E518)</f>
        <v>1461000</v>
      </c>
      <c r="H523" s="329">
        <v>2933200</v>
      </c>
      <c r="I523" s="51"/>
      <c r="J523" s="329">
        <v>2933200</v>
      </c>
    </row>
    <row r="524" spans="1:10" x14ac:dyDescent="0.25">
      <c r="A524" s="91">
        <v>7</v>
      </c>
      <c r="B524" s="26" t="s">
        <v>14</v>
      </c>
      <c r="C524" s="27">
        <v>122</v>
      </c>
      <c r="D524" s="42" t="s">
        <v>364</v>
      </c>
      <c r="E524" s="29">
        <v>354000</v>
      </c>
      <c r="F524" s="3">
        <v>53111</v>
      </c>
      <c r="H524" s="229"/>
      <c r="I524" s="23"/>
      <c r="J524" s="24">
        <v>0</v>
      </c>
    </row>
    <row r="525" spans="1:10" x14ac:dyDescent="0.25">
      <c r="A525" s="91">
        <v>8</v>
      </c>
      <c r="B525" s="26" t="s">
        <v>14</v>
      </c>
      <c r="C525" s="75">
        <v>12</v>
      </c>
      <c r="D525" s="92" t="s">
        <v>365</v>
      </c>
      <c r="E525" s="330"/>
      <c r="F525" s="78"/>
      <c r="G525" s="79"/>
      <c r="H525" s="331"/>
      <c r="I525" s="51"/>
      <c r="J525" s="41">
        <v>0</v>
      </c>
    </row>
    <row r="526" spans="1:10" x14ac:dyDescent="0.25">
      <c r="A526" s="91">
        <v>9</v>
      </c>
      <c r="B526" s="26" t="s">
        <v>14</v>
      </c>
      <c r="C526" s="75">
        <v>1</v>
      </c>
      <c r="D526" s="332" t="s">
        <v>74</v>
      </c>
      <c r="E526" s="333">
        <f>SUM(E524)</f>
        <v>354000</v>
      </c>
      <c r="F526" s="78">
        <v>53111</v>
      </c>
      <c r="G526" s="79"/>
      <c r="H526" s="334"/>
      <c r="I526" s="51"/>
      <c r="J526" s="41">
        <v>0</v>
      </c>
    </row>
    <row r="527" spans="1:10" x14ac:dyDescent="0.25">
      <c r="A527" s="91">
        <v>10</v>
      </c>
      <c r="B527" s="26" t="s">
        <v>14</v>
      </c>
      <c r="C527" s="27">
        <v>2</v>
      </c>
      <c r="D527" s="42" t="s">
        <v>21</v>
      </c>
      <c r="E527" s="29">
        <f>SUM(E526)*27%</f>
        <v>95580</v>
      </c>
      <c r="H527" s="229">
        <v>437286</v>
      </c>
      <c r="I527" s="23"/>
      <c r="J527" s="24">
        <v>437286</v>
      </c>
    </row>
    <row r="528" spans="1:10" x14ac:dyDescent="0.25">
      <c r="A528" s="91">
        <v>11</v>
      </c>
      <c r="B528" s="26" t="s">
        <v>14</v>
      </c>
      <c r="C528" s="27">
        <v>2</v>
      </c>
      <c r="D528" s="42" t="s">
        <v>366</v>
      </c>
      <c r="E528" s="29"/>
      <c r="H528" s="229"/>
      <c r="I528" s="23"/>
      <c r="J528" s="24">
        <v>0</v>
      </c>
    </row>
    <row r="529" spans="1:10" x14ac:dyDescent="0.25">
      <c r="A529" s="91">
        <v>12</v>
      </c>
      <c r="B529" s="26" t="s">
        <v>14</v>
      </c>
      <c r="C529" s="27">
        <v>2</v>
      </c>
      <c r="D529" s="42" t="s">
        <v>367</v>
      </c>
      <c r="E529" s="29"/>
      <c r="H529" s="229">
        <v>15000</v>
      </c>
      <c r="I529" s="23"/>
      <c r="J529" s="24">
        <v>15000</v>
      </c>
    </row>
    <row r="530" spans="1:10" x14ac:dyDescent="0.25">
      <c r="A530" s="91">
        <v>13</v>
      </c>
      <c r="B530" s="26" t="s">
        <v>14</v>
      </c>
      <c r="C530" s="36">
        <v>2</v>
      </c>
      <c r="D530" s="43" t="s">
        <v>24</v>
      </c>
      <c r="E530" s="44">
        <f>SUM(E527:E527)</f>
        <v>95580</v>
      </c>
      <c r="F530" s="3">
        <v>54411</v>
      </c>
      <c r="H530" s="292">
        <v>452286</v>
      </c>
      <c r="I530" s="51"/>
      <c r="J530" s="292">
        <v>452286</v>
      </c>
    </row>
    <row r="531" spans="1:10" x14ac:dyDescent="0.25">
      <c r="A531" s="91">
        <v>14</v>
      </c>
      <c r="B531" s="26" t="s">
        <v>14</v>
      </c>
      <c r="C531" s="27">
        <v>311</v>
      </c>
      <c r="D531" s="42" t="s">
        <v>368</v>
      </c>
      <c r="E531" s="335">
        <v>800000</v>
      </c>
      <c r="H531" s="336">
        <v>10000</v>
      </c>
      <c r="I531" s="23"/>
      <c r="J531" s="24">
        <v>10000</v>
      </c>
    </row>
    <row r="532" spans="1:10" x14ac:dyDescent="0.25">
      <c r="A532" s="91">
        <v>15</v>
      </c>
      <c r="B532" s="26" t="s">
        <v>14</v>
      </c>
      <c r="C532" s="27">
        <v>312</v>
      </c>
      <c r="D532" s="42" t="s">
        <v>369</v>
      </c>
      <c r="E532" s="335"/>
      <c r="H532" s="336">
        <v>1500000</v>
      </c>
      <c r="I532" s="23"/>
      <c r="J532" s="24">
        <v>1500000</v>
      </c>
    </row>
    <row r="533" spans="1:10" x14ac:dyDescent="0.25">
      <c r="A533" s="91">
        <v>16</v>
      </c>
      <c r="B533" s="26" t="s">
        <v>14</v>
      </c>
      <c r="C533" s="36">
        <v>31</v>
      </c>
      <c r="D533" s="43" t="s">
        <v>370</v>
      </c>
      <c r="E533" s="44">
        <f>SUM(E531)</f>
        <v>800000</v>
      </c>
      <c r="F533" s="3">
        <v>55214</v>
      </c>
      <c r="H533" s="292">
        <v>1510000</v>
      </c>
      <c r="I533" s="51"/>
      <c r="J533" s="292">
        <v>1510000</v>
      </c>
    </row>
    <row r="534" spans="1:10" x14ac:dyDescent="0.25">
      <c r="A534" s="337">
        <v>16</v>
      </c>
      <c r="B534" s="67" t="s">
        <v>14</v>
      </c>
      <c r="C534" s="52">
        <v>322</v>
      </c>
      <c r="D534" s="325" t="s">
        <v>371</v>
      </c>
      <c r="E534" s="199"/>
      <c r="F534" s="55"/>
      <c r="G534" s="56"/>
      <c r="H534" s="338">
        <v>65000</v>
      </c>
      <c r="I534" s="68"/>
      <c r="J534" s="24">
        <v>65000</v>
      </c>
    </row>
    <row r="535" spans="1:10" x14ac:dyDescent="0.25">
      <c r="A535" s="91">
        <v>17</v>
      </c>
      <c r="B535" s="26" t="s">
        <v>14</v>
      </c>
      <c r="C535" s="27">
        <v>322</v>
      </c>
      <c r="D535" s="99" t="s">
        <v>372</v>
      </c>
      <c r="E535" s="29">
        <v>1350000</v>
      </c>
      <c r="F535" s="3">
        <v>55217</v>
      </c>
      <c r="H535" s="288">
        <v>50000</v>
      </c>
      <c r="I535" s="23"/>
      <c r="J535" s="24">
        <v>50000</v>
      </c>
    </row>
    <row r="536" spans="1:10" x14ac:dyDescent="0.25">
      <c r="A536" s="91">
        <v>18</v>
      </c>
      <c r="B536" s="26" t="s">
        <v>14</v>
      </c>
      <c r="C536" s="27">
        <v>32</v>
      </c>
      <c r="D536" s="92" t="s">
        <v>373</v>
      </c>
      <c r="E536" s="215">
        <v>220000</v>
      </c>
      <c r="F536" s="78">
        <v>552192</v>
      </c>
      <c r="G536" s="79"/>
      <c r="H536" s="339">
        <v>115000</v>
      </c>
      <c r="I536" s="51"/>
      <c r="J536" s="292">
        <v>115000</v>
      </c>
    </row>
    <row r="537" spans="1:10" ht="15" x14ac:dyDescent="0.25">
      <c r="A537" s="91">
        <v>19</v>
      </c>
      <c r="B537" s="26" t="s">
        <v>14</v>
      </c>
      <c r="C537" s="27">
        <v>331</v>
      </c>
      <c r="D537" s="99" t="s">
        <v>374</v>
      </c>
      <c r="E537" s="29">
        <v>100000</v>
      </c>
      <c r="F537" s="3">
        <v>55218</v>
      </c>
      <c r="H537" s="486">
        <v>890000</v>
      </c>
      <c r="I537" s="488">
        <v>350000</v>
      </c>
      <c r="J537" s="490">
        <v>1240000</v>
      </c>
    </row>
    <row r="538" spans="1:10" ht="15" x14ac:dyDescent="0.25">
      <c r="A538" s="91">
        <v>20</v>
      </c>
      <c r="B538" s="26" t="s">
        <v>14</v>
      </c>
      <c r="C538" s="27">
        <v>331</v>
      </c>
      <c r="D538" s="99" t="s">
        <v>375</v>
      </c>
      <c r="E538" s="29"/>
      <c r="H538" s="487"/>
      <c r="I538" s="489"/>
      <c r="J538" s="491"/>
    </row>
    <row r="539" spans="1:10" x14ac:dyDescent="0.25">
      <c r="A539" s="91">
        <v>21</v>
      </c>
      <c r="B539" s="26" t="s">
        <v>14</v>
      </c>
      <c r="C539" s="27">
        <v>332</v>
      </c>
      <c r="D539" s="99" t="s">
        <v>376</v>
      </c>
      <c r="E539" s="29"/>
      <c r="H539" s="340">
        <v>365000</v>
      </c>
      <c r="I539" s="23"/>
      <c r="J539" s="24">
        <v>365000</v>
      </c>
    </row>
    <row r="540" spans="1:10" x14ac:dyDescent="0.25">
      <c r="A540" s="91">
        <v>22</v>
      </c>
      <c r="B540" s="26" t="s">
        <v>14</v>
      </c>
      <c r="C540" s="52">
        <v>333</v>
      </c>
      <c r="D540" s="325" t="s">
        <v>377</v>
      </c>
      <c r="E540" s="29"/>
      <c r="H540" s="288">
        <v>210000</v>
      </c>
      <c r="I540" s="23"/>
      <c r="J540" s="24">
        <v>210000</v>
      </c>
    </row>
    <row r="541" spans="1:10" x14ac:dyDescent="0.25">
      <c r="A541" s="91">
        <v>23</v>
      </c>
      <c r="B541" s="26" t="s">
        <v>14</v>
      </c>
      <c r="C541" s="293">
        <v>334</v>
      </c>
      <c r="D541" s="99" t="s">
        <v>378</v>
      </c>
      <c r="E541" s="206">
        <v>30000</v>
      </c>
      <c r="F541" s="118"/>
      <c r="G541" s="119"/>
      <c r="H541" s="288">
        <v>83000</v>
      </c>
      <c r="I541" s="68"/>
      <c r="J541" s="24">
        <v>83000</v>
      </c>
    </row>
    <row r="542" spans="1:10" x14ac:dyDescent="0.25">
      <c r="A542" s="91">
        <v>24</v>
      </c>
      <c r="B542" s="26" t="s">
        <v>14</v>
      </c>
      <c r="C542" s="293">
        <v>335</v>
      </c>
      <c r="D542" s="99" t="s">
        <v>379</v>
      </c>
      <c r="E542" s="206"/>
      <c r="F542" s="118"/>
      <c r="G542" s="119"/>
      <c r="H542" s="288"/>
      <c r="I542" s="68"/>
      <c r="J542" s="24">
        <v>0</v>
      </c>
    </row>
    <row r="543" spans="1:10" x14ac:dyDescent="0.25">
      <c r="A543" s="91">
        <v>25</v>
      </c>
      <c r="B543" s="26" t="s">
        <v>14</v>
      </c>
      <c r="C543" s="27">
        <v>336</v>
      </c>
      <c r="D543" s="99" t="s">
        <v>380</v>
      </c>
      <c r="E543" s="29"/>
      <c r="H543" s="288">
        <v>4989000</v>
      </c>
      <c r="I543" s="68"/>
      <c r="J543" s="24">
        <v>4989000</v>
      </c>
    </row>
    <row r="544" spans="1:10" x14ac:dyDescent="0.25">
      <c r="A544" s="91">
        <v>26</v>
      </c>
      <c r="B544" s="26" t="s">
        <v>14</v>
      </c>
      <c r="C544" s="27">
        <v>337</v>
      </c>
      <c r="D544" s="99" t="s">
        <v>381</v>
      </c>
      <c r="E544" s="29"/>
      <c r="H544" s="288"/>
      <c r="I544" s="68"/>
      <c r="J544" s="24">
        <v>0</v>
      </c>
    </row>
    <row r="545" spans="1:10" x14ac:dyDescent="0.25">
      <c r="A545" s="91">
        <v>27</v>
      </c>
      <c r="B545" s="26" t="s">
        <v>14</v>
      </c>
      <c r="C545" s="27">
        <v>337</v>
      </c>
      <c r="D545" s="99" t="s">
        <v>382</v>
      </c>
      <c r="E545" s="29"/>
      <c r="H545" s="288">
        <v>540000</v>
      </c>
      <c r="I545" s="68"/>
      <c r="J545" s="24">
        <v>540000</v>
      </c>
    </row>
    <row r="546" spans="1:10" x14ac:dyDescent="0.25">
      <c r="A546" s="91">
        <v>28</v>
      </c>
      <c r="B546" s="26" t="s">
        <v>14</v>
      </c>
      <c r="C546" s="3">
        <v>337</v>
      </c>
      <c r="D546" s="99" t="s">
        <v>383</v>
      </c>
      <c r="H546" s="230">
        <v>540000</v>
      </c>
      <c r="I546" s="68"/>
      <c r="J546" s="24">
        <v>540000</v>
      </c>
    </row>
    <row r="547" spans="1:10" x14ac:dyDescent="0.25">
      <c r="A547" s="91">
        <v>29</v>
      </c>
      <c r="B547" s="26" t="s">
        <v>14</v>
      </c>
      <c r="C547" s="36">
        <v>33</v>
      </c>
      <c r="D547" s="43" t="s">
        <v>384</v>
      </c>
      <c r="E547" s="44">
        <f>SUM(E535:E545)</f>
        <v>1700000</v>
      </c>
      <c r="H547" s="342">
        <v>7077000</v>
      </c>
      <c r="I547" s="342">
        <v>350000</v>
      </c>
      <c r="J547" s="342">
        <v>7427000</v>
      </c>
    </row>
    <row r="548" spans="1:10" x14ac:dyDescent="0.25">
      <c r="A548" s="91">
        <v>30</v>
      </c>
      <c r="B548" s="26" t="s">
        <v>14</v>
      </c>
      <c r="C548" s="52">
        <v>341</v>
      </c>
      <c r="D548" s="58" t="s">
        <v>385</v>
      </c>
      <c r="E548" s="44"/>
      <c r="H548" s="338">
        <v>46000</v>
      </c>
      <c r="I548" s="68"/>
      <c r="J548" s="24">
        <v>46000</v>
      </c>
    </row>
    <row r="549" spans="1:10" x14ac:dyDescent="0.25">
      <c r="A549" s="91">
        <v>31</v>
      </c>
      <c r="B549" s="26" t="s">
        <v>14</v>
      </c>
      <c r="C549" s="27">
        <v>342</v>
      </c>
      <c r="D549" s="42" t="s">
        <v>386</v>
      </c>
      <c r="E549" s="29">
        <v>150000</v>
      </c>
      <c r="H549" s="288">
        <v>700000</v>
      </c>
      <c r="I549" s="68">
        <v>149544</v>
      </c>
      <c r="J549" s="24">
        <v>849544</v>
      </c>
    </row>
    <row r="550" spans="1:10" x14ac:dyDescent="0.25">
      <c r="A550" s="91">
        <v>32</v>
      </c>
      <c r="B550" s="26" t="s">
        <v>14</v>
      </c>
      <c r="C550" s="65">
        <v>34</v>
      </c>
      <c r="D550" s="66" t="s">
        <v>387</v>
      </c>
      <c r="E550" s="49">
        <f>SUM(E549)</f>
        <v>150000</v>
      </c>
      <c r="H550" s="295">
        <v>746000</v>
      </c>
      <c r="I550" s="295">
        <v>149544</v>
      </c>
      <c r="J550" s="295">
        <v>895544</v>
      </c>
    </row>
    <row r="551" spans="1:10" x14ac:dyDescent="0.25">
      <c r="A551" s="91">
        <v>33</v>
      </c>
      <c r="B551" s="26" t="s">
        <v>14</v>
      </c>
      <c r="C551" s="27">
        <v>351</v>
      </c>
      <c r="D551" s="42" t="s">
        <v>49</v>
      </c>
      <c r="E551" s="29">
        <f>SUM(E533+E535+E536+E537+E541)*0.27</f>
        <v>675000</v>
      </c>
      <c r="H551" s="288">
        <v>2538540</v>
      </c>
      <c r="I551" s="68">
        <v>94500</v>
      </c>
      <c r="J551" s="24">
        <v>2633040</v>
      </c>
    </row>
    <row r="552" spans="1:10" x14ac:dyDescent="0.25">
      <c r="A552" s="91">
        <v>34</v>
      </c>
      <c r="B552" s="26" t="s">
        <v>14</v>
      </c>
      <c r="C552" s="27">
        <v>355</v>
      </c>
      <c r="D552" s="42" t="s">
        <v>388</v>
      </c>
      <c r="E552" s="29"/>
      <c r="H552" s="288">
        <v>50000</v>
      </c>
      <c r="I552" s="68"/>
      <c r="J552" s="24">
        <v>50000</v>
      </c>
    </row>
    <row r="553" spans="1:10" x14ac:dyDescent="0.25">
      <c r="A553" s="91">
        <v>35</v>
      </c>
      <c r="B553" s="26" t="s">
        <v>14</v>
      </c>
      <c r="C553" s="36">
        <v>35</v>
      </c>
      <c r="D553" s="43" t="s">
        <v>389</v>
      </c>
      <c r="E553" s="326">
        <f>SUM(E551:E551)</f>
        <v>675000</v>
      </c>
      <c r="H553" s="295">
        <v>2588540</v>
      </c>
      <c r="I553" s="295">
        <v>94500</v>
      </c>
      <c r="J553" s="295">
        <v>2683040</v>
      </c>
    </row>
    <row r="554" spans="1:10" x14ac:dyDescent="0.25">
      <c r="A554" s="91">
        <v>36</v>
      </c>
      <c r="B554" s="26" t="s">
        <v>14</v>
      </c>
      <c r="C554" s="36">
        <v>3</v>
      </c>
      <c r="D554" s="43" t="s">
        <v>86</v>
      </c>
      <c r="E554" s="326"/>
      <c r="H554" s="295">
        <v>12036540</v>
      </c>
      <c r="I554" s="295">
        <v>594044</v>
      </c>
      <c r="J554" s="295">
        <v>12630584</v>
      </c>
    </row>
    <row r="555" spans="1:10" x14ac:dyDescent="0.25">
      <c r="A555" s="91">
        <v>37</v>
      </c>
      <c r="B555" s="26" t="s">
        <v>14</v>
      </c>
      <c r="C555" s="52">
        <v>512</v>
      </c>
      <c r="D555" s="58" t="s">
        <v>390</v>
      </c>
      <c r="E555" s="343"/>
      <c r="F555" s="55"/>
      <c r="G555" s="56"/>
      <c r="H555" s="344"/>
      <c r="I555" s="345"/>
      <c r="J555" s="24">
        <v>0</v>
      </c>
    </row>
    <row r="556" spans="1:10" x14ac:dyDescent="0.25">
      <c r="A556" s="91">
        <v>38</v>
      </c>
      <c r="B556" s="26" t="s">
        <v>14</v>
      </c>
      <c r="C556" s="75">
        <v>5</v>
      </c>
      <c r="D556" s="92" t="s">
        <v>391</v>
      </c>
      <c r="E556" s="215"/>
      <c r="F556" s="78"/>
      <c r="G556" s="79"/>
      <c r="H556" s="346">
        <v>0</v>
      </c>
      <c r="I556" s="296"/>
      <c r="J556" s="41">
        <v>0</v>
      </c>
    </row>
    <row r="557" spans="1:10" x14ac:dyDescent="0.25">
      <c r="A557" s="91">
        <v>39</v>
      </c>
      <c r="B557" s="26" t="s">
        <v>14</v>
      </c>
      <c r="C557" s="52">
        <v>623</v>
      </c>
      <c r="D557" s="58" t="s">
        <v>392</v>
      </c>
      <c r="E557" s="326"/>
      <c r="H557" s="344"/>
      <c r="I557" s="345"/>
      <c r="J557" s="24">
        <v>0</v>
      </c>
    </row>
    <row r="558" spans="1:10" x14ac:dyDescent="0.25">
      <c r="A558" s="91">
        <v>40</v>
      </c>
      <c r="B558" s="26" t="s">
        <v>14</v>
      </c>
      <c r="C558" s="52">
        <v>632</v>
      </c>
      <c r="D558" s="58" t="s">
        <v>393</v>
      </c>
      <c r="E558" s="326"/>
      <c r="H558" s="344"/>
      <c r="I558" s="345"/>
      <c r="J558" s="24">
        <v>0</v>
      </c>
    </row>
    <row r="559" spans="1:10" x14ac:dyDescent="0.25">
      <c r="A559" s="91">
        <v>41</v>
      </c>
      <c r="B559" s="26" t="s">
        <v>14</v>
      </c>
      <c r="C559" s="52">
        <v>643</v>
      </c>
      <c r="D559" s="58" t="s">
        <v>394</v>
      </c>
      <c r="E559" s="326"/>
      <c r="H559" s="344"/>
      <c r="I559" s="345"/>
      <c r="J559" s="24">
        <v>0</v>
      </c>
    </row>
    <row r="560" spans="1:10" x14ac:dyDescent="0.25">
      <c r="A560" s="91">
        <v>42</v>
      </c>
      <c r="B560" s="26" t="s">
        <v>14</v>
      </c>
      <c r="C560" s="52">
        <v>673</v>
      </c>
      <c r="D560" s="58" t="s">
        <v>395</v>
      </c>
      <c r="E560" s="326"/>
      <c r="H560" s="344"/>
      <c r="I560" s="345"/>
      <c r="J560" s="24">
        <v>0</v>
      </c>
    </row>
    <row r="561" spans="1:10" x14ac:dyDescent="0.25">
      <c r="A561" s="91">
        <v>43</v>
      </c>
      <c r="B561" s="26" t="s">
        <v>14</v>
      </c>
      <c r="C561" s="75">
        <v>6</v>
      </c>
      <c r="D561" s="268" t="s">
        <v>396</v>
      </c>
      <c r="E561" s="215"/>
      <c r="F561" s="78"/>
      <c r="G561" s="79"/>
      <c r="H561" s="346"/>
      <c r="I561" s="296"/>
      <c r="J561" s="41">
        <v>0</v>
      </c>
    </row>
    <row r="562" spans="1:10" x14ac:dyDescent="0.25">
      <c r="A562" s="91">
        <v>44</v>
      </c>
      <c r="B562" s="26" t="s">
        <v>14</v>
      </c>
      <c r="C562" s="36"/>
      <c r="D562" s="43" t="s">
        <v>397</v>
      </c>
      <c r="E562" s="44" t="e">
        <f>SUM(E531+#REF!+E551)</f>
        <v>#REF!</v>
      </c>
      <c r="H562" s="292">
        <v>15422026</v>
      </c>
      <c r="I562" s="292">
        <v>594044</v>
      </c>
      <c r="J562" s="292">
        <v>16016070</v>
      </c>
    </row>
    <row r="563" spans="1:10" ht="15" x14ac:dyDescent="0.25">
      <c r="A563" s="423">
        <v>45</v>
      </c>
      <c r="B563" s="427" t="s">
        <v>398</v>
      </c>
      <c r="C563" s="428"/>
      <c r="D563" s="429"/>
      <c r="E563" s="435" t="e">
        <f>SUM(#REF!)</f>
        <v>#REF!</v>
      </c>
      <c r="H563" s="485">
        <v>15422026</v>
      </c>
      <c r="I563" s="485">
        <v>594044</v>
      </c>
      <c r="J563" s="485">
        <v>16016070</v>
      </c>
    </row>
    <row r="564" spans="1:10" ht="15" x14ac:dyDescent="0.25">
      <c r="A564" s="424"/>
      <c r="B564" s="430"/>
      <c r="C564" s="431"/>
      <c r="D564" s="432"/>
      <c r="E564" s="435"/>
      <c r="H564" s="485"/>
      <c r="I564" s="485"/>
      <c r="J564" s="485"/>
    </row>
    <row r="565" spans="1:10" x14ac:dyDescent="0.25">
      <c r="I565" s="244"/>
      <c r="J565" s="8">
        <v>16016070</v>
      </c>
    </row>
    <row r="566" spans="1:10" x14ac:dyDescent="0.25">
      <c r="D566" s="4" t="s">
        <v>399</v>
      </c>
      <c r="E566" s="5"/>
      <c r="H566" s="6"/>
      <c r="I566" s="244"/>
      <c r="J566" s="347"/>
    </row>
    <row r="567" spans="1:10" x14ac:dyDescent="0.25">
      <c r="D567" s="4" t="s">
        <v>400</v>
      </c>
      <c r="E567" s="5"/>
      <c r="H567" s="6"/>
      <c r="I567" s="244"/>
      <c r="J567" s="347"/>
    </row>
    <row r="568" spans="1:10" x14ac:dyDescent="0.25">
      <c r="D568" s="4"/>
      <c r="E568" s="10"/>
      <c r="F568" s="3">
        <v>38115</v>
      </c>
      <c r="H568" s="11"/>
    </row>
    <row r="569" spans="1:10" x14ac:dyDescent="0.25">
      <c r="A569" s="423" t="s">
        <v>2</v>
      </c>
      <c r="B569" s="426" t="s">
        <v>3</v>
      </c>
      <c r="C569" s="426"/>
      <c r="D569" s="20" t="s">
        <v>4</v>
      </c>
      <c r="E569" s="21" t="s">
        <v>5</v>
      </c>
      <c r="F569" s="3">
        <v>511112</v>
      </c>
      <c r="H569" s="15" t="s">
        <v>5</v>
      </c>
      <c r="I569" s="18" t="s">
        <v>6</v>
      </c>
      <c r="J569" s="19" t="s">
        <v>7</v>
      </c>
    </row>
    <row r="570" spans="1:10" x14ac:dyDescent="0.25">
      <c r="A570" s="424"/>
      <c r="B570" s="426" t="s">
        <v>8</v>
      </c>
      <c r="C570" s="426"/>
      <c r="D570" s="20" t="s">
        <v>9</v>
      </c>
      <c r="E570" s="21" t="s">
        <v>10</v>
      </c>
      <c r="H570" s="22" t="s">
        <v>401</v>
      </c>
      <c r="I570" s="23" t="s">
        <v>12</v>
      </c>
      <c r="J570" s="24" t="s">
        <v>13</v>
      </c>
    </row>
    <row r="571" spans="1:10" x14ac:dyDescent="0.25">
      <c r="A571" s="91" t="s">
        <v>330</v>
      </c>
      <c r="B571" s="27" t="s">
        <v>14</v>
      </c>
      <c r="C571" s="27">
        <v>334</v>
      </c>
      <c r="D571" s="34" t="s">
        <v>195</v>
      </c>
      <c r="E571" s="21"/>
      <c r="H571" s="22"/>
      <c r="I571" s="23"/>
      <c r="J571" s="24"/>
    </row>
    <row r="572" spans="1:10" x14ac:dyDescent="0.25">
      <c r="A572" s="91" t="s">
        <v>332</v>
      </c>
      <c r="B572" s="27" t="s">
        <v>14</v>
      </c>
      <c r="C572" s="27">
        <v>35</v>
      </c>
      <c r="D572" s="42" t="s">
        <v>49</v>
      </c>
      <c r="E572" s="21"/>
      <c r="H572" s="22"/>
      <c r="I572" s="23"/>
      <c r="J572" s="24"/>
    </row>
    <row r="573" spans="1:10" x14ac:dyDescent="0.25">
      <c r="A573" s="91" t="s">
        <v>334</v>
      </c>
      <c r="B573" s="75" t="s">
        <v>14</v>
      </c>
      <c r="C573" s="75">
        <v>3</v>
      </c>
      <c r="D573" s="268" t="s">
        <v>86</v>
      </c>
      <c r="E573" s="93"/>
      <c r="F573" s="78"/>
      <c r="G573" s="79"/>
      <c r="H573" s="94"/>
      <c r="I573" s="51">
        <v>0</v>
      </c>
      <c r="J573" s="41">
        <v>0</v>
      </c>
    </row>
    <row r="574" spans="1:10" x14ac:dyDescent="0.25">
      <c r="A574" s="91" t="s">
        <v>336</v>
      </c>
      <c r="B574" s="26" t="s">
        <v>14</v>
      </c>
      <c r="C574" s="27">
        <v>512</v>
      </c>
      <c r="D574" s="34" t="s">
        <v>402</v>
      </c>
      <c r="E574" s="21"/>
      <c r="H574" s="175">
        <v>500000</v>
      </c>
      <c r="I574" s="23"/>
      <c r="J574" s="24">
        <v>500000</v>
      </c>
    </row>
    <row r="575" spans="1:10" x14ac:dyDescent="0.25">
      <c r="A575" s="91" t="s">
        <v>337</v>
      </c>
      <c r="B575" s="26" t="s">
        <v>14</v>
      </c>
      <c r="C575" s="27">
        <v>512</v>
      </c>
      <c r="D575" s="99" t="s">
        <v>403</v>
      </c>
      <c r="E575" s="29">
        <v>400000</v>
      </c>
      <c r="F575" s="3">
        <v>38115</v>
      </c>
      <c r="H575" s="30">
        <v>1000000</v>
      </c>
      <c r="I575" s="23"/>
      <c r="J575" s="24">
        <v>1000000</v>
      </c>
    </row>
    <row r="576" spans="1:10" x14ac:dyDescent="0.25">
      <c r="A576" s="91" t="s">
        <v>404</v>
      </c>
      <c r="B576" s="26" t="s">
        <v>14</v>
      </c>
      <c r="C576" s="27">
        <v>512</v>
      </c>
      <c r="D576" s="348" t="s">
        <v>405</v>
      </c>
      <c r="E576" s="29"/>
      <c r="H576" s="30"/>
      <c r="I576" s="23"/>
      <c r="J576" s="24">
        <v>0</v>
      </c>
    </row>
    <row r="577" spans="1:10" x14ac:dyDescent="0.25">
      <c r="A577" s="91" t="s">
        <v>406</v>
      </c>
      <c r="B577" s="26" t="s">
        <v>14</v>
      </c>
      <c r="C577" s="27">
        <v>512</v>
      </c>
      <c r="D577" s="348" t="s">
        <v>407</v>
      </c>
      <c r="E577" s="29"/>
      <c r="H577" s="30"/>
      <c r="I577" s="23"/>
      <c r="J577" s="24">
        <v>0</v>
      </c>
    </row>
    <row r="578" spans="1:10" x14ac:dyDescent="0.25">
      <c r="A578" s="91" t="s">
        <v>408</v>
      </c>
      <c r="B578" s="26" t="s">
        <v>14</v>
      </c>
      <c r="C578" s="27">
        <v>512</v>
      </c>
      <c r="D578" s="348" t="s">
        <v>409</v>
      </c>
      <c r="E578" s="29"/>
      <c r="H578" s="30"/>
      <c r="I578" s="23"/>
      <c r="J578" s="24">
        <v>0</v>
      </c>
    </row>
    <row r="579" spans="1:10" x14ac:dyDescent="0.25">
      <c r="A579" s="91" t="s">
        <v>410</v>
      </c>
      <c r="B579" s="26" t="s">
        <v>14</v>
      </c>
      <c r="C579" s="27">
        <v>512</v>
      </c>
      <c r="D579" s="348" t="s">
        <v>411</v>
      </c>
      <c r="E579" s="29"/>
      <c r="H579" s="30"/>
      <c r="I579" s="23"/>
      <c r="J579" s="24">
        <v>0</v>
      </c>
    </row>
    <row r="580" spans="1:10" x14ac:dyDescent="0.25">
      <c r="A580" s="91" t="s">
        <v>412</v>
      </c>
      <c r="B580" s="26" t="s">
        <v>14</v>
      </c>
      <c r="C580" s="27">
        <v>512</v>
      </c>
      <c r="D580" s="348" t="s">
        <v>413</v>
      </c>
      <c r="E580" s="29"/>
      <c r="H580" s="30"/>
      <c r="I580" s="23"/>
      <c r="J580" s="24">
        <v>0</v>
      </c>
    </row>
    <row r="581" spans="1:10" x14ac:dyDescent="0.25">
      <c r="A581" s="91" t="s">
        <v>414</v>
      </c>
      <c r="B581" s="26" t="s">
        <v>14</v>
      </c>
      <c r="C581" s="27">
        <v>512</v>
      </c>
      <c r="D581" s="348" t="s">
        <v>415</v>
      </c>
      <c r="E581" s="29"/>
      <c r="H581" s="30"/>
      <c r="I581" s="23"/>
      <c r="J581" s="24">
        <v>0</v>
      </c>
    </row>
    <row r="582" spans="1:10" x14ac:dyDescent="0.25">
      <c r="A582" s="91" t="s">
        <v>416</v>
      </c>
      <c r="B582" s="26" t="s">
        <v>14</v>
      </c>
      <c r="C582" s="27">
        <v>512</v>
      </c>
      <c r="D582" s="99" t="s">
        <v>417</v>
      </c>
      <c r="E582" s="29">
        <v>350000</v>
      </c>
      <c r="F582" s="3">
        <v>38115</v>
      </c>
      <c r="H582" s="30">
        <v>300000</v>
      </c>
      <c r="I582" s="23"/>
      <c r="J582" s="24">
        <v>300000</v>
      </c>
    </row>
    <row r="583" spans="1:10" x14ac:dyDescent="0.25">
      <c r="A583" s="91" t="s">
        <v>418</v>
      </c>
      <c r="B583" s="26" t="s">
        <v>14</v>
      </c>
      <c r="C583" s="27">
        <v>512</v>
      </c>
      <c r="D583" s="99" t="s">
        <v>419</v>
      </c>
      <c r="E583" s="349"/>
      <c r="H583" s="350"/>
      <c r="I583" s="23"/>
      <c r="J583" s="24">
        <v>0</v>
      </c>
    </row>
    <row r="584" spans="1:10" x14ac:dyDescent="0.25">
      <c r="A584" s="91" t="s">
        <v>420</v>
      </c>
      <c r="B584" s="26" t="s">
        <v>14</v>
      </c>
      <c r="C584" s="27">
        <v>512</v>
      </c>
      <c r="D584" s="99" t="s">
        <v>421</v>
      </c>
      <c r="E584" s="349"/>
      <c r="H584" s="350"/>
      <c r="I584" s="23"/>
      <c r="J584" s="24">
        <v>0</v>
      </c>
    </row>
    <row r="585" spans="1:10" x14ac:dyDescent="0.25">
      <c r="A585" s="91" t="s">
        <v>422</v>
      </c>
      <c r="B585" s="26" t="s">
        <v>14</v>
      </c>
      <c r="C585" s="27">
        <v>512</v>
      </c>
      <c r="D585" s="99" t="s">
        <v>423</v>
      </c>
      <c r="E585" s="349"/>
      <c r="H585" s="350"/>
      <c r="I585" s="23"/>
      <c r="J585" s="24">
        <v>0</v>
      </c>
    </row>
    <row r="586" spans="1:10" x14ac:dyDescent="0.25">
      <c r="A586" s="91" t="s">
        <v>424</v>
      </c>
      <c r="B586" s="26" t="s">
        <v>14</v>
      </c>
      <c r="C586" s="27">
        <v>512</v>
      </c>
      <c r="D586" s="99" t="s">
        <v>425</v>
      </c>
      <c r="E586" s="349"/>
      <c r="H586" s="350"/>
      <c r="I586" s="23">
        <v>200000</v>
      </c>
      <c r="J586" s="24">
        <v>200000</v>
      </c>
    </row>
    <row r="587" spans="1:10" x14ac:dyDescent="0.25">
      <c r="A587" s="91" t="s">
        <v>426</v>
      </c>
      <c r="B587" s="26" t="s">
        <v>14</v>
      </c>
      <c r="C587" s="27">
        <v>512</v>
      </c>
      <c r="D587" s="99" t="s">
        <v>427</v>
      </c>
      <c r="E587" s="349"/>
      <c r="H587" s="350"/>
      <c r="I587" s="23"/>
      <c r="J587" s="24">
        <v>0</v>
      </c>
    </row>
    <row r="588" spans="1:10" x14ac:dyDescent="0.25">
      <c r="A588" s="91" t="s">
        <v>428</v>
      </c>
      <c r="B588" s="26" t="s">
        <v>14</v>
      </c>
      <c r="C588" s="36">
        <v>5</v>
      </c>
      <c r="D588" s="276" t="s">
        <v>429</v>
      </c>
      <c r="E588" s="274">
        <f>SUM(E575:E582)</f>
        <v>750000</v>
      </c>
      <c r="H588" s="351">
        <v>1800000</v>
      </c>
      <c r="I588" s="351">
        <v>200000</v>
      </c>
      <c r="J588" s="351">
        <v>2000000</v>
      </c>
    </row>
    <row r="589" spans="1:10" ht="15" x14ac:dyDescent="0.25">
      <c r="A589" s="423">
        <v>19</v>
      </c>
      <c r="B589" s="352" t="s">
        <v>430</v>
      </c>
      <c r="C589" s="220"/>
      <c r="D589" s="221"/>
      <c r="E589" s="435">
        <f>SUM(E575:E582)</f>
        <v>750000</v>
      </c>
      <c r="H589" s="436">
        <v>1800000</v>
      </c>
      <c r="I589" s="436">
        <v>200000</v>
      </c>
      <c r="J589" s="436">
        <v>2000000</v>
      </c>
    </row>
    <row r="590" spans="1:10" ht="15" x14ac:dyDescent="0.25">
      <c r="A590" s="424"/>
      <c r="B590" s="222"/>
      <c r="C590" s="223"/>
      <c r="D590" s="224"/>
      <c r="E590" s="435"/>
      <c r="H590" s="436"/>
      <c r="I590" s="436"/>
      <c r="J590" s="436"/>
    </row>
    <row r="591" spans="1:10" x14ac:dyDescent="0.25">
      <c r="J591" s="8">
        <v>2000000</v>
      </c>
    </row>
    <row r="593" spans="1:10" x14ac:dyDescent="0.25">
      <c r="D593" s="4" t="s">
        <v>431</v>
      </c>
    </row>
    <row r="594" spans="1:10" x14ac:dyDescent="0.25">
      <c r="D594" s="4" t="s">
        <v>432</v>
      </c>
    </row>
    <row r="595" spans="1:10" x14ac:dyDescent="0.25">
      <c r="A595" s="423" t="s">
        <v>2</v>
      </c>
      <c r="B595" s="426" t="s">
        <v>3</v>
      </c>
      <c r="C595" s="426"/>
      <c r="D595" s="20" t="s">
        <v>4</v>
      </c>
      <c r="E595" s="21" t="s">
        <v>5</v>
      </c>
      <c r="F595" s="3">
        <v>511112</v>
      </c>
      <c r="H595" s="15" t="s">
        <v>5</v>
      </c>
      <c r="I595" s="18" t="s">
        <v>6</v>
      </c>
      <c r="J595" s="19" t="s">
        <v>7</v>
      </c>
    </row>
    <row r="596" spans="1:10" x14ac:dyDescent="0.25">
      <c r="A596" s="424"/>
      <c r="B596" s="426" t="s">
        <v>8</v>
      </c>
      <c r="C596" s="443"/>
      <c r="D596" s="136" t="s">
        <v>9</v>
      </c>
      <c r="E596" s="137" t="s">
        <v>10</v>
      </c>
      <c r="H596" s="22" t="s">
        <v>11</v>
      </c>
      <c r="I596" s="23" t="s">
        <v>12</v>
      </c>
      <c r="J596" s="24" t="s">
        <v>13</v>
      </c>
    </row>
    <row r="597" spans="1:10" x14ac:dyDescent="0.25">
      <c r="A597" s="25">
        <v>1</v>
      </c>
      <c r="B597" s="26" t="s">
        <v>14</v>
      </c>
      <c r="C597" s="27">
        <v>336</v>
      </c>
      <c r="D597" s="99" t="s">
        <v>433</v>
      </c>
      <c r="E597" s="29">
        <v>250000</v>
      </c>
      <c r="H597" s="96"/>
      <c r="I597" s="23"/>
      <c r="J597" s="24"/>
    </row>
    <row r="598" spans="1:10" x14ac:dyDescent="0.25">
      <c r="A598" s="25">
        <v>2</v>
      </c>
      <c r="B598" s="26" t="s">
        <v>14</v>
      </c>
      <c r="C598" s="27">
        <v>351</v>
      </c>
      <c r="D598" s="42" t="s">
        <v>49</v>
      </c>
      <c r="E598" s="349"/>
      <c r="H598" s="353"/>
      <c r="I598" s="23"/>
      <c r="J598" s="24"/>
    </row>
    <row r="599" spans="1:10" x14ac:dyDescent="0.25">
      <c r="A599" s="25">
        <v>3</v>
      </c>
      <c r="B599" s="26" t="s">
        <v>14</v>
      </c>
      <c r="C599" s="75">
        <v>3</v>
      </c>
      <c r="D599" s="214" t="s">
        <v>86</v>
      </c>
      <c r="E599" s="354"/>
      <c r="F599" s="78"/>
      <c r="G599" s="79"/>
      <c r="H599" s="351"/>
      <c r="I599" s="51"/>
      <c r="J599" s="41"/>
    </row>
    <row r="600" spans="1:10" x14ac:dyDescent="0.25">
      <c r="A600" s="25">
        <v>4</v>
      </c>
      <c r="B600" s="26" t="s">
        <v>14</v>
      </c>
      <c r="C600" s="355">
        <v>62</v>
      </c>
      <c r="D600" s="356" t="s">
        <v>434</v>
      </c>
      <c r="E600" s="357"/>
      <c r="F600" s="86"/>
      <c r="G600" s="358"/>
      <c r="H600" s="238"/>
      <c r="I600" s="23"/>
      <c r="J600" s="24"/>
    </row>
    <row r="601" spans="1:10" x14ac:dyDescent="0.25">
      <c r="A601" s="25">
        <v>5</v>
      </c>
      <c r="B601" s="26" t="s">
        <v>14</v>
      </c>
      <c r="C601" s="355">
        <v>67</v>
      </c>
      <c r="D601" s="356" t="s">
        <v>435</v>
      </c>
      <c r="E601" s="357"/>
      <c r="F601" s="86"/>
      <c r="G601" s="358"/>
      <c r="H601" s="238"/>
      <c r="I601" s="23"/>
      <c r="J601" s="24"/>
    </row>
    <row r="602" spans="1:10" x14ac:dyDescent="0.25">
      <c r="A602" s="25">
        <v>6</v>
      </c>
      <c r="B602" s="26" t="s">
        <v>14</v>
      </c>
      <c r="C602" s="359">
        <v>6</v>
      </c>
      <c r="D602" s="360" t="s">
        <v>274</v>
      </c>
      <c r="E602" s="361">
        <f>SUM(E590:E597)</f>
        <v>250000</v>
      </c>
      <c r="H602" s="362">
        <v>0</v>
      </c>
      <c r="I602" s="51"/>
      <c r="J602" s="41"/>
    </row>
    <row r="603" spans="1:10" x14ac:dyDescent="0.25">
      <c r="A603" s="423">
        <v>7</v>
      </c>
      <c r="B603" s="352" t="s">
        <v>430</v>
      </c>
      <c r="C603" s="220"/>
      <c r="D603" s="221"/>
      <c r="E603" s="435">
        <f>SUM(E590:E597)</f>
        <v>250000</v>
      </c>
      <c r="H603" s="436">
        <v>0</v>
      </c>
      <c r="I603" s="51"/>
      <c r="J603" s="41"/>
    </row>
    <row r="604" spans="1:10" x14ac:dyDescent="0.25">
      <c r="A604" s="424"/>
      <c r="B604" s="222"/>
      <c r="C604" s="223"/>
      <c r="D604" s="224"/>
      <c r="E604" s="435"/>
      <c r="H604" s="436"/>
      <c r="I604" s="51"/>
      <c r="J604" s="41"/>
    </row>
    <row r="608" spans="1:10" x14ac:dyDescent="0.25">
      <c r="D608" s="4" t="s">
        <v>436</v>
      </c>
      <c r="E608" s="5"/>
      <c r="H608" s="6"/>
    </row>
    <row r="609" spans="1:10" x14ac:dyDescent="0.25">
      <c r="D609" s="4" t="s">
        <v>437</v>
      </c>
      <c r="E609" s="5"/>
      <c r="H609" s="6"/>
    </row>
    <row r="610" spans="1:10" x14ac:dyDescent="0.25">
      <c r="D610" s="4"/>
      <c r="E610" s="10"/>
      <c r="F610" s="3">
        <v>583119</v>
      </c>
      <c r="H610" s="11"/>
    </row>
    <row r="611" spans="1:10" x14ac:dyDescent="0.25">
      <c r="A611" s="423" t="s">
        <v>2</v>
      </c>
      <c r="B611" s="426" t="s">
        <v>3</v>
      </c>
      <c r="C611" s="426"/>
      <c r="D611" s="20" t="s">
        <v>4</v>
      </c>
      <c r="E611" s="21" t="s">
        <v>5</v>
      </c>
      <c r="F611" s="3">
        <v>511112</v>
      </c>
      <c r="H611" s="15" t="s">
        <v>5</v>
      </c>
      <c r="I611" s="18" t="s">
        <v>6</v>
      </c>
      <c r="J611" s="19" t="s">
        <v>7</v>
      </c>
    </row>
    <row r="612" spans="1:10" x14ac:dyDescent="0.25">
      <c r="A612" s="424"/>
      <c r="B612" s="426" t="s">
        <v>8</v>
      </c>
      <c r="C612" s="426"/>
      <c r="D612" s="20" t="s">
        <v>9</v>
      </c>
      <c r="E612" s="21" t="s">
        <v>10</v>
      </c>
      <c r="H612" s="22" t="s">
        <v>11</v>
      </c>
      <c r="I612" s="23" t="s">
        <v>12</v>
      </c>
      <c r="J612" s="24" t="s">
        <v>13</v>
      </c>
    </row>
    <row r="613" spans="1:10" x14ac:dyDescent="0.25">
      <c r="A613" s="25">
        <v>1</v>
      </c>
      <c r="B613" s="26" t="s">
        <v>14</v>
      </c>
      <c r="C613" s="27"/>
      <c r="D613" s="99"/>
      <c r="E613" s="29"/>
      <c r="H613" s="96"/>
      <c r="I613" s="23"/>
      <c r="J613" s="24"/>
    </row>
    <row r="614" spans="1:10" x14ac:dyDescent="0.25">
      <c r="A614" s="25">
        <v>2</v>
      </c>
      <c r="B614" s="26" t="s">
        <v>14</v>
      </c>
      <c r="C614" s="27"/>
      <c r="D614" s="42"/>
      <c r="E614" s="349"/>
      <c r="H614" s="353"/>
      <c r="I614" s="23"/>
      <c r="J614" s="24"/>
    </row>
    <row r="615" spans="1:10" x14ac:dyDescent="0.25">
      <c r="A615" s="25">
        <v>3</v>
      </c>
      <c r="B615" s="135" t="s">
        <v>14</v>
      </c>
      <c r="C615" s="75">
        <v>3</v>
      </c>
      <c r="D615" s="214" t="s">
        <v>86</v>
      </c>
      <c r="E615" s="354"/>
      <c r="F615" s="78"/>
      <c r="G615" s="79"/>
      <c r="H615" s="351"/>
      <c r="I615" s="51"/>
      <c r="J615" s="41"/>
    </row>
    <row r="616" spans="1:10" x14ac:dyDescent="0.25">
      <c r="A616" s="25">
        <v>4</v>
      </c>
      <c r="B616" s="26" t="s">
        <v>14</v>
      </c>
      <c r="C616" s="27"/>
      <c r="D616" s="99"/>
      <c r="E616" s="349"/>
      <c r="H616" s="353"/>
      <c r="I616" s="23"/>
      <c r="J616" s="24"/>
    </row>
    <row r="617" spans="1:10" x14ac:dyDescent="0.25">
      <c r="A617" s="25">
        <v>5</v>
      </c>
      <c r="B617" s="26" t="s">
        <v>14</v>
      </c>
      <c r="C617" s="27"/>
      <c r="D617" s="99"/>
      <c r="E617" s="349"/>
      <c r="H617" s="353"/>
      <c r="I617" s="23"/>
      <c r="J617" s="24"/>
    </row>
    <row r="618" spans="1:10" x14ac:dyDescent="0.25">
      <c r="A618" s="25">
        <v>6</v>
      </c>
      <c r="B618" s="26" t="s">
        <v>14</v>
      </c>
      <c r="C618" s="36">
        <v>351</v>
      </c>
      <c r="D618" s="276" t="s">
        <v>438</v>
      </c>
      <c r="E618" s="274">
        <f>SUM(E613:E613)</f>
        <v>0</v>
      </c>
      <c r="H618" s="275">
        <v>0</v>
      </c>
      <c r="I618" s="51"/>
      <c r="J618" s="41"/>
    </row>
    <row r="619" spans="1:10" x14ac:dyDescent="0.25">
      <c r="A619" s="423">
        <v>7</v>
      </c>
      <c r="B619" s="352" t="s">
        <v>281</v>
      </c>
      <c r="C619" s="220"/>
      <c r="D619" s="221"/>
      <c r="E619" s="451">
        <f>SUM(E613:E613)</f>
        <v>0</v>
      </c>
      <c r="H619" s="444">
        <v>0</v>
      </c>
      <c r="I619" s="51"/>
      <c r="J619" s="41"/>
    </row>
    <row r="620" spans="1:10" x14ac:dyDescent="0.25">
      <c r="A620" s="424"/>
      <c r="B620" s="222"/>
      <c r="C620" s="223"/>
      <c r="D620" s="224"/>
      <c r="E620" s="452"/>
      <c r="H620" s="445"/>
      <c r="I620" s="51"/>
      <c r="J620" s="41"/>
    </row>
    <row r="621" spans="1:10" x14ac:dyDescent="0.25">
      <c r="C621" s="116"/>
      <c r="D621" s="87"/>
      <c r="E621" s="117"/>
      <c r="F621" s="118"/>
      <c r="G621" s="119"/>
      <c r="H621" s="120"/>
    </row>
    <row r="623" spans="1:10" x14ac:dyDescent="0.25">
      <c r="D623" s="4" t="s">
        <v>439</v>
      </c>
      <c r="E623" s="203"/>
      <c r="H623" s="11"/>
    </row>
    <row r="624" spans="1:10" x14ac:dyDescent="0.25">
      <c r="D624" s="4" t="s">
        <v>440</v>
      </c>
      <c r="E624" s="5"/>
      <c r="F624" s="3" t="s">
        <v>161</v>
      </c>
      <c r="H624" s="6"/>
    </row>
    <row r="625" spans="1:10" x14ac:dyDescent="0.25">
      <c r="D625" s="204"/>
      <c r="E625" s="10"/>
      <c r="G625" s="3"/>
      <c r="H625" s="11"/>
    </row>
    <row r="626" spans="1:10" x14ac:dyDescent="0.25">
      <c r="A626" s="423" t="s">
        <v>2</v>
      </c>
      <c r="B626" s="426" t="s">
        <v>3</v>
      </c>
      <c r="C626" s="426"/>
      <c r="D626" s="20" t="s">
        <v>4</v>
      </c>
      <c r="E626" s="21" t="s">
        <v>5</v>
      </c>
      <c r="F626" s="3">
        <v>511112</v>
      </c>
      <c r="H626" s="15" t="s">
        <v>5</v>
      </c>
      <c r="I626" s="18" t="s">
        <v>6</v>
      </c>
      <c r="J626" s="19" t="s">
        <v>7</v>
      </c>
    </row>
    <row r="627" spans="1:10" x14ac:dyDescent="0.25">
      <c r="A627" s="424"/>
      <c r="B627" s="426" t="s">
        <v>8</v>
      </c>
      <c r="C627" s="426"/>
      <c r="D627" s="20" t="s">
        <v>9</v>
      </c>
      <c r="E627" s="21" t="s">
        <v>10</v>
      </c>
      <c r="H627" s="22" t="s">
        <v>11</v>
      </c>
      <c r="I627" s="23" t="s">
        <v>12</v>
      </c>
      <c r="J627" s="24" t="s">
        <v>13</v>
      </c>
    </row>
    <row r="628" spans="1:10" x14ac:dyDescent="0.25">
      <c r="A628" s="91">
        <v>1</v>
      </c>
      <c r="B628" s="26" t="s">
        <v>14</v>
      </c>
      <c r="C628" s="27">
        <v>1101</v>
      </c>
      <c r="D628" s="34" t="s">
        <v>441</v>
      </c>
      <c r="E628" s="21"/>
      <c r="H628" s="175">
        <v>4952000</v>
      </c>
      <c r="I628" s="23"/>
      <c r="J628" s="24">
        <v>4952000</v>
      </c>
    </row>
    <row r="629" spans="1:10" x14ac:dyDescent="0.25">
      <c r="A629" s="91">
        <v>2</v>
      </c>
      <c r="B629" s="26" t="s">
        <v>14</v>
      </c>
      <c r="C629" s="27">
        <v>1103</v>
      </c>
      <c r="D629" s="34" t="s">
        <v>442</v>
      </c>
      <c r="E629" s="247"/>
      <c r="H629" s="259">
        <v>300000</v>
      </c>
      <c r="I629" s="23"/>
      <c r="J629" s="24">
        <v>300000</v>
      </c>
    </row>
    <row r="630" spans="1:10" x14ac:dyDescent="0.25">
      <c r="A630" s="91">
        <v>3</v>
      </c>
      <c r="B630" s="26" t="s">
        <v>14</v>
      </c>
      <c r="C630" s="27">
        <v>1107</v>
      </c>
      <c r="D630" s="246" t="s">
        <v>443</v>
      </c>
      <c r="E630" s="247">
        <v>60000</v>
      </c>
      <c r="H630" s="259">
        <v>200000</v>
      </c>
      <c r="I630" s="209"/>
      <c r="J630" s="24">
        <v>200000</v>
      </c>
    </row>
    <row r="631" spans="1:10" x14ac:dyDescent="0.25">
      <c r="A631" s="91">
        <v>4</v>
      </c>
      <c r="B631" s="26" t="s">
        <v>14</v>
      </c>
      <c r="C631" s="27">
        <v>1109</v>
      </c>
      <c r="D631" s="363" t="s">
        <v>444</v>
      </c>
      <c r="E631" s="247">
        <v>12000</v>
      </c>
      <c r="H631" s="259"/>
      <c r="I631" s="209"/>
      <c r="J631" s="24">
        <v>0</v>
      </c>
    </row>
    <row r="632" spans="1:10" x14ac:dyDescent="0.25">
      <c r="A632" s="91">
        <v>5</v>
      </c>
      <c r="B632" s="26" t="s">
        <v>14</v>
      </c>
      <c r="C632" s="27">
        <v>1110</v>
      </c>
      <c r="D632" s="246" t="s">
        <v>445</v>
      </c>
      <c r="E632" s="247"/>
      <c r="H632" s="259"/>
      <c r="I632" s="209"/>
      <c r="J632" s="24">
        <v>0</v>
      </c>
    </row>
    <row r="633" spans="1:10" x14ac:dyDescent="0.25">
      <c r="A633" s="91">
        <v>6</v>
      </c>
      <c r="B633" s="26" t="s">
        <v>14</v>
      </c>
      <c r="C633" s="27">
        <v>1113</v>
      </c>
      <c r="D633" s="246" t="s">
        <v>446</v>
      </c>
      <c r="E633" s="247"/>
      <c r="H633" s="259">
        <v>241200</v>
      </c>
      <c r="I633" s="209"/>
      <c r="J633" s="24">
        <v>241200</v>
      </c>
    </row>
    <row r="634" spans="1:10" x14ac:dyDescent="0.25">
      <c r="A634" s="91">
        <v>7</v>
      </c>
      <c r="B634" s="26" t="s">
        <v>14</v>
      </c>
      <c r="C634" s="36">
        <v>11</v>
      </c>
      <c r="D634" s="250" t="s">
        <v>227</v>
      </c>
      <c r="E634" s="251">
        <f>SUM(E629:E631)</f>
        <v>72000</v>
      </c>
      <c r="H634" s="364">
        <v>5693200</v>
      </c>
      <c r="I634" s="296"/>
      <c r="J634" s="41">
        <v>5693200</v>
      </c>
    </row>
    <row r="635" spans="1:10" x14ac:dyDescent="0.25">
      <c r="A635" s="91">
        <v>8</v>
      </c>
      <c r="B635" s="26" t="s">
        <v>14</v>
      </c>
      <c r="C635" s="27">
        <v>122</v>
      </c>
      <c r="D635" s="365" t="s">
        <v>447</v>
      </c>
      <c r="E635" s="247">
        <v>213750</v>
      </c>
      <c r="H635" s="259">
        <v>480000</v>
      </c>
      <c r="I635" s="209"/>
      <c r="J635" s="24">
        <v>480000</v>
      </c>
    </row>
    <row r="636" spans="1:10" x14ac:dyDescent="0.25">
      <c r="A636" s="91">
        <v>9</v>
      </c>
      <c r="B636" s="26" t="s">
        <v>14</v>
      </c>
      <c r="C636" s="36">
        <v>12</v>
      </c>
      <c r="D636" s="250" t="s">
        <v>448</v>
      </c>
      <c r="E636" s="251">
        <f>SUM(E635)</f>
        <v>213750</v>
      </c>
      <c r="H636" s="252">
        <v>480000</v>
      </c>
      <c r="I636" s="296"/>
      <c r="J636" s="41">
        <v>480000</v>
      </c>
    </row>
    <row r="637" spans="1:10" x14ac:dyDescent="0.25">
      <c r="A637" s="91">
        <v>10</v>
      </c>
      <c r="B637" s="26" t="s">
        <v>449</v>
      </c>
      <c r="C637" s="75">
        <v>1</v>
      </c>
      <c r="D637" s="366" t="s">
        <v>450</v>
      </c>
      <c r="E637" s="264"/>
      <c r="F637" s="78"/>
      <c r="G637" s="79"/>
      <c r="H637" s="367">
        <v>6173200</v>
      </c>
      <c r="I637" s="51"/>
      <c r="J637" s="41">
        <v>6173200</v>
      </c>
    </row>
    <row r="638" spans="1:10" x14ac:dyDescent="0.25">
      <c r="A638" s="91">
        <v>11</v>
      </c>
      <c r="B638" s="26" t="s">
        <v>14</v>
      </c>
      <c r="C638" s="27">
        <v>2</v>
      </c>
      <c r="D638" s="246" t="s">
        <v>451</v>
      </c>
      <c r="E638" s="247" t="e">
        <f>SUM(#REF!+E635)*0.27</f>
        <v>#REF!</v>
      </c>
      <c r="H638" s="259">
        <v>881020</v>
      </c>
      <c r="I638" s="209"/>
      <c r="J638" s="24">
        <v>881020</v>
      </c>
    </row>
    <row r="639" spans="1:10" x14ac:dyDescent="0.25">
      <c r="A639" s="91">
        <v>12</v>
      </c>
      <c r="B639" s="26" t="s">
        <v>14</v>
      </c>
      <c r="C639" s="27">
        <v>2</v>
      </c>
      <c r="D639" s="246" t="s">
        <v>452</v>
      </c>
      <c r="E639" s="247">
        <f>SUM(E630*1.19*0.14)</f>
        <v>9996.0000000000018</v>
      </c>
      <c r="H639" s="259"/>
      <c r="I639" s="209"/>
      <c r="J639" s="24">
        <v>0</v>
      </c>
    </row>
    <row r="640" spans="1:10" x14ac:dyDescent="0.25">
      <c r="A640" s="91">
        <v>13</v>
      </c>
      <c r="B640" s="26" t="s">
        <v>14</v>
      </c>
      <c r="C640" s="27">
        <v>2</v>
      </c>
      <c r="D640" s="246" t="s">
        <v>453</v>
      </c>
      <c r="E640" s="247">
        <f>SUM(E630*1.19*0.16)</f>
        <v>11424</v>
      </c>
      <c r="H640" s="259">
        <v>30000</v>
      </c>
      <c r="I640" s="209"/>
      <c r="J640" s="24">
        <v>30000</v>
      </c>
    </row>
    <row r="641" spans="1:10" x14ac:dyDescent="0.25">
      <c r="A641" s="91">
        <v>14</v>
      </c>
      <c r="B641" s="26" t="s">
        <v>14</v>
      </c>
      <c r="C641" s="27">
        <v>2</v>
      </c>
      <c r="D641" s="246" t="s">
        <v>454</v>
      </c>
      <c r="E641" s="247"/>
      <c r="H641" s="259"/>
      <c r="I641" s="209"/>
      <c r="J641" s="24">
        <v>0</v>
      </c>
    </row>
    <row r="642" spans="1:10" x14ac:dyDescent="0.25">
      <c r="A642" s="91">
        <v>15</v>
      </c>
      <c r="B642" s="26" t="s">
        <v>14</v>
      </c>
      <c r="C642" s="36">
        <v>2</v>
      </c>
      <c r="D642" s="250" t="s">
        <v>455</v>
      </c>
      <c r="E642" s="251" t="e">
        <f>SUM(E638:E640)</f>
        <v>#REF!</v>
      </c>
      <c r="F642" s="118"/>
      <c r="H642" s="252">
        <v>911020</v>
      </c>
      <c r="I642" s="296"/>
      <c r="J642" s="41">
        <v>911020</v>
      </c>
    </row>
    <row r="643" spans="1:10" x14ac:dyDescent="0.25">
      <c r="A643" s="91">
        <v>16</v>
      </c>
      <c r="B643" s="26" t="s">
        <v>14</v>
      </c>
      <c r="C643" s="27">
        <v>311</v>
      </c>
      <c r="D643" s="246" t="s">
        <v>456</v>
      </c>
      <c r="E643" s="247">
        <v>30000</v>
      </c>
      <c r="H643" s="259">
        <v>15000</v>
      </c>
      <c r="I643" s="209"/>
      <c r="J643" s="24">
        <v>15000</v>
      </c>
    </row>
    <row r="644" spans="1:10" x14ac:dyDescent="0.25">
      <c r="A644" s="91">
        <v>17</v>
      </c>
      <c r="B644" s="26" t="s">
        <v>14</v>
      </c>
      <c r="C644" s="27">
        <v>312</v>
      </c>
      <c r="D644" s="257" t="s">
        <v>457</v>
      </c>
      <c r="E644" s="258">
        <v>3000</v>
      </c>
      <c r="H644" s="259">
        <v>5000</v>
      </c>
      <c r="I644" s="209"/>
      <c r="J644" s="24">
        <v>5000</v>
      </c>
    </row>
    <row r="645" spans="1:10" x14ac:dyDescent="0.25">
      <c r="A645" s="91">
        <v>18</v>
      </c>
      <c r="B645" s="26" t="s">
        <v>14</v>
      </c>
      <c r="C645" s="27">
        <v>312</v>
      </c>
      <c r="D645" s="257" t="s">
        <v>458</v>
      </c>
      <c r="E645" s="258">
        <v>20000</v>
      </c>
      <c r="H645" s="259">
        <v>70866</v>
      </c>
      <c r="I645" s="209"/>
      <c r="J645" s="24">
        <v>70866</v>
      </c>
    </row>
    <row r="646" spans="1:10" x14ac:dyDescent="0.25">
      <c r="A646" s="91">
        <v>19</v>
      </c>
      <c r="B646" s="26" t="s">
        <v>14</v>
      </c>
      <c r="C646" s="27">
        <v>312</v>
      </c>
      <c r="D646" s="246" t="s">
        <v>459</v>
      </c>
      <c r="E646" s="247">
        <v>150000</v>
      </c>
      <c r="H646" s="259">
        <v>350000</v>
      </c>
      <c r="I646" s="209"/>
      <c r="J646" s="24">
        <v>350000</v>
      </c>
    </row>
    <row r="647" spans="1:10" x14ac:dyDescent="0.25">
      <c r="A647" s="91">
        <v>20</v>
      </c>
      <c r="B647" s="26" t="s">
        <v>14</v>
      </c>
      <c r="C647" s="3">
        <v>312</v>
      </c>
      <c r="D647" s="34" t="s">
        <v>460</v>
      </c>
      <c r="E647" s="3"/>
      <c r="G647" s="3"/>
      <c r="H647" s="259">
        <v>510000</v>
      </c>
      <c r="I647" s="209"/>
      <c r="J647" s="24">
        <v>510000</v>
      </c>
    </row>
    <row r="648" spans="1:10" x14ac:dyDescent="0.25">
      <c r="A648" s="91">
        <v>21</v>
      </c>
      <c r="B648" s="26" t="s">
        <v>14</v>
      </c>
      <c r="C648" s="36">
        <v>31</v>
      </c>
      <c r="D648" s="250" t="s">
        <v>461</v>
      </c>
      <c r="E648" s="251">
        <f>SUM(E643:E645)</f>
        <v>53000</v>
      </c>
      <c r="H648" s="252">
        <v>950866</v>
      </c>
      <c r="I648" s="51"/>
      <c r="J648" s="41">
        <v>950866</v>
      </c>
    </row>
    <row r="649" spans="1:10" x14ac:dyDescent="0.25">
      <c r="A649" s="91">
        <v>22</v>
      </c>
      <c r="B649" s="26" t="s">
        <v>14</v>
      </c>
      <c r="C649" s="52">
        <v>331</v>
      </c>
      <c r="D649" s="253" t="s">
        <v>462</v>
      </c>
      <c r="E649" s="254"/>
      <c r="F649" s="55"/>
      <c r="G649" s="56"/>
      <c r="H649" s="256"/>
      <c r="I649" s="23"/>
      <c r="J649" s="24">
        <v>0</v>
      </c>
    </row>
    <row r="650" spans="1:10" x14ac:dyDescent="0.25">
      <c r="A650" s="91">
        <v>23</v>
      </c>
      <c r="B650" s="26" t="s">
        <v>14</v>
      </c>
      <c r="C650" s="27">
        <v>332</v>
      </c>
      <c r="D650" s="246" t="s">
        <v>463</v>
      </c>
      <c r="E650" s="258">
        <v>8197139</v>
      </c>
      <c r="H650" s="259">
        <v>16000000</v>
      </c>
      <c r="I650" s="23"/>
      <c r="J650" s="24">
        <v>16000000</v>
      </c>
    </row>
    <row r="651" spans="1:10" x14ac:dyDescent="0.25">
      <c r="A651" s="91">
        <v>24</v>
      </c>
      <c r="B651" s="26" t="s">
        <v>14</v>
      </c>
      <c r="C651" s="27">
        <v>334</v>
      </c>
      <c r="D651" s="246" t="s">
        <v>464</v>
      </c>
      <c r="E651" s="247">
        <v>50000</v>
      </c>
      <c r="H651" s="259">
        <v>50000</v>
      </c>
      <c r="I651" s="23"/>
      <c r="J651" s="24">
        <v>50000</v>
      </c>
    </row>
    <row r="652" spans="1:10" x14ac:dyDescent="0.25">
      <c r="A652" s="91">
        <v>24</v>
      </c>
      <c r="B652" s="26" t="s">
        <v>14</v>
      </c>
      <c r="C652" s="27">
        <v>335</v>
      </c>
      <c r="D652" s="246" t="s">
        <v>465</v>
      </c>
      <c r="E652" s="247"/>
      <c r="H652" s="259"/>
      <c r="I652" s="23"/>
      <c r="J652" s="24">
        <v>0</v>
      </c>
    </row>
    <row r="653" spans="1:10" x14ac:dyDescent="0.25">
      <c r="A653" s="91">
        <v>25</v>
      </c>
      <c r="B653" s="26" t="s">
        <v>14</v>
      </c>
      <c r="C653" s="27">
        <v>336</v>
      </c>
      <c r="D653" s="246" t="s">
        <v>466</v>
      </c>
      <c r="E653" s="247"/>
      <c r="H653" s="259">
        <v>5100</v>
      </c>
      <c r="I653" s="23"/>
      <c r="J653" s="24">
        <v>5100</v>
      </c>
    </row>
    <row r="654" spans="1:10" x14ac:dyDescent="0.25">
      <c r="A654" s="91">
        <v>26</v>
      </c>
      <c r="B654" s="26" t="s">
        <v>14</v>
      </c>
      <c r="C654" s="27">
        <v>337</v>
      </c>
      <c r="D654" s="246" t="s">
        <v>467</v>
      </c>
      <c r="E654" s="247">
        <v>30000</v>
      </c>
      <c r="H654" s="259">
        <v>85000</v>
      </c>
      <c r="I654" s="23"/>
      <c r="J654" s="24">
        <v>85000</v>
      </c>
    </row>
    <row r="655" spans="1:10" x14ac:dyDescent="0.25">
      <c r="A655" s="91">
        <v>27</v>
      </c>
      <c r="B655" s="26" t="s">
        <v>14</v>
      </c>
      <c r="C655" s="36">
        <v>33</v>
      </c>
      <c r="D655" s="250" t="s">
        <v>468</v>
      </c>
      <c r="E655" s="251">
        <f>SUM(E650:E654)</f>
        <v>8277139</v>
      </c>
      <c r="H655" s="252">
        <v>16140100</v>
      </c>
      <c r="I655" s="51"/>
      <c r="J655" s="41">
        <v>16140100</v>
      </c>
    </row>
    <row r="656" spans="1:10" x14ac:dyDescent="0.25">
      <c r="A656" s="91">
        <v>28</v>
      </c>
      <c r="B656" s="26" t="s">
        <v>14</v>
      </c>
      <c r="C656" s="27">
        <v>351</v>
      </c>
      <c r="D656" s="42" t="s">
        <v>49</v>
      </c>
      <c r="E656" s="247">
        <v>2573811</v>
      </c>
      <c r="H656" s="259">
        <v>4614561</v>
      </c>
      <c r="I656" s="23"/>
      <c r="J656" s="24">
        <v>4614561</v>
      </c>
    </row>
    <row r="657" spans="1:10" x14ac:dyDescent="0.25">
      <c r="A657" s="91">
        <v>29</v>
      </c>
      <c r="B657" s="26" t="s">
        <v>14</v>
      </c>
      <c r="C657" s="36">
        <v>3</v>
      </c>
      <c r="D657" s="250" t="s">
        <v>469</v>
      </c>
      <c r="E657" s="251">
        <f>SUM(E648+E655+E656)</f>
        <v>10903950</v>
      </c>
      <c r="H657" s="252">
        <v>21705527</v>
      </c>
      <c r="I657" s="51"/>
      <c r="J657" s="41">
        <v>21705527</v>
      </c>
    </row>
    <row r="658" spans="1:10" x14ac:dyDescent="0.25">
      <c r="A658" s="91">
        <v>30</v>
      </c>
      <c r="B658" s="26" t="s">
        <v>14</v>
      </c>
      <c r="C658" s="52">
        <v>643</v>
      </c>
      <c r="D658" s="253" t="s">
        <v>470</v>
      </c>
      <c r="E658" s="251"/>
      <c r="H658" s="255"/>
      <c r="I658" s="23"/>
      <c r="J658" s="24">
        <v>0</v>
      </c>
    </row>
    <row r="659" spans="1:10" x14ac:dyDescent="0.25">
      <c r="A659" s="91">
        <v>31</v>
      </c>
      <c r="B659" s="26" t="s">
        <v>14</v>
      </c>
      <c r="C659" s="52">
        <v>673</v>
      </c>
      <c r="D659" s="253" t="s">
        <v>395</v>
      </c>
      <c r="E659" s="251"/>
      <c r="F659" s="3">
        <v>27</v>
      </c>
      <c r="H659" s="255"/>
      <c r="I659" s="23"/>
      <c r="J659" s="24">
        <v>0</v>
      </c>
    </row>
    <row r="660" spans="1:10" x14ac:dyDescent="0.25">
      <c r="A660" s="91">
        <v>32</v>
      </c>
      <c r="B660" s="26" t="s">
        <v>14</v>
      </c>
      <c r="C660" s="52">
        <v>6</v>
      </c>
      <c r="D660" s="253" t="s">
        <v>274</v>
      </c>
      <c r="E660" s="251"/>
      <c r="H660" s="255">
        <v>0</v>
      </c>
      <c r="I660" s="23"/>
      <c r="J660" s="24">
        <v>0</v>
      </c>
    </row>
    <row r="661" spans="1:10" ht="15" x14ac:dyDescent="0.25">
      <c r="A661" s="423">
        <v>33</v>
      </c>
      <c r="B661" s="492" t="s">
        <v>471</v>
      </c>
      <c r="C661" s="493"/>
      <c r="D661" s="494"/>
      <c r="E661" s="468" t="e">
        <f>SUM(E634+E636+E642+E657)</f>
        <v>#REF!</v>
      </c>
      <c r="H661" s="498">
        <v>28789747</v>
      </c>
      <c r="I661" s="453"/>
      <c r="J661" s="500">
        <v>28789747</v>
      </c>
    </row>
    <row r="662" spans="1:10" ht="15" x14ac:dyDescent="0.25">
      <c r="A662" s="424"/>
      <c r="B662" s="495"/>
      <c r="C662" s="496"/>
      <c r="D662" s="497"/>
      <c r="E662" s="468"/>
      <c r="H662" s="499"/>
      <c r="I662" s="454"/>
      <c r="J662" s="501"/>
    </row>
    <row r="663" spans="1:10" x14ac:dyDescent="0.25">
      <c r="I663" s="180"/>
      <c r="J663" s="8">
        <v>28789747</v>
      </c>
    </row>
    <row r="665" spans="1:10" x14ac:dyDescent="0.25">
      <c r="D665" s="4" t="s">
        <v>472</v>
      </c>
      <c r="E665" s="5"/>
      <c r="F665" s="118"/>
      <c r="G665" s="119"/>
      <c r="H665" s="6"/>
    </row>
    <row r="666" spans="1:10" x14ac:dyDescent="0.25">
      <c r="A666" s="173"/>
      <c r="D666" s="4" t="s">
        <v>473</v>
      </c>
      <c r="E666" s="5"/>
      <c r="H666" s="6"/>
    </row>
    <row r="667" spans="1:10" x14ac:dyDescent="0.25">
      <c r="D667" s="4"/>
      <c r="E667" s="10"/>
      <c r="H667" s="11"/>
      <c r="I667" s="180"/>
      <c r="J667" s="181"/>
    </row>
    <row r="668" spans="1:10" x14ac:dyDescent="0.25">
      <c r="A668" s="423" t="s">
        <v>2</v>
      </c>
      <c r="B668" s="426" t="s">
        <v>3</v>
      </c>
      <c r="C668" s="426"/>
      <c r="D668" s="20" t="s">
        <v>4</v>
      </c>
      <c r="E668" s="21" t="s">
        <v>5</v>
      </c>
      <c r="F668" s="3">
        <v>511112</v>
      </c>
      <c r="H668" s="15" t="s">
        <v>5</v>
      </c>
      <c r="I668" s="18" t="s">
        <v>6</v>
      </c>
      <c r="J668" s="19" t="s">
        <v>7</v>
      </c>
    </row>
    <row r="669" spans="1:10" x14ac:dyDescent="0.25">
      <c r="A669" s="424"/>
      <c r="B669" s="426" t="s">
        <v>8</v>
      </c>
      <c r="C669" s="426"/>
      <c r="D669" s="20" t="s">
        <v>9</v>
      </c>
      <c r="E669" s="21" t="s">
        <v>10</v>
      </c>
      <c r="H669" s="22" t="s">
        <v>11</v>
      </c>
      <c r="I669" s="23" t="s">
        <v>12</v>
      </c>
      <c r="J669" s="24" t="s">
        <v>13</v>
      </c>
    </row>
    <row r="670" spans="1:10" x14ac:dyDescent="0.25">
      <c r="A670" s="25">
        <v>1</v>
      </c>
      <c r="B670" s="26" t="s">
        <v>14</v>
      </c>
      <c r="C670" s="27">
        <v>48</v>
      </c>
      <c r="D670" s="99" t="s">
        <v>474</v>
      </c>
      <c r="E670" s="29">
        <v>210000</v>
      </c>
      <c r="H670" s="30"/>
      <c r="I670" s="209"/>
      <c r="J670" s="210"/>
    </row>
    <row r="671" spans="1:10" x14ac:dyDescent="0.25">
      <c r="A671" s="25">
        <v>2</v>
      </c>
      <c r="B671" s="26" t="s">
        <v>14</v>
      </c>
      <c r="C671" s="36">
        <v>4</v>
      </c>
      <c r="D671" s="276" t="s">
        <v>438</v>
      </c>
      <c r="E671" s="274">
        <f>SUM(E670:E670)</f>
        <v>210000</v>
      </c>
      <c r="F671" s="118"/>
      <c r="G671" s="119"/>
      <c r="H671" s="275">
        <v>0</v>
      </c>
      <c r="I671" s="51"/>
      <c r="J671" s="41"/>
    </row>
    <row r="672" spans="1:10" x14ac:dyDescent="0.25">
      <c r="A672" s="423">
        <v>3</v>
      </c>
      <c r="B672" s="427" t="s">
        <v>281</v>
      </c>
      <c r="C672" s="428"/>
      <c r="D672" s="429"/>
      <c r="E672" s="435">
        <f>SUM(E670)</f>
        <v>210000</v>
      </c>
      <c r="F672" s="118"/>
      <c r="G672" s="119"/>
      <c r="H672" s="436">
        <v>0</v>
      </c>
      <c r="I672" s="51"/>
      <c r="J672" s="41"/>
    </row>
    <row r="673" spans="1:10" x14ac:dyDescent="0.25">
      <c r="A673" s="424"/>
      <c r="B673" s="430"/>
      <c r="C673" s="431"/>
      <c r="D673" s="432"/>
      <c r="E673" s="435"/>
      <c r="H673" s="436"/>
      <c r="I673" s="51"/>
      <c r="J673" s="41"/>
    </row>
    <row r="674" spans="1:10" x14ac:dyDescent="0.25">
      <c r="C674" s="116"/>
      <c r="D674" s="87"/>
      <c r="E674" s="88"/>
      <c r="H674" s="89"/>
    </row>
    <row r="675" spans="1:10" x14ac:dyDescent="0.25">
      <c r="C675" s="116"/>
      <c r="D675" s="87"/>
      <c r="E675" s="88"/>
      <c r="H675" s="89"/>
    </row>
    <row r="676" spans="1:10" x14ac:dyDescent="0.25">
      <c r="C676" s="116"/>
      <c r="D676" s="4" t="s">
        <v>475</v>
      </c>
      <c r="E676" s="88"/>
      <c r="H676" s="89"/>
    </row>
    <row r="677" spans="1:10" x14ac:dyDescent="0.25">
      <c r="C677" s="116"/>
      <c r="D677" s="4" t="s">
        <v>476</v>
      </c>
      <c r="E677" s="88"/>
      <c r="H677" s="89"/>
    </row>
    <row r="678" spans="1:10" x14ac:dyDescent="0.25">
      <c r="C678" s="116"/>
      <c r="D678" s="4"/>
      <c r="E678" s="88"/>
      <c r="H678" s="89"/>
    </row>
    <row r="679" spans="1:10" x14ac:dyDescent="0.25">
      <c r="A679" s="423" t="s">
        <v>2</v>
      </c>
      <c r="B679" s="426" t="s">
        <v>3</v>
      </c>
      <c r="C679" s="426"/>
      <c r="D679" s="20" t="s">
        <v>4</v>
      </c>
      <c r="E679" s="21" t="s">
        <v>5</v>
      </c>
      <c r="F679" s="3">
        <v>511112</v>
      </c>
      <c r="H679" s="15" t="s">
        <v>5</v>
      </c>
      <c r="I679" s="18" t="s">
        <v>6</v>
      </c>
      <c r="J679" s="19" t="s">
        <v>7</v>
      </c>
    </row>
    <row r="680" spans="1:10" x14ac:dyDescent="0.25">
      <c r="A680" s="424"/>
      <c r="B680" s="426" t="s">
        <v>8</v>
      </c>
      <c r="C680" s="426"/>
      <c r="D680" s="20" t="s">
        <v>9</v>
      </c>
      <c r="E680" s="21" t="s">
        <v>10</v>
      </c>
      <c r="H680" s="22" t="s">
        <v>11</v>
      </c>
      <c r="I680" s="23" t="s">
        <v>12</v>
      </c>
      <c r="J680" s="24" t="s">
        <v>13</v>
      </c>
    </row>
    <row r="681" spans="1:10" x14ac:dyDescent="0.25">
      <c r="A681" s="368">
        <v>1</v>
      </c>
      <c r="B681" s="110" t="s">
        <v>14</v>
      </c>
      <c r="C681" s="369">
        <v>12</v>
      </c>
      <c r="D681" s="125" t="s">
        <v>477</v>
      </c>
      <c r="E681" s="370"/>
      <c r="F681" s="371"/>
      <c r="G681" s="372"/>
      <c r="H681" s="175"/>
      <c r="I681" s="373"/>
      <c r="J681" s="122"/>
    </row>
    <row r="682" spans="1:10" x14ac:dyDescent="0.25">
      <c r="A682" s="368">
        <v>2</v>
      </c>
      <c r="B682" s="110" t="s">
        <v>14</v>
      </c>
      <c r="C682" s="369">
        <v>21</v>
      </c>
      <c r="D682" s="125" t="s">
        <v>478</v>
      </c>
      <c r="E682" s="370"/>
      <c r="F682" s="371"/>
      <c r="G682" s="372"/>
      <c r="H682" s="175"/>
      <c r="I682" s="373"/>
      <c r="J682" s="122"/>
    </row>
    <row r="683" spans="1:10" x14ac:dyDescent="0.25">
      <c r="A683" s="368">
        <v>3</v>
      </c>
      <c r="B683" s="110" t="s">
        <v>14</v>
      </c>
      <c r="C683" s="369">
        <v>312</v>
      </c>
      <c r="D683" s="125" t="s">
        <v>331</v>
      </c>
      <c r="E683" s="370"/>
      <c r="F683" s="371"/>
      <c r="G683" s="372"/>
      <c r="H683" s="175"/>
      <c r="I683" s="373"/>
      <c r="J683" s="122"/>
    </row>
    <row r="684" spans="1:10" x14ac:dyDescent="0.25">
      <c r="A684" s="368">
        <v>4</v>
      </c>
      <c r="B684" s="110" t="s">
        <v>14</v>
      </c>
      <c r="C684" s="369">
        <v>333</v>
      </c>
      <c r="D684" s="125" t="s">
        <v>479</v>
      </c>
      <c r="E684" s="370"/>
      <c r="F684" s="371"/>
      <c r="G684" s="372"/>
      <c r="H684" s="175"/>
      <c r="I684" s="373"/>
      <c r="J684" s="122"/>
    </row>
    <row r="685" spans="1:10" x14ac:dyDescent="0.25">
      <c r="A685" s="368">
        <v>5</v>
      </c>
      <c r="B685" s="110" t="s">
        <v>14</v>
      </c>
      <c r="C685" s="369">
        <v>336</v>
      </c>
      <c r="D685" s="125" t="s">
        <v>480</v>
      </c>
      <c r="E685" s="370"/>
      <c r="F685" s="371"/>
      <c r="G685" s="372"/>
      <c r="H685" s="175"/>
      <c r="I685" s="373"/>
      <c r="J685" s="122"/>
    </row>
    <row r="686" spans="1:10" x14ac:dyDescent="0.25">
      <c r="A686" s="368">
        <v>6</v>
      </c>
      <c r="B686" s="110" t="s">
        <v>14</v>
      </c>
      <c r="C686" s="110">
        <v>337</v>
      </c>
      <c r="D686" s="125" t="s">
        <v>481</v>
      </c>
      <c r="E686" s="121"/>
      <c r="H686" s="22"/>
      <c r="I686" s="373"/>
      <c r="J686" s="122"/>
    </row>
    <row r="687" spans="1:10" x14ac:dyDescent="0.25">
      <c r="A687" s="368">
        <v>7</v>
      </c>
      <c r="B687" s="110" t="s">
        <v>14</v>
      </c>
      <c r="C687" s="107">
        <v>33</v>
      </c>
      <c r="D687" s="228" t="s">
        <v>153</v>
      </c>
      <c r="E687" s="128"/>
      <c r="F687" s="78"/>
      <c r="G687" s="79"/>
      <c r="H687" s="94"/>
      <c r="I687" s="374"/>
      <c r="J687" s="375"/>
    </row>
    <row r="688" spans="1:10" x14ac:dyDescent="0.25">
      <c r="A688" s="368">
        <v>8</v>
      </c>
      <c r="B688" s="110" t="s">
        <v>14</v>
      </c>
      <c r="C688" s="110">
        <v>342</v>
      </c>
      <c r="D688" s="125" t="s">
        <v>482</v>
      </c>
      <c r="E688" s="71"/>
      <c r="F688" s="71"/>
      <c r="G688" s="71"/>
      <c r="H688" s="112"/>
      <c r="I688" s="373"/>
      <c r="J688" s="122"/>
    </row>
    <row r="689" spans="1:10" x14ac:dyDescent="0.25">
      <c r="A689" s="368">
        <v>9</v>
      </c>
      <c r="B689" s="110" t="s">
        <v>14</v>
      </c>
      <c r="C689" s="110">
        <v>355</v>
      </c>
      <c r="D689" s="125" t="s">
        <v>483</v>
      </c>
      <c r="E689" s="71"/>
      <c r="F689" s="71"/>
      <c r="G689" s="71"/>
      <c r="H689" s="112"/>
      <c r="I689" s="373"/>
      <c r="J689" s="122"/>
    </row>
    <row r="690" spans="1:10" x14ac:dyDescent="0.25">
      <c r="A690" s="368">
        <v>10</v>
      </c>
      <c r="B690" s="110" t="s">
        <v>14</v>
      </c>
      <c r="C690" s="110">
        <v>351</v>
      </c>
      <c r="D690" s="125" t="s">
        <v>484</v>
      </c>
      <c r="E690" s="71"/>
      <c r="F690" s="71"/>
      <c r="G690" s="71"/>
      <c r="H690" s="112"/>
      <c r="I690" s="373"/>
      <c r="J690" s="122"/>
    </row>
    <row r="691" spans="1:10" x14ac:dyDescent="0.25">
      <c r="A691" s="368">
        <v>11</v>
      </c>
      <c r="B691" s="110" t="s">
        <v>14</v>
      </c>
      <c r="C691" s="107">
        <v>3</v>
      </c>
      <c r="D691" s="228" t="s">
        <v>86</v>
      </c>
      <c r="E691" s="81"/>
      <c r="F691" s="81"/>
      <c r="G691" s="81"/>
      <c r="H691" s="130"/>
      <c r="I691" s="374"/>
      <c r="J691" s="375"/>
    </row>
    <row r="692" spans="1:10" x14ac:dyDescent="0.25">
      <c r="A692" s="368">
        <v>12</v>
      </c>
      <c r="B692" s="110"/>
      <c r="C692" s="107">
        <v>51</v>
      </c>
      <c r="D692" s="228" t="s">
        <v>485</v>
      </c>
      <c r="E692" s="81"/>
      <c r="F692" s="81"/>
      <c r="G692" s="81"/>
      <c r="H692" s="130"/>
      <c r="I692" s="374"/>
      <c r="J692" s="375"/>
    </row>
    <row r="693" spans="1:10" x14ac:dyDescent="0.25">
      <c r="A693" s="368">
        <v>13</v>
      </c>
      <c r="B693" s="110" t="s">
        <v>14</v>
      </c>
      <c r="C693" s="107">
        <v>63</v>
      </c>
      <c r="D693" s="228" t="s">
        <v>486</v>
      </c>
      <c r="E693" s="81"/>
      <c r="F693" s="81"/>
      <c r="G693" s="81"/>
      <c r="H693" s="130"/>
      <c r="I693" s="374"/>
      <c r="J693" s="375"/>
    </row>
    <row r="694" spans="1:10" x14ac:dyDescent="0.25">
      <c r="A694" s="368">
        <v>14</v>
      </c>
      <c r="B694" s="110" t="s">
        <v>14</v>
      </c>
      <c r="C694" s="110">
        <v>64</v>
      </c>
      <c r="D694" s="125" t="s">
        <v>487</v>
      </c>
      <c r="E694" s="71"/>
      <c r="F694" s="71"/>
      <c r="G694" s="71"/>
      <c r="H694" s="112"/>
      <c r="I694" s="373"/>
      <c r="J694" s="122"/>
    </row>
    <row r="695" spans="1:10" x14ac:dyDescent="0.25">
      <c r="A695" s="368">
        <v>15</v>
      </c>
      <c r="B695" s="110" t="s">
        <v>14</v>
      </c>
      <c r="C695" s="110">
        <v>67</v>
      </c>
      <c r="D695" s="125" t="s">
        <v>435</v>
      </c>
      <c r="E695" s="71"/>
      <c r="F695" s="71"/>
      <c r="G695" s="71"/>
      <c r="H695" s="112"/>
      <c r="I695" s="373"/>
      <c r="J695" s="122"/>
    </row>
    <row r="696" spans="1:10" x14ac:dyDescent="0.25">
      <c r="A696" s="368">
        <v>16</v>
      </c>
      <c r="B696" s="110"/>
      <c r="C696" s="107">
        <v>6</v>
      </c>
      <c r="D696" s="228" t="s">
        <v>274</v>
      </c>
      <c r="E696" s="81"/>
      <c r="F696" s="81"/>
      <c r="G696" s="81"/>
      <c r="H696" s="130"/>
      <c r="I696" s="374"/>
      <c r="J696" s="375"/>
    </row>
    <row r="697" spans="1:10" x14ac:dyDescent="0.25">
      <c r="A697" s="368">
        <v>17</v>
      </c>
      <c r="B697" s="110" t="s">
        <v>14</v>
      </c>
      <c r="C697" s="110">
        <v>71</v>
      </c>
      <c r="D697" s="129" t="s">
        <v>488</v>
      </c>
      <c r="E697" s="71"/>
      <c r="F697" s="71"/>
      <c r="G697" s="71"/>
      <c r="H697" s="112"/>
      <c r="I697" s="373"/>
      <c r="J697" s="122"/>
    </row>
    <row r="698" spans="1:10" x14ac:dyDescent="0.25">
      <c r="A698" s="368">
        <v>18</v>
      </c>
      <c r="B698" s="110" t="s">
        <v>14</v>
      </c>
      <c r="C698" s="110">
        <v>76</v>
      </c>
      <c r="D698" s="129" t="s">
        <v>65</v>
      </c>
      <c r="E698" s="71"/>
      <c r="F698" s="71"/>
      <c r="G698" s="71"/>
      <c r="H698" s="112"/>
      <c r="I698" s="373"/>
      <c r="J698" s="122"/>
    </row>
    <row r="699" spans="1:10" x14ac:dyDescent="0.25">
      <c r="A699" s="368">
        <v>19</v>
      </c>
      <c r="B699" s="110" t="s">
        <v>14</v>
      </c>
      <c r="C699" s="107">
        <v>7</v>
      </c>
      <c r="D699" s="113" t="s">
        <v>66</v>
      </c>
      <c r="E699" s="81"/>
      <c r="F699" s="81"/>
      <c r="G699" s="81"/>
      <c r="H699" s="130"/>
      <c r="I699" s="374"/>
      <c r="J699" s="375"/>
    </row>
    <row r="700" spans="1:10" x14ac:dyDescent="0.25">
      <c r="A700" s="25">
        <v>20</v>
      </c>
      <c r="B700" s="376" t="s">
        <v>14</v>
      </c>
      <c r="C700" s="502" t="s">
        <v>108</v>
      </c>
      <c r="D700" s="503"/>
      <c r="E700" s="376"/>
      <c r="F700" s="376"/>
      <c r="G700" s="376"/>
      <c r="H700" s="377"/>
      <c r="I700" s="374"/>
      <c r="J700" s="375"/>
    </row>
    <row r="701" spans="1:10" x14ac:dyDescent="0.25">
      <c r="A701" s="378"/>
      <c r="B701" s="240"/>
      <c r="C701" s="240"/>
      <c r="D701" s="240"/>
      <c r="E701" s="240"/>
      <c r="F701" s="240"/>
      <c r="G701" s="240"/>
      <c r="H701" s="379"/>
    </row>
    <row r="702" spans="1:10" x14ac:dyDescent="0.25">
      <c r="A702" s="378"/>
      <c r="B702" s="240"/>
      <c r="C702" s="240"/>
      <c r="D702" s="4" t="s">
        <v>489</v>
      </c>
      <c r="E702" s="240"/>
      <c r="F702" s="240"/>
      <c r="G702" s="240"/>
      <c r="H702" s="379"/>
    </row>
    <row r="703" spans="1:10" x14ac:dyDescent="0.25">
      <c r="A703" s="378"/>
      <c r="B703" s="240"/>
      <c r="C703" s="240"/>
      <c r="D703" s="4" t="s">
        <v>490</v>
      </c>
      <c r="E703" s="240"/>
      <c r="F703" s="240"/>
      <c r="G703" s="240"/>
      <c r="H703" s="379"/>
    </row>
    <row r="704" spans="1:10" x14ac:dyDescent="0.25">
      <c r="A704" s="423" t="s">
        <v>2</v>
      </c>
      <c r="B704" s="426" t="s">
        <v>3</v>
      </c>
      <c r="C704" s="426"/>
      <c r="D704" s="20" t="s">
        <v>4</v>
      </c>
      <c r="E704" s="21" t="s">
        <v>5</v>
      </c>
      <c r="F704" s="3">
        <v>511112</v>
      </c>
      <c r="H704" s="15" t="s">
        <v>5</v>
      </c>
      <c r="I704" s="18" t="s">
        <v>6</v>
      </c>
      <c r="J704" s="19" t="s">
        <v>7</v>
      </c>
    </row>
    <row r="705" spans="1:10" x14ac:dyDescent="0.25">
      <c r="A705" s="424"/>
      <c r="B705" s="426" t="s">
        <v>8</v>
      </c>
      <c r="C705" s="443"/>
      <c r="D705" s="136" t="s">
        <v>9</v>
      </c>
      <c r="E705" s="137" t="s">
        <v>10</v>
      </c>
      <c r="H705" s="161" t="s">
        <v>11</v>
      </c>
      <c r="I705" s="23" t="s">
        <v>12</v>
      </c>
      <c r="J705" s="24" t="s">
        <v>13</v>
      </c>
    </row>
    <row r="706" spans="1:10" x14ac:dyDescent="0.25">
      <c r="A706" s="25" t="s">
        <v>330</v>
      </c>
      <c r="B706" s="110" t="s">
        <v>14</v>
      </c>
      <c r="C706" s="380">
        <v>332</v>
      </c>
      <c r="D706" s="381" t="s">
        <v>36</v>
      </c>
      <c r="E706" s="380"/>
      <c r="F706" s="380"/>
      <c r="G706" s="380"/>
      <c r="H706" s="382"/>
      <c r="I706" s="23"/>
      <c r="J706" s="24"/>
    </row>
    <row r="707" spans="1:10" x14ac:dyDescent="0.25">
      <c r="A707" s="25" t="s">
        <v>332</v>
      </c>
      <c r="B707" s="110" t="s">
        <v>14</v>
      </c>
      <c r="C707" s="380">
        <v>351</v>
      </c>
      <c r="D707" s="34" t="s">
        <v>484</v>
      </c>
      <c r="E707" s="380"/>
      <c r="F707" s="380"/>
      <c r="G707" s="380"/>
      <c r="H707" s="382"/>
      <c r="I707" s="23"/>
      <c r="J707" s="24"/>
    </row>
    <row r="708" spans="1:10" x14ac:dyDescent="0.25">
      <c r="A708" s="25" t="s">
        <v>334</v>
      </c>
      <c r="B708" s="110" t="s">
        <v>14</v>
      </c>
      <c r="C708" s="376">
        <v>3</v>
      </c>
      <c r="D708" s="383" t="s">
        <v>86</v>
      </c>
      <c r="E708" s="376"/>
      <c r="F708" s="376"/>
      <c r="G708" s="376"/>
      <c r="H708" s="377"/>
      <c r="I708" s="51"/>
      <c r="J708" s="41"/>
    </row>
    <row r="709" spans="1:10" x14ac:dyDescent="0.25">
      <c r="A709" s="25">
        <v>4</v>
      </c>
      <c r="B709" s="376" t="s">
        <v>14</v>
      </c>
      <c r="C709" s="502" t="s">
        <v>491</v>
      </c>
      <c r="D709" s="503"/>
      <c r="E709" s="376"/>
      <c r="F709" s="376"/>
      <c r="G709" s="376"/>
      <c r="H709" s="377"/>
      <c r="I709" s="51"/>
      <c r="J709" s="41"/>
    </row>
    <row r="710" spans="1:10" x14ac:dyDescent="0.25">
      <c r="A710" s="378"/>
      <c r="B710" s="240"/>
      <c r="C710" s="240"/>
      <c r="D710" s="240"/>
      <c r="E710" s="240"/>
      <c r="F710" s="240"/>
      <c r="G710" s="240"/>
      <c r="H710" s="379"/>
    </row>
    <row r="711" spans="1:10" x14ac:dyDescent="0.25">
      <c r="C711" s="116"/>
      <c r="D711" s="87"/>
      <c r="E711" s="88"/>
      <c r="H711" s="89"/>
    </row>
    <row r="712" spans="1:10" x14ac:dyDescent="0.25">
      <c r="I712" s="12"/>
      <c r="J712" s="13"/>
    </row>
    <row r="713" spans="1:10" x14ac:dyDescent="0.25">
      <c r="D713" s="4" t="s">
        <v>492</v>
      </c>
      <c r="E713" s="5"/>
      <c r="H713" s="6"/>
      <c r="I713" s="12"/>
      <c r="J713" s="13"/>
    </row>
    <row r="714" spans="1:10" x14ac:dyDescent="0.25">
      <c r="D714" s="4" t="s">
        <v>493</v>
      </c>
      <c r="E714" s="5"/>
      <c r="H714" s="6"/>
      <c r="I714" s="12"/>
      <c r="J714" s="13"/>
    </row>
    <row r="715" spans="1:10" x14ac:dyDescent="0.25">
      <c r="D715" s="4"/>
      <c r="E715" s="10"/>
      <c r="H715" s="11"/>
      <c r="I715" s="12"/>
      <c r="J715" s="13"/>
    </row>
    <row r="716" spans="1:10" x14ac:dyDescent="0.25">
      <c r="A716" s="423" t="s">
        <v>2</v>
      </c>
      <c r="B716" s="426" t="s">
        <v>3</v>
      </c>
      <c r="C716" s="426"/>
      <c r="D716" s="20" t="s">
        <v>4</v>
      </c>
      <c r="E716" s="21" t="s">
        <v>5</v>
      </c>
      <c r="F716" s="3">
        <v>511112</v>
      </c>
      <c r="H716" s="15" t="s">
        <v>5</v>
      </c>
      <c r="I716" s="18" t="s">
        <v>6</v>
      </c>
      <c r="J716" s="19" t="s">
        <v>7</v>
      </c>
    </row>
    <row r="717" spans="1:10" x14ac:dyDescent="0.25">
      <c r="A717" s="424"/>
      <c r="B717" s="426" t="s">
        <v>8</v>
      </c>
      <c r="C717" s="426"/>
      <c r="D717" s="20" t="s">
        <v>9</v>
      </c>
      <c r="E717" s="21" t="s">
        <v>10</v>
      </c>
      <c r="H717" s="22" t="s">
        <v>11</v>
      </c>
      <c r="I717" s="23" t="s">
        <v>12</v>
      </c>
      <c r="J717" s="24" t="s">
        <v>13</v>
      </c>
    </row>
    <row r="718" spans="1:10" x14ac:dyDescent="0.25">
      <c r="A718" s="91">
        <v>1</v>
      </c>
      <c r="B718" s="27"/>
      <c r="C718" s="27">
        <v>332</v>
      </c>
      <c r="D718" s="246" t="s">
        <v>463</v>
      </c>
      <c r="E718" s="21"/>
      <c r="H718" s="175">
        <v>6100000</v>
      </c>
      <c r="I718" s="209"/>
      <c r="J718" s="210">
        <v>6100000</v>
      </c>
    </row>
    <row r="719" spans="1:10" x14ac:dyDescent="0.25">
      <c r="A719" s="25">
        <v>2</v>
      </c>
      <c r="B719" s="26" t="s">
        <v>14</v>
      </c>
      <c r="C719" s="27">
        <v>351</v>
      </c>
      <c r="D719" s="42" t="s">
        <v>49</v>
      </c>
      <c r="E719" s="206">
        <v>878477</v>
      </c>
      <c r="F719" s="3">
        <v>58812</v>
      </c>
      <c r="H719" s="30">
        <v>1647000</v>
      </c>
      <c r="I719" s="209"/>
      <c r="J719" s="210">
        <v>1647000</v>
      </c>
    </row>
    <row r="720" spans="1:10" x14ac:dyDescent="0.25">
      <c r="A720" s="25">
        <v>3</v>
      </c>
      <c r="B720" s="26" t="s">
        <v>14</v>
      </c>
      <c r="C720" s="36">
        <v>3</v>
      </c>
      <c r="D720" s="384" t="s">
        <v>494</v>
      </c>
      <c r="E720" s="251" t="e">
        <f>SUM(E714+E717+E719)</f>
        <v>#VALUE!</v>
      </c>
      <c r="H720" s="252">
        <v>7747000</v>
      </c>
      <c r="I720" s="296"/>
      <c r="J720" s="385">
        <v>7747000</v>
      </c>
    </row>
    <row r="721" spans="1:10" ht="15.75" x14ac:dyDescent="0.25">
      <c r="A721" s="423">
        <v>4</v>
      </c>
      <c r="B721" s="427" t="s">
        <v>281</v>
      </c>
      <c r="C721" s="428"/>
      <c r="D721" s="429"/>
      <c r="E721" s="451" t="e">
        <f>SUM(#REF!)</f>
        <v>#REF!</v>
      </c>
      <c r="H721" s="504">
        <v>7747000</v>
      </c>
      <c r="I721" s="296"/>
      <c r="J721" s="437">
        <v>7747000</v>
      </c>
    </row>
    <row r="722" spans="1:10" ht="15.75" x14ac:dyDescent="0.25">
      <c r="A722" s="424"/>
      <c r="B722" s="430"/>
      <c r="C722" s="431"/>
      <c r="D722" s="432"/>
      <c r="E722" s="452"/>
      <c r="F722" s="118"/>
      <c r="G722" s="119"/>
      <c r="H722" s="505"/>
      <c r="I722" s="296"/>
      <c r="J722" s="438"/>
    </row>
    <row r="723" spans="1:10" x14ac:dyDescent="0.25">
      <c r="A723" s="173"/>
      <c r="C723" s="116"/>
      <c r="D723" s="87"/>
      <c r="E723" s="117"/>
      <c r="H723" s="120"/>
      <c r="I723" s="12"/>
      <c r="J723" s="8">
        <v>7747000</v>
      </c>
    </row>
    <row r="724" spans="1:10" x14ac:dyDescent="0.25">
      <c r="D724" s="4" t="s">
        <v>495</v>
      </c>
      <c r="E724" s="5"/>
      <c r="G724" s="3"/>
      <c r="H724" s="6"/>
      <c r="I724" s="12"/>
      <c r="J724" s="13"/>
    </row>
    <row r="725" spans="1:10" x14ac:dyDescent="0.25">
      <c r="D725" s="4" t="s">
        <v>496</v>
      </c>
      <c r="E725" s="5"/>
      <c r="F725" s="3">
        <v>5831123</v>
      </c>
      <c r="H725" s="6"/>
      <c r="I725" s="12"/>
      <c r="J725" s="13"/>
    </row>
    <row r="726" spans="1:10" x14ac:dyDescent="0.25">
      <c r="D726" s="4"/>
      <c r="E726" s="10"/>
      <c r="H726" s="11"/>
      <c r="I726" s="12"/>
      <c r="J726" s="13"/>
    </row>
    <row r="727" spans="1:10" x14ac:dyDescent="0.25">
      <c r="A727" s="423" t="s">
        <v>2</v>
      </c>
      <c r="B727" s="426" t="s">
        <v>3</v>
      </c>
      <c r="C727" s="426"/>
      <c r="D727" s="20" t="s">
        <v>4</v>
      </c>
      <c r="E727" s="21" t="s">
        <v>5</v>
      </c>
      <c r="F727" s="3">
        <v>511112</v>
      </c>
      <c r="H727" s="15" t="s">
        <v>5</v>
      </c>
      <c r="I727" s="18" t="s">
        <v>6</v>
      </c>
      <c r="J727" s="19" t="s">
        <v>7</v>
      </c>
    </row>
    <row r="728" spans="1:10" x14ac:dyDescent="0.25">
      <c r="A728" s="424"/>
      <c r="B728" s="426" t="s">
        <v>8</v>
      </c>
      <c r="C728" s="426"/>
      <c r="D728" s="20" t="s">
        <v>9</v>
      </c>
      <c r="E728" s="21" t="s">
        <v>10</v>
      </c>
      <c r="H728" s="22" t="s">
        <v>11</v>
      </c>
      <c r="I728" s="23" t="s">
        <v>12</v>
      </c>
      <c r="J728" s="24" t="s">
        <v>13</v>
      </c>
    </row>
    <row r="729" spans="1:10" x14ac:dyDescent="0.25">
      <c r="A729" s="25" t="s">
        <v>330</v>
      </c>
      <c r="B729" s="26" t="s">
        <v>14</v>
      </c>
      <c r="C729" s="27">
        <v>1101</v>
      </c>
      <c r="D729" s="42" t="s">
        <v>497</v>
      </c>
      <c r="E729" s="287">
        <v>1789200</v>
      </c>
      <c r="H729" s="47"/>
      <c r="I729" s="209">
        <v>1579200</v>
      </c>
      <c r="J729" s="210">
        <v>1579200</v>
      </c>
    </row>
    <row r="730" spans="1:10" x14ac:dyDescent="0.25">
      <c r="A730" s="25" t="s">
        <v>332</v>
      </c>
      <c r="B730" s="26" t="s">
        <v>14</v>
      </c>
      <c r="C730" s="27">
        <v>1101</v>
      </c>
      <c r="D730" s="42" t="s">
        <v>498</v>
      </c>
      <c r="E730" s="287"/>
      <c r="H730" s="47"/>
      <c r="I730" s="209"/>
      <c r="J730" s="210">
        <v>0</v>
      </c>
    </row>
    <row r="731" spans="1:10" x14ac:dyDescent="0.25">
      <c r="A731" s="25" t="s">
        <v>334</v>
      </c>
      <c r="B731" s="26" t="s">
        <v>14</v>
      </c>
      <c r="C731" s="27">
        <v>1101</v>
      </c>
      <c r="D731" s="42" t="s">
        <v>499</v>
      </c>
      <c r="E731" s="287"/>
      <c r="H731" s="47"/>
      <c r="I731" s="209"/>
      <c r="J731" s="210">
        <v>0</v>
      </c>
    </row>
    <row r="732" spans="1:10" x14ac:dyDescent="0.25">
      <c r="A732" s="25" t="s">
        <v>336</v>
      </c>
      <c r="B732" s="26" t="s">
        <v>14</v>
      </c>
      <c r="C732" s="27">
        <v>11</v>
      </c>
      <c r="D732" s="42" t="s">
        <v>500</v>
      </c>
      <c r="E732" s="287"/>
      <c r="H732" s="47">
        <v>0</v>
      </c>
      <c r="I732" s="209">
        <v>1579200</v>
      </c>
      <c r="J732" s="210">
        <v>1579200</v>
      </c>
    </row>
    <row r="733" spans="1:10" x14ac:dyDescent="0.25">
      <c r="A733" s="25" t="s">
        <v>337</v>
      </c>
      <c r="B733" s="26" t="s">
        <v>14</v>
      </c>
      <c r="C733" s="27">
        <v>1103</v>
      </c>
      <c r="D733" s="42" t="s">
        <v>501</v>
      </c>
      <c r="E733" s="287"/>
      <c r="H733" s="47"/>
      <c r="I733" s="209"/>
      <c r="J733" s="210">
        <v>0</v>
      </c>
    </row>
    <row r="734" spans="1:10" x14ac:dyDescent="0.25">
      <c r="A734" s="25" t="s">
        <v>404</v>
      </c>
      <c r="B734" s="26" t="s">
        <v>14</v>
      </c>
      <c r="C734" s="27">
        <v>1106</v>
      </c>
      <c r="D734" s="42" t="s">
        <v>502</v>
      </c>
      <c r="E734" s="287"/>
      <c r="H734" s="30"/>
      <c r="I734" s="209"/>
      <c r="J734" s="210">
        <v>0</v>
      </c>
    </row>
    <row r="735" spans="1:10" x14ac:dyDescent="0.25">
      <c r="A735" s="25" t="s">
        <v>406</v>
      </c>
      <c r="B735" s="26" t="s">
        <v>14</v>
      </c>
      <c r="C735" s="27">
        <v>1107</v>
      </c>
      <c r="D735" s="42" t="s">
        <v>503</v>
      </c>
      <c r="E735" s="287">
        <v>60000</v>
      </c>
      <c r="F735" s="3">
        <v>53111</v>
      </c>
      <c r="H735" s="47"/>
      <c r="I735" s="209">
        <v>67130</v>
      </c>
      <c r="J735" s="210">
        <v>67130</v>
      </c>
    </row>
    <row r="736" spans="1:10" x14ac:dyDescent="0.25">
      <c r="A736" s="25" t="s">
        <v>408</v>
      </c>
      <c r="B736" s="26" t="s">
        <v>14</v>
      </c>
      <c r="C736" s="27">
        <v>1113</v>
      </c>
      <c r="D736" s="42" t="s">
        <v>504</v>
      </c>
      <c r="E736" s="287">
        <v>12000</v>
      </c>
      <c r="H736" s="47"/>
      <c r="I736" s="209">
        <v>8000</v>
      </c>
      <c r="J736" s="210">
        <v>8000</v>
      </c>
    </row>
    <row r="737" spans="1:10" x14ac:dyDescent="0.25">
      <c r="A737" s="25" t="s">
        <v>410</v>
      </c>
      <c r="B737" s="26" t="s">
        <v>14</v>
      </c>
      <c r="C737" s="36">
        <v>11</v>
      </c>
      <c r="D737" s="43" t="s">
        <v>299</v>
      </c>
      <c r="E737" s="291">
        <f>SUM(E729:E736)</f>
        <v>1861200</v>
      </c>
      <c r="H737" s="265">
        <v>0</v>
      </c>
      <c r="I737" s="296">
        <v>1654330</v>
      </c>
      <c r="J737" s="385">
        <v>1654330</v>
      </c>
    </row>
    <row r="738" spans="1:10" x14ac:dyDescent="0.25">
      <c r="A738" s="25" t="s">
        <v>412</v>
      </c>
      <c r="B738" s="26" t="s">
        <v>14</v>
      </c>
      <c r="C738" s="52">
        <v>123</v>
      </c>
      <c r="D738" s="58" t="s">
        <v>505</v>
      </c>
      <c r="E738" s="386"/>
      <c r="F738" s="55"/>
      <c r="G738" s="56"/>
      <c r="H738" s="57">
        <v>250000</v>
      </c>
      <c r="I738" s="209">
        <v>-250000</v>
      </c>
      <c r="J738" s="210">
        <v>0</v>
      </c>
    </row>
    <row r="739" spans="1:10" x14ac:dyDescent="0.25">
      <c r="A739" s="25" t="s">
        <v>414</v>
      </c>
      <c r="B739" s="26" t="s">
        <v>14</v>
      </c>
      <c r="C739" s="52">
        <v>122</v>
      </c>
      <c r="D739" s="58" t="s">
        <v>477</v>
      </c>
      <c r="E739" s="386"/>
      <c r="F739" s="55"/>
      <c r="G739" s="56"/>
      <c r="H739" s="57">
        <v>2680000</v>
      </c>
      <c r="I739" s="209">
        <v>-1575000</v>
      </c>
      <c r="J739" s="210">
        <v>1105000</v>
      </c>
    </row>
    <row r="740" spans="1:10" x14ac:dyDescent="0.25">
      <c r="A740" s="25" t="s">
        <v>416</v>
      </c>
      <c r="B740" s="26" t="s">
        <v>14</v>
      </c>
      <c r="C740" s="36">
        <v>1</v>
      </c>
      <c r="D740" s="43" t="s">
        <v>506</v>
      </c>
      <c r="E740" s="291"/>
      <c r="H740" s="265">
        <v>2930000</v>
      </c>
      <c r="I740" s="296">
        <v>-170670</v>
      </c>
      <c r="J740" s="385">
        <v>2759330</v>
      </c>
    </row>
    <row r="741" spans="1:10" x14ac:dyDescent="0.25">
      <c r="A741" s="25" t="s">
        <v>418</v>
      </c>
      <c r="B741" s="26" t="s">
        <v>14</v>
      </c>
      <c r="C741" s="27">
        <v>2</v>
      </c>
      <c r="D741" s="42" t="s">
        <v>231</v>
      </c>
      <c r="E741" s="287" t="e">
        <f>SUM(E729+#REF!+#REF!)*0.27</f>
        <v>#REF!</v>
      </c>
      <c r="H741" s="47"/>
      <c r="I741" s="209">
        <v>244776</v>
      </c>
      <c r="J741" s="210">
        <v>244776</v>
      </c>
    </row>
    <row r="742" spans="1:10" x14ac:dyDescent="0.25">
      <c r="A742" s="25" t="s">
        <v>422</v>
      </c>
      <c r="B742" s="26" t="s">
        <v>14</v>
      </c>
      <c r="C742" s="27">
        <v>2</v>
      </c>
      <c r="D742" s="42" t="s">
        <v>507</v>
      </c>
      <c r="E742" s="287">
        <f>SUM(E735*1.19*0.16)</f>
        <v>11424</v>
      </c>
      <c r="F742" s="3">
        <v>561111</v>
      </c>
      <c r="H742" s="96"/>
      <c r="I742" s="209">
        <v>10070</v>
      </c>
      <c r="J742" s="210">
        <v>10070</v>
      </c>
    </row>
    <row r="743" spans="1:10" x14ac:dyDescent="0.25">
      <c r="A743" s="25" t="s">
        <v>424</v>
      </c>
      <c r="B743" s="26" t="s">
        <v>14</v>
      </c>
      <c r="C743" s="36">
        <v>2</v>
      </c>
      <c r="D743" s="250" t="s">
        <v>234</v>
      </c>
      <c r="E743" s="21"/>
      <c r="H743" s="94">
        <v>0</v>
      </c>
      <c r="I743" s="296">
        <v>254846</v>
      </c>
      <c r="J743" s="385">
        <v>254846</v>
      </c>
    </row>
    <row r="744" spans="1:10" x14ac:dyDescent="0.25">
      <c r="A744" s="25" t="s">
        <v>426</v>
      </c>
      <c r="B744" s="26" t="s">
        <v>14</v>
      </c>
      <c r="C744" s="63">
        <v>311</v>
      </c>
      <c r="D744" s="253" t="s">
        <v>28</v>
      </c>
      <c r="E744" s="387"/>
      <c r="F744" s="60"/>
      <c r="G744" s="61"/>
      <c r="H744" s="388"/>
      <c r="I744" s="345"/>
      <c r="J744" s="389"/>
    </row>
    <row r="745" spans="1:10" x14ac:dyDescent="0.25">
      <c r="A745" s="25" t="s">
        <v>428</v>
      </c>
      <c r="B745" s="26" t="s">
        <v>14</v>
      </c>
      <c r="C745" s="52">
        <v>312</v>
      </c>
      <c r="D745" s="253" t="s">
        <v>306</v>
      </c>
      <c r="E745" s="390"/>
      <c r="F745" s="55"/>
      <c r="G745" s="56"/>
      <c r="H745" s="391">
        <v>23622</v>
      </c>
      <c r="I745" s="209">
        <v>1975</v>
      </c>
      <c r="J745" s="210">
        <v>25597</v>
      </c>
    </row>
    <row r="746" spans="1:10" x14ac:dyDescent="0.25">
      <c r="A746" s="25" t="s">
        <v>508</v>
      </c>
      <c r="B746" s="26" t="s">
        <v>14</v>
      </c>
      <c r="C746" s="75">
        <v>31</v>
      </c>
      <c r="D746" s="392" t="s">
        <v>509</v>
      </c>
      <c r="E746" s="393"/>
      <c r="F746" s="78"/>
      <c r="G746" s="79"/>
      <c r="H746" s="394">
        <v>23622</v>
      </c>
      <c r="I746" s="394">
        <v>1975</v>
      </c>
      <c r="J746" s="394">
        <v>25597</v>
      </c>
    </row>
    <row r="747" spans="1:10" x14ac:dyDescent="0.25">
      <c r="A747" s="25" t="s">
        <v>510</v>
      </c>
      <c r="B747" s="26" t="s">
        <v>14</v>
      </c>
      <c r="C747" s="52">
        <v>321</v>
      </c>
      <c r="D747" s="253" t="s">
        <v>511</v>
      </c>
      <c r="E747" s="390"/>
      <c r="F747" s="55"/>
      <c r="G747" s="56"/>
      <c r="H747" s="391">
        <v>5736</v>
      </c>
      <c r="I747" s="209"/>
      <c r="J747" s="210">
        <v>5736</v>
      </c>
    </row>
    <row r="748" spans="1:10" x14ac:dyDescent="0.25">
      <c r="A748" s="25" t="s">
        <v>512</v>
      </c>
      <c r="B748" s="26" t="s">
        <v>14</v>
      </c>
      <c r="C748" s="52">
        <v>322</v>
      </c>
      <c r="D748" s="253" t="s">
        <v>513</v>
      </c>
      <c r="E748" s="390"/>
      <c r="F748" s="55"/>
      <c r="G748" s="56"/>
      <c r="H748" s="391">
        <v>12000</v>
      </c>
      <c r="I748" s="209"/>
      <c r="J748" s="210">
        <v>12000</v>
      </c>
    </row>
    <row r="749" spans="1:10" x14ac:dyDescent="0.25">
      <c r="A749" s="25" t="s">
        <v>514</v>
      </c>
      <c r="B749" s="26" t="s">
        <v>14</v>
      </c>
      <c r="C749" s="75">
        <v>32</v>
      </c>
      <c r="D749" s="392" t="s">
        <v>515</v>
      </c>
      <c r="E749" s="393"/>
      <c r="F749" s="78"/>
      <c r="G749" s="79"/>
      <c r="H749" s="394">
        <v>17736</v>
      </c>
      <c r="I749" s="296"/>
      <c r="J749" s="385">
        <v>17736</v>
      </c>
    </row>
    <row r="750" spans="1:10" x14ac:dyDescent="0.25">
      <c r="A750" s="25" t="s">
        <v>516</v>
      </c>
      <c r="B750" s="26" t="s">
        <v>14</v>
      </c>
      <c r="C750" s="52">
        <v>351</v>
      </c>
      <c r="D750" s="42" t="s">
        <v>49</v>
      </c>
      <c r="E750" s="390"/>
      <c r="F750" s="55"/>
      <c r="G750" s="56"/>
      <c r="H750" s="395">
        <v>9905</v>
      </c>
      <c r="I750" s="209">
        <v>534</v>
      </c>
      <c r="J750" s="210">
        <v>10439</v>
      </c>
    </row>
    <row r="751" spans="1:10" x14ac:dyDescent="0.25">
      <c r="A751" s="25" t="s">
        <v>517</v>
      </c>
      <c r="B751" s="26" t="s">
        <v>14</v>
      </c>
      <c r="C751" s="52">
        <v>355</v>
      </c>
      <c r="D751" s="253" t="s">
        <v>115</v>
      </c>
      <c r="E751" s="390"/>
      <c r="F751" s="55"/>
      <c r="G751" s="56"/>
      <c r="H751" s="395"/>
      <c r="I751" s="209"/>
      <c r="J751" s="210">
        <v>0</v>
      </c>
    </row>
    <row r="752" spans="1:10" x14ac:dyDescent="0.25">
      <c r="A752" s="25" t="s">
        <v>518</v>
      </c>
      <c r="B752" s="26" t="s">
        <v>14</v>
      </c>
      <c r="C752" s="36">
        <v>3</v>
      </c>
      <c r="D752" s="250" t="s">
        <v>86</v>
      </c>
      <c r="E752" s="137"/>
      <c r="H752" s="396">
        <v>51263</v>
      </c>
      <c r="I752" s="396">
        <v>2509</v>
      </c>
      <c r="J752" s="385">
        <v>53772</v>
      </c>
    </row>
    <row r="753" spans="1:10" x14ac:dyDescent="0.25">
      <c r="A753" s="25" t="s">
        <v>519</v>
      </c>
      <c r="B753" s="26" t="s">
        <v>14</v>
      </c>
      <c r="C753" s="36"/>
      <c r="D753" s="66" t="s">
        <v>520</v>
      </c>
      <c r="E753" s="274" t="e">
        <f>SUM(#REF!)</f>
        <v>#REF!</v>
      </c>
      <c r="H753" s="397">
        <v>2981263</v>
      </c>
      <c r="I753" s="397">
        <v>86685</v>
      </c>
      <c r="J753" s="385">
        <v>3067948</v>
      </c>
    </row>
    <row r="754" spans="1:10" ht="15" x14ac:dyDescent="0.25">
      <c r="A754" s="450">
        <v>27</v>
      </c>
      <c r="B754" s="427" t="s">
        <v>281</v>
      </c>
      <c r="C754" s="428"/>
      <c r="D754" s="429"/>
      <c r="E754" s="451" t="e">
        <f>SUM(#REF!)</f>
        <v>#REF!</v>
      </c>
      <c r="H754" s="504">
        <v>2981263</v>
      </c>
      <c r="I754" s="504">
        <v>86685</v>
      </c>
      <c r="J754" s="437">
        <v>3067948</v>
      </c>
    </row>
    <row r="755" spans="1:10" ht="15" x14ac:dyDescent="0.25">
      <c r="A755" s="450"/>
      <c r="B755" s="430"/>
      <c r="C755" s="431"/>
      <c r="D755" s="432"/>
      <c r="E755" s="452"/>
      <c r="H755" s="505"/>
      <c r="I755" s="505"/>
      <c r="J755" s="438"/>
    </row>
    <row r="756" spans="1:10" x14ac:dyDescent="0.25">
      <c r="C756" s="116"/>
      <c r="D756" s="87"/>
      <c r="E756" s="117"/>
      <c r="H756" s="120"/>
      <c r="I756" s="12"/>
      <c r="J756" s="8">
        <v>3067948</v>
      </c>
    </row>
    <row r="757" spans="1:10" x14ac:dyDescent="0.25">
      <c r="D757" s="4" t="s">
        <v>521</v>
      </c>
      <c r="E757" s="5"/>
      <c r="H757" s="6"/>
      <c r="I757" s="12"/>
      <c r="J757" s="13"/>
    </row>
    <row r="758" spans="1:10" x14ac:dyDescent="0.25">
      <c r="C758" s="118"/>
      <c r="D758" s="4" t="s">
        <v>522</v>
      </c>
      <c r="E758" s="5"/>
      <c r="H758" s="6"/>
      <c r="I758" s="12"/>
      <c r="J758" s="13"/>
    </row>
    <row r="759" spans="1:10" x14ac:dyDescent="0.25">
      <c r="C759" s="118"/>
      <c r="D759" s="4"/>
      <c r="E759" s="10"/>
      <c r="H759" s="11"/>
      <c r="I759" s="12"/>
      <c r="J759" s="13"/>
    </row>
    <row r="760" spans="1:10" x14ac:dyDescent="0.25">
      <c r="A760" s="423" t="s">
        <v>2</v>
      </c>
      <c r="B760" s="426" t="s">
        <v>3</v>
      </c>
      <c r="C760" s="426"/>
      <c r="D760" s="20" t="s">
        <v>4</v>
      </c>
      <c r="E760" s="21" t="s">
        <v>5</v>
      </c>
      <c r="F760" s="3">
        <v>511112</v>
      </c>
      <c r="H760" s="15" t="s">
        <v>5</v>
      </c>
      <c r="I760" s="18" t="s">
        <v>6</v>
      </c>
      <c r="J760" s="19" t="s">
        <v>7</v>
      </c>
    </row>
    <row r="761" spans="1:10" x14ac:dyDescent="0.25">
      <c r="A761" s="424"/>
      <c r="B761" s="426" t="s">
        <v>8</v>
      </c>
      <c r="C761" s="426"/>
      <c r="D761" s="20" t="s">
        <v>9</v>
      </c>
      <c r="E761" s="21" t="s">
        <v>10</v>
      </c>
      <c r="H761" s="22" t="s">
        <v>11</v>
      </c>
      <c r="I761" s="23" t="s">
        <v>12</v>
      </c>
      <c r="J761" s="24" t="s">
        <v>13</v>
      </c>
    </row>
    <row r="762" spans="1:10" x14ac:dyDescent="0.25">
      <c r="A762" s="91">
        <v>1</v>
      </c>
      <c r="B762" s="27" t="s">
        <v>14</v>
      </c>
      <c r="C762" s="27">
        <v>312</v>
      </c>
      <c r="D762" s="34" t="s">
        <v>523</v>
      </c>
      <c r="E762" s="398"/>
      <c r="H762" s="22"/>
      <c r="I762" s="209">
        <v>864000</v>
      </c>
      <c r="J762" s="210">
        <v>864000</v>
      </c>
    </row>
    <row r="763" spans="1:10" x14ac:dyDescent="0.25">
      <c r="A763" s="91">
        <v>2</v>
      </c>
      <c r="B763" s="27" t="s">
        <v>14</v>
      </c>
      <c r="C763" s="27">
        <v>31</v>
      </c>
      <c r="D763" s="64" t="s">
        <v>151</v>
      </c>
      <c r="E763" s="398"/>
      <c r="H763" s="22"/>
      <c r="I763" s="209"/>
      <c r="J763" s="210">
        <v>0</v>
      </c>
    </row>
    <row r="764" spans="1:10" x14ac:dyDescent="0.25">
      <c r="A764" s="368">
        <v>3</v>
      </c>
      <c r="B764" s="26" t="s">
        <v>14</v>
      </c>
      <c r="C764" s="245">
        <v>337</v>
      </c>
      <c r="D764" s="34" t="s">
        <v>524</v>
      </c>
      <c r="E764" s="399"/>
      <c r="F764" s="371"/>
      <c r="G764" s="372"/>
      <c r="H764" s="175"/>
      <c r="I764" s="209">
        <v>162000</v>
      </c>
      <c r="J764" s="210">
        <v>162000</v>
      </c>
    </row>
    <row r="765" spans="1:10" x14ac:dyDescent="0.25">
      <c r="A765" s="368">
        <v>4</v>
      </c>
      <c r="B765" s="26" t="s">
        <v>14</v>
      </c>
      <c r="C765" s="249">
        <v>33</v>
      </c>
      <c r="D765" s="200" t="s">
        <v>153</v>
      </c>
      <c r="E765" s="399"/>
      <c r="F765" s="371"/>
      <c r="G765" s="372"/>
      <c r="H765" s="400"/>
      <c r="I765" s="296">
        <v>1026000</v>
      </c>
      <c r="J765" s="385">
        <v>1026000</v>
      </c>
    </row>
    <row r="766" spans="1:10" x14ac:dyDescent="0.25">
      <c r="A766" s="368">
        <v>5</v>
      </c>
      <c r="B766" s="26" t="s">
        <v>14</v>
      </c>
      <c r="C766" s="245">
        <v>351</v>
      </c>
      <c r="D766" s="34" t="s">
        <v>484</v>
      </c>
      <c r="E766" s="399"/>
      <c r="F766" s="371"/>
      <c r="G766" s="372"/>
      <c r="H766" s="175"/>
      <c r="I766" s="209">
        <v>277020</v>
      </c>
      <c r="J766" s="210">
        <v>277020</v>
      </c>
    </row>
    <row r="767" spans="1:10" x14ac:dyDescent="0.25">
      <c r="A767" s="368">
        <v>6</v>
      </c>
      <c r="B767" s="26" t="s">
        <v>14</v>
      </c>
      <c r="C767" s="245">
        <v>35</v>
      </c>
      <c r="D767" s="34" t="s">
        <v>115</v>
      </c>
      <c r="E767" s="399"/>
      <c r="F767" s="371"/>
      <c r="G767" s="372"/>
      <c r="H767" s="175"/>
      <c r="I767" s="209"/>
      <c r="J767" s="210">
        <v>0</v>
      </c>
    </row>
    <row r="768" spans="1:10" x14ac:dyDescent="0.25">
      <c r="A768" s="368">
        <v>7</v>
      </c>
      <c r="B768" s="26" t="s">
        <v>14</v>
      </c>
      <c r="C768" s="249">
        <v>3</v>
      </c>
      <c r="D768" s="200" t="s">
        <v>525</v>
      </c>
      <c r="E768" s="401"/>
      <c r="F768" s="402"/>
      <c r="G768" s="403"/>
      <c r="H768" s="400"/>
      <c r="I768" s="296">
        <v>1303020</v>
      </c>
      <c r="J768" s="385">
        <v>1303020</v>
      </c>
    </row>
    <row r="769" spans="1:10" x14ac:dyDescent="0.25">
      <c r="A769" s="368">
        <v>8</v>
      </c>
      <c r="B769" s="26" t="s">
        <v>14</v>
      </c>
      <c r="C769" s="27">
        <v>48</v>
      </c>
      <c r="D769" s="404" t="s">
        <v>526</v>
      </c>
      <c r="E769"/>
      <c r="F769"/>
      <c r="H769" s="30">
        <v>350000</v>
      </c>
      <c r="I769" s="209">
        <v>4366700</v>
      </c>
      <c r="J769" s="210">
        <v>4716700</v>
      </c>
    </row>
    <row r="770" spans="1:10" x14ac:dyDescent="0.25">
      <c r="A770" s="368">
        <v>9</v>
      </c>
      <c r="B770" s="26" t="s">
        <v>14</v>
      </c>
      <c r="C770" s="36">
        <v>4</v>
      </c>
      <c r="D770" s="66" t="s">
        <v>527</v>
      </c>
      <c r="E770" s="274">
        <f>SUM(E769:E769)</f>
        <v>0</v>
      </c>
      <c r="H770" s="275">
        <v>350000</v>
      </c>
      <c r="I770" s="130">
        <v>4366700</v>
      </c>
      <c r="J770" s="41">
        <v>4716700</v>
      </c>
    </row>
    <row r="771" spans="1:10" x14ac:dyDescent="0.25">
      <c r="A771" s="368">
        <v>10</v>
      </c>
      <c r="B771" s="100" t="s">
        <v>14</v>
      </c>
      <c r="C771" s="36">
        <v>512</v>
      </c>
      <c r="D771" s="273" t="s">
        <v>528</v>
      </c>
      <c r="E771" s="274"/>
      <c r="H771" s="275"/>
      <c r="I771" s="51"/>
      <c r="J771" s="41"/>
    </row>
    <row r="772" spans="1:10" x14ac:dyDescent="0.25">
      <c r="A772" s="368">
        <v>11</v>
      </c>
      <c r="B772" s="100" t="s">
        <v>14</v>
      </c>
      <c r="C772" s="52">
        <v>86</v>
      </c>
      <c r="D772" s="272" t="s">
        <v>529</v>
      </c>
      <c r="E772" s="405"/>
      <c r="F772" s="55"/>
      <c r="G772" s="56"/>
      <c r="H772" s="406"/>
      <c r="I772" s="23"/>
      <c r="J772" s="24"/>
    </row>
    <row r="773" spans="1:10" x14ac:dyDescent="0.25">
      <c r="A773" s="368">
        <v>12</v>
      </c>
      <c r="B773" s="100" t="s">
        <v>14</v>
      </c>
      <c r="C773" s="52">
        <v>8</v>
      </c>
      <c r="D773" s="272" t="s">
        <v>530</v>
      </c>
      <c r="E773" s="274"/>
      <c r="H773" s="406"/>
      <c r="I773" s="23"/>
      <c r="J773" s="24"/>
    </row>
    <row r="774" spans="1:10" ht="15" x14ac:dyDescent="0.25">
      <c r="A774" s="423">
        <v>13</v>
      </c>
      <c r="B774" s="427" t="s">
        <v>531</v>
      </c>
      <c r="C774" s="428"/>
      <c r="D774" s="429"/>
      <c r="E774" s="435">
        <f>SUM(E770)</f>
        <v>0</v>
      </c>
      <c r="H774" s="436">
        <v>350000</v>
      </c>
      <c r="I774" s="436">
        <v>5669720</v>
      </c>
      <c r="J774" s="437">
        <v>6019720</v>
      </c>
    </row>
    <row r="775" spans="1:10" ht="15" x14ac:dyDescent="0.25">
      <c r="A775" s="424"/>
      <c r="B775" s="430"/>
      <c r="C775" s="431"/>
      <c r="D775" s="432"/>
      <c r="E775" s="435"/>
      <c r="H775" s="436"/>
      <c r="I775" s="436"/>
      <c r="J775" s="438"/>
    </row>
    <row r="776" spans="1:10" x14ac:dyDescent="0.25">
      <c r="J776" s="8">
        <v>6019720</v>
      </c>
    </row>
    <row r="777" spans="1:10" x14ac:dyDescent="0.25">
      <c r="D777" s="4" t="s">
        <v>532</v>
      </c>
      <c r="E777" s="5"/>
      <c r="H777" s="6"/>
    </row>
    <row r="778" spans="1:10" x14ac:dyDescent="0.25">
      <c r="C778" s="118"/>
      <c r="D778" s="4" t="s">
        <v>533</v>
      </c>
      <c r="E778" s="5"/>
      <c r="H778" s="6"/>
    </row>
    <row r="779" spans="1:10" x14ac:dyDescent="0.25">
      <c r="A779" s="423" t="s">
        <v>2</v>
      </c>
      <c r="B779" s="426" t="s">
        <v>3</v>
      </c>
      <c r="C779" s="426"/>
      <c r="D779" s="20" t="s">
        <v>4</v>
      </c>
      <c r="E779" s="21" t="s">
        <v>5</v>
      </c>
      <c r="F779" s="3">
        <v>511112</v>
      </c>
      <c r="H779" s="15" t="s">
        <v>5</v>
      </c>
      <c r="I779" s="18" t="s">
        <v>6</v>
      </c>
      <c r="J779" s="19" t="s">
        <v>7</v>
      </c>
    </row>
    <row r="780" spans="1:10" x14ac:dyDescent="0.25">
      <c r="A780" s="424"/>
      <c r="B780" s="426" t="s">
        <v>8</v>
      </c>
      <c r="C780" s="426"/>
      <c r="D780" s="20" t="s">
        <v>9</v>
      </c>
      <c r="E780" s="21" t="s">
        <v>10</v>
      </c>
      <c r="H780" s="22" t="s">
        <v>11</v>
      </c>
      <c r="I780" s="23" t="s">
        <v>12</v>
      </c>
      <c r="J780" s="24" t="s">
        <v>13</v>
      </c>
    </row>
    <row r="781" spans="1:10" x14ac:dyDescent="0.25">
      <c r="A781" s="337">
        <v>1</v>
      </c>
      <c r="B781" s="75" t="s">
        <v>14</v>
      </c>
      <c r="C781" s="75">
        <v>123</v>
      </c>
      <c r="D781" s="268" t="s">
        <v>534</v>
      </c>
      <c r="E781" s="407"/>
      <c r="F781" s="78"/>
      <c r="G781" s="79"/>
      <c r="H781" s="400">
        <v>120000</v>
      </c>
      <c r="I781" s="51"/>
      <c r="J781" s="41">
        <v>120000</v>
      </c>
    </row>
    <row r="782" spans="1:10" x14ac:dyDescent="0.25">
      <c r="A782" s="337">
        <v>2</v>
      </c>
      <c r="B782" s="75" t="s">
        <v>14</v>
      </c>
      <c r="C782" s="75">
        <v>2</v>
      </c>
      <c r="D782" s="268" t="s">
        <v>535</v>
      </c>
      <c r="E782" s="407"/>
      <c r="F782" s="78"/>
      <c r="G782" s="79"/>
      <c r="H782" s="400">
        <v>12000</v>
      </c>
      <c r="I782" s="51"/>
      <c r="J782" s="41">
        <v>12000</v>
      </c>
    </row>
    <row r="783" spans="1:10" x14ac:dyDescent="0.25">
      <c r="A783" s="337">
        <v>3</v>
      </c>
      <c r="B783" s="27" t="s">
        <v>14</v>
      </c>
      <c r="C783" s="27">
        <v>312</v>
      </c>
      <c r="D783" s="34" t="s">
        <v>523</v>
      </c>
      <c r="E783" s="398"/>
      <c r="H783" s="175"/>
      <c r="I783" s="23"/>
      <c r="J783" s="24">
        <v>0</v>
      </c>
    </row>
    <row r="784" spans="1:10" x14ac:dyDescent="0.25">
      <c r="A784" s="337">
        <v>4</v>
      </c>
      <c r="B784" s="75" t="s">
        <v>14</v>
      </c>
      <c r="C784" s="75">
        <v>31</v>
      </c>
      <c r="D784" s="200" t="s">
        <v>151</v>
      </c>
      <c r="E784" s="398"/>
      <c r="H784" s="400"/>
      <c r="I784" s="51"/>
      <c r="J784" s="41">
        <v>0</v>
      </c>
    </row>
    <row r="785" spans="1:10" x14ac:dyDescent="0.25">
      <c r="A785" s="337">
        <v>5</v>
      </c>
      <c r="B785" s="27" t="s">
        <v>14</v>
      </c>
      <c r="C785" s="27">
        <v>332</v>
      </c>
      <c r="D785" s="34" t="s">
        <v>36</v>
      </c>
      <c r="E785" s="398"/>
      <c r="H785" s="175"/>
      <c r="I785" s="23"/>
      <c r="J785" s="24">
        <v>0</v>
      </c>
    </row>
    <row r="786" spans="1:10" x14ac:dyDescent="0.25">
      <c r="A786" s="337">
        <v>6</v>
      </c>
      <c r="B786" s="27" t="s">
        <v>14</v>
      </c>
      <c r="C786" s="27">
        <v>336</v>
      </c>
      <c r="D786" s="34" t="s">
        <v>536</v>
      </c>
      <c r="E786" s="398"/>
      <c r="H786" s="175"/>
      <c r="I786" s="23"/>
      <c r="J786" s="24">
        <v>0</v>
      </c>
    </row>
    <row r="787" spans="1:10" x14ac:dyDescent="0.25">
      <c r="A787" s="337">
        <v>7</v>
      </c>
      <c r="B787" s="27"/>
      <c r="C787" s="27">
        <v>337</v>
      </c>
      <c r="D787" s="34" t="s">
        <v>537</v>
      </c>
      <c r="E787" s="398"/>
      <c r="H787" s="175"/>
      <c r="I787" s="23"/>
      <c r="J787" s="24">
        <v>0</v>
      </c>
    </row>
    <row r="788" spans="1:10" x14ac:dyDescent="0.25">
      <c r="A788" s="337">
        <v>8</v>
      </c>
      <c r="B788" s="75" t="s">
        <v>14</v>
      </c>
      <c r="C788" s="75">
        <v>33</v>
      </c>
      <c r="D788" s="200" t="s">
        <v>153</v>
      </c>
      <c r="E788" s="398"/>
      <c r="H788" s="364">
        <v>0</v>
      </c>
      <c r="I788" s="51"/>
      <c r="J788" s="41"/>
    </row>
    <row r="789" spans="1:10" x14ac:dyDescent="0.25">
      <c r="A789" s="337">
        <v>9</v>
      </c>
      <c r="B789" s="52" t="s">
        <v>14</v>
      </c>
      <c r="C789" s="52">
        <v>351</v>
      </c>
      <c r="D789" s="34" t="s">
        <v>484</v>
      </c>
      <c r="E789" s="398"/>
      <c r="H789" s="408"/>
      <c r="I789" s="23"/>
      <c r="J789" s="24">
        <v>0</v>
      </c>
    </row>
    <row r="790" spans="1:10" x14ac:dyDescent="0.25">
      <c r="A790" s="337">
        <v>10</v>
      </c>
      <c r="B790" s="26" t="s">
        <v>14</v>
      </c>
      <c r="C790" s="245">
        <v>35</v>
      </c>
      <c r="D790" s="409" t="s">
        <v>115</v>
      </c>
      <c r="E790" s="399"/>
      <c r="F790" s="371"/>
      <c r="G790" s="372"/>
      <c r="H790" s="410">
        <v>0</v>
      </c>
      <c r="I790" s="23"/>
      <c r="J790" s="24">
        <v>0</v>
      </c>
    </row>
    <row r="791" spans="1:10" x14ac:dyDescent="0.25">
      <c r="A791" s="337">
        <v>11</v>
      </c>
      <c r="B791" s="135" t="s">
        <v>14</v>
      </c>
      <c r="C791" s="249">
        <v>3</v>
      </c>
      <c r="D791" s="200" t="s">
        <v>525</v>
      </c>
      <c r="E791" s="399"/>
      <c r="F791" s="371"/>
      <c r="G791" s="372"/>
      <c r="H791" s="411">
        <v>0</v>
      </c>
      <c r="I791" s="51"/>
      <c r="J791" s="41">
        <v>0</v>
      </c>
    </row>
    <row r="792" spans="1:10" x14ac:dyDescent="0.25">
      <c r="A792" s="337">
        <v>12</v>
      </c>
      <c r="B792" s="81" t="s">
        <v>14</v>
      </c>
      <c r="C792" s="249">
        <v>48</v>
      </c>
      <c r="D792" s="412" t="s">
        <v>538</v>
      </c>
      <c r="E792" s="399"/>
      <c r="F792" s="371"/>
      <c r="G792" s="372"/>
      <c r="H792" s="411">
        <v>1635000</v>
      </c>
      <c r="I792" s="51"/>
      <c r="J792" s="41">
        <v>1635000</v>
      </c>
    </row>
    <row r="793" spans="1:10" x14ac:dyDescent="0.25">
      <c r="A793" s="337">
        <v>13</v>
      </c>
      <c r="B793" s="81" t="s">
        <v>14</v>
      </c>
      <c r="C793" s="249">
        <v>512</v>
      </c>
      <c r="D793" s="412" t="s">
        <v>539</v>
      </c>
      <c r="E793" s="401"/>
      <c r="F793" s="402"/>
      <c r="G793" s="403"/>
      <c r="H793" s="411"/>
      <c r="I793" s="51"/>
      <c r="J793" s="41">
        <v>0</v>
      </c>
    </row>
    <row r="794" spans="1:10" x14ac:dyDescent="0.25">
      <c r="A794" s="337">
        <v>14</v>
      </c>
      <c r="B794" s="100" t="s">
        <v>14</v>
      </c>
      <c r="C794" s="52">
        <v>64</v>
      </c>
      <c r="D794" s="72" t="s">
        <v>540</v>
      </c>
      <c r="E794" s="405"/>
      <c r="F794" s="55"/>
      <c r="G794" s="56"/>
      <c r="H794" s="406">
        <v>858680</v>
      </c>
      <c r="I794" s="23"/>
      <c r="J794" s="24">
        <v>858680</v>
      </c>
    </row>
    <row r="795" spans="1:10" x14ac:dyDescent="0.25">
      <c r="A795" s="337">
        <v>15</v>
      </c>
      <c r="B795" s="100" t="s">
        <v>14</v>
      </c>
      <c r="C795" s="52">
        <v>67</v>
      </c>
      <c r="D795" s="72" t="s">
        <v>541</v>
      </c>
      <c r="E795" s="405"/>
      <c r="F795" s="55"/>
      <c r="G795" s="56"/>
      <c r="H795" s="406">
        <v>231844</v>
      </c>
      <c r="I795" s="23"/>
      <c r="J795" s="24">
        <v>231844</v>
      </c>
    </row>
    <row r="796" spans="1:10" x14ac:dyDescent="0.25">
      <c r="A796" s="337">
        <v>16</v>
      </c>
      <c r="B796" s="100" t="s">
        <v>14</v>
      </c>
      <c r="C796" s="36">
        <v>6</v>
      </c>
      <c r="D796" s="83" t="s">
        <v>90</v>
      </c>
      <c r="E796" s="274"/>
      <c r="H796" s="275">
        <v>1090524</v>
      </c>
      <c r="I796" s="51"/>
      <c r="J796" s="41">
        <v>1090524</v>
      </c>
    </row>
    <row r="797" spans="1:10" ht="15" x14ac:dyDescent="0.25">
      <c r="A797" s="423">
        <v>17</v>
      </c>
      <c r="B797" s="427" t="s">
        <v>215</v>
      </c>
      <c r="C797" s="428"/>
      <c r="D797" s="429"/>
      <c r="E797" s="435" t="e">
        <f>SUM(#REF!)</f>
        <v>#REF!</v>
      </c>
      <c r="H797" s="436">
        <v>2857524</v>
      </c>
      <c r="I797" s="453"/>
      <c r="J797" s="437">
        <v>2857524</v>
      </c>
    </row>
    <row r="798" spans="1:10" ht="15" x14ac:dyDescent="0.25">
      <c r="A798" s="424"/>
      <c r="B798" s="430"/>
      <c r="C798" s="431"/>
      <c r="D798" s="432"/>
      <c r="E798" s="435"/>
      <c r="H798" s="436"/>
      <c r="I798" s="454"/>
      <c r="J798" s="438"/>
    </row>
    <row r="799" spans="1:10" x14ac:dyDescent="0.25">
      <c r="J799" s="8">
        <v>2857524</v>
      </c>
    </row>
    <row r="804" spans="1:10" x14ac:dyDescent="0.25">
      <c r="H804" s="413">
        <v>459467156</v>
      </c>
      <c r="I804" s="413">
        <v>46370732</v>
      </c>
      <c r="J804" s="413">
        <v>505837888</v>
      </c>
    </row>
    <row r="805" spans="1:10" x14ac:dyDescent="0.25">
      <c r="H805" s="413"/>
      <c r="I805" s="413"/>
      <c r="J805" s="413"/>
    </row>
    <row r="807" spans="1:10" x14ac:dyDescent="0.25">
      <c r="D807" s="4" t="s">
        <v>542</v>
      </c>
      <c r="E807" s="5"/>
      <c r="H807" s="6"/>
      <c r="I807" s="12"/>
      <c r="J807" s="13"/>
    </row>
    <row r="808" spans="1:10" x14ac:dyDescent="0.25">
      <c r="C808" s="118"/>
      <c r="D808" s="4" t="s">
        <v>543</v>
      </c>
      <c r="E808" s="5"/>
      <c r="H808" s="6"/>
    </row>
    <row r="809" spans="1:10" x14ac:dyDescent="0.25">
      <c r="C809" s="118"/>
      <c r="D809" s="4"/>
      <c r="E809" s="10"/>
      <c r="H809" s="11"/>
    </row>
    <row r="810" spans="1:10" x14ac:dyDescent="0.25">
      <c r="A810" s="423" t="s">
        <v>2</v>
      </c>
      <c r="B810" s="459" t="s">
        <v>3</v>
      </c>
      <c r="C810" s="460"/>
      <c r="D810" s="20" t="s">
        <v>4</v>
      </c>
      <c r="E810" s="21" t="s">
        <v>5</v>
      </c>
      <c r="F810" s="3">
        <v>511112</v>
      </c>
      <c r="H810" s="15" t="s">
        <v>5</v>
      </c>
      <c r="I810" s="18" t="s">
        <v>6</v>
      </c>
      <c r="J810" s="19" t="s">
        <v>7</v>
      </c>
    </row>
    <row r="811" spans="1:10" x14ac:dyDescent="0.25">
      <c r="A811" s="424"/>
      <c r="B811" s="459" t="s">
        <v>8</v>
      </c>
      <c r="C811" s="460"/>
      <c r="D811" s="20" t="s">
        <v>9</v>
      </c>
      <c r="E811" s="21" t="s">
        <v>10</v>
      </c>
      <c r="H811" s="22" t="s">
        <v>11</v>
      </c>
      <c r="I811" s="23" t="s">
        <v>12</v>
      </c>
      <c r="J811" s="24" t="s">
        <v>13</v>
      </c>
    </row>
    <row r="812" spans="1:10" x14ac:dyDescent="0.25">
      <c r="A812" s="25">
        <v>1</v>
      </c>
      <c r="B812" s="26" t="s">
        <v>14</v>
      </c>
      <c r="C812" s="27">
        <v>512</v>
      </c>
      <c r="D812" s="99" t="s">
        <v>485</v>
      </c>
      <c r="E812" s="206">
        <v>69490587</v>
      </c>
      <c r="H812" s="30">
        <v>36163045</v>
      </c>
      <c r="I812" s="30">
        <v>-13141710</v>
      </c>
      <c r="J812" s="30">
        <v>23021335</v>
      </c>
    </row>
    <row r="813" spans="1:10" x14ac:dyDescent="0.25">
      <c r="A813" s="25">
        <v>2</v>
      </c>
      <c r="B813" s="26" t="s">
        <v>14</v>
      </c>
      <c r="C813" s="36"/>
      <c r="D813" s="276"/>
      <c r="E813" s="274">
        <f>SUM(E812:E812)</f>
        <v>69490587</v>
      </c>
      <c r="H813" s="130">
        <v>36163045</v>
      </c>
      <c r="I813" s="51">
        <v>-13141710</v>
      </c>
      <c r="J813" s="130">
        <v>23021335</v>
      </c>
    </row>
    <row r="814" spans="1:10" ht="15" x14ac:dyDescent="0.25">
      <c r="A814" s="423">
        <v>3</v>
      </c>
      <c r="B814" s="427" t="s">
        <v>70</v>
      </c>
      <c r="C814" s="428"/>
      <c r="D814" s="429"/>
      <c r="E814" s="451">
        <f>SUM(E813)</f>
        <v>69490587</v>
      </c>
      <c r="H814" s="436">
        <v>36163045</v>
      </c>
      <c r="I814" s="506">
        <v>-13141710</v>
      </c>
      <c r="J814" s="436">
        <v>23021335</v>
      </c>
    </row>
    <row r="815" spans="1:10" ht="15" x14ac:dyDescent="0.25">
      <c r="A815" s="424"/>
      <c r="B815" s="430"/>
      <c r="C815" s="431"/>
      <c r="D815" s="432"/>
      <c r="E815" s="507"/>
      <c r="H815" s="436"/>
      <c r="I815" s="506"/>
      <c r="J815" s="436"/>
    </row>
    <row r="817" spans="1:10" x14ac:dyDescent="0.25">
      <c r="B817" s="414"/>
      <c r="C817" s="415"/>
      <c r="D817" s="416" t="s">
        <v>544</v>
      </c>
      <c r="E817" s="417" t="e">
        <f>SUM(E228+E252+#REF!+E661+E353+E66+E267+#REF!+E394+E465+E167+E405+E415+#REF!+E721+E754+#REF!+#REF!+#REF!+#REF!+E774+E672+E619+E589+E179+E208+E510+E563+E97+E814)</f>
        <v>#REF!</v>
      </c>
      <c r="F817" s="417" t="e">
        <f>SUM(F228+F252+#REF!+F661+F353+F66+F267+#REF!+F394+F465+F167+F405+F415+#REF!+F721+F754+#REF!+#REF!+#REF!+#REF!+F774+F672+F619+F589+F179+F208+F510+F563+F97+F814)</f>
        <v>#REF!</v>
      </c>
      <c r="G817" s="417" t="e">
        <f>SUM(G228+G252+#REF!+G661+G353+G66+G267+#REF!+G394+G465+G167+G405+G415+#REF!+G721+G754+#REF!+#REF!+#REF!+#REF!+G774+G672+G619+G589+G179+G208+G510+G563+G97+G814)</f>
        <v>#REF!</v>
      </c>
      <c r="H817" s="230">
        <v>495630201</v>
      </c>
      <c r="I817" s="7">
        <v>33229022</v>
      </c>
      <c r="J817" s="8">
        <v>528859223</v>
      </c>
    </row>
    <row r="818" spans="1:10" x14ac:dyDescent="0.25">
      <c r="A818" s="418"/>
    </row>
    <row r="875" spans="3:10" x14ac:dyDescent="0.25">
      <c r="C875"/>
      <c r="D875" s="419"/>
      <c r="J875" s="420"/>
    </row>
  </sheetData>
  <mergeCells count="268">
    <mergeCell ref="H814:H815"/>
    <mergeCell ref="I814:I815"/>
    <mergeCell ref="J814:J815"/>
    <mergeCell ref="A810:A811"/>
    <mergeCell ref="B810:C810"/>
    <mergeCell ref="B811:C811"/>
    <mergeCell ref="A814:A815"/>
    <mergeCell ref="B814:D815"/>
    <mergeCell ref="E814:E815"/>
    <mergeCell ref="A797:A798"/>
    <mergeCell ref="B797:D798"/>
    <mergeCell ref="E797:E798"/>
    <mergeCell ref="H797:H798"/>
    <mergeCell ref="I797:I798"/>
    <mergeCell ref="J797:J798"/>
    <mergeCell ref="H774:H775"/>
    <mergeCell ref="I774:I775"/>
    <mergeCell ref="J774:J775"/>
    <mergeCell ref="A779:A780"/>
    <mergeCell ref="B779:C779"/>
    <mergeCell ref="B780:C780"/>
    <mergeCell ref="A760:A761"/>
    <mergeCell ref="B760:C760"/>
    <mergeCell ref="B761:C761"/>
    <mergeCell ref="A774:A775"/>
    <mergeCell ref="B774:D775"/>
    <mergeCell ref="E774:E775"/>
    <mergeCell ref="A754:A755"/>
    <mergeCell ref="B754:D755"/>
    <mergeCell ref="E754:E755"/>
    <mergeCell ref="H754:H755"/>
    <mergeCell ref="I754:I755"/>
    <mergeCell ref="J754:J755"/>
    <mergeCell ref="A721:A722"/>
    <mergeCell ref="B721:D722"/>
    <mergeCell ref="E721:E722"/>
    <mergeCell ref="H721:H722"/>
    <mergeCell ref="J721:J722"/>
    <mergeCell ref="A727:A728"/>
    <mergeCell ref="B727:C727"/>
    <mergeCell ref="B728:C728"/>
    <mergeCell ref="C700:D700"/>
    <mergeCell ref="A704:A705"/>
    <mergeCell ref="B704:C704"/>
    <mergeCell ref="B705:C705"/>
    <mergeCell ref="C709:D709"/>
    <mergeCell ref="A716:A717"/>
    <mergeCell ref="B716:C716"/>
    <mergeCell ref="B717:C717"/>
    <mergeCell ref="A672:A673"/>
    <mergeCell ref="B672:D673"/>
    <mergeCell ref="E672:E673"/>
    <mergeCell ref="H672:H673"/>
    <mergeCell ref="A679:A680"/>
    <mergeCell ref="B679:C679"/>
    <mergeCell ref="B680:C680"/>
    <mergeCell ref="H661:H662"/>
    <mergeCell ref="I661:I662"/>
    <mergeCell ref="J661:J662"/>
    <mergeCell ref="A668:A669"/>
    <mergeCell ref="B668:C668"/>
    <mergeCell ref="B669:C669"/>
    <mergeCell ref="A626:A627"/>
    <mergeCell ref="B626:C626"/>
    <mergeCell ref="B627:C627"/>
    <mergeCell ref="A661:A662"/>
    <mergeCell ref="B661:D662"/>
    <mergeCell ref="E661:E662"/>
    <mergeCell ref="A611:A612"/>
    <mergeCell ref="B611:C611"/>
    <mergeCell ref="B612:C612"/>
    <mergeCell ref="A619:A620"/>
    <mergeCell ref="E619:E620"/>
    <mergeCell ref="H619:H620"/>
    <mergeCell ref="I589:I590"/>
    <mergeCell ref="J589:J590"/>
    <mergeCell ref="A595:A596"/>
    <mergeCell ref="B595:C595"/>
    <mergeCell ref="B596:C596"/>
    <mergeCell ref="A603:A604"/>
    <mergeCell ref="E603:E604"/>
    <mergeCell ref="H603:H604"/>
    <mergeCell ref="A569:A570"/>
    <mergeCell ref="B569:C569"/>
    <mergeCell ref="B570:C570"/>
    <mergeCell ref="A589:A590"/>
    <mergeCell ref="E589:E590"/>
    <mergeCell ref="H589:H590"/>
    <mergeCell ref="A563:A564"/>
    <mergeCell ref="B563:D564"/>
    <mergeCell ref="E563:E564"/>
    <mergeCell ref="H563:H564"/>
    <mergeCell ref="I563:I564"/>
    <mergeCell ref="J563:J564"/>
    <mergeCell ref="A516:A517"/>
    <mergeCell ref="B516:C516"/>
    <mergeCell ref="B517:C517"/>
    <mergeCell ref="H537:H538"/>
    <mergeCell ref="I537:I538"/>
    <mergeCell ref="J537:J538"/>
    <mergeCell ref="A510:A511"/>
    <mergeCell ref="B510:D511"/>
    <mergeCell ref="E510:E511"/>
    <mergeCell ref="H510:H511"/>
    <mergeCell ref="I510:I511"/>
    <mergeCell ref="J510:J511"/>
    <mergeCell ref="A488:A489"/>
    <mergeCell ref="B488:D489"/>
    <mergeCell ref="E488:E489"/>
    <mergeCell ref="H488:H489"/>
    <mergeCell ref="A493:A494"/>
    <mergeCell ref="B493:C493"/>
    <mergeCell ref="B494:C494"/>
    <mergeCell ref="H477:H478"/>
    <mergeCell ref="I477:I478"/>
    <mergeCell ref="J477:J478"/>
    <mergeCell ref="A483:A484"/>
    <mergeCell ref="B483:C483"/>
    <mergeCell ref="B484:C484"/>
    <mergeCell ref="A471:A472"/>
    <mergeCell ref="B471:C471"/>
    <mergeCell ref="B472:C472"/>
    <mergeCell ref="A477:A478"/>
    <mergeCell ref="B477:D478"/>
    <mergeCell ref="E477:E478"/>
    <mergeCell ref="H424:H426"/>
    <mergeCell ref="J424:J426"/>
    <mergeCell ref="A465:A466"/>
    <mergeCell ref="B465:D466"/>
    <mergeCell ref="E465:E466"/>
    <mergeCell ref="H465:H466"/>
    <mergeCell ref="I465:I466"/>
    <mergeCell ref="J465:J466"/>
    <mergeCell ref="H415:H416"/>
    <mergeCell ref="I415:I416"/>
    <mergeCell ref="J415:J416"/>
    <mergeCell ref="A421:A422"/>
    <mergeCell ref="B421:C421"/>
    <mergeCell ref="B422:C422"/>
    <mergeCell ref="A411:A412"/>
    <mergeCell ref="B411:C411"/>
    <mergeCell ref="B412:C412"/>
    <mergeCell ref="A415:A416"/>
    <mergeCell ref="B415:D416"/>
    <mergeCell ref="E415:E416"/>
    <mergeCell ref="A405:A406"/>
    <mergeCell ref="B405:D406"/>
    <mergeCell ref="E405:E406"/>
    <mergeCell ref="H405:H406"/>
    <mergeCell ref="I405:I406"/>
    <mergeCell ref="J405:J406"/>
    <mergeCell ref="H394:H395"/>
    <mergeCell ref="I394:I395"/>
    <mergeCell ref="J394:J395"/>
    <mergeCell ref="A400:A401"/>
    <mergeCell ref="B400:C400"/>
    <mergeCell ref="B401:C401"/>
    <mergeCell ref="A360:A361"/>
    <mergeCell ref="B360:C360"/>
    <mergeCell ref="B361:C361"/>
    <mergeCell ref="A394:A395"/>
    <mergeCell ref="B394:D395"/>
    <mergeCell ref="E394:E395"/>
    <mergeCell ref="A353:A354"/>
    <mergeCell ref="B353:D354"/>
    <mergeCell ref="E353:E354"/>
    <mergeCell ref="H353:H354"/>
    <mergeCell ref="I353:I354"/>
    <mergeCell ref="J353:J354"/>
    <mergeCell ref="A302:A303"/>
    <mergeCell ref="B302:C302"/>
    <mergeCell ref="B303:C303"/>
    <mergeCell ref="B321:D321"/>
    <mergeCell ref="A326:A327"/>
    <mergeCell ref="B326:C326"/>
    <mergeCell ref="B327:C327"/>
    <mergeCell ref="I267:I268"/>
    <mergeCell ref="J267:J268"/>
    <mergeCell ref="A276:A277"/>
    <mergeCell ref="B276:C276"/>
    <mergeCell ref="B277:C277"/>
    <mergeCell ref="B296:D296"/>
    <mergeCell ref="A258:A259"/>
    <mergeCell ref="B258:C258"/>
    <mergeCell ref="B259:C259"/>
    <mergeCell ref="A267:A268"/>
    <mergeCell ref="E267:E268"/>
    <mergeCell ref="H267:H268"/>
    <mergeCell ref="A252:A253"/>
    <mergeCell ref="B252:D253"/>
    <mergeCell ref="E252:E253"/>
    <mergeCell ref="H252:H253"/>
    <mergeCell ref="I252:I253"/>
    <mergeCell ref="J252:J253"/>
    <mergeCell ref="H228:H229"/>
    <mergeCell ref="I228:I229"/>
    <mergeCell ref="J228:J229"/>
    <mergeCell ref="A234:A235"/>
    <mergeCell ref="B234:C234"/>
    <mergeCell ref="B235:C235"/>
    <mergeCell ref="A214:A215"/>
    <mergeCell ref="B214:C214"/>
    <mergeCell ref="B215:C215"/>
    <mergeCell ref="A228:A229"/>
    <mergeCell ref="B228:D229"/>
    <mergeCell ref="E228:E229"/>
    <mergeCell ref="A208:A209"/>
    <mergeCell ref="B208:D209"/>
    <mergeCell ref="E208:E209"/>
    <mergeCell ref="H208:H209"/>
    <mergeCell ref="I208:I209"/>
    <mergeCell ref="J208:J209"/>
    <mergeCell ref="H179:H180"/>
    <mergeCell ref="I179:I180"/>
    <mergeCell ref="J179:J180"/>
    <mergeCell ref="A185:A186"/>
    <mergeCell ref="B185:C185"/>
    <mergeCell ref="B186:C186"/>
    <mergeCell ref="A173:A174"/>
    <mergeCell ref="B173:C173"/>
    <mergeCell ref="B174:C174"/>
    <mergeCell ref="A179:A180"/>
    <mergeCell ref="B179:D180"/>
    <mergeCell ref="E179:E180"/>
    <mergeCell ref="A167:A168"/>
    <mergeCell ref="B167:D168"/>
    <mergeCell ref="E167:E168"/>
    <mergeCell ref="H167:H168"/>
    <mergeCell ref="I167:I168"/>
    <mergeCell ref="J167:J168"/>
    <mergeCell ref="B141:D141"/>
    <mergeCell ref="A147:A148"/>
    <mergeCell ref="B147:C147"/>
    <mergeCell ref="B148:C148"/>
    <mergeCell ref="B156:D156"/>
    <mergeCell ref="A161:A162"/>
    <mergeCell ref="B161:C161"/>
    <mergeCell ref="B162:C162"/>
    <mergeCell ref="H129:H130"/>
    <mergeCell ref="I129:I130"/>
    <mergeCell ref="J129:J130"/>
    <mergeCell ref="A136:A137"/>
    <mergeCell ref="B136:C136"/>
    <mergeCell ref="B137:C137"/>
    <mergeCell ref="A103:A104"/>
    <mergeCell ref="B103:C103"/>
    <mergeCell ref="B104:C104"/>
    <mergeCell ref="A129:A130"/>
    <mergeCell ref="B129:D130"/>
    <mergeCell ref="E129:E130"/>
    <mergeCell ref="H97:H98"/>
    <mergeCell ref="I97:I98"/>
    <mergeCell ref="J97:J98"/>
    <mergeCell ref="H66:H67"/>
    <mergeCell ref="I66:I67"/>
    <mergeCell ref="J66:J67"/>
    <mergeCell ref="A73:A74"/>
    <mergeCell ref="B73:C73"/>
    <mergeCell ref="B74:C74"/>
    <mergeCell ref="A9:A10"/>
    <mergeCell ref="B9:C9"/>
    <mergeCell ref="B10:C10"/>
    <mergeCell ref="A66:A67"/>
    <mergeCell ref="B66:D67"/>
    <mergeCell ref="E66:E67"/>
    <mergeCell ref="A97:A98"/>
    <mergeCell ref="B97:D98"/>
    <mergeCell ref="E97:E98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5.m</vt:lpstr>
      <vt:lpstr>Munka3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2021-06-01T09:40:35Z</cp:lastPrinted>
  <dcterms:created xsi:type="dcterms:W3CDTF">2021-05-31T13:26:57Z</dcterms:created>
  <dcterms:modified xsi:type="dcterms:W3CDTF">2021-06-11T11:23:13Z</dcterms:modified>
</cp:coreProperties>
</file>