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A Jegyző Dokumentumai\Költségvetés zárszámadás 2020\Zárszámadás\"/>
    </mc:Choice>
  </mc:AlternateContent>
  <xr:revisionPtr revIDLastSave="0" documentId="13_ncr:1_{58887865-585A-482B-8147-B04BE9B0A54B}" xr6:coauthVersionLast="45" xr6:coauthVersionMax="45" xr10:uidLastSave="{00000000-0000-0000-0000-000000000000}"/>
  <bookViews>
    <workbookView xWindow="-108" yWindow="-108" windowWidth="23256" windowHeight="12576" tabRatio="914" firstSheet="1" activeTab="20" xr2:uid="{00000000-000D-0000-FFFF-FFFF00000000}"/>
  </bookViews>
  <sheets>
    <sheet name="Konszolidált" sheetId="1" state="hidden" r:id="rId1"/>
    <sheet name="Önkormányzat" sheetId="2" r:id="rId2"/>
    <sheet name="Mérleg" sheetId="23" r:id="rId3"/>
    <sheet name="Hivatal" sheetId="3" state="hidden" r:id="rId4"/>
    <sheet name="Óvoda" sheetId="4" state="hidden" r:id="rId5"/>
    <sheet name="Közösségi H" sheetId="5" state="hidden" r:id="rId6"/>
    <sheet name="LÉTSZÁM" sheetId="13" state="hidden" r:id="rId7"/>
    <sheet name="12.szociális kiadások" sheetId="14" state="hidden" r:id="rId8"/>
    <sheet name="ÁTADOTT ÁTVETT" sheetId="19" state="hidden" r:id="rId9"/>
    <sheet name="BERUH FELÚJ" sheetId="12" state="hidden" r:id="rId10"/>
    <sheet name="TARTALÉKOK" sheetId="15" state="hidden" r:id="rId11"/>
    <sheet name="STABILTÁSI  1" sheetId="21" state="hidden" r:id="rId12"/>
    <sheet name="STABILITÁSI 2" sheetId="22" state="hidden" r:id="rId13"/>
    <sheet name="EU PROJEKT" sheetId="16" state="hidden" r:id="rId14"/>
    <sheet name="HITEL" sheetId="17" state="hidden" r:id="rId15"/>
    <sheet name="INT FINANSZÍROZÁS" sheetId="18" state="hidden" r:id="rId16"/>
    <sheet name="HELYI ADÓ" sheetId="20" state="hidden" r:id="rId17"/>
    <sheet name="Maradványkimutatás" sheetId="24" r:id="rId18"/>
    <sheet name="Korm.funk.bevétel" sheetId="25" r:id="rId19"/>
    <sheet name="Korm.funkció kiadás" sheetId="26" r:id="rId20"/>
    <sheet name="Eredménykimutatás" sheetId="27" r:id="rId21"/>
    <sheet name="Vagyonmérleg" sheetId="28" r:id="rId22"/>
    <sheet name="Támogatások" sheetId="29" r:id="rId23"/>
  </sheets>
  <definedNames>
    <definedName name="_xlnm.Print_Area" localSheetId="7">'12.szociális kiadások'!$A$1:$G$41</definedName>
    <definedName name="_xlnm.Print_Area" localSheetId="8">'ÁTADOTT ÁTVETT'!$A$1:$G$31</definedName>
    <definedName name="_xlnm.Print_Area" localSheetId="9">'BERUH FELÚJ'!$A$1:$G$47</definedName>
    <definedName name="_xlnm.Print_Area" localSheetId="13">'EU PROJEKT'!$A$1:$B$43</definedName>
    <definedName name="_xlnm.Print_Area" localSheetId="16">'HELYI ADÓ'!$A$1:$C$3</definedName>
    <definedName name="_xlnm.Print_Area" localSheetId="14">HITEL!$A$1:$D$70</definedName>
    <definedName name="_xlnm.Print_Area" localSheetId="3">Hivatal!$A$1:$N$244</definedName>
    <definedName name="_xlnm.Print_Area" localSheetId="15">'INT FINANSZÍROZÁS'!$A$1:$F$9</definedName>
    <definedName name="_xlnm.Print_Area" localSheetId="0">Konszolidált!$A$1:$N$244</definedName>
    <definedName name="_xlnm.Print_Area" localSheetId="5">'Közösségi H'!$A$1:$N$245</definedName>
    <definedName name="_xlnm.Print_Area" localSheetId="6">LÉTSZÁM!$A$1:$F$32</definedName>
    <definedName name="_xlnm.Print_Area" localSheetId="2">Mérleg!$A$1:$O$35</definedName>
    <definedName name="_xlnm.Print_Area" localSheetId="4">Óvoda!$A$1:$N$245</definedName>
    <definedName name="_xlnm.Print_Area" localSheetId="1">Önkormányzat!$A$139:$O$240</definedName>
    <definedName name="_xlnm.Print_Area" localSheetId="12">'STABILITÁSI 2'!$A$1:$G$42</definedName>
    <definedName name="_xlnm.Print_Area" localSheetId="11">'STABILTÁSI  1'!$A$1:$J$41</definedName>
    <definedName name="_xlnm.Print_Area" localSheetId="10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29" l="1"/>
  <c r="M19" i="25" l="1"/>
  <c r="M15" i="25"/>
  <c r="T33" i="25"/>
  <c r="T40" i="25" s="1"/>
  <c r="T46" i="25" s="1"/>
  <c r="S33" i="25"/>
  <c r="S40" i="25" s="1"/>
  <c r="S46" i="25" s="1"/>
  <c r="U23" i="25"/>
  <c r="U25" i="25" s="1"/>
  <c r="J37" i="25"/>
  <c r="J35" i="25"/>
  <c r="AD26" i="26"/>
  <c r="AC26" i="26"/>
  <c r="AE34" i="26"/>
  <c r="AE31" i="26"/>
  <c r="AE24" i="26"/>
  <c r="AE19" i="26"/>
  <c r="AE49" i="26" s="1"/>
  <c r="O24" i="26"/>
  <c r="L41" i="26"/>
  <c r="L37" i="26"/>
  <c r="L34" i="26"/>
  <c r="L31" i="26"/>
  <c r="L26" i="26"/>
  <c r="L24" i="26"/>
  <c r="F31" i="28"/>
  <c r="E31" i="28"/>
  <c r="G22" i="23"/>
  <c r="O202" i="2"/>
  <c r="O186" i="2"/>
  <c r="O174" i="2"/>
  <c r="O165" i="2"/>
  <c r="O152" i="2"/>
  <c r="O158" i="2" s="1"/>
  <c r="O136" i="2"/>
  <c r="O94" i="2"/>
  <c r="O89" i="2"/>
  <c r="O68" i="2"/>
  <c r="O80" i="2" s="1"/>
  <c r="O63" i="2"/>
  <c r="O53" i="2"/>
  <c r="O44" i="2"/>
  <c r="O35" i="2"/>
  <c r="O32" i="2"/>
  <c r="O25" i="2"/>
  <c r="O21" i="2"/>
  <c r="F46" i="28"/>
  <c r="E46" i="28"/>
  <c r="F42" i="28"/>
  <c r="E42" i="28"/>
  <c r="F34" i="28"/>
  <c r="E34" i="28"/>
  <c r="F25" i="28"/>
  <c r="E25" i="28"/>
  <c r="E19" i="28"/>
  <c r="E25" i="27"/>
  <c r="D25" i="27"/>
  <c r="E21" i="27"/>
  <c r="D21" i="27"/>
  <c r="E18" i="27"/>
  <c r="D18" i="27"/>
  <c r="E12" i="27"/>
  <c r="D12" i="27"/>
  <c r="AB48" i="26"/>
  <c r="AA48" i="26"/>
  <c r="Y48" i="26"/>
  <c r="X48" i="26"/>
  <c r="V48" i="26"/>
  <c r="U48" i="26"/>
  <c r="T48" i="26"/>
  <c r="S48" i="26"/>
  <c r="R48" i="26"/>
  <c r="Q48" i="26"/>
  <c r="O48" i="26"/>
  <c r="N48" i="26"/>
  <c r="L48" i="26"/>
  <c r="AB45" i="26"/>
  <c r="AA45" i="26"/>
  <c r="Y45" i="26"/>
  <c r="X45" i="26"/>
  <c r="V45" i="26"/>
  <c r="U45" i="26"/>
  <c r="S45" i="26"/>
  <c r="R45" i="26"/>
  <c r="Q45" i="26"/>
  <c r="P45" i="26"/>
  <c r="O45" i="26"/>
  <c r="N45" i="26"/>
  <c r="L45" i="26"/>
  <c r="AB41" i="26"/>
  <c r="AA41" i="26"/>
  <c r="Y41" i="26"/>
  <c r="X41" i="26"/>
  <c r="V41" i="26"/>
  <c r="U41" i="26"/>
  <c r="S41" i="26"/>
  <c r="R41" i="26"/>
  <c r="Q41" i="26"/>
  <c r="P41" i="26"/>
  <c r="O41" i="26"/>
  <c r="N41" i="26"/>
  <c r="AF37" i="26"/>
  <c r="AB37" i="26"/>
  <c r="AA37" i="26"/>
  <c r="Y37" i="26"/>
  <c r="X37" i="26"/>
  <c r="V37" i="26"/>
  <c r="U37" i="26"/>
  <c r="S37" i="26"/>
  <c r="R37" i="26"/>
  <c r="Q37" i="26"/>
  <c r="O37" i="26"/>
  <c r="N37" i="26"/>
  <c r="AF34" i="26"/>
  <c r="AB34" i="26"/>
  <c r="AA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AF31" i="26"/>
  <c r="AD31" i="26"/>
  <c r="AC31" i="26"/>
  <c r="AC35" i="26" s="1"/>
  <c r="AC49" i="26" s="1"/>
  <c r="AB31" i="26"/>
  <c r="AA31" i="26"/>
  <c r="Z31" i="26"/>
  <c r="Z35" i="26" s="1"/>
  <c r="Z49" i="26" s="1"/>
  <c r="Y31" i="26"/>
  <c r="Y35" i="26" s="1"/>
  <c r="X31" i="26"/>
  <c r="W31" i="26"/>
  <c r="V31" i="26"/>
  <c r="U31" i="26"/>
  <c r="U35" i="26" s="1"/>
  <c r="T31" i="26"/>
  <c r="S31" i="26"/>
  <c r="R31" i="26"/>
  <c r="Q31" i="26"/>
  <c r="P31" i="26"/>
  <c r="O31" i="26"/>
  <c r="N31" i="26"/>
  <c r="AB26" i="26"/>
  <c r="AB35" i="26" s="1"/>
  <c r="AA26" i="26"/>
  <c r="Y26" i="26"/>
  <c r="X26" i="26"/>
  <c r="V26" i="26"/>
  <c r="V35" i="26" s="1"/>
  <c r="U26" i="26"/>
  <c r="S26" i="26"/>
  <c r="R26" i="26"/>
  <c r="Q26" i="26"/>
  <c r="Q35" i="26" s="1"/>
  <c r="P26" i="26"/>
  <c r="O26" i="26"/>
  <c r="N26" i="26"/>
  <c r="AF24" i="26"/>
  <c r="AF49" i="26" s="1"/>
  <c r="AB24" i="26"/>
  <c r="AA24" i="26"/>
  <c r="AA35" i="26" s="1"/>
  <c r="Y24" i="26"/>
  <c r="X24" i="26"/>
  <c r="X35" i="26" s="1"/>
  <c r="U24" i="26"/>
  <c r="T24" i="26"/>
  <c r="S24" i="26"/>
  <c r="R24" i="26"/>
  <c r="R35" i="26" s="1"/>
  <c r="R49" i="26" s="1"/>
  <c r="P24" i="26"/>
  <c r="N24" i="26"/>
  <c r="N35" i="26" s="1"/>
  <c r="AB19" i="26"/>
  <c r="AA19" i="26"/>
  <c r="Y19" i="26"/>
  <c r="X19" i="26"/>
  <c r="V19" i="26"/>
  <c r="U19" i="26"/>
  <c r="S19" i="26"/>
  <c r="R19" i="26"/>
  <c r="Q19" i="26"/>
  <c r="P19" i="26"/>
  <c r="P20" i="26" s="1"/>
  <c r="O19" i="26"/>
  <c r="N19" i="26"/>
  <c r="AB15" i="26"/>
  <c r="AB20" i="26" s="1"/>
  <c r="AA15" i="26"/>
  <c r="Y15" i="26"/>
  <c r="Y20" i="26" s="1"/>
  <c r="X15" i="26"/>
  <c r="V15" i="26"/>
  <c r="U15" i="26"/>
  <c r="S15" i="26"/>
  <c r="S20" i="26" s="1"/>
  <c r="R15" i="26"/>
  <c r="R20" i="26" s="1"/>
  <c r="Q15" i="26"/>
  <c r="O15" i="26"/>
  <c r="N15" i="26"/>
  <c r="L15" i="26"/>
  <c r="U39" i="25"/>
  <c r="R39" i="25"/>
  <c r="Q39" i="25"/>
  <c r="P39" i="25"/>
  <c r="O39" i="25"/>
  <c r="N39" i="25"/>
  <c r="M39" i="25"/>
  <c r="L39" i="25"/>
  <c r="K39" i="25"/>
  <c r="J39" i="25"/>
  <c r="U37" i="25"/>
  <c r="R37" i="25"/>
  <c r="Q37" i="25"/>
  <c r="P37" i="25"/>
  <c r="O37" i="25"/>
  <c r="N37" i="25"/>
  <c r="M37" i="25"/>
  <c r="L37" i="25"/>
  <c r="K37" i="25"/>
  <c r="U35" i="25"/>
  <c r="R35" i="25"/>
  <c r="Q35" i="25"/>
  <c r="P35" i="25"/>
  <c r="O35" i="25"/>
  <c r="N35" i="25"/>
  <c r="M35" i="25"/>
  <c r="L35" i="25"/>
  <c r="K35" i="25"/>
  <c r="U33" i="25"/>
  <c r="R33" i="25"/>
  <c r="Q33" i="25"/>
  <c r="Q40" i="25" s="1"/>
  <c r="P33" i="25"/>
  <c r="O33" i="25"/>
  <c r="N33" i="25"/>
  <c r="M33" i="25"/>
  <c r="L33" i="25"/>
  <c r="K33" i="25"/>
  <c r="J33" i="25"/>
  <c r="R23" i="25"/>
  <c r="Q23" i="25"/>
  <c r="P23" i="25"/>
  <c r="P25" i="25" s="1"/>
  <c r="O23" i="25"/>
  <c r="N23" i="25"/>
  <c r="M23" i="25"/>
  <c r="L23" i="25"/>
  <c r="L25" i="25" s="1"/>
  <c r="K23" i="25"/>
  <c r="K25" i="25" s="1"/>
  <c r="J23" i="25"/>
  <c r="J25" i="25" s="1"/>
  <c r="U19" i="25"/>
  <c r="R19" i="25"/>
  <c r="Q19" i="25"/>
  <c r="P19" i="25"/>
  <c r="N19" i="25"/>
  <c r="L19" i="25"/>
  <c r="K19" i="25"/>
  <c r="J19" i="25"/>
  <c r="U17" i="25"/>
  <c r="R17" i="25"/>
  <c r="Q17" i="25"/>
  <c r="P17" i="25"/>
  <c r="O17" i="25"/>
  <c r="O40" i="25" s="1"/>
  <c r="O46" i="25" s="1"/>
  <c r="N17" i="25"/>
  <c r="M17" i="25"/>
  <c r="L17" i="25"/>
  <c r="K17" i="25"/>
  <c r="U15" i="25"/>
  <c r="R15" i="25"/>
  <c r="Q15" i="25"/>
  <c r="P15" i="25"/>
  <c r="O15" i="25"/>
  <c r="L15" i="25"/>
  <c r="K15" i="25"/>
  <c r="J15" i="25"/>
  <c r="J17" i="25" s="1"/>
  <c r="S35" i="26" l="1"/>
  <c r="S49" i="26" s="1"/>
  <c r="P35" i="26"/>
  <c r="T35" i="26"/>
  <c r="T49" i="26" s="1"/>
  <c r="AE35" i="26"/>
  <c r="M40" i="25"/>
  <c r="P49" i="26"/>
  <c r="J40" i="25"/>
  <c r="J46" i="25" s="1"/>
  <c r="W35" i="26"/>
  <c r="W49" i="26" s="1"/>
  <c r="O207" i="2"/>
  <c r="O240" i="2" s="1"/>
  <c r="AB49" i="26"/>
  <c r="AF35" i="26"/>
  <c r="O35" i="26"/>
  <c r="O49" i="26" s="1"/>
  <c r="AD35" i="26"/>
  <c r="AD49" i="26" s="1"/>
  <c r="N25" i="25"/>
  <c r="N40" i="25" s="1"/>
  <c r="N46" i="25" s="1"/>
  <c r="M25" i="25"/>
  <c r="M46" i="25" s="1"/>
  <c r="Q25" i="25"/>
  <c r="O25" i="25"/>
  <c r="R25" i="25"/>
  <c r="R40" i="25" s="1"/>
  <c r="R46" i="25" s="1"/>
  <c r="L40" i="25"/>
  <c r="L46" i="25" s="1"/>
  <c r="AD53" i="26"/>
  <c r="AC53" i="26"/>
  <c r="AE53" i="26"/>
  <c r="Z53" i="26"/>
  <c r="L35" i="26"/>
  <c r="O20" i="26"/>
  <c r="AA20" i="26"/>
  <c r="AA49" i="26" s="1"/>
  <c r="AA53" i="26" s="1"/>
  <c r="U20" i="26"/>
  <c r="U49" i="26" s="1"/>
  <c r="S53" i="26"/>
  <c r="X20" i="26"/>
  <c r="Q20" i="26"/>
  <c r="Q49" i="26" s="1"/>
  <c r="Q53" i="26" s="1"/>
  <c r="V20" i="26"/>
  <c r="V49" i="26" s="1"/>
  <c r="V53" i="26" s="1"/>
  <c r="P53" i="26"/>
  <c r="R53" i="26"/>
  <c r="O26" i="2"/>
  <c r="O54" i="2"/>
  <c r="O105" i="2"/>
  <c r="K40" i="25"/>
  <c r="K46" i="25" s="1"/>
  <c r="Q46" i="25"/>
  <c r="Y49" i="26"/>
  <c r="Y53" i="26" s="1"/>
  <c r="W53" i="26"/>
  <c r="AB53" i="26"/>
  <c r="AF53" i="26"/>
  <c r="T53" i="26"/>
  <c r="N20" i="26"/>
  <c r="N49" i="26" s="1"/>
  <c r="F48" i="28"/>
  <c r="F19" i="28"/>
  <c r="F36" i="28" s="1"/>
  <c r="E36" i="28"/>
  <c r="P40" i="25"/>
  <c r="P46" i="25" s="1"/>
  <c r="U40" i="25"/>
  <c r="U46" i="25" s="1"/>
  <c r="X49" i="26" l="1"/>
  <c r="X53" i="26" s="1"/>
  <c r="O53" i="26"/>
  <c r="U53" i="26"/>
  <c r="O81" i="2"/>
  <c r="O106" i="2" s="1"/>
  <c r="O137" i="2" s="1"/>
  <c r="N53" i="26"/>
  <c r="L53" i="26"/>
  <c r="K22" i="23" l="1"/>
  <c r="K29" i="23"/>
  <c r="K30" i="23"/>
  <c r="F22" i="23"/>
  <c r="F29" i="23"/>
  <c r="G29" i="23"/>
  <c r="J22" i="23"/>
  <c r="J29" i="23"/>
  <c r="K164" i="2"/>
  <c r="K151" i="2"/>
  <c r="N174" i="2"/>
  <c r="N165" i="2"/>
  <c r="K165" i="2" s="1"/>
  <c r="N47" i="2"/>
  <c r="K27" i="2"/>
  <c r="K31" i="2"/>
  <c r="K42" i="2"/>
  <c r="N63" i="2"/>
  <c r="F30" i="23" l="1"/>
  <c r="G30" i="23"/>
  <c r="J30" i="23"/>
  <c r="E22" i="23"/>
  <c r="E29" i="23"/>
  <c r="L29" i="23"/>
  <c r="L22" i="23"/>
  <c r="I29" i="23"/>
  <c r="D29" i="23"/>
  <c r="I22" i="23"/>
  <c r="D22" i="23"/>
  <c r="L30" i="23" l="1"/>
  <c r="E30" i="23"/>
  <c r="I30" i="23"/>
  <c r="D30" i="23"/>
  <c r="G10" i="1"/>
  <c r="H10" i="1"/>
  <c r="I10" i="1"/>
  <c r="G11" i="1"/>
  <c r="H11" i="1"/>
  <c r="I11" i="1"/>
  <c r="H32" i="2"/>
  <c r="I32" i="2"/>
  <c r="G32" i="2"/>
  <c r="I63" i="2"/>
  <c r="G63" i="2"/>
  <c r="I53" i="2"/>
  <c r="G53" i="2"/>
  <c r="I47" i="2"/>
  <c r="H47" i="2"/>
  <c r="G47" i="2"/>
  <c r="H44" i="2"/>
  <c r="I44" i="2"/>
  <c r="G44" i="2"/>
  <c r="J15" i="2" l="1"/>
  <c r="I35" i="2"/>
  <c r="H35" i="2"/>
  <c r="G35" i="2"/>
  <c r="I21" i="2"/>
  <c r="H21" i="2"/>
  <c r="G21" i="2"/>
  <c r="G26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E23" i="15" l="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M241" i="1"/>
  <c r="L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M238" i="1"/>
  <c r="L238" i="1"/>
  <c r="M237" i="1"/>
  <c r="L237" i="1"/>
  <c r="M236" i="1"/>
  <c r="L236" i="1"/>
  <c r="M235" i="1"/>
  <c r="L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M223" i="1"/>
  <c r="L223" i="1"/>
  <c r="M222" i="1"/>
  <c r="L222" i="1"/>
  <c r="M221" i="1"/>
  <c r="L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M218" i="1"/>
  <c r="L218" i="1"/>
  <c r="M217" i="1"/>
  <c r="L217" i="1"/>
  <c r="M216" i="1"/>
  <c r="L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M213" i="1"/>
  <c r="L213" i="1"/>
  <c r="M212" i="1"/>
  <c r="L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M207" i="1"/>
  <c r="L207" i="1"/>
  <c r="M206" i="1"/>
  <c r="L206" i="1"/>
  <c r="M205" i="1"/>
  <c r="L205" i="1"/>
  <c r="M204" i="1"/>
  <c r="L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M201" i="1"/>
  <c r="L201" i="1"/>
  <c r="M200" i="1"/>
  <c r="L200" i="1"/>
  <c r="M199" i="1"/>
  <c r="L199" i="1"/>
  <c r="M198" i="1"/>
  <c r="L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M195" i="1"/>
  <c r="L195" i="1"/>
  <c r="M194" i="1"/>
  <c r="L194" i="1"/>
  <c r="M193" i="1"/>
  <c r="L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M188" i="1"/>
  <c r="L188" i="1"/>
  <c r="M187" i="1"/>
  <c r="L187" i="1"/>
  <c r="M186" i="1"/>
  <c r="L186" i="1"/>
  <c r="M185" i="1"/>
  <c r="L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I171" i="1"/>
  <c r="H171" i="1"/>
  <c r="G171" i="1"/>
  <c r="E171" i="1"/>
  <c r="D171" i="1"/>
  <c r="C171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M159" i="1"/>
  <c r="L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M156" i="1"/>
  <c r="L156" i="1"/>
  <c r="M155" i="1"/>
  <c r="L155" i="1"/>
  <c r="M154" i="1"/>
  <c r="L154" i="1"/>
  <c r="M153" i="1"/>
  <c r="L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M134" i="1"/>
  <c r="L134" i="1"/>
  <c r="M132" i="1"/>
  <c r="L132" i="1"/>
  <c r="M131" i="1"/>
  <c r="L131" i="1"/>
  <c r="M130" i="1"/>
  <c r="L130" i="1"/>
  <c r="M129" i="1"/>
  <c r="L129" i="1"/>
  <c r="M128" i="1"/>
  <c r="L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M108" i="1"/>
  <c r="L108" i="1"/>
  <c r="M107" i="1"/>
  <c r="L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M95" i="1"/>
  <c r="L95" i="1"/>
  <c r="I96" i="1"/>
  <c r="H96" i="1"/>
  <c r="G96" i="1"/>
  <c r="I95" i="1"/>
  <c r="H95" i="1"/>
  <c r="G95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M92" i="1"/>
  <c r="L92" i="1"/>
  <c r="M91" i="1"/>
  <c r="L91" i="1"/>
  <c r="M90" i="1"/>
  <c r="L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M66" i="1"/>
  <c r="L66" i="1"/>
  <c r="M65" i="1"/>
  <c r="L65" i="1"/>
  <c r="M64" i="1"/>
  <c r="L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M51" i="1"/>
  <c r="L51" i="1"/>
  <c r="M50" i="1"/>
  <c r="L50" i="1"/>
  <c r="M49" i="1"/>
  <c r="L49" i="1"/>
  <c r="M48" i="1"/>
  <c r="L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M45" i="1"/>
  <c r="L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M34" i="1"/>
  <c r="L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M31" i="1"/>
  <c r="L31" i="1"/>
  <c r="M30" i="1"/>
  <c r="L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M25" i="1"/>
  <c r="L25" i="1"/>
  <c r="M24" i="1"/>
  <c r="L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2" i="2"/>
  <c r="H23" i="1" l="1"/>
  <c r="I23" i="1"/>
  <c r="G46" i="12"/>
  <c r="G29" i="12"/>
  <c r="F115" i="1"/>
  <c r="J115" i="1" s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M94" i="2"/>
  <c r="L94" i="2"/>
  <c r="I94" i="2"/>
  <c r="H94" i="2"/>
  <c r="G94" i="2"/>
  <c r="E94" i="2"/>
  <c r="D94" i="2"/>
  <c r="C94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38" i="2"/>
  <c r="J238" i="2" s="1"/>
  <c r="F237" i="2"/>
  <c r="J237" i="2" s="1"/>
  <c r="M236" i="2"/>
  <c r="L236" i="2"/>
  <c r="I236" i="2"/>
  <c r="H236" i="2"/>
  <c r="G236" i="2"/>
  <c r="E236" i="2"/>
  <c r="D236" i="2"/>
  <c r="C236" i="2"/>
  <c r="F235" i="2"/>
  <c r="J235" i="2" s="1"/>
  <c r="F234" i="2"/>
  <c r="J234" i="2" s="1"/>
  <c r="F233" i="2"/>
  <c r="J233" i="2" s="1"/>
  <c r="F232" i="2"/>
  <c r="J232" i="2" s="1"/>
  <c r="F231" i="2"/>
  <c r="J231" i="2" s="1"/>
  <c r="M229" i="2"/>
  <c r="L229" i="2"/>
  <c r="I229" i="2"/>
  <c r="H229" i="2"/>
  <c r="G229" i="2"/>
  <c r="E229" i="2"/>
  <c r="D229" i="2"/>
  <c r="C229" i="2"/>
  <c r="F228" i="2"/>
  <c r="J228" i="2" s="1"/>
  <c r="F227" i="2"/>
  <c r="J227" i="2" s="1"/>
  <c r="F226" i="2"/>
  <c r="J226" i="2" s="1"/>
  <c r="F225" i="2"/>
  <c r="J225" i="2" s="1"/>
  <c r="F224" i="2"/>
  <c r="J224" i="2" s="1"/>
  <c r="F223" i="2"/>
  <c r="J223" i="2" s="1"/>
  <c r="F222" i="2"/>
  <c r="J222" i="2" s="1"/>
  <c r="K222" i="2" s="1"/>
  <c r="K226" i="1" s="1"/>
  <c r="M221" i="2"/>
  <c r="L221" i="2"/>
  <c r="I221" i="2"/>
  <c r="H221" i="2"/>
  <c r="G221" i="2"/>
  <c r="E221" i="2"/>
  <c r="D221" i="2"/>
  <c r="C221" i="2"/>
  <c r="F220" i="2"/>
  <c r="J220" i="2" s="1"/>
  <c r="F219" i="2"/>
  <c r="J219" i="2" s="1"/>
  <c r="F218" i="2"/>
  <c r="J218" i="2" s="1"/>
  <c r="F217" i="2"/>
  <c r="J217" i="2" s="1"/>
  <c r="K217" i="2" s="1"/>
  <c r="K221" i="1" s="1"/>
  <c r="M216" i="2"/>
  <c r="L216" i="2"/>
  <c r="I216" i="2"/>
  <c r="H216" i="2"/>
  <c r="G216" i="2"/>
  <c r="E216" i="2"/>
  <c r="D216" i="2"/>
  <c r="C216" i="2"/>
  <c r="F215" i="2"/>
  <c r="J215" i="2" s="1"/>
  <c r="F214" i="2"/>
  <c r="J214" i="2" s="1"/>
  <c r="F213" i="2"/>
  <c r="J213" i="2" s="1"/>
  <c r="F212" i="2"/>
  <c r="J212" i="2" s="1"/>
  <c r="M211" i="2"/>
  <c r="L211" i="2"/>
  <c r="I211" i="2"/>
  <c r="H211" i="2"/>
  <c r="G211" i="2"/>
  <c r="E211" i="2"/>
  <c r="D211" i="2"/>
  <c r="C211" i="2"/>
  <c r="F210" i="2"/>
  <c r="J210" i="2" s="1"/>
  <c r="F209" i="2"/>
  <c r="J209" i="2" s="1"/>
  <c r="F208" i="2"/>
  <c r="J208" i="2" s="1"/>
  <c r="M204" i="2"/>
  <c r="L204" i="2"/>
  <c r="I204" i="2"/>
  <c r="H204" i="2"/>
  <c r="G204" i="2"/>
  <c r="E204" i="2"/>
  <c r="D204" i="2"/>
  <c r="C204" i="2"/>
  <c r="F203" i="2"/>
  <c r="J203" i="2" s="1"/>
  <c r="M202" i="2"/>
  <c r="L202" i="2"/>
  <c r="I202" i="2"/>
  <c r="H202" i="2"/>
  <c r="G202" i="2"/>
  <c r="E202" i="2"/>
  <c r="D202" i="2"/>
  <c r="C202" i="2"/>
  <c r="F201" i="2"/>
  <c r="J201" i="2" s="1"/>
  <c r="F200" i="2"/>
  <c r="J200" i="2" s="1"/>
  <c r="F199" i="2"/>
  <c r="J199" i="2" s="1"/>
  <c r="K199" i="2" s="1"/>
  <c r="K199" i="1" s="1"/>
  <c r="F198" i="2"/>
  <c r="J198" i="2" s="1"/>
  <c r="F197" i="2"/>
  <c r="J197" i="2" s="1"/>
  <c r="F196" i="2"/>
  <c r="J196" i="2" s="1"/>
  <c r="F195" i="2"/>
  <c r="J195" i="2" s="1"/>
  <c r="F194" i="2"/>
  <c r="M192" i="2"/>
  <c r="L192" i="2"/>
  <c r="I192" i="2"/>
  <c r="H192" i="2"/>
  <c r="G192" i="2"/>
  <c r="E192" i="2"/>
  <c r="D192" i="2"/>
  <c r="C192" i="2"/>
  <c r="F191" i="2"/>
  <c r="F190" i="2"/>
  <c r="J190" i="2" s="1"/>
  <c r="F189" i="2"/>
  <c r="J189" i="2" s="1"/>
  <c r="F188" i="2"/>
  <c r="J188" i="2" s="1"/>
  <c r="F187" i="2"/>
  <c r="J187" i="2" s="1"/>
  <c r="M186" i="2"/>
  <c r="L186" i="2"/>
  <c r="I186" i="2"/>
  <c r="H186" i="2"/>
  <c r="G186" i="2"/>
  <c r="E186" i="2"/>
  <c r="D186" i="2"/>
  <c r="C186" i="2"/>
  <c r="F185" i="2"/>
  <c r="J185" i="2" s="1"/>
  <c r="K185" i="2" s="1"/>
  <c r="K183" i="1" s="1"/>
  <c r="F184" i="2"/>
  <c r="J184" i="2" s="1"/>
  <c r="F183" i="2"/>
  <c r="J183" i="2" s="1"/>
  <c r="F182" i="2"/>
  <c r="J182" i="2" s="1"/>
  <c r="F181" i="2"/>
  <c r="J181" i="2" s="1"/>
  <c r="F180" i="2"/>
  <c r="J180" i="2" s="1"/>
  <c r="K180" i="2" s="1"/>
  <c r="K178" i="1" s="1"/>
  <c r="F179" i="2"/>
  <c r="J179" i="2" s="1"/>
  <c r="F178" i="2"/>
  <c r="J178" i="2" s="1"/>
  <c r="K178" i="2" s="1"/>
  <c r="K176" i="1" s="1"/>
  <c r="F177" i="2"/>
  <c r="J177" i="2" s="1"/>
  <c r="F176" i="2"/>
  <c r="J176" i="2" s="1"/>
  <c r="F175" i="2"/>
  <c r="J175" i="2" s="1"/>
  <c r="F173" i="2"/>
  <c r="J173" i="2" s="1"/>
  <c r="M172" i="2"/>
  <c r="L172" i="2"/>
  <c r="I172" i="2"/>
  <c r="H172" i="2"/>
  <c r="G172" i="2"/>
  <c r="E172" i="2"/>
  <c r="D172" i="2"/>
  <c r="C172" i="2"/>
  <c r="F171" i="2"/>
  <c r="J171" i="2" s="1"/>
  <c r="F170" i="2"/>
  <c r="J170" i="2" s="1"/>
  <c r="K170" i="2" s="1"/>
  <c r="K168" i="1" s="1"/>
  <c r="F169" i="2"/>
  <c r="J169" i="2" s="1"/>
  <c r="F168" i="2"/>
  <c r="J168" i="2" s="1"/>
  <c r="F167" i="2"/>
  <c r="J167" i="2" s="1"/>
  <c r="K167" i="2" s="1"/>
  <c r="K165" i="1" s="1"/>
  <c r="F166" i="2"/>
  <c r="J166" i="2" s="1"/>
  <c r="F163" i="2"/>
  <c r="J163" i="2" s="1"/>
  <c r="F162" i="2"/>
  <c r="J162" i="2" s="1"/>
  <c r="M161" i="2"/>
  <c r="L161" i="2"/>
  <c r="L174" i="2" s="1"/>
  <c r="I161" i="2"/>
  <c r="H161" i="2"/>
  <c r="G161" i="2"/>
  <c r="G174" i="2" s="1"/>
  <c r="E161" i="2"/>
  <c r="D161" i="2"/>
  <c r="C161" i="2"/>
  <c r="F160" i="2"/>
  <c r="J160" i="2" s="1"/>
  <c r="F159" i="2"/>
  <c r="J159" i="2" s="1"/>
  <c r="F157" i="2"/>
  <c r="J157" i="2" s="1"/>
  <c r="K157" i="2" s="1"/>
  <c r="K157" i="1" s="1"/>
  <c r="F156" i="2"/>
  <c r="J156" i="2" s="1"/>
  <c r="F155" i="2"/>
  <c r="J155" i="2" s="1"/>
  <c r="F154" i="2"/>
  <c r="J154" i="2" s="1"/>
  <c r="F153" i="2"/>
  <c r="J153" i="2" s="1"/>
  <c r="M152" i="2"/>
  <c r="M158" i="2" s="1"/>
  <c r="L152" i="2"/>
  <c r="L158" i="2" s="1"/>
  <c r="I152" i="2"/>
  <c r="I158" i="2" s="1"/>
  <c r="H152" i="2"/>
  <c r="H158" i="2" s="1"/>
  <c r="G152" i="2"/>
  <c r="G158" i="2" s="1"/>
  <c r="E152" i="2"/>
  <c r="E158" i="2" s="1"/>
  <c r="D152" i="2"/>
  <c r="D158" i="2" s="1"/>
  <c r="C158" i="2"/>
  <c r="F150" i="2"/>
  <c r="J150" i="2" s="1"/>
  <c r="F149" i="2"/>
  <c r="J149" i="2" s="1"/>
  <c r="F148" i="2"/>
  <c r="J148" i="2" s="1"/>
  <c r="K148" i="2" s="1"/>
  <c r="K149" i="1" s="1"/>
  <c r="F147" i="2"/>
  <c r="J147" i="2" s="1"/>
  <c r="K147" i="2" s="1"/>
  <c r="K148" i="1" s="1"/>
  <c r="F146" i="2"/>
  <c r="J146" i="2" s="1"/>
  <c r="F145" i="2"/>
  <c r="J145" i="2" s="1"/>
  <c r="K145" i="2" s="1"/>
  <c r="K146" i="1" s="1"/>
  <c r="F135" i="2"/>
  <c r="J135" i="2" s="1"/>
  <c r="F134" i="2"/>
  <c r="J134" i="2" s="1"/>
  <c r="M133" i="2"/>
  <c r="L133" i="2"/>
  <c r="I133" i="2"/>
  <c r="H133" i="2"/>
  <c r="G133" i="2"/>
  <c r="E133" i="2"/>
  <c r="D133" i="2"/>
  <c r="C133" i="2"/>
  <c r="F132" i="2"/>
  <c r="J132" i="2" s="1"/>
  <c r="F131" i="2"/>
  <c r="J131" i="2" s="1"/>
  <c r="F130" i="2"/>
  <c r="J130" i="2" s="1"/>
  <c r="F129" i="2"/>
  <c r="J129" i="2" s="1"/>
  <c r="F128" i="2"/>
  <c r="J128" i="2" s="1"/>
  <c r="M126" i="2"/>
  <c r="L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K119" i="2" s="1"/>
  <c r="K119" i="1" s="1"/>
  <c r="F118" i="2"/>
  <c r="J118" i="2" s="1"/>
  <c r="M117" i="2"/>
  <c r="M127" i="2" s="1"/>
  <c r="L117" i="2"/>
  <c r="L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J115" i="2"/>
  <c r="F114" i="2"/>
  <c r="J114" i="2" s="1"/>
  <c r="F113" i="2"/>
  <c r="J113" i="2" s="1"/>
  <c r="F112" i="2"/>
  <c r="J112" i="2" s="1"/>
  <c r="F111" i="2"/>
  <c r="J111" i="2" s="1"/>
  <c r="M110" i="2"/>
  <c r="L110" i="2"/>
  <c r="I110" i="2"/>
  <c r="H110" i="2"/>
  <c r="G110" i="2"/>
  <c r="E110" i="2"/>
  <c r="D110" i="2"/>
  <c r="C110" i="2"/>
  <c r="F109" i="2"/>
  <c r="J109" i="2" s="1"/>
  <c r="F108" i="2"/>
  <c r="J108" i="2" s="1"/>
  <c r="F107" i="2"/>
  <c r="J107" i="2" s="1"/>
  <c r="M104" i="2"/>
  <c r="L104" i="2"/>
  <c r="I104" i="2"/>
  <c r="H104" i="2"/>
  <c r="G104" i="2"/>
  <c r="E104" i="2"/>
  <c r="D104" i="2"/>
  <c r="C104" i="2"/>
  <c r="J103" i="2"/>
  <c r="F102" i="2"/>
  <c r="J102" i="2" s="1"/>
  <c r="F101" i="2"/>
  <c r="J101" i="2" s="1"/>
  <c r="F100" i="2"/>
  <c r="J100" i="2" s="1"/>
  <c r="F99" i="2"/>
  <c r="J99" i="2" s="1"/>
  <c r="F98" i="2"/>
  <c r="J98" i="2" s="1"/>
  <c r="F97" i="2"/>
  <c r="F96" i="2"/>
  <c r="J96" i="2" s="1"/>
  <c r="F95" i="2"/>
  <c r="J95" i="2" s="1"/>
  <c r="F93" i="2"/>
  <c r="J93" i="2" s="1"/>
  <c r="K93" i="2" s="1"/>
  <c r="F92" i="2"/>
  <c r="J92" i="2" s="1"/>
  <c r="F91" i="2"/>
  <c r="J91" i="2" s="1"/>
  <c r="F90" i="2"/>
  <c r="J90" i="2" s="1"/>
  <c r="K90" i="2" s="1"/>
  <c r="M89" i="2"/>
  <c r="L89" i="2"/>
  <c r="I89" i="2"/>
  <c r="H89" i="2"/>
  <c r="G89" i="2"/>
  <c r="E89" i="2"/>
  <c r="D89" i="2"/>
  <c r="C89" i="2"/>
  <c r="F88" i="2"/>
  <c r="J88" i="2" s="1"/>
  <c r="K88" i="2" s="1"/>
  <c r="F87" i="2"/>
  <c r="J87" i="2" s="1"/>
  <c r="F86" i="2"/>
  <c r="J86" i="2" s="1"/>
  <c r="F85" i="2"/>
  <c r="J85" i="2" s="1"/>
  <c r="K85" i="2" s="1"/>
  <c r="F84" i="2"/>
  <c r="J84" i="2" s="1"/>
  <c r="F83" i="2"/>
  <c r="J83" i="2" s="1"/>
  <c r="K83" i="2" s="1"/>
  <c r="F82" i="2"/>
  <c r="J82" i="2" s="1"/>
  <c r="F79" i="2"/>
  <c r="J79" i="2" s="1"/>
  <c r="K79" i="2" s="1"/>
  <c r="K79" i="1" s="1"/>
  <c r="F78" i="2"/>
  <c r="J78" i="2" s="1"/>
  <c r="K78" i="2" s="1"/>
  <c r="K78" i="1" s="1"/>
  <c r="F77" i="2"/>
  <c r="J77" i="2" s="1"/>
  <c r="F76" i="2"/>
  <c r="F75" i="2"/>
  <c r="J75" i="2" s="1"/>
  <c r="F74" i="2"/>
  <c r="F73" i="2"/>
  <c r="J73" i="2" s="1"/>
  <c r="F72" i="2"/>
  <c r="F71" i="2"/>
  <c r="J71" i="2" s="1"/>
  <c r="K71" i="2" s="1"/>
  <c r="K71" i="1" s="1"/>
  <c r="F70" i="2"/>
  <c r="J70" i="2" s="1"/>
  <c r="F69" i="2"/>
  <c r="J69" i="2" s="1"/>
  <c r="M68" i="2"/>
  <c r="M80" i="2" s="1"/>
  <c r="L68" i="2"/>
  <c r="L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K65" i="2" s="1"/>
  <c r="F64" i="2"/>
  <c r="M63" i="2"/>
  <c r="L63" i="2"/>
  <c r="H63" i="2"/>
  <c r="E63" i="2"/>
  <c r="D63" i="2"/>
  <c r="C63" i="2"/>
  <c r="F62" i="2"/>
  <c r="J62" i="2" s="1"/>
  <c r="K62" i="2" s="1"/>
  <c r="K62" i="1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F55" i="2"/>
  <c r="J55" i="2" s="1"/>
  <c r="M53" i="2"/>
  <c r="L53" i="2"/>
  <c r="H53" i="2"/>
  <c r="E53" i="2"/>
  <c r="D53" i="2"/>
  <c r="C53" i="2"/>
  <c r="F52" i="2"/>
  <c r="F51" i="2"/>
  <c r="J51" i="2" s="1"/>
  <c r="F50" i="2"/>
  <c r="J50" i="2" s="1"/>
  <c r="K50" i="2" s="1"/>
  <c r="F49" i="2"/>
  <c r="J49" i="2" s="1"/>
  <c r="K49" i="2" s="1"/>
  <c r="K49" i="1" s="1"/>
  <c r="F48" i="2"/>
  <c r="J48" i="2" s="1"/>
  <c r="K48" i="2" s="1"/>
  <c r="K48" i="1" s="1"/>
  <c r="M47" i="2"/>
  <c r="L47" i="2"/>
  <c r="E47" i="2"/>
  <c r="D47" i="2"/>
  <c r="C47" i="2"/>
  <c r="F46" i="2"/>
  <c r="J46" i="2" s="1"/>
  <c r="F45" i="2"/>
  <c r="J45" i="2" s="1"/>
  <c r="K45" i="2" s="1"/>
  <c r="M44" i="2"/>
  <c r="L44" i="2"/>
  <c r="E44" i="2"/>
  <c r="D44" i="2"/>
  <c r="C44" i="2"/>
  <c r="F43" i="2"/>
  <c r="J43" i="2" s="1"/>
  <c r="K43" i="2" s="1"/>
  <c r="K43" i="1" s="1"/>
  <c r="F41" i="2"/>
  <c r="J41" i="2" s="1"/>
  <c r="F40" i="2"/>
  <c r="J40" i="2" s="1"/>
  <c r="F39" i="2"/>
  <c r="F38" i="2"/>
  <c r="J38" i="2" s="1"/>
  <c r="F37" i="2"/>
  <c r="F36" i="2"/>
  <c r="J36" i="2" s="1"/>
  <c r="K36" i="2" s="1"/>
  <c r="M35" i="2"/>
  <c r="L35" i="2"/>
  <c r="E35" i="2"/>
  <c r="D35" i="2"/>
  <c r="C35" i="2"/>
  <c r="F34" i="2"/>
  <c r="J34" i="2" s="1"/>
  <c r="K34" i="2" s="1"/>
  <c r="F33" i="2"/>
  <c r="M32" i="2"/>
  <c r="L32" i="2"/>
  <c r="E32" i="2"/>
  <c r="D32" i="2"/>
  <c r="C32" i="2"/>
  <c r="F30" i="2"/>
  <c r="J30" i="2" s="1"/>
  <c r="F29" i="2"/>
  <c r="J29" i="2" s="1"/>
  <c r="K29" i="2" s="1"/>
  <c r="K31" i="1" s="1"/>
  <c r="F28" i="2"/>
  <c r="F27" i="2"/>
  <c r="M25" i="2"/>
  <c r="L25" i="2"/>
  <c r="I25" i="2"/>
  <c r="I26" i="2" s="1"/>
  <c r="H25" i="2"/>
  <c r="H26" i="2" s="1"/>
  <c r="E25" i="2"/>
  <c r="D25" i="2"/>
  <c r="C25" i="2"/>
  <c r="F24" i="2"/>
  <c r="F23" i="2"/>
  <c r="F22" i="2"/>
  <c r="J22" i="2" s="1"/>
  <c r="K22" i="2" s="1"/>
  <c r="K24" i="1" s="1"/>
  <c r="M21" i="2"/>
  <c r="L21" i="2"/>
  <c r="E21" i="2"/>
  <c r="D21" i="2"/>
  <c r="C21" i="2"/>
  <c r="F20" i="2"/>
  <c r="F19" i="2"/>
  <c r="F18" i="2"/>
  <c r="F17" i="2"/>
  <c r="J17" i="2" s="1"/>
  <c r="F16" i="2"/>
  <c r="J16" i="2" s="1"/>
  <c r="K16" i="2" s="1"/>
  <c r="F14" i="2"/>
  <c r="F13" i="2"/>
  <c r="J13" i="2" s="1"/>
  <c r="F12" i="2"/>
  <c r="F11" i="2"/>
  <c r="F10" i="2"/>
  <c r="J10" i="2" s="1"/>
  <c r="F9" i="2"/>
  <c r="J9" i="2" s="1"/>
  <c r="F8" i="2"/>
  <c r="J8" i="2" s="1"/>
  <c r="K8" i="2" s="1"/>
  <c r="K10" i="1" s="1"/>
  <c r="F10" i="1"/>
  <c r="J10" i="1" s="1"/>
  <c r="F11" i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C23" i="1"/>
  <c r="D23" i="1"/>
  <c r="E23" i="1"/>
  <c r="G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C36" i="1"/>
  <c r="D36" i="1"/>
  <c r="E36" i="1"/>
  <c r="G36" i="1"/>
  <c r="H36" i="1"/>
  <c r="I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C44" i="1"/>
  <c r="D44" i="1"/>
  <c r="E44" i="1"/>
  <c r="G44" i="1"/>
  <c r="H44" i="1"/>
  <c r="I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F50" i="1"/>
  <c r="J50" i="1" s="1"/>
  <c r="F51" i="1"/>
  <c r="J51" i="1" s="1"/>
  <c r="F52" i="1"/>
  <c r="J52" i="1" s="1"/>
  <c r="C53" i="1"/>
  <c r="D53" i="1"/>
  <c r="E53" i="1"/>
  <c r="G53" i="1"/>
  <c r="H53" i="1"/>
  <c r="I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C63" i="1"/>
  <c r="D63" i="1"/>
  <c r="E63" i="1"/>
  <c r="G63" i="1"/>
  <c r="H63" i="1"/>
  <c r="I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C68" i="1"/>
  <c r="D68" i="1"/>
  <c r="D80" i="1" s="1"/>
  <c r="E68" i="1"/>
  <c r="E80" i="1" s="1"/>
  <c r="G68" i="1"/>
  <c r="G80" i="1" s="1"/>
  <c r="H68" i="1"/>
  <c r="H80" i="1" s="1"/>
  <c r="I68" i="1"/>
  <c r="I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AI80" i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C104" i="1"/>
  <c r="D104" i="1"/>
  <c r="E104" i="1"/>
  <c r="G104" i="1"/>
  <c r="H104" i="1"/>
  <c r="I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C126" i="1"/>
  <c r="D126" i="1"/>
  <c r="E126" i="1"/>
  <c r="G126" i="1"/>
  <c r="H126" i="1"/>
  <c r="I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S127" i="1"/>
  <c r="F128" i="1"/>
  <c r="J128" i="1" s="1"/>
  <c r="F129" i="1"/>
  <c r="J129" i="1" s="1"/>
  <c r="F130" i="1"/>
  <c r="J130" i="1" s="1"/>
  <c r="F131" i="1"/>
  <c r="J131" i="1" s="1"/>
  <c r="F132" i="1"/>
  <c r="J132" i="1" s="1"/>
  <c r="C133" i="1"/>
  <c r="D133" i="1"/>
  <c r="E133" i="1"/>
  <c r="G133" i="1"/>
  <c r="H133" i="1"/>
  <c r="I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F146" i="1"/>
  <c r="J146" i="1" s="1"/>
  <c r="F147" i="1"/>
  <c r="J147" i="1" s="1"/>
  <c r="F148" i="1"/>
  <c r="J148" i="1" s="1"/>
  <c r="F149" i="1"/>
  <c r="J149" i="1" s="1"/>
  <c r="F150" i="1"/>
  <c r="J150" i="1" s="1"/>
  <c r="F151" i="1"/>
  <c r="J151" i="1" s="1"/>
  <c r="C152" i="1"/>
  <c r="C158" i="1" s="1"/>
  <c r="D152" i="1"/>
  <c r="D158" i="1" s="1"/>
  <c r="E152" i="1"/>
  <c r="E158" i="1" s="1"/>
  <c r="G152" i="1"/>
  <c r="G158" i="1" s="1"/>
  <c r="H152" i="1"/>
  <c r="H158" i="1" s="1"/>
  <c r="I152" i="1"/>
  <c r="I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F158" i="1" s="1"/>
  <c r="AG152" i="1"/>
  <c r="AG158" i="1" s="1"/>
  <c r="AI152" i="1"/>
  <c r="AI158" i="1" s="1"/>
  <c r="AJ152" i="1"/>
  <c r="AJ158" i="1" s="1"/>
  <c r="AK152" i="1"/>
  <c r="AK158" i="1" s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F154" i="1"/>
  <c r="J154" i="1" s="1"/>
  <c r="F155" i="1"/>
  <c r="J155" i="1" s="1"/>
  <c r="F156" i="1"/>
  <c r="J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U158" i="1"/>
  <c r="AQ158" i="1"/>
  <c r="F159" i="1"/>
  <c r="J159" i="1" s="1"/>
  <c r="F160" i="1"/>
  <c r="J160" i="1" s="1"/>
  <c r="C161" i="1"/>
  <c r="D161" i="1"/>
  <c r="E161" i="1"/>
  <c r="G161" i="1"/>
  <c r="H161" i="1"/>
  <c r="I161" i="1"/>
  <c r="L161" i="1"/>
  <c r="M161" i="1"/>
  <c r="O161" i="1"/>
  <c r="O172" i="1" s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F163" i="1"/>
  <c r="J163" i="1" s="1"/>
  <c r="F164" i="1"/>
  <c r="J164" i="1" s="1"/>
  <c r="F165" i="1"/>
  <c r="J165" i="1" s="1"/>
  <c r="F166" i="1"/>
  <c r="J166" i="1" s="1"/>
  <c r="F167" i="1"/>
  <c r="J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C170" i="1"/>
  <c r="D170" i="1"/>
  <c r="E170" i="1"/>
  <c r="G170" i="1"/>
  <c r="H170" i="1"/>
  <c r="I170" i="1"/>
  <c r="L170" i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Q170" i="1"/>
  <c r="AQ172" i="1" s="1"/>
  <c r="AR170" i="1"/>
  <c r="AS170" i="1"/>
  <c r="AU170" i="1"/>
  <c r="AV170" i="1"/>
  <c r="AV172" i="1" s="1"/>
  <c r="AW170" i="1"/>
  <c r="F171" i="1"/>
  <c r="J171" i="1" s="1"/>
  <c r="F173" i="1"/>
  <c r="J173" i="1" s="1"/>
  <c r="F174" i="1"/>
  <c r="J174" i="1" s="1"/>
  <c r="F175" i="1"/>
  <c r="J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C184" i="1"/>
  <c r="D184" i="1"/>
  <c r="E184" i="1"/>
  <c r="G184" i="1"/>
  <c r="H184" i="1"/>
  <c r="I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F186" i="1"/>
  <c r="J186" i="1" s="1"/>
  <c r="F187" i="1"/>
  <c r="J187" i="1" s="1"/>
  <c r="F188" i="1"/>
  <c r="J188" i="1" s="1"/>
  <c r="F189" i="1"/>
  <c r="J189" i="1" s="1"/>
  <c r="C190" i="1"/>
  <c r="D190" i="1"/>
  <c r="E190" i="1"/>
  <c r="G190" i="1"/>
  <c r="H190" i="1"/>
  <c r="I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F194" i="1"/>
  <c r="J194" i="1" s="1"/>
  <c r="F195" i="1"/>
  <c r="J195" i="1" s="1"/>
  <c r="F196" i="1"/>
  <c r="J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F199" i="1"/>
  <c r="J199" i="1" s="1"/>
  <c r="F200" i="1"/>
  <c r="J200" i="1" s="1"/>
  <c r="F201" i="1"/>
  <c r="J201" i="1" s="1"/>
  <c r="F202" i="1"/>
  <c r="J202" i="1" s="1"/>
  <c r="C203" i="1"/>
  <c r="D203" i="1"/>
  <c r="E203" i="1"/>
  <c r="G203" i="1"/>
  <c r="H203" i="1"/>
  <c r="I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F205" i="1"/>
  <c r="J205" i="1" s="1"/>
  <c r="F206" i="1"/>
  <c r="J206" i="1" s="1"/>
  <c r="F207" i="1"/>
  <c r="J207" i="1" s="1"/>
  <c r="F208" i="1"/>
  <c r="J208" i="1" s="1"/>
  <c r="C209" i="1"/>
  <c r="D209" i="1"/>
  <c r="E209" i="1"/>
  <c r="G209" i="1"/>
  <c r="H209" i="1"/>
  <c r="I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F213" i="1"/>
  <c r="J213" i="1" s="1"/>
  <c r="F214" i="1"/>
  <c r="J214" i="1" s="1"/>
  <c r="C215" i="1"/>
  <c r="D215" i="1"/>
  <c r="E215" i="1"/>
  <c r="G215" i="1"/>
  <c r="H215" i="1"/>
  <c r="I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F217" i="1"/>
  <c r="J217" i="1" s="1"/>
  <c r="F218" i="1"/>
  <c r="J218" i="1" s="1"/>
  <c r="F219" i="1"/>
  <c r="J219" i="1" s="1"/>
  <c r="C220" i="1"/>
  <c r="D220" i="1"/>
  <c r="E220" i="1"/>
  <c r="G220" i="1"/>
  <c r="H220" i="1"/>
  <c r="I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F223" i="1"/>
  <c r="J223" i="1" s="1"/>
  <c r="F224" i="1"/>
  <c r="J224" i="1" s="1"/>
  <c r="C225" i="1"/>
  <c r="D225" i="1"/>
  <c r="E225" i="1"/>
  <c r="G225" i="1"/>
  <c r="H225" i="1"/>
  <c r="I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C233" i="1"/>
  <c r="D233" i="1"/>
  <c r="E233" i="1"/>
  <c r="G233" i="1"/>
  <c r="H233" i="1"/>
  <c r="I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F236" i="1"/>
  <c r="J236" i="1" s="1"/>
  <c r="F237" i="1"/>
  <c r="J237" i="1" s="1"/>
  <c r="F238" i="1"/>
  <c r="J238" i="1" s="1"/>
  <c r="F239" i="1"/>
  <c r="J239" i="1" s="1"/>
  <c r="C240" i="1"/>
  <c r="D240" i="1"/>
  <c r="E240" i="1"/>
  <c r="G240" i="1"/>
  <c r="H240" i="1"/>
  <c r="I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F242" i="1"/>
  <c r="J242" i="1" s="1"/>
  <c r="AU172" i="1" l="1"/>
  <c r="AO172" i="1"/>
  <c r="Y172" i="1"/>
  <c r="E105" i="4"/>
  <c r="AK105" i="4"/>
  <c r="L172" i="1"/>
  <c r="N146" i="1"/>
  <c r="R146" i="1" s="1"/>
  <c r="V146" i="1" s="1"/>
  <c r="Z146" i="1" s="1"/>
  <c r="AD146" i="1" s="1"/>
  <c r="AH146" i="1" s="1"/>
  <c r="AL146" i="1" s="1"/>
  <c r="AP146" i="1" s="1"/>
  <c r="AT146" i="1" s="1"/>
  <c r="AX146" i="1" s="1"/>
  <c r="G136" i="3"/>
  <c r="L136" i="3"/>
  <c r="Q136" i="3"/>
  <c r="W136" i="3"/>
  <c r="AB136" i="3"/>
  <c r="AG136" i="3"/>
  <c r="AM136" i="3"/>
  <c r="AR136" i="3"/>
  <c r="AW136" i="3"/>
  <c r="P136" i="4"/>
  <c r="AV136" i="4"/>
  <c r="D136" i="5"/>
  <c r="I136" i="5"/>
  <c r="O136" i="5"/>
  <c r="T136" i="5"/>
  <c r="Y136" i="5"/>
  <c r="AE136" i="5"/>
  <c r="AJ136" i="5"/>
  <c r="AO136" i="5"/>
  <c r="AU136" i="5"/>
  <c r="G207" i="2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K166" i="2"/>
  <c r="K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L207" i="2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AN172" i="1"/>
  <c r="AI210" i="1"/>
  <c r="J63" i="2"/>
  <c r="K63" i="2" s="1"/>
  <c r="H28" i="1"/>
  <c r="S172" i="1"/>
  <c r="J11" i="1"/>
  <c r="J14" i="2"/>
  <c r="K14" i="2" s="1"/>
  <c r="K16" i="1" s="1"/>
  <c r="J126" i="2"/>
  <c r="J11" i="2"/>
  <c r="J19" i="2"/>
  <c r="J23" i="2"/>
  <c r="K23" i="2" s="1"/>
  <c r="K25" i="1" s="1"/>
  <c r="J52" i="2"/>
  <c r="J76" i="2"/>
  <c r="AF28" i="1"/>
  <c r="J12" i="2"/>
  <c r="J20" i="2"/>
  <c r="K20" i="2" s="1"/>
  <c r="J24" i="2"/>
  <c r="K24" i="2" s="1"/>
  <c r="J47" i="2"/>
  <c r="I28" i="1"/>
  <c r="J18" i="2"/>
  <c r="U210" i="1"/>
  <c r="AR28" i="1"/>
  <c r="J39" i="2"/>
  <c r="K39" i="2" s="1"/>
  <c r="K40" i="1" s="1"/>
  <c r="J53" i="2"/>
  <c r="J72" i="2"/>
  <c r="K72" i="2" s="1"/>
  <c r="K72" i="1" s="1"/>
  <c r="AE172" i="1"/>
  <c r="AE211" i="1" s="1"/>
  <c r="F21" i="2"/>
  <c r="J28" i="2"/>
  <c r="J32" i="2" s="1"/>
  <c r="J33" i="2"/>
  <c r="J35" i="2" s="1"/>
  <c r="J37" i="2"/>
  <c r="J74" i="2"/>
  <c r="I136" i="2"/>
  <c r="AS210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6" i="2"/>
  <c r="M136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G191" i="1" s="1"/>
  <c r="AB28" i="1"/>
  <c r="L210" i="1"/>
  <c r="E172" i="1"/>
  <c r="E191" i="1" s="1"/>
  <c r="P105" i="1"/>
  <c r="M210" i="1"/>
  <c r="AA28" i="1"/>
  <c r="U28" i="1"/>
  <c r="P28" i="1"/>
  <c r="E28" i="1"/>
  <c r="AK234" i="1"/>
  <c r="AK243" i="1" s="1"/>
  <c r="F35" i="2"/>
  <c r="M54" i="2"/>
  <c r="F110" i="4"/>
  <c r="U234" i="1"/>
  <c r="U243" i="1" s="1"/>
  <c r="AN211" i="1"/>
  <c r="H210" i="1"/>
  <c r="AV28" i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26" i="2"/>
  <c r="M26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D136" i="2"/>
  <c r="L193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N243" i="1" s="1"/>
  <c r="AN244" i="1" s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F161" i="2"/>
  <c r="J161" i="2" s="1"/>
  <c r="H174" i="2"/>
  <c r="H207" i="2" s="1"/>
  <c r="M174" i="2"/>
  <c r="M207" i="2" s="1"/>
  <c r="T28" i="3"/>
  <c r="AJ54" i="3"/>
  <c r="AJ81" i="3" s="1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AC54" i="5"/>
  <c r="AS54" i="5"/>
  <c r="AU234" i="1"/>
  <c r="AU243" i="1" s="1"/>
  <c r="AU244" i="1" s="1"/>
  <c r="T234" i="1"/>
  <c r="T243" i="1" s="1"/>
  <c r="AV234" i="1"/>
  <c r="AV243" i="1" s="1"/>
  <c r="AA234" i="1"/>
  <c r="AA243" i="1" s="1"/>
  <c r="AU211" i="1"/>
  <c r="AQ191" i="1"/>
  <c r="AF191" i="1"/>
  <c r="U191" i="1"/>
  <c r="P191" i="1"/>
  <c r="AN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4" i="2"/>
  <c r="I81" i="2" s="1"/>
  <c r="L136" i="2"/>
  <c r="E174" i="2"/>
  <c r="F221" i="2"/>
  <c r="J221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191" i="1"/>
  <c r="O191" i="1"/>
  <c r="AI211" i="1"/>
  <c r="AO191" i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AW172" i="1"/>
  <c r="AR172" i="1"/>
  <c r="AM172" i="1"/>
  <c r="AG172" i="1"/>
  <c r="AB172" i="1"/>
  <c r="W172" i="1"/>
  <c r="Q172" i="1"/>
  <c r="AR54" i="1"/>
  <c r="AR81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AM105" i="1"/>
  <c r="W105" i="1"/>
  <c r="F63" i="1"/>
  <c r="J63" i="1" s="1"/>
  <c r="AU54" i="1"/>
  <c r="AU81" i="1" s="1"/>
  <c r="AO54" i="1"/>
  <c r="AO81" i="1" s="1"/>
  <c r="AE54" i="1"/>
  <c r="AE81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F233" i="1"/>
  <c r="J233" i="1" s="1"/>
  <c r="L234" i="1"/>
  <c r="L243" i="1" s="1"/>
  <c r="I234" i="1"/>
  <c r="I243" i="1" s="1"/>
  <c r="G234" i="1"/>
  <c r="G243" i="1" s="1"/>
  <c r="E234" i="1"/>
  <c r="E243" i="1" s="1"/>
  <c r="C234" i="1"/>
  <c r="C243" i="1" s="1"/>
  <c r="F209" i="1"/>
  <c r="J209" i="1" s="1"/>
  <c r="I210" i="1"/>
  <c r="G210" i="1"/>
  <c r="F190" i="1"/>
  <c r="J190" i="1" s="1"/>
  <c r="F184" i="1"/>
  <c r="J184" i="1" s="1"/>
  <c r="D172" i="1"/>
  <c r="D191" i="1" s="1"/>
  <c r="F170" i="1"/>
  <c r="J170" i="1" s="1"/>
  <c r="F161" i="1"/>
  <c r="J161" i="1" s="1"/>
  <c r="L191" i="1"/>
  <c r="L211" i="1"/>
  <c r="F152" i="1"/>
  <c r="J152" i="1" s="1"/>
  <c r="M136" i="1"/>
  <c r="I136" i="1"/>
  <c r="H136" i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F117" i="1"/>
  <c r="J117" i="1" s="1"/>
  <c r="J127" i="1" s="1"/>
  <c r="F110" i="1"/>
  <c r="J110" i="1" s="1"/>
  <c r="G105" i="1"/>
  <c r="F94" i="1"/>
  <c r="J94" i="1"/>
  <c r="M105" i="1"/>
  <c r="I105" i="1"/>
  <c r="F89" i="1"/>
  <c r="J89" i="1" s="1"/>
  <c r="E105" i="1"/>
  <c r="C80" i="1"/>
  <c r="D54" i="1"/>
  <c r="L54" i="1"/>
  <c r="F36" i="1"/>
  <c r="J36" i="1" s="1"/>
  <c r="M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F216" i="2"/>
  <c r="J216" i="2" s="1"/>
  <c r="I230" i="2"/>
  <c r="I239" i="2" s="1"/>
  <c r="D174" i="2"/>
  <c r="I174" i="2"/>
  <c r="I207" i="2" s="1"/>
  <c r="F211" i="2"/>
  <c r="J211" i="2" s="1"/>
  <c r="F126" i="2"/>
  <c r="F127" i="2" s="1"/>
  <c r="D26" i="2"/>
  <c r="F68" i="2"/>
  <c r="J68" i="2" s="1"/>
  <c r="C80" i="2"/>
  <c r="F104" i="2"/>
  <c r="C230" i="2"/>
  <c r="C239" i="2" s="1"/>
  <c r="F236" i="2"/>
  <c r="D105" i="2"/>
  <c r="E54" i="2"/>
  <c r="G136" i="2"/>
  <c r="F229" i="2"/>
  <c r="J229" i="2" s="1"/>
  <c r="L26" i="2"/>
  <c r="F110" i="2"/>
  <c r="J110" i="2" s="1"/>
  <c r="L105" i="2"/>
  <c r="S105" i="5"/>
  <c r="AI105" i="5"/>
  <c r="D28" i="5"/>
  <c r="T28" i="5"/>
  <c r="AJ28" i="5"/>
  <c r="AU28" i="5"/>
  <c r="L54" i="5"/>
  <c r="L81" i="5" s="1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N221" i="4" s="1"/>
  <c r="R221" i="4" s="1"/>
  <c r="V221" i="4" s="1"/>
  <c r="Z221" i="4" s="1"/>
  <c r="AD221" i="4" s="1"/>
  <c r="AH221" i="4" s="1"/>
  <c r="AL221" i="4" s="1"/>
  <c r="AP221" i="4" s="1"/>
  <c r="AT221" i="4" s="1"/>
  <c r="AX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0" i="2"/>
  <c r="G239" i="2" s="1"/>
  <c r="C174" i="2"/>
  <c r="F152" i="2"/>
  <c r="F158" i="2" s="1"/>
  <c r="J94" i="2"/>
  <c r="F94" i="2"/>
  <c r="F63" i="2"/>
  <c r="F47" i="2"/>
  <c r="F32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H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AJ192" i="4"/>
  <c r="Q212" i="4"/>
  <c r="AW212" i="4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E26" i="2"/>
  <c r="C54" i="2"/>
  <c r="F44" i="2"/>
  <c r="F53" i="2"/>
  <c r="F89" i="2"/>
  <c r="J89" i="2" s="1"/>
  <c r="F25" i="2"/>
  <c r="D54" i="2"/>
  <c r="H54" i="2"/>
  <c r="H81" i="2" s="1"/>
  <c r="L54" i="2"/>
  <c r="G54" i="2"/>
  <c r="G81" i="2" s="1"/>
  <c r="M105" i="2"/>
  <c r="J97" i="2"/>
  <c r="C105" i="2"/>
  <c r="G105" i="2"/>
  <c r="E105" i="2"/>
  <c r="I105" i="2"/>
  <c r="F117" i="2"/>
  <c r="J117" i="2" s="1"/>
  <c r="J127" i="2" s="1"/>
  <c r="F133" i="2"/>
  <c r="J133" i="2" s="1"/>
  <c r="C136" i="2"/>
  <c r="J191" i="2"/>
  <c r="F192" i="2"/>
  <c r="F204" i="2"/>
  <c r="E136" i="2"/>
  <c r="G193" i="2"/>
  <c r="F172" i="2"/>
  <c r="J172" i="2" s="1"/>
  <c r="K172" i="2" s="1"/>
  <c r="F202" i="2"/>
  <c r="J202" i="2" s="1"/>
  <c r="J194" i="2"/>
  <c r="D230" i="2"/>
  <c r="D239" i="2" s="1"/>
  <c r="F186" i="2"/>
  <c r="J186" i="2" s="1"/>
  <c r="L230" i="2"/>
  <c r="L239" i="2" s="1"/>
  <c r="E230" i="2"/>
  <c r="H230" i="2"/>
  <c r="H239" i="2" s="1"/>
  <c r="M230" i="2"/>
  <c r="M239" i="2" s="1"/>
  <c r="J236" i="2"/>
  <c r="F225" i="1"/>
  <c r="J225" i="1" s="1"/>
  <c r="F220" i="1"/>
  <c r="J220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AW54" i="1"/>
  <c r="AM54" i="1"/>
  <c r="AM81" i="1" s="1"/>
  <c r="AG54" i="1"/>
  <c r="AG81" i="1" s="1"/>
  <c r="AG106" i="1" s="1"/>
  <c r="AG137" i="1" s="1"/>
  <c r="W54" i="1"/>
  <c r="Q54" i="1"/>
  <c r="G54" i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F47" i="1"/>
  <c r="J47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AW81" i="1" l="1"/>
  <c r="AW106" i="1" s="1"/>
  <c r="AW137" i="1" s="1"/>
  <c r="C81" i="2"/>
  <c r="AO212" i="4"/>
  <c r="T192" i="4"/>
  <c r="AV212" i="5"/>
  <c r="AJ106" i="3"/>
  <c r="H212" i="4"/>
  <c r="U192" i="4"/>
  <c r="AU81" i="4"/>
  <c r="AR106" i="1"/>
  <c r="AR137" i="1" s="1"/>
  <c r="H106" i="4"/>
  <c r="AQ81" i="4"/>
  <c r="AQ106" i="4" s="1"/>
  <c r="AW81" i="5"/>
  <c r="Y81" i="5"/>
  <c r="J80" i="2"/>
  <c r="AE106" i="1"/>
  <c r="AF81" i="4"/>
  <c r="I81" i="1"/>
  <c r="M81" i="5"/>
  <c r="J174" i="2"/>
  <c r="K174" i="2" s="1"/>
  <c r="C193" i="2"/>
  <c r="C207" i="2"/>
  <c r="C240" i="2" s="1"/>
  <c r="D193" i="2"/>
  <c r="D207" i="2"/>
  <c r="D240" i="2" s="1"/>
  <c r="E193" i="2"/>
  <c r="E207" i="2"/>
  <c r="I193" i="2"/>
  <c r="I106" i="1"/>
  <c r="I137" i="1" s="1"/>
  <c r="J23" i="1"/>
  <c r="J28" i="1" s="1"/>
  <c r="H81" i="1"/>
  <c r="H106" i="1" s="1"/>
  <c r="H137" i="1" s="1"/>
  <c r="J136" i="2"/>
  <c r="H106" i="2"/>
  <c r="H137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P106" i="4" s="1"/>
  <c r="P137" i="4" s="1"/>
  <c r="AI81" i="3"/>
  <c r="K212" i="4"/>
  <c r="K245" i="4" s="1"/>
  <c r="O81" i="5"/>
  <c r="O106" i="5" s="1"/>
  <c r="O137" i="5" s="1"/>
  <c r="AF81" i="1"/>
  <c r="AF106" i="1" s="1"/>
  <c r="AF137" i="1" s="1"/>
  <c r="AC137" i="4"/>
  <c r="AR212" i="5"/>
  <c r="AR245" i="5" s="1"/>
  <c r="AK212" i="5"/>
  <c r="AK245" i="5" s="1"/>
  <c r="AV81" i="1"/>
  <c r="AV106" i="1" s="1"/>
  <c r="AV137" i="1" s="1"/>
  <c r="T81" i="4"/>
  <c r="S245" i="5"/>
  <c r="L192" i="5"/>
  <c r="Y245" i="5"/>
  <c r="AS245" i="5"/>
  <c r="AF212" i="5"/>
  <c r="AF245" i="5" s="1"/>
  <c r="AG192" i="5"/>
  <c r="O81" i="4"/>
  <c r="O106" i="4" s="1"/>
  <c r="O137" i="4" s="1"/>
  <c r="J21" i="2"/>
  <c r="AS81" i="1"/>
  <c r="AS106" i="1" s="1"/>
  <c r="AS137" i="1" s="1"/>
  <c r="T211" i="1"/>
  <c r="T244" i="1" s="1"/>
  <c r="J44" i="2"/>
  <c r="J54" i="2" s="1"/>
  <c r="K54" i="2" s="1"/>
  <c r="AS211" i="1"/>
  <c r="I106" i="2"/>
  <c r="I137" i="2" s="1"/>
  <c r="J25" i="2"/>
  <c r="AB244" i="3"/>
  <c r="AJ81" i="4"/>
  <c r="AF244" i="1"/>
  <c r="AA244" i="1"/>
  <c r="AJ244" i="1"/>
  <c r="AE244" i="1"/>
  <c r="U244" i="1"/>
  <c r="AQ244" i="1"/>
  <c r="S244" i="1"/>
  <c r="AO244" i="1"/>
  <c r="AJ81" i="1"/>
  <c r="AJ106" i="1" s="1"/>
  <c r="AJ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X81" i="3"/>
  <c r="X106" i="3" s="1"/>
  <c r="X137" i="3" s="1"/>
  <c r="AC81" i="3"/>
  <c r="AC106" i="3" s="1"/>
  <c r="AC137" i="3" s="1"/>
  <c r="X245" i="5"/>
  <c r="H245" i="5"/>
  <c r="H245" i="4"/>
  <c r="AB81" i="4"/>
  <c r="AB106" i="4" s="1"/>
  <c r="AB137" i="4" s="1"/>
  <c r="AR81" i="4"/>
  <c r="D81" i="4"/>
  <c r="AV81" i="4"/>
  <c r="AV106" i="4" s="1"/>
  <c r="AV137" i="4" s="1"/>
  <c r="F80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M81" i="2"/>
  <c r="M106" i="2" s="1"/>
  <c r="M137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M193" i="2"/>
  <c r="X81" i="1"/>
  <c r="X106" i="1" s="1"/>
  <c r="X137" i="1" s="1"/>
  <c r="H193" i="2"/>
  <c r="F80" i="1"/>
  <c r="J80" i="1" s="1"/>
  <c r="E211" i="1"/>
  <c r="E244" i="1" s="1"/>
  <c r="H244" i="1"/>
  <c r="AB81" i="1"/>
  <c r="AB106" i="1" s="1"/>
  <c r="AB137" i="1" s="1"/>
  <c r="AC81" i="1"/>
  <c r="AC106" i="1" s="1"/>
  <c r="AC137" i="1" s="1"/>
  <c r="T81" i="1"/>
  <c r="T106" i="1" s="1"/>
  <c r="T137" i="1" s="1"/>
  <c r="H191" i="1"/>
  <c r="H240" i="2"/>
  <c r="C211" i="1"/>
  <c r="C244" i="1" s="1"/>
  <c r="Q81" i="1"/>
  <c r="Q106" i="1" s="1"/>
  <c r="Q137" i="1" s="1"/>
  <c r="J192" i="2"/>
  <c r="U81" i="1"/>
  <c r="U106" i="1" s="1"/>
  <c r="U137" i="1" s="1"/>
  <c r="E81" i="2"/>
  <c r="E106" i="2" s="1"/>
  <c r="E137" i="2" s="1"/>
  <c r="J104" i="2"/>
  <c r="E81" i="1"/>
  <c r="E106" i="1" s="1"/>
  <c r="E137" i="1" s="1"/>
  <c r="D81" i="1"/>
  <c r="D106" i="1" s="1"/>
  <c r="D137" i="1" s="1"/>
  <c r="AA81" i="1"/>
  <c r="AA106" i="1" s="1"/>
  <c r="AA137" i="1" s="1"/>
  <c r="D244" i="3"/>
  <c r="I244" i="1"/>
  <c r="F172" i="1"/>
  <c r="J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D81" i="2"/>
  <c r="D106" i="2" s="1"/>
  <c r="D137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L245" i="5"/>
  <c r="AJ137" i="3"/>
  <c r="D245" i="4"/>
  <c r="AA81" i="5"/>
  <c r="AA106" i="5" s="1"/>
  <c r="AA137" i="5" s="1"/>
  <c r="AB81" i="5"/>
  <c r="T81" i="5"/>
  <c r="T106" i="5" s="1"/>
  <c r="T137" i="5" s="1"/>
  <c r="L81" i="2"/>
  <c r="L106" i="2" s="1"/>
  <c r="L137" i="2" s="1"/>
  <c r="AI106" i="1"/>
  <c r="AI137" i="1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M81" i="1"/>
  <c r="M106" i="1" s="1"/>
  <c r="M137" i="1" s="1"/>
  <c r="G81" i="1"/>
  <c r="G106" i="1" s="1"/>
  <c r="G137" i="1" s="1"/>
  <c r="I240" i="2"/>
  <c r="M240" i="2"/>
  <c r="L240" i="2"/>
  <c r="F230" i="2"/>
  <c r="J230" i="2" s="1"/>
  <c r="K230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4" i="2"/>
  <c r="F207" i="2" s="1"/>
  <c r="J152" i="2"/>
  <c r="K152" i="2" s="1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6" i="2"/>
  <c r="C137" i="2" s="1"/>
  <c r="E239" i="2"/>
  <c r="F136" i="2"/>
  <c r="F26" i="2"/>
  <c r="G240" i="2"/>
  <c r="J204" i="2"/>
  <c r="G106" i="2"/>
  <c r="G137" i="2" s="1"/>
  <c r="F105" i="2"/>
  <c r="F54" i="2"/>
  <c r="C81" i="1"/>
  <c r="F54" i="1"/>
  <c r="J54" i="1" s="1"/>
  <c r="F28" i="1"/>
  <c r="C105" i="1"/>
  <c r="F127" i="1"/>
  <c r="C136" i="1"/>
  <c r="F234" i="1"/>
  <c r="J234" i="1" s="1"/>
  <c r="I246" i="3" l="1"/>
  <c r="AJ246" i="3"/>
  <c r="J158" i="2"/>
  <c r="J207" i="2" s="1"/>
  <c r="J105" i="2"/>
  <c r="J26" i="2"/>
  <c r="J81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3" i="2"/>
  <c r="D241" i="2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J211" i="1" s="1"/>
  <c r="F191" i="1"/>
  <c r="J191" i="1" s="1"/>
  <c r="H246" i="3"/>
  <c r="AA246" i="3"/>
  <c r="AW246" i="3"/>
  <c r="F192" i="5"/>
  <c r="AQ246" i="3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E240" i="2"/>
  <c r="E241" i="2" s="1"/>
  <c r="F239" i="2"/>
  <c r="J239" i="2" s="1"/>
  <c r="K239" i="2" s="1"/>
  <c r="K240" i="2" s="1"/>
  <c r="F243" i="1"/>
  <c r="J243" i="1" s="1"/>
  <c r="F136" i="1"/>
  <c r="J136" i="1" s="1"/>
  <c r="C106" i="1"/>
  <c r="F105" i="1"/>
  <c r="J105" i="1" s="1"/>
  <c r="F81" i="1"/>
  <c r="J240" i="2" l="1"/>
  <c r="J106" i="2"/>
  <c r="J137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F244" i="1"/>
  <c r="J244" i="1" s="1"/>
  <c r="V90" i="5"/>
  <c r="R94" i="5"/>
  <c r="J136" i="4"/>
  <c r="V90" i="4"/>
  <c r="R94" i="4"/>
  <c r="J136" i="3"/>
  <c r="Z90" i="3"/>
  <c r="V94" i="3"/>
  <c r="C246" i="3"/>
  <c r="F106" i="3"/>
  <c r="F137" i="3" s="1"/>
  <c r="F240" i="2"/>
  <c r="J193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C137" i="1"/>
  <c r="J245" i="4" l="1"/>
  <c r="N192" i="5"/>
  <c r="F246" i="5"/>
  <c r="F138" i="4"/>
  <c r="F241" i="2"/>
  <c r="F137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N245" i="4" l="1"/>
  <c r="R192" i="5"/>
  <c r="F245" i="1"/>
  <c r="F138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J138" i="1"/>
  <c r="J245" i="1"/>
  <c r="V192" i="5" l="1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V245" i="4" l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Z245" i="4" l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D245" i="4" l="1"/>
  <c r="AD244" i="3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H245" i="4" l="1"/>
  <c r="AL192" i="5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L245" i="5" l="1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P245" i="5" l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T245" i="5" l="1"/>
  <c r="AX81" i="5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K18" i="1"/>
  <c r="N18" i="1" s="1"/>
  <c r="R18" i="1" s="1"/>
  <c r="V18" i="1" s="1"/>
  <c r="Z18" i="1" s="1"/>
  <c r="AD18" i="1" s="1"/>
  <c r="AH18" i="1" s="1"/>
  <c r="AL18" i="1" s="1"/>
  <c r="AP18" i="1" s="1"/>
  <c r="AT18" i="1" s="1"/>
  <c r="AX18" i="1" s="1"/>
  <c r="K22" i="1"/>
  <c r="N22" i="1" s="1"/>
  <c r="R22" i="1" s="1"/>
  <c r="V22" i="1" s="1"/>
  <c r="Z22" i="1" s="1"/>
  <c r="AD22" i="1" s="1"/>
  <c r="AH22" i="1" s="1"/>
  <c r="AL22" i="1" s="1"/>
  <c r="AP22" i="1" s="1"/>
  <c r="AT22" i="1" s="1"/>
  <c r="AX22" i="1" s="1"/>
  <c r="N25" i="2"/>
  <c r="K25" i="2" s="1"/>
  <c r="K26" i="1"/>
  <c r="N26" i="1" s="1"/>
  <c r="R26" i="1" s="1"/>
  <c r="V26" i="1" s="1"/>
  <c r="Z26" i="1" s="1"/>
  <c r="AD26" i="1" s="1"/>
  <c r="AH26" i="1" s="1"/>
  <c r="AL26" i="1" s="1"/>
  <c r="AP26" i="1" s="1"/>
  <c r="AT26" i="1" s="1"/>
  <c r="AX26" i="1" s="1"/>
  <c r="K27" i="1" l="1"/>
  <c r="N27" i="1" l="1"/>
  <c r="R27" i="1" s="1"/>
  <c r="V27" i="1" s="1"/>
  <c r="Z27" i="1" s="1"/>
  <c r="AD27" i="1" s="1"/>
  <c r="AH27" i="1" s="1"/>
  <c r="AL27" i="1" s="1"/>
  <c r="AP27" i="1" s="1"/>
  <c r="AT27" i="1" s="1"/>
  <c r="AX27" i="1" s="1"/>
  <c r="K35" i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K37" i="1"/>
  <c r="N37" i="1" l="1"/>
  <c r="R37" i="1" s="1"/>
  <c r="V37" i="1" s="1"/>
  <c r="Z37" i="1" s="1"/>
  <c r="AD37" i="1" s="1"/>
  <c r="AH37" i="1" s="1"/>
  <c r="AL37" i="1" s="1"/>
  <c r="AP37" i="1" s="1"/>
  <c r="AT37" i="1" s="1"/>
  <c r="AX37" i="1" s="1"/>
  <c r="K45" i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N53" i="2"/>
  <c r="K53" i="2" s="1"/>
  <c r="K50" i="1"/>
  <c r="N50" i="1" l="1"/>
  <c r="R50" i="1" s="1"/>
  <c r="V50" i="1" s="1"/>
  <c r="Z50" i="1" s="1"/>
  <c r="AD50" i="1" s="1"/>
  <c r="AH50" i="1" s="1"/>
  <c r="AL50" i="1" s="1"/>
  <c r="AP50" i="1" s="1"/>
  <c r="AT50" i="1" s="1"/>
  <c r="AX50" i="1" s="1"/>
  <c r="K65" i="1"/>
  <c r="N65" i="1" l="1"/>
  <c r="R65" i="1" s="1"/>
  <c r="V65" i="1" s="1"/>
  <c r="Z65" i="1" s="1"/>
  <c r="AD65" i="1" s="1"/>
  <c r="AH65" i="1" s="1"/>
  <c r="AL65" i="1" s="1"/>
  <c r="AP65" i="1" s="1"/>
  <c r="AT65" i="1" s="1"/>
  <c r="AX65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90" i="1"/>
  <c r="N90" i="1" l="1"/>
  <c r="R90" i="1" l="1"/>
  <c r="V90" i="1" l="1"/>
  <c r="Z90" i="1" l="1"/>
  <c r="AD90" i="1" l="1"/>
  <c r="AH90" i="1" l="1"/>
  <c r="AL90" i="1" l="1"/>
  <c r="AP90" i="1" l="1"/>
  <c r="AT90" i="1" l="1"/>
  <c r="AX90" i="1" l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44" i="2"/>
  <c r="K47" i="2"/>
  <c r="K80" i="2"/>
  <c r="K81" i="2"/>
  <c r="K106" i="2"/>
  <c r="K137" i="2"/>
  <c r="N158" i="2"/>
  <c r="K158" i="2" s="1"/>
  <c r="K202" i="1" l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K205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K204" i="1"/>
  <c r="K209" i="1" s="1"/>
  <c r="K211" i="1" s="1"/>
  <c r="N209" i="1" l="1"/>
  <c r="K207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K206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R209" i="1" l="1"/>
  <c r="V209" i="1" s="1"/>
  <c r="Z209" i="1" s="1"/>
  <c r="AD209" i="1" s="1"/>
  <c r="AH209" i="1" s="1"/>
  <c r="AL209" i="1" s="1"/>
  <c r="AP209" i="1" s="1"/>
  <c r="AT209" i="1" s="1"/>
  <c r="AX209" i="1" s="1"/>
  <c r="AX118" i="1"/>
  <c r="AT118" i="1"/>
  <c r="AP118" i="1"/>
  <c r="AL118" i="1"/>
  <c r="AH118" i="1"/>
  <c r="AD118" i="1"/>
  <c r="Z118" i="1"/>
  <c r="V118" i="1"/>
  <c r="R118" i="1"/>
  <c r="N118" i="1"/>
  <c r="K118" i="1"/>
  <c r="K118" i="2"/>
  <c r="N118" i="2"/>
  <c r="AX218" i="1"/>
  <c r="AT218" i="1"/>
  <c r="AP218" i="1"/>
  <c r="AL218" i="1"/>
  <c r="AH218" i="1"/>
  <c r="AD218" i="1"/>
  <c r="Z218" i="1"/>
  <c r="V218" i="1"/>
  <c r="R218" i="1"/>
  <c r="N218" i="1"/>
  <c r="K218" i="1"/>
  <c r="K214" i="2"/>
  <c r="N214" i="2"/>
  <c r="AX12" i="1"/>
  <c r="AT12" i="1"/>
  <c r="N10" i="2"/>
  <c r="K10" i="2"/>
  <c r="K12" i="1"/>
  <c r="N12" i="1"/>
  <c r="R12" i="1"/>
  <c r="V12" i="1"/>
  <c r="Z12" i="1"/>
  <c r="AD12" i="1"/>
  <c r="AH12" i="1"/>
  <c r="AL12" i="1"/>
  <c r="AP12" i="1"/>
  <c r="AX32" i="1"/>
  <c r="AT32" i="1"/>
  <c r="K32" i="1"/>
  <c r="N32" i="1"/>
  <c r="R32" i="1"/>
  <c r="V32" i="1"/>
  <c r="Z32" i="1"/>
  <c r="AD32" i="1"/>
  <c r="AH32" i="1"/>
  <c r="AL32" i="1"/>
  <c r="AP32" i="1"/>
  <c r="AX159" i="1"/>
  <c r="AT159" i="1"/>
  <c r="N159" i="1"/>
  <c r="R159" i="1"/>
  <c r="V159" i="1"/>
  <c r="Z159" i="1"/>
  <c r="AD159" i="1"/>
  <c r="AH159" i="1"/>
  <c r="AL159" i="1"/>
  <c r="AP159" i="1"/>
  <c r="AX238" i="1"/>
  <c r="AT238" i="1"/>
  <c r="AP238" i="1"/>
  <c r="AL238" i="1"/>
  <c r="AH238" i="1"/>
  <c r="AD238" i="1"/>
  <c r="Z238" i="1"/>
  <c r="V238" i="1"/>
  <c r="R238" i="1"/>
  <c r="N238" i="1"/>
  <c r="K238" i="1"/>
  <c r="K234" i="2"/>
  <c r="N234" i="2"/>
  <c r="AX217" i="1"/>
  <c r="AT217" i="1"/>
  <c r="AP217" i="1"/>
  <c r="AL217" i="1"/>
  <c r="AH217" i="1"/>
  <c r="AD217" i="1"/>
  <c r="Z217" i="1"/>
  <c r="V217" i="1"/>
  <c r="R217" i="1"/>
  <c r="N217" i="1"/>
  <c r="K217" i="1"/>
  <c r="K213" i="2"/>
  <c r="N213" i="2"/>
  <c r="AX129" i="1"/>
  <c r="AT129" i="1"/>
  <c r="AP129" i="1"/>
  <c r="AL129" i="1"/>
  <c r="N129" i="2"/>
  <c r="K129" i="2"/>
  <c r="K129" i="1"/>
  <c r="N129" i="1"/>
  <c r="R129" i="1"/>
  <c r="V129" i="1"/>
  <c r="Z129" i="1"/>
  <c r="AD129" i="1"/>
  <c r="AH129" i="1"/>
  <c r="AX73" i="1"/>
  <c r="AT73" i="1"/>
  <c r="N73" i="2"/>
  <c r="K73" i="2"/>
  <c r="K73" i="1"/>
  <c r="N73" i="1"/>
  <c r="R73" i="1"/>
  <c r="V73" i="1"/>
  <c r="Z73" i="1"/>
  <c r="AD73" i="1"/>
  <c r="AH73" i="1"/>
  <c r="AL73" i="1"/>
  <c r="AP73" i="1"/>
  <c r="AX123" i="1"/>
  <c r="N123" i="2"/>
  <c r="K123" i="2"/>
  <c r="K123" i="1"/>
  <c r="N123" i="1"/>
  <c r="R123" i="1"/>
  <c r="V123" i="1"/>
  <c r="Z123" i="1"/>
  <c r="AD123" i="1"/>
  <c r="AH123" i="1"/>
  <c r="AL123" i="1"/>
  <c r="AP123" i="1"/>
  <c r="AT123" i="1"/>
  <c r="AX34" i="1"/>
  <c r="AT34" i="1"/>
  <c r="N34" i="1"/>
  <c r="R34" i="1"/>
  <c r="V34" i="1"/>
  <c r="Z34" i="1"/>
  <c r="AD34" i="1"/>
  <c r="AH34" i="1"/>
  <c r="AL34" i="1"/>
  <c r="AP34" i="1"/>
  <c r="AX30" i="1"/>
  <c r="AT30" i="1"/>
  <c r="AP30" i="1"/>
  <c r="AL30" i="1"/>
  <c r="AH30" i="1"/>
  <c r="N30" i="1"/>
  <c r="R30" i="1"/>
  <c r="V30" i="1"/>
  <c r="Z30" i="1"/>
  <c r="AD30" i="1"/>
  <c r="AX187" i="1"/>
  <c r="AT187" i="1"/>
  <c r="AP187" i="1"/>
  <c r="AL187" i="1"/>
  <c r="AH187" i="1"/>
  <c r="N189" i="2"/>
  <c r="K189" i="2"/>
  <c r="K187" i="1"/>
  <c r="N187" i="1"/>
  <c r="R187" i="1"/>
  <c r="V187" i="1"/>
  <c r="Z187" i="1"/>
  <c r="AD187" i="1"/>
  <c r="AX214" i="1"/>
  <c r="N210" i="2"/>
  <c r="K210" i="2"/>
  <c r="K214" i="1"/>
  <c r="N214" i="1"/>
  <c r="R214" i="1"/>
  <c r="V214" i="1"/>
  <c r="Z214" i="1"/>
  <c r="AD214" i="1"/>
  <c r="AH214" i="1"/>
  <c r="AL214" i="1"/>
  <c r="AP214" i="1"/>
  <c r="AT214" i="1"/>
  <c r="K21" i="2"/>
  <c r="AX107" i="1"/>
  <c r="N107" i="1"/>
  <c r="R107" i="1"/>
  <c r="V107" i="1"/>
  <c r="Z107" i="1"/>
  <c r="AD107" i="1"/>
  <c r="AH107" i="1"/>
  <c r="AL107" i="1"/>
  <c r="AP107" i="1"/>
  <c r="AT107" i="1"/>
  <c r="V94" i="1"/>
  <c r="AX100" i="1"/>
  <c r="AT100" i="1"/>
  <c r="AP100" i="1"/>
  <c r="N100" i="2"/>
  <c r="K100" i="2"/>
  <c r="K100" i="1"/>
  <c r="N100" i="1"/>
  <c r="R100" i="1"/>
  <c r="V100" i="1"/>
  <c r="Z100" i="1"/>
  <c r="AD100" i="1"/>
  <c r="AH100" i="1"/>
  <c r="AL100" i="1"/>
  <c r="N21" i="2"/>
  <c r="N26" i="2"/>
  <c r="K26" i="2"/>
  <c r="K28" i="1"/>
  <c r="N28" i="1"/>
  <c r="R28" i="1"/>
  <c r="V28" i="1"/>
  <c r="Z28" i="1"/>
  <c r="AD28" i="1"/>
  <c r="AH28" i="1"/>
  <c r="AL28" i="1"/>
  <c r="AP28" i="1"/>
  <c r="AT28" i="1"/>
  <c r="AX28" i="1"/>
  <c r="AX160" i="1"/>
  <c r="N160" i="2"/>
  <c r="K160" i="2"/>
  <c r="K160" i="1"/>
  <c r="N160" i="1"/>
  <c r="R160" i="1"/>
  <c r="V160" i="1"/>
  <c r="Z160" i="1"/>
  <c r="AD160" i="1"/>
  <c r="AH160" i="1"/>
  <c r="AL160" i="1"/>
  <c r="AP160" i="1"/>
  <c r="AT160" i="1"/>
  <c r="N231" i="1"/>
  <c r="R231" i="1"/>
  <c r="V231" i="1"/>
  <c r="Z231" i="1"/>
  <c r="AD231" i="1"/>
  <c r="AH231" i="1"/>
  <c r="AL231" i="1"/>
  <c r="AP231" i="1"/>
  <c r="AT231" i="1"/>
  <c r="AX231" i="1"/>
  <c r="N51" i="1"/>
  <c r="R51" i="1"/>
  <c r="V51" i="1"/>
  <c r="Z51" i="1"/>
  <c r="AD51" i="1"/>
  <c r="AH51" i="1"/>
  <c r="AL51" i="1"/>
  <c r="AP51" i="1"/>
  <c r="AT51" i="1"/>
  <c r="AX51" i="1"/>
  <c r="AX33" i="1"/>
  <c r="AT33" i="1"/>
  <c r="AP33" i="1"/>
  <c r="AL33" i="1"/>
  <c r="AH33" i="1"/>
  <c r="AD33" i="1"/>
  <c r="Z33" i="1"/>
  <c r="V33" i="1"/>
  <c r="R33" i="1"/>
  <c r="N33" i="1"/>
  <c r="N28" i="2"/>
  <c r="K28" i="2"/>
  <c r="K30" i="1"/>
  <c r="K33" i="1"/>
  <c r="Z94" i="1"/>
  <c r="N135" i="2"/>
  <c r="K135" i="2"/>
  <c r="K135" i="1"/>
  <c r="N135" i="1"/>
  <c r="R135" i="1"/>
  <c r="V135" i="1"/>
  <c r="Z135" i="1"/>
  <c r="AD135" i="1"/>
  <c r="AH135" i="1"/>
  <c r="AL135" i="1"/>
  <c r="AP135" i="1"/>
  <c r="AT135" i="1"/>
  <c r="AX135" i="1"/>
  <c r="AX154" i="1"/>
  <c r="AT154" i="1"/>
  <c r="AP154" i="1"/>
  <c r="AL154" i="1"/>
  <c r="AH154" i="1"/>
  <c r="AD154" i="1"/>
  <c r="Z154" i="1"/>
  <c r="V154" i="1"/>
  <c r="R154" i="1"/>
  <c r="N154" i="1"/>
  <c r="K154" i="1"/>
  <c r="K154" i="2"/>
  <c r="N154" i="2"/>
  <c r="N35" i="2"/>
  <c r="K35" i="2"/>
  <c r="AX229" i="1"/>
  <c r="AT229" i="1"/>
  <c r="AP229" i="1"/>
  <c r="N225" i="2"/>
  <c r="K225" i="2"/>
  <c r="K229" i="1"/>
  <c r="N229" i="1"/>
  <c r="R229" i="1"/>
  <c r="V229" i="1"/>
  <c r="Z229" i="1"/>
  <c r="AD229" i="1"/>
  <c r="AH229" i="1"/>
  <c r="AL229" i="1"/>
  <c r="AX234" i="1"/>
  <c r="AT234" i="1"/>
  <c r="AP234" i="1"/>
  <c r="K234" i="1"/>
  <c r="N234" i="1"/>
  <c r="R234" i="1"/>
  <c r="V234" i="1"/>
  <c r="Z234" i="1"/>
  <c r="AD234" i="1"/>
  <c r="AH234" i="1"/>
  <c r="AL234" i="1"/>
  <c r="AX166" i="1"/>
  <c r="AT166" i="1"/>
  <c r="AP166" i="1"/>
  <c r="AL166" i="1"/>
  <c r="AH166" i="1"/>
  <c r="AD166" i="1"/>
  <c r="Z166" i="1"/>
  <c r="V166" i="1"/>
  <c r="R166" i="1"/>
  <c r="N166" i="1"/>
  <c r="AX115" i="1"/>
  <c r="AT115" i="1"/>
  <c r="AP115" i="1"/>
  <c r="AL115" i="1"/>
  <c r="AH115" i="1"/>
  <c r="AD115" i="1"/>
  <c r="Z115" i="1"/>
  <c r="V115" i="1"/>
  <c r="R115" i="1"/>
  <c r="N115" i="1"/>
  <c r="K115" i="1"/>
  <c r="K115" i="2"/>
  <c r="N115" i="2"/>
  <c r="AX60" i="1"/>
  <c r="AT60" i="1"/>
  <c r="AP60" i="1"/>
  <c r="AL60" i="1"/>
  <c r="AH60" i="1"/>
  <c r="AD60" i="1"/>
  <c r="Z60" i="1"/>
  <c r="V60" i="1"/>
  <c r="R60" i="1"/>
  <c r="N60" i="1"/>
  <c r="K60" i="1"/>
  <c r="K60" i="2"/>
  <c r="N60" i="2"/>
  <c r="AX163" i="1"/>
  <c r="AT163" i="1"/>
  <c r="AP163" i="1"/>
  <c r="AL163" i="1"/>
  <c r="AH163" i="1"/>
  <c r="AD163" i="1"/>
  <c r="Z163" i="1"/>
  <c r="V163" i="1"/>
  <c r="R163" i="1"/>
  <c r="N163" i="1"/>
  <c r="K163" i="1"/>
  <c r="K163" i="2"/>
  <c r="N163" i="2"/>
  <c r="AX103" i="1"/>
  <c r="AT103" i="1"/>
  <c r="AP103" i="1"/>
  <c r="AL103" i="1"/>
  <c r="AH103" i="1"/>
  <c r="AD103" i="1"/>
  <c r="Z103" i="1"/>
  <c r="V103" i="1"/>
  <c r="R103" i="1"/>
  <c r="N103" i="1"/>
  <c r="K103" i="1"/>
  <c r="K103" i="2"/>
  <c r="N103" i="2"/>
  <c r="AX126" i="1"/>
  <c r="AT126" i="1"/>
  <c r="AP126" i="1"/>
  <c r="AL126" i="1"/>
  <c r="AH126" i="1"/>
  <c r="AD126" i="1"/>
  <c r="Z126" i="1"/>
  <c r="V126" i="1"/>
  <c r="R126" i="1"/>
  <c r="N126" i="1"/>
  <c r="K126" i="1"/>
  <c r="AX170" i="1"/>
  <c r="AT170" i="1"/>
  <c r="AP170" i="1"/>
  <c r="AL170" i="1"/>
  <c r="AH170" i="1"/>
  <c r="AD170" i="1"/>
  <c r="Z170" i="1"/>
  <c r="V170" i="1"/>
  <c r="R170" i="1"/>
  <c r="N170" i="1"/>
  <c r="N168" i="2"/>
  <c r="K168" i="2"/>
  <c r="K166" i="1"/>
  <c r="K170" i="1"/>
  <c r="K236" i="2"/>
  <c r="N236" i="2"/>
  <c r="AX223" i="1"/>
  <c r="AT223" i="1"/>
  <c r="N219" i="2"/>
  <c r="K219" i="2"/>
  <c r="K223" i="1"/>
  <c r="N223" i="1"/>
  <c r="R223" i="1"/>
  <c r="V223" i="1"/>
  <c r="Z223" i="1"/>
  <c r="AD223" i="1"/>
  <c r="AH223" i="1"/>
  <c r="AL223" i="1"/>
  <c r="AP223" i="1"/>
  <c r="AX11" i="1"/>
  <c r="AT11" i="1"/>
  <c r="N11" i="1"/>
  <c r="R11" i="1"/>
  <c r="V11" i="1"/>
  <c r="Z11" i="1"/>
  <c r="AD11" i="1"/>
  <c r="AH11" i="1"/>
  <c r="AL11" i="1"/>
  <c r="AP11" i="1"/>
  <c r="AX114" i="1"/>
  <c r="AT114" i="1"/>
  <c r="N114" i="2"/>
  <c r="K114" i="2"/>
  <c r="K114" i="1"/>
  <c r="N114" i="1"/>
  <c r="R114" i="1"/>
  <c r="V114" i="1"/>
  <c r="Z114" i="1"/>
  <c r="AD114" i="1"/>
  <c r="AH114" i="1"/>
  <c r="AL114" i="1"/>
  <c r="AP114" i="1"/>
  <c r="AX69" i="1"/>
  <c r="AT69" i="1"/>
  <c r="N69" i="2"/>
  <c r="K69" i="2"/>
  <c r="K69" i="1"/>
  <c r="N69" i="1"/>
  <c r="R69" i="1"/>
  <c r="V69" i="1"/>
  <c r="Z69" i="1"/>
  <c r="AD69" i="1"/>
  <c r="AH69" i="1"/>
  <c r="AL69" i="1"/>
  <c r="AP69" i="1"/>
  <c r="AX57" i="1"/>
  <c r="AT57" i="1"/>
  <c r="N57" i="2"/>
  <c r="K57" i="2"/>
  <c r="K57" i="1"/>
  <c r="N57" i="1"/>
  <c r="R57" i="1"/>
  <c r="V57" i="1"/>
  <c r="Z57" i="1"/>
  <c r="AD57" i="1"/>
  <c r="AH57" i="1"/>
  <c r="AL57" i="1"/>
  <c r="AP57" i="1"/>
  <c r="AX186" i="1"/>
  <c r="AT186" i="1"/>
  <c r="N188" i="2"/>
  <c r="K188" i="2"/>
  <c r="K186" i="1"/>
  <c r="N186" i="1"/>
  <c r="R186" i="1"/>
  <c r="V186" i="1"/>
  <c r="Z186" i="1"/>
  <c r="AD186" i="1"/>
  <c r="AH186" i="1"/>
  <c r="AL186" i="1"/>
  <c r="AP186" i="1"/>
  <c r="Z138" i="1"/>
  <c r="Z245" i="1"/>
  <c r="AX213" i="1"/>
  <c r="AT213" i="1"/>
  <c r="N209" i="2"/>
  <c r="K209" i="2"/>
  <c r="K213" i="1"/>
  <c r="N213" i="1"/>
  <c r="R213" i="1"/>
  <c r="V213" i="1"/>
  <c r="Z213" i="1"/>
  <c r="AD213" i="1"/>
  <c r="AH213" i="1"/>
  <c r="AL213" i="1"/>
  <c r="AP213" i="1"/>
  <c r="N59" i="2"/>
  <c r="K59" i="2"/>
  <c r="K59" i="1"/>
  <c r="N59" i="1"/>
  <c r="R59" i="1"/>
  <c r="V59" i="1"/>
  <c r="Z59" i="1"/>
  <c r="AD59" i="1"/>
  <c r="AH59" i="1"/>
  <c r="AL59" i="1"/>
  <c r="AP59" i="1"/>
  <c r="AT59" i="1"/>
  <c r="AX59" i="1"/>
  <c r="AP245" i="1"/>
  <c r="AP138" i="1"/>
  <c r="AX75" i="1"/>
  <c r="AT75" i="1"/>
  <c r="N75" i="2"/>
  <c r="K75" i="2"/>
  <c r="K75" i="1"/>
  <c r="N75" i="1"/>
  <c r="R75" i="1"/>
  <c r="V75" i="1"/>
  <c r="Z75" i="1"/>
  <c r="AD75" i="1"/>
  <c r="AH75" i="1"/>
  <c r="AL75" i="1"/>
  <c r="AP75" i="1"/>
  <c r="K32" i="2"/>
  <c r="K30" i="2"/>
  <c r="N30" i="2"/>
  <c r="N32" i="2"/>
  <c r="AX161" i="1"/>
  <c r="AT161" i="1"/>
  <c r="AP161" i="1"/>
  <c r="AL161" i="1"/>
  <c r="N161" i="1"/>
  <c r="R161" i="1"/>
  <c r="V161" i="1"/>
  <c r="Z161" i="1"/>
  <c r="AD161" i="1"/>
  <c r="AH161" i="1"/>
  <c r="AX177" i="1"/>
  <c r="AT177" i="1"/>
  <c r="AP177" i="1"/>
  <c r="AL177" i="1"/>
  <c r="K177" i="1"/>
  <c r="N177" i="1"/>
  <c r="R177" i="1"/>
  <c r="V177" i="1"/>
  <c r="Z177" i="1"/>
  <c r="AD177" i="1"/>
  <c r="AH177" i="1"/>
  <c r="N74" i="2"/>
  <c r="K74" i="2"/>
  <c r="K74" i="1"/>
  <c r="N74" i="1"/>
  <c r="R74" i="1"/>
  <c r="V74" i="1"/>
  <c r="Z74" i="1"/>
  <c r="AD74" i="1"/>
  <c r="AH74" i="1"/>
  <c r="AL74" i="1"/>
  <c r="AP74" i="1"/>
  <c r="AT74" i="1"/>
  <c r="AX74" i="1"/>
  <c r="R243" i="1"/>
  <c r="V243" i="1"/>
  <c r="Z243" i="1"/>
  <c r="AD243" i="1"/>
  <c r="AH243" i="1"/>
  <c r="AL243" i="1"/>
  <c r="AP243" i="1"/>
  <c r="AT243" i="1"/>
  <c r="AX243" i="1"/>
  <c r="N53" i="1"/>
  <c r="R53" i="1"/>
  <c r="V53" i="1"/>
  <c r="Z53" i="1"/>
  <c r="AD53" i="1"/>
  <c r="AH53" i="1"/>
  <c r="AL53" i="1"/>
  <c r="AP53" i="1"/>
  <c r="AT53" i="1"/>
  <c r="AX53" i="1"/>
  <c r="N87" i="2"/>
  <c r="K87" i="2"/>
  <c r="K87" i="1"/>
  <c r="N87" i="1"/>
  <c r="R87" i="1"/>
  <c r="V87" i="1"/>
  <c r="Z87" i="1"/>
  <c r="AD87" i="1"/>
  <c r="AH87" i="1"/>
  <c r="AL87" i="1"/>
  <c r="AP87" i="1"/>
  <c r="AT87" i="1"/>
  <c r="AX87" i="1"/>
  <c r="AX198" i="1"/>
  <c r="R198" i="1"/>
  <c r="V198" i="1"/>
  <c r="Z198" i="1"/>
  <c r="AD198" i="1"/>
  <c r="AH198" i="1"/>
  <c r="AL198" i="1"/>
  <c r="AP198" i="1"/>
  <c r="AT198" i="1"/>
  <c r="AX94" i="1"/>
  <c r="AX91" i="1"/>
  <c r="AH94" i="1"/>
  <c r="N193" i="2"/>
  <c r="K193" i="2"/>
  <c r="AX222" i="1"/>
  <c r="N222" i="1"/>
  <c r="R222" i="1"/>
  <c r="V222" i="1"/>
  <c r="Z222" i="1"/>
  <c r="AD222" i="1"/>
  <c r="AH222" i="1"/>
  <c r="AL222" i="1"/>
  <c r="AP222" i="1"/>
  <c r="AT222" i="1"/>
  <c r="R94" i="1"/>
  <c r="AX245" i="1"/>
  <c r="AX137" i="1"/>
  <c r="AX138" i="1"/>
  <c r="AX67" i="1"/>
  <c r="N67" i="2"/>
  <c r="K67" i="2"/>
  <c r="K67" i="1"/>
  <c r="N67" i="1"/>
  <c r="R67" i="1"/>
  <c r="V67" i="1"/>
  <c r="Z67" i="1"/>
  <c r="AD67" i="1"/>
  <c r="AH67" i="1"/>
  <c r="AL67" i="1"/>
  <c r="AP67" i="1"/>
  <c r="AT67" i="1"/>
  <c r="N15" i="2"/>
  <c r="K15" i="2"/>
  <c r="K17" i="1"/>
  <c r="N17" i="1"/>
  <c r="R17" i="1"/>
  <c r="V17" i="1"/>
  <c r="Z17" i="1"/>
  <c r="AD17" i="1"/>
  <c r="AH17" i="1"/>
  <c r="AL17" i="1"/>
  <c r="AP17" i="1"/>
  <c r="AT17" i="1"/>
  <c r="AX17" i="1"/>
  <c r="AX239" i="1"/>
  <c r="N235" i="2"/>
  <c r="K235" i="2"/>
  <c r="K239" i="1"/>
  <c r="N239" i="1"/>
  <c r="R239" i="1"/>
  <c r="V239" i="1"/>
  <c r="Z239" i="1"/>
  <c r="AD239" i="1"/>
  <c r="AH239" i="1"/>
  <c r="AL239" i="1"/>
  <c r="AP239" i="1"/>
  <c r="AT239" i="1"/>
  <c r="AH245" i="1"/>
  <c r="AH138" i="1"/>
  <c r="AX111" i="1"/>
  <c r="N111" i="1"/>
  <c r="R111" i="1"/>
  <c r="V111" i="1"/>
  <c r="Z111" i="1"/>
  <c r="AD111" i="1"/>
  <c r="AH111" i="1"/>
  <c r="AL111" i="1"/>
  <c r="AP111" i="1"/>
  <c r="AT111" i="1"/>
  <c r="N51" i="2"/>
  <c r="K51" i="2"/>
  <c r="K51" i="1"/>
  <c r="K53" i="1"/>
  <c r="K54" i="1"/>
  <c r="N54" i="1"/>
  <c r="R54" i="1"/>
  <c r="V54" i="1"/>
  <c r="Z54" i="1"/>
  <c r="AD54" i="1"/>
  <c r="AH54" i="1"/>
  <c r="AL54" i="1"/>
  <c r="AP54" i="1"/>
  <c r="AT54" i="1"/>
  <c r="AX54" i="1"/>
  <c r="N173" i="2"/>
  <c r="K173" i="2"/>
  <c r="K171" i="1"/>
  <c r="N171" i="1"/>
  <c r="R171" i="1"/>
  <c r="V171" i="1"/>
  <c r="Z171" i="1"/>
  <c r="AD171" i="1"/>
  <c r="AH171" i="1"/>
  <c r="AL171" i="1"/>
  <c r="AP171" i="1"/>
  <c r="AT171" i="1"/>
  <c r="AX171" i="1"/>
  <c r="AT91" i="1"/>
  <c r="AT94" i="1"/>
  <c r="AD94" i="1"/>
  <c r="N177" i="2"/>
  <c r="K177" i="2"/>
  <c r="K175" i="1"/>
  <c r="N175" i="1"/>
  <c r="R175" i="1"/>
  <c r="V175" i="1"/>
  <c r="Z175" i="1"/>
  <c r="AD175" i="1"/>
  <c r="AH175" i="1"/>
  <c r="AL175" i="1"/>
  <c r="AP175" i="1"/>
  <c r="AT175" i="1"/>
  <c r="AX175" i="1"/>
  <c r="K89" i="1"/>
  <c r="N89" i="1"/>
  <c r="R89" i="1"/>
  <c r="V89" i="1"/>
  <c r="Z89" i="1"/>
  <c r="AD89" i="1"/>
  <c r="AH89" i="1"/>
  <c r="AL89" i="1"/>
  <c r="AP89" i="1"/>
  <c r="AT89" i="1"/>
  <c r="AX89" i="1"/>
  <c r="N89" i="2"/>
  <c r="N171" i="2"/>
  <c r="K171" i="2"/>
  <c r="K169" i="1"/>
  <c r="N169" i="1"/>
  <c r="R169" i="1"/>
  <c r="V169" i="1"/>
  <c r="Z169" i="1"/>
  <c r="AD169" i="1"/>
  <c r="AH169" i="1"/>
  <c r="AL169" i="1"/>
  <c r="AP169" i="1"/>
  <c r="AT169" i="1"/>
  <c r="AX169" i="1"/>
  <c r="AD245" i="1"/>
  <c r="AD138" i="1"/>
  <c r="K228" i="1"/>
  <c r="N228" i="1"/>
  <c r="R228" i="1"/>
  <c r="V228" i="1"/>
  <c r="Z228" i="1"/>
  <c r="AD228" i="1"/>
  <c r="AH228" i="1"/>
  <c r="AL228" i="1"/>
  <c r="AP228" i="1"/>
  <c r="AT228" i="1"/>
  <c r="AX228" i="1"/>
  <c r="V245" i="1"/>
  <c r="V138" i="1"/>
  <c r="AP91" i="1"/>
  <c r="AP94" i="1"/>
  <c r="N108" i="2"/>
  <c r="K108" i="2"/>
  <c r="K108" i="1"/>
  <c r="N108" i="1"/>
  <c r="R108" i="1"/>
  <c r="V108" i="1"/>
  <c r="Z108" i="1"/>
  <c r="AD108" i="1"/>
  <c r="AH108" i="1"/>
  <c r="AL108" i="1"/>
  <c r="AP108" i="1"/>
  <c r="AT108" i="1"/>
  <c r="AX108" i="1"/>
  <c r="N138" i="1"/>
  <c r="N245" i="1"/>
  <c r="K94" i="1"/>
  <c r="AH127" i="1"/>
  <c r="AL127" i="1"/>
  <c r="AX155" i="1"/>
  <c r="N155" i="2"/>
  <c r="K155" i="2"/>
  <c r="K155" i="1"/>
  <c r="N155" i="1"/>
  <c r="R155" i="1"/>
  <c r="V155" i="1"/>
  <c r="Z155" i="1"/>
  <c r="AD155" i="1"/>
  <c r="AH155" i="1"/>
  <c r="AL155" i="1"/>
  <c r="AP155" i="1"/>
  <c r="AT155" i="1"/>
  <c r="AX180" i="1"/>
  <c r="N182" i="2"/>
  <c r="K182" i="2"/>
  <c r="K180" i="1"/>
  <c r="N180" i="1"/>
  <c r="R180" i="1"/>
  <c r="V180" i="1"/>
  <c r="Z180" i="1"/>
  <c r="AD180" i="1"/>
  <c r="AH180" i="1"/>
  <c r="AL180" i="1"/>
  <c r="AP180" i="1"/>
  <c r="AT180" i="1"/>
  <c r="R91" i="1"/>
  <c r="V91" i="1"/>
  <c r="Z91" i="1"/>
  <c r="AD91" i="1"/>
  <c r="AH91" i="1"/>
  <c r="AL91" i="1"/>
  <c r="AL94" i="1"/>
  <c r="AX121" i="1"/>
  <c r="AT121" i="1"/>
  <c r="AP121" i="1"/>
  <c r="N121" i="2"/>
  <c r="K121" i="2"/>
  <c r="K121" i="1"/>
  <c r="N121" i="1"/>
  <c r="R121" i="1"/>
  <c r="V121" i="1"/>
  <c r="Z121" i="1"/>
  <c r="AD121" i="1"/>
  <c r="AH121" i="1"/>
  <c r="AL121" i="1"/>
  <c r="N216" i="2"/>
  <c r="K216" i="2"/>
  <c r="AX97" i="1"/>
  <c r="AT97" i="1"/>
  <c r="N97" i="2"/>
  <c r="K97" i="2"/>
  <c r="K97" i="1"/>
  <c r="N97" i="1"/>
  <c r="R97" i="1"/>
  <c r="V97" i="1"/>
  <c r="Z97" i="1"/>
  <c r="AD97" i="1"/>
  <c r="AH97" i="1"/>
  <c r="AL97" i="1"/>
  <c r="AP97" i="1"/>
  <c r="AX21" i="1"/>
  <c r="AT21" i="1"/>
  <c r="N19" i="2"/>
  <c r="K19" i="2"/>
  <c r="K21" i="1"/>
  <c r="N21" i="1"/>
  <c r="R21" i="1"/>
  <c r="V21" i="1"/>
  <c r="Z21" i="1"/>
  <c r="AD21" i="1"/>
  <c r="AH21" i="1"/>
  <c r="AL21" i="1"/>
  <c r="AP21" i="1"/>
  <c r="AX185" i="1"/>
  <c r="AT185" i="1"/>
  <c r="AP185" i="1"/>
  <c r="N185" i="1"/>
  <c r="R185" i="1"/>
  <c r="V185" i="1"/>
  <c r="Z185" i="1"/>
  <c r="AD185" i="1"/>
  <c r="AH185" i="1"/>
  <c r="AL185" i="1"/>
  <c r="AX189" i="1"/>
  <c r="AT189" i="1"/>
  <c r="AP189" i="1"/>
  <c r="AL189" i="1"/>
  <c r="AH189" i="1"/>
  <c r="AD189" i="1"/>
  <c r="Z189" i="1"/>
  <c r="V189" i="1"/>
  <c r="R189" i="1"/>
  <c r="N189" i="1"/>
  <c r="K189" i="1"/>
  <c r="K191" i="2"/>
  <c r="N191" i="2"/>
  <c r="AX86" i="1"/>
  <c r="AT86" i="1"/>
  <c r="AP86" i="1"/>
  <c r="AL86" i="1"/>
  <c r="AH86" i="1"/>
  <c r="AD86" i="1"/>
  <c r="Z86" i="1"/>
  <c r="V86" i="1"/>
  <c r="R86" i="1"/>
  <c r="N86" i="1"/>
  <c r="K86" i="1"/>
  <c r="K86" i="2"/>
  <c r="N86" i="2"/>
  <c r="K81" i="1"/>
  <c r="N81" i="1"/>
  <c r="R81" i="1"/>
  <c r="V81" i="1"/>
  <c r="Z81" i="1"/>
  <c r="AD81" i="1"/>
  <c r="AH81" i="1"/>
  <c r="AL81" i="1"/>
  <c r="AP81" i="1"/>
  <c r="AT81" i="1"/>
  <c r="AX81" i="1"/>
  <c r="N221" i="2"/>
  <c r="K244" i="1"/>
  <c r="R127" i="1"/>
  <c r="N127" i="1"/>
  <c r="N201" i="2"/>
  <c r="K201" i="2"/>
  <c r="K201" i="1"/>
  <c r="N201" i="1"/>
  <c r="R201" i="1"/>
  <c r="V201" i="1"/>
  <c r="Z201" i="1"/>
  <c r="AD201" i="1"/>
  <c r="AH201" i="1"/>
  <c r="AL201" i="1"/>
  <c r="AP201" i="1"/>
  <c r="AT201" i="1"/>
  <c r="AX201" i="1"/>
  <c r="K91" i="1"/>
  <c r="N91" i="1"/>
  <c r="N94" i="1"/>
  <c r="AX64" i="1"/>
  <c r="AT64" i="1"/>
  <c r="N64" i="2"/>
  <c r="K64" i="2"/>
  <c r="K64" i="1"/>
  <c r="N64" i="1"/>
  <c r="R64" i="1"/>
  <c r="V64" i="1"/>
  <c r="Z64" i="1"/>
  <c r="AD64" i="1"/>
  <c r="AH64" i="1"/>
  <c r="AL64" i="1"/>
  <c r="AP64" i="1"/>
  <c r="N12" i="2"/>
  <c r="K12" i="2"/>
  <c r="K14" i="1"/>
  <c r="N14" i="1"/>
  <c r="R14" i="1"/>
  <c r="V14" i="1"/>
  <c r="Z14" i="1"/>
  <c r="AD14" i="1"/>
  <c r="AH14" i="1"/>
  <c r="AL14" i="1"/>
  <c r="AP14" i="1"/>
  <c r="AT14" i="1"/>
  <c r="AX14" i="1"/>
  <c r="N98" i="2"/>
  <c r="K98" i="2"/>
  <c r="K98" i="1"/>
  <c r="N98" i="1"/>
  <c r="R98" i="1"/>
  <c r="V98" i="1"/>
  <c r="Z98" i="1"/>
  <c r="AD98" i="1"/>
  <c r="AH98" i="1"/>
  <c r="AL98" i="1"/>
  <c r="AP98" i="1"/>
  <c r="AT98" i="1"/>
  <c r="AX98" i="1"/>
  <c r="N173" i="1"/>
  <c r="R173" i="1"/>
  <c r="V173" i="1"/>
  <c r="Z173" i="1"/>
  <c r="AD173" i="1"/>
  <c r="AH173" i="1"/>
  <c r="AL173" i="1"/>
  <c r="AP173" i="1"/>
  <c r="AT173" i="1"/>
  <c r="AX173" i="1"/>
  <c r="K161" i="2"/>
  <c r="N161" i="2"/>
  <c r="AX125" i="1"/>
  <c r="AT125" i="1"/>
  <c r="AP125" i="1"/>
  <c r="AL125" i="1"/>
  <c r="AH125" i="1"/>
  <c r="N125" i="2"/>
  <c r="K125" i="2"/>
  <c r="K125" i="1"/>
  <c r="N125" i="1"/>
  <c r="R125" i="1"/>
  <c r="V125" i="1"/>
  <c r="Z125" i="1"/>
  <c r="AD125" i="1"/>
  <c r="N215" i="2"/>
  <c r="K215" i="2"/>
  <c r="K219" i="1"/>
  <c r="N219" i="1"/>
  <c r="R219" i="1"/>
  <c r="V219" i="1"/>
  <c r="Z219" i="1"/>
  <c r="AD219" i="1"/>
  <c r="AH219" i="1"/>
  <c r="AL219" i="1"/>
  <c r="AP219" i="1"/>
  <c r="AT219" i="1"/>
  <c r="AX219" i="1"/>
  <c r="N13" i="2"/>
  <c r="K13" i="2"/>
  <c r="K15" i="1"/>
  <c r="N15" i="1"/>
  <c r="R15" i="1"/>
  <c r="V15" i="1"/>
  <c r="Z15" i="1"/>
  <c r="AD15" i="1"/>
  <c r="AH15" i="1"/>
  <c r="AL15" i="1"/>
  <c r="AP15" i="1"/>
  <c r="AT15" i="1"/>
  <c r="AX15" i="1"/>
  <c r="N33" i="2"/>
  <c r="K33" i="2"/>
  <c r="K34" i="1"/>
  <c r="K36" i="1"/>
  <c r="N36" i="1"/>
  <c r="R36" i="1"/>
  <c r="V36" i="1"/>
  <c r="Z36" i="1"/>
  <c r="AD36" i="1"/>
  <c r="AH36" i="1"/>
  <c r="AL36" i="1"/>
  <c r="AP36" i="1"/>
  <c r="AT36" i="1"/>
  <c r="AX36" i="1"/>
  <c r="AX151" i="1"/>
  <c r="N150" i="2"/>
  <c r="K150" i="2"/>
  <c r="K151" i="1"/>
  <c r="N151" i="1"/>
  <c r="R151" i="1"/>
  <c r="V151" i="1"/>
  <c r="Z151" i="1"/>
  <c r="AD151" i="1"/>
  <c r="AH151" i="1"/>
  <c r="AL151" i="1"/>
  <c r="AP151" i="1"/>
  <c r="AT151" i="1"/>
  <c r="AT245" i="1"/>
  <c r="AP137" i="1"/>
  <c r="AT137" i="1"/>
  <c r="AT138" i="1"/>
  <c r="AX92" i="1"/>
  <c r="N92" i="2"/>
  <c r="K92" i="2"/>
  <c r="K92" i="1"/>
  <c r="N92" i="1"/>
  <c r="R92" i="1"/>
  <c r="V92" i="1"/>
  <c r="Z92" i="1"/>
  <c r="AD92" i="1"/>
  <c r="AH92" i="1"/>
  <c r="AL92" i="1"/>
  <c r="AP92" i="1"/>
  <c r="AT92" i="1"/>
  <c r="K179" i="2"/>
  <c r="N179" i="2"/>
  <c r="N186" i="2"/>
  <c r="N207" i="2"/>
  <c r="N240" i="2"/>
  <c r="N241" i="2"/>
  <c r="N68" i="2"/>
  <c r="AX116" i="1"/>
  <c r="N116" i="2"/>
  <c r="K116" i="2"/>
  <c r="K116" i="1"/>
  <c r="N116" i="1"/>
  <c r="R116" i="1"/>
  <c r="V116" i="1"/>
  <c r="Z116" i="1"/>
  <c r="AD116" i="1"/>
  <c r="AH116" i="1"/>
  <c r="AL116" i="1"/>
  <c r="AP116" i="1"/>
  <c r="AT116" i="1"/>
  <c r="N105" i="2"/>
  <c r="N104" i="2"/>
  <c r="K104" i="2"/>
  <c r="N187" i="2"/>
  <c r="K187" i="2"/>
  <c r="K185" i="1"/>
  <c r="K190" i="1"/>
  <c r="N190" i="1"/>
  <c r="R190" i="1"/>
  <c r="V190" i="1"/>
  <c r="Z190" i="1"/>
  <c r="AD190" i="1"/>
  <c r="AH190" i="1"/>
  <c r="AL190" i="1"/>
  <c r="AP190" i="1"/>
  <c r="AT190" i="1"/>
  <c r="AX190" i="1"/>
  <c r="N196" i="2"/>
  <c r="K196" i="2"/>
  <c r="K195" i="1"/>
  <c r="N195" i="1"/>
  <c r="R195" i="1"/>
  <c r="V195" i="1"/>
  <c r="Z195" i="1"/>
  <c r="AD195" i="1"/>
  <c r="AH195" i="1"/>
  <c r="AL195" i="1"/>
  <c r="AP195" i="1"/>
  <c r="AT195" i="1"/>
  <c r="AX195" i="1"/>
  <c r="AX63" i="1"/>
  <c r="AT63" i="1"/>
  <c r="AP63" i="1"/>
  <c r="K63" i="1"/>
  <c r="N63" i="1"/>
  <c r="R63" i="1"/>
  <c r="V63" i="1"/>
  <c r="Z63" i="1"/>
  <c r="AD63" i="1"/>
  <c r="AH63" i="1"/>
  <c r="AL63" i="1"/>
  <c r="N195" i="2"/>
  <c r="K195" i="2"/>
  <c r="K194" i="1"/>
  <c r="N194" i="1"/>
  <c r="R194" i="1"/>
  <c r="V194" i="1"/>
  <c r="Z194" i="1"/>
  <c r="AD194" i="1"/>
  <c r="AH194" i="1"/>
  <c r="AL194" i="1"/>
  <c r="AP194" i="1"/>
  <c r="AT194" i="1"/>
  <c r="AX194" i="1"/>
  <c r="N112" i="2"/>
  <c r="K112" i="2"/>
  <c r="K112" i="1"/>
  <c r="N112" i="1"/>
  <c r="R112" i="1"/>
  <c r="V112" i="1"/>
  <c r="Z112" i="1"/>
  <c r="AD112" i="1"/>
  <c r="AH112" i="1"/>
  <c r="AL112" i="1"/>
  <c r="AP112" i="1"/>
  <c r="AT112" i="1"/>
  <c r="AX112" i="1"/>
  <c r="N109" i="2"/>
  <c r="K109" i="2"/>
  <c r="K109" i="1"/>
  <c r="N109" i="1"/>
  <c r="R109" i="1"/>
  <c r="V109" i="1"/>
  <c r="Z109" i="1"/>
  <c r="AD109" i="1"/>
  <c r="AH109" i="1"/>
  <c r="AL109" i="1"/>
  <c r="AP109" i="1"/>
  <c r="AT109" i="1"/>
  <c r="AX109" i="1"/>
  <c r="N95" i="1"/>
  <c r="R95" i="1"/>
  <c r="V95" i="1"/>
  <c r="Z95" i="1"/>
  <c r="AD95" i="1"/>
  <c r="AH95" i="1"/>
  <c r="AL95" i="1"/>
  <c r="AP95" i="1"/>
  <c r="AT95" i="1"/>
  <c r="AX95" i="1"/>
  <c r="N68" i="1"/>
  <c r="R68" i="1"/>
  <c r="V68" i="1"/>
  <c r="Z68" i="1"/>
  <c r="AD68" i="1"/>
  <c r="AH68" i="1"/>
  <c r="AL68" i="1"/>
  <c r="AP68" i="1"/>
  <c r="AT68" i="1"/>
  <c r="AX68" i="1"/>
  <c r="N41" i="2"/>
  <c r="K41" i="2"/>
  <c r="K42" i="1"/>
  <c r="N42" i="1"/>
  <c r="R42" i="1"/>
  <c r="V42" i="1"/>
  <c r="Z42" i="1"/>
  <c r="AD42" i="1"/>
  <c r="AH42" i="1"/>
  <c r="AL42" i="1"/>
  <c r="AP42" i="1"/>
  <c r="AT42" i="1"/>
  <c r="AX42" i="1"/>
  <c r="K232" i="1"/>
  <c r="N232" i="1"/>
  <c r="R232" i="1"/>
  <c r="V232" i="1"/>
  <c r="Z232" i="1"/>
  <c r="AD232" i="1"/>
  <c r="AH232" i="1"/>
  <c r="AL232" i="1"/>
  <c r="AP232" i="1"/>
  <c r="AT232" i="1"/>
  <c r="AX232" i="1"/>
  <c r="K192" i="2"/>
  <c r="N192" i="2"/>
  <c r="N156" i="2"/>
  <c r="K156" i="2"/>
  <c r="K156" i="1"/>
  <c r="N156" i="1"/>
  <c r="R156" i="1"/>
  <c r="V156" i="1"/>
  <c r="Z156" i="1"/>
  <c r="AD156" i="1"/>
  <c r="AH156" i="1"/>
  <c r="AL156" i="1"/>
  <c r="AP156" i="1"/>
  <c r="AT156" i="1"/>
  <c r="AX156" i="1"/>
  <c r="AX127" i="1"/>
  <c r="AX117" i="1"/>
  <c r="Z127" i="1"/>
  <c r="K106" i="1"/>
  <c r="N106" i="1"/>
  <c r="R106" i="1"/>
  <c r="V106" i="1"/>
  <c r="Z106" i="1"/>
  <c r="AD106" i="1"/>
  <c r="AH106" i="1"/>
  <c r="AL106" i="1"/>
  <c r="AP106" i="1"/>
  <c r="AT106" i="1"/>
  <c r="AX106" i="1"/>
  <c r="N122" i="2"/>
  <c r="K122" i="2"/>
  <c r="K122" i="1"/>
  <c r="N122" i="1"/>
  <c r="R122" i="1"/>
  <c r="V122" i="1"/>
  <c r="Z122" i="1"/>
  <c r="AD122" i="1"/>
  <c r="AH122" i="1"/>
  <c r="AL122" i="1"/>
  <c r="AP122" i="1"/>
  <c r="AT122" i="1"/>
  <c r="AX122" i="1"/>
  <c r="AX241" i="1"/>
  <c r="K228" i="2"/>
  <c r="N228" i="2"/>
  <c r="N237" i="2"/>
  <c r="K237" i="2"/>
  <c r="K241" i="1"/>
  <c r="N241" i="1"/>
  <c r="R241" i="1"/>
  <c r="V241" i="1"/>
  <c r="Z241" i="1"/>
  <c r="AD241" i="1"/>
  <c r="AH241" i="1"/>
  <c r="AL241" i="1"/>
  <c r="AP241" i="1"/>
  <c r="AT241" i="1"/>
  <c r="AX80" i="1"/>
  <c r="AT80" i="1"/>
  <c r="K68" i="1"/>
  <c r="K80" i="1"/>
  <c r="N80" i="1"/>
  <c r="R80" i="1"/>
  <c r="V80" i="1"/>
  <c r="Z80" i="1"/>
  <c r="AD80" i="1"/>
  <c r="AH80" i="1"/>
  <c r="AL80" i="1"/>
  <c r="AP80" i="1"/>
  <c r="AX128" i="1"/>
  <c r="N128" i="1"/>
  <c r="R128" i="1"/>
  <c r="V128" i="1"/>
  <c r="Z128" i="1"/>
  <c r="AD128" i="1"/>
  <c r="AH128" i="1"/>
  <c r="AL128" i="1"/>
  <c r="AP128" i="1"/>
  <c r="AT128" i="1"/>
  <c r="AX96" i="1"/>
  <c r="AT96" i="1"/>
  <c r="AP96" i="1"/>
  <c r="AL96" i="1"/>
  <c r="AH96" i="1"/>
  <c r="AD96" i="1"/>
  <c r="Z96" i="1"/>
  <c r="V96" i="1"/>
  <c r="R96" i="1"/>
  <c r="N96" i="1"/>
  <c r="K96" i="1"/>
  <c r="K96" i="2"/>
  <c r="N96" i="2"/>
  <c r="AX47" i="1"/>
  <c r="AT47" i="1"/>
  <c r="AP47" i="1"/>
  <c r="AL47" i="1"/>
  <c r="AH47" i="1"/>
  <c r="AD47" i="1"/>
  <c r="Z47" i="1"/>
  <c r="V47" i="1"/>
  <c r="R47" i="1"/>
  <c r="N47" i="1"/>
  <c r="K47" i="1"/>
  <c r="AX224" i="1"/>
  <c r="AT224" i="1"/>
  <c r="N220" i="2"/>
  <c r="K220" i="2"/>
  <c r="K224" i="1"/>
  <c r="N224" i="1"/>
  <c r="R224" i="1"/>
  <c r="V224" i="1"/>
  <c r="Z224" i="1"/>
  <c r="AD224" i="1"/>
  <c r="AH224" i="1"/>
  <c r="AL224" i="1"/>
  <c r="AP224" i="1"/>
  <c r="N18" i="2"/>
  <c r="K18" i="2"/>
  <c r="K20" i="1"/>
  <c r="N20" i="1"/>
  <c r="R20" i="1"/>
  <c r="V20" i="1"/>
  <c r="Z20" i="1"/>
  <c r="AD20" i="1"/>
  <c r="AH20" i="1"/>
  <c r="AL20" i="1"/>
  <c r="AP20" i="1"/>
  <c r="AT20" i="1"/>
  <c r="AX20" i="1"/>
  <c r="N176" i="2"/>
  <c r="K176" i="2"/>
  <c r="K174" i="1"/>
  <c r="N174" i="1"/>
  <c r="R174" i="1"/>
  <c r="V174" i="1"/>
  <c r="Z174" i="1"/>
  <c r="AD174" i="1"/>
  <c r="AH174" i="1"/>
  <c r="AL174" i="1"/>
  <c r="AP174" i="1"/>
  <c r="AT174" i="1"/>
  <c r="AX174" i="1"/>
  <c r="K243" i="1"/>
  <c r="N243" i="1"/>
  <c r="N244" i="1"/>
  <c r="R244" i="1"/>
  <c r="V244" i="1"/>
  <c r="Z244" i="1"/>
  <c r="AD244" i="1"/>
  <c r="AH244" i="1"/>
  <c r="AL244" i="1"/>
  <c r="AP244" i="1"/>
  <c r="AT244" i="1"/>
  <c r="AX244" i="1"/>
  <c r="N136" i="2"/>
  <c r="N127" i="2"/>
  <c r="N117" i="2"/>
  <c r="K117" i="2"/>
  <c r="K110" i="2"/>
  <c r="N110" i="2"/>
  <c r="N52" i="2"/>
  <c r="K52" i="2"/>
  <c r="K52" i="1"/>
  <c r="N52" i="1"/>
  <c r="R52" i="1"/>
  <c r="V52" i="1"/>
  <c r="Z52" i="1"/>
  <c r="AD52" i="1"/>
  <c r="AH52" i="1"/>
  <c r="AL52" i="1"/>
  <c r="AP52" i="1"/>
  <c r="AT52" i="1"/>
  <c r="AX52" i="1"/>
  <c r="AX133" i="1"/>
  <c r="N128" i="2"/>
  <c r="K128" i="2"/>
  <c r="K128" i="1"/>
  <c r="K133" i="1"/>
  <c r="N133" i="1"/>
  <c r="R133" i="1"/>
  <c r="V133" i="1"/>
  <c r="Z133" i="1"/>
  <c r="AD133" i="1"/>
  <c r="AH133" i="1"/>
  <c r="AL133" i="1"/>
  <c r="AP133" i="1"/>
  <c r="AT133" i="1"/>
  <c r="K158" i="1"/>
  <c r="N158" i="1"/>
  <c r="R158" i="1"/>
  <c r="V158" i="1"/>
  <c r="Z158" i="1"/>
  <c r="AD158" i="1"/>
  <c r="AH158" i="1"/>
  <c r="AL158" i="1"/>
  <c r="AP158" i="1"/>
  <c r="AT158" i="1"/>
  <c r="AX158" i="1"/>
  <c r="N216" i="1"/>
  <c r="R216" i="1"/>
  <c r="V216" i="1"/>
  <c r="Z216" i="1"/>
  <c r="AD216" i="1"/>
  <c r="AH216" i="1"/>
  <c r="AL216" i="1"/>
  <c r="AP216" i="1"/>
  <c r="AT216" i="1"/>
  <c r="AX216" i="1"/>
  <c r="AX84" i="1"/>
  <c r="AT84" i="1"/>
  <c r="N84" i="2"/>
  <c r="K84" i="2"/>
  <c r="K84" i="1"/>
  <c r="N84" i="1"/>
  <c r="R84" i="1"/>
  <c r="V84" i="1"/>
  <c r="Z84" i="1"/>
  <c r="AD84" i="1"/>
  <c r="AH84" i="1"/>
  <c r="AL84" i="1"/>
  <c r="AP84" i="1"/>
  <c r="AX44" i="1"/>
  <c r="AT44" i="1"/>
  <c r="AP44" i="1"/>
  <c r="AL44" i="1"/>
  <c r="AH44" i="1"/>
  <c r="K44" i="1"/>
  <c r="N44" i="1"/>
  <c r="R44" i="1"/>
  <c r="V44" i="1"/>
  <c r="Z44" i="1"/>
  <c r="AD44" i="1"/>
  <c r="AX236" i="1"/>
  <c r="N232" i="2"/>
  <c r="K232" i="2"/>
  <c r="K236" i="1"/>
  <c r="N236" i="1"/>
  <c r="R236" i="1"/>
  <c r="V236" i="1"/>
  <c r="Z236" i="1"/>
  <c r="AD236" i="1"/>
  <c r="AH236" i="1"/>
  <c r="AL236" i="1"/>
  <c r="AP236" i="1"/>
  <c r="AT236" i="1"/>
  <c r="AX130" i="1"/>
  <c r="N130" i="2"/>
  <c r="K130" i="2"/>
  <c r="K130" i="1"/>
  <c r="N130" i="1"/>
  <c r="R130" i="1"/>
  <c r="V130" i="1"/>
  <c r="Z130" i="1"/>
  <c r="AD130" i="1"/>
  <c r="AH130" i="1"/>
  <c r="AL130" i="1"/>
  <c r="AP130" i="1"/>
  <c r="AT130" i="1"/>
  <c r="R138" i="1"/>
  <c r="R245" i="1"/>
  <c r="AP127" i="1"/>
  <c r="N204" i="2"/>
  <c r="N197" i="2"/>
  <c r="K197" i="2"/>
  <c r="K196" i="1"/>
  <c r="N196" i="1"/>
  <c r="R196" i="1"/>
  <c r="V196" i="1"/>
  <c r="Z196" i="1"/>
  <c r="AD196" i="1"/>
  <c r="AH196" i="1"/>
  <c r="AL196" i="1"/>
  <c r="AP196" i="1"/>
  <c r="AT196" i="1"/>
  <c r="AX196" i="1"/>
  <c r="AL138" i="1"/>
  <c r="K137" i="1"/>
  <c r="N137" i="1"/>
  <c r="R137" i="1"/>
  <c r="V137" i="1"/>
  <c r="Z137" i="1"/>
  <c r="AD137" i="1"/>
  <c r="AH137" i="1"/>
  <c r="AL137" i="1"/>
  <c r="AL245" i="1"/>
  <c r="N211" i="1"/>
  <c r="R211" i="1"/>
  <c r="V211" i="1"/>
  <c r="Z211" i="1"/>
  <c r="AD211" i="1"/>
  <c r="AH211" i="1"/>
  <c r="AL211" i="1"/>
  <c r="AP211" i="1"/>
  <c r="AT211" i="1"/>
  <c r="AX211" i="1"/>
  <c r="AX212" i="1"/>
  <c r="N212" i="1"/>
  <c r="R212" i="1"/>
  <c r="V212" i="1"/>
  <c r="Z212" i="1"/>
  <c r="AD212" i="1"/>
  <c r="AH212" i="1"/>
  <c r="AL212" i="1"/>
  <c r="AP212" i="1"/>
  <c r="AT212" i="1"/>
  <c r="AH117" i="1"/>
  <c r="AL117" i="1"/>
  <c r="AP117" i="1"/>
  <c r="AT117" i="1"/>
  <c r="AT127" i="1"/>
  <c r="N184" i="1"/>
  <c r="R184" i="1"/>
  <c r="V184" i="1"/>
  <c r="Z184" i="1"/>
  <c r="AD184" i="1"/>
  <c r="AH184" i="1"/>
  <c r="AL184" i="1"/>
  <c r="AP184" i="1"/>
  <c r="AT184" i="1"/>
  <c r="AX184" i="1"/>
  <c r="Z117" i="1"/>
  <c r="AD117" i="1"/>
  <c r="AD127" i="1"/>
  <c r="N46" i="2"/>
  <c r="K46" i="2"/>
  <c r="K46" i="1"/>
  <c r="N46" i="1"/>
  <c r="R46" i="1"/>
  <c r="V46" i="1"/>
  <c r="Z46" i="1"/>
  <c r="AD46" i="1"/>
  <c r="AH46" i="1"/>
  <c r="AL46" i="1"/>
  <c r="AP46" i="1"/>
  <c r="AT46" i="1"/>
  <c r="AX46" i="1"/>
  <c r="N132" i="2"/>
  <c r="K132" i="2"/>
  <c r="K132" i="1"/>
  <c r="N132" i="1"/>
  <c r="R132" i="1"/>
  <c r="V132" i="1"/>
  <c r="Z132" i="1"/>
  <c r="AD132" i="1"/>
  <c r="AH132" i="1"/>
  <c r="AL132" i="1"/>
  <c r="AP132" i="1"/>
  <c r="AT132" i="1"/>
  <c r="AX132" i="1"/>
  <c r="N133" i="2"/>
  <c r="K133" i="2"/>
  <c r="AX208" i="1"/>
  <c r="N203" i="2"/>
  <c r="K203" i="2"/>
  <c r="K208" i="1"/>
  <c r="N208" i="1"/>
  <c r="R208" i="1"/>
  <c r="V208" i="1"/>
  <c r="Z208" i="1"/>
  <c r="AD208" i="1"/>
  <c r="AH208" i="1"/>
  <c r="AL208" i="1"/>
  <c r="AP208" i="1"/>
  <c r="AT208" i="1"/>
  <c r="N117" i="1"/>
  <c r="R117" i="1"/>
  <c r="V117" i="1"/>
  <c r="V127" i="1"/>
  <c r="AX41" i="1"/>
  <c r="AT41" i="1"/>
  <c r="AP41" i="1"/>
  <c r="N40" i="2"/>
  <c r="K40" i="2"/>
  <c r="K41" i="1"/>
  <c r="N41" i="1"/>
  <c r="R41" i="1"/>
  <c r="V41" i="1"/>
  <c r="Z41" i="1"/>
  <c r="AD41" i="1"/>
  <c r="AH41" i="1"/>
  <c r="AL41" i="1"/>
  <c r="K203" i="1"/>
  <c r="K210" i="1"/>
  <c r="N56" i="2"/>
  <c r="K56" i="2"/>
  <c r="K56" i="1"/>
  <c r="N56" i="1"/>
  <c r="R56" i="1"/>
  <c r="V56" i="1"/>
  <c r="Z56" i="1"/>
  <c r="AD56" i="1"/>
  <c r="AH56" i="1"/>
  <c r="AL56" i="1"/>
  <c r="AP56" i="1"/>
  <c r="AT56" i="1"/>
  <c r="AX56" i="1"/>
  <c r="N70" i="2"/>
  <c r="K70" i="2"/>
  <c r="K70" i="1"/>
  <c r="N70" i="1"/>
  <c r="R70" i="1"/>
  <c r="V70" i="1"/>
  <c r="Z70" i="1"/>
  <c r="AD70" i="1"/>
  <c r="AH70" i="1"/>
  <c r="AL70" i="1"/>
  <c r="AP70" i="1"/>
  <c r="AT70" i="1"/>
  <c r="AX70" i="1"/>
  <c r="K91" i="2"/>
  <c r="N91" i="2"/>
  <c r="N94" i="2"/>
  <c r="N82" i="2"/>
  <c r="K82" i="2"/>
  <c r="K82" i="1"/>
  <c r="N82" i="1"/>
  <c r="R82" i="1"/>
  <c r="V82" i="1"/>
  <c r="Z82" i="1"/>
  <c r="AD82" i="1"/>
  <c r="AH82" i="1"/>
  <c r="AL82" i="1"/>
  <c r="AP82" i="1"/>
  <c r="AT82" i="1"/>
  <c r="AX82" i="1"/>
  <c r="N104" i="1"/>
  <c r="R104" i="1"/>
  <c r="V104" i="1"/>
  <c r="Z104" i="1"/>
  <c r="AD104" i="1"/>
  <c r="AH104" i="1"/>
  <c r="AL104" i="1"/>
  <c r="AP104" i="1"/>
  <c r="AT104" i="1"/>
  <c r="AX104" i="1"/>
  <c r="AX110" i="1"/>
  <c r="AT110" i="1"/>
  <c r="AP110" i="1"/>
  <c r="AL110" i="1"/>
  <c r="AH110" i="1"/>
  <c r="AD110" i="1"/>
  <c r="Z110" i="1"/>
  <c r="V110" i="1"/>
  <c r="R110" i="1"/>
  <c r="N110" i="1"/>
  <c r="N107" i="2"/>
  <c r="K107" i="2"/>
  <c r="K107" i="1"/>
  <c r="K110" i="1"/>
  <c r="AX193" i="1"/>
  <c r="AT193" i="1"/>
  <c r="AP193" i="1"/>
  <c r="AL193" i="1"/>
  <c r="AH193" i="1"/>
  <c r="AD193" i="1"/>
  <c r="Z193" i="1"/>
  <c r="V193" i="1"/>
  <c r="R193" i="1"/>
  <c r="N193" i="1"/>
  <c r="K193" i="1"/>
  <c r="K211" i="2"/>
  <c r="N211" i="2"/>
  <c r="AX203" i="1"/>
  <c r="R203" i="1"/>
  <c r="V203" i="1"/>
  <c r="Z203" i="1"/>
  <c r="AD203" i="1"/>
  <c r="AH203" i="1"/>
  <c r="AL203" i="1"/>
  <c r="AP203" i="1"/>
  <c r="AT203" i="1"/>
  <c r="N113" i="2"/>
  <c r="K113" i="2"/>
  <c r="K113" i="1"/>
  <c r="N113" i="1"/>
  <c r="R113" i="1"/>
  <c r="V113" i="1"/>
  <c r="Z113" i="1"/>
  <c r="AD113" i="1"/>
  <c r="AH113" i="1"/>
  <c r="AL113" i="1"/>
  <c r="AP113" i="1"/>
  <c r="AT113" i="1"/>
  <c r="AX113" i="1"/>
  <c r="AX23" i="1"/>
  <c r="AT23" i="1"/>
  <c r="N9" i="2"/>
  <c r="K9" i="2"/>
  <c r="K11" i="1"/>
  <c r="K23" i="1"/>
  <c r="N23" i="1"/>
  <c r="R23" i="1"/>
  <c r="V23" i="1"/>
  <c r="Z23" i="1"/>
  <c r="AD23" i="1"/>
  <c r="AH23" i="1"/>
  <c r="AL23" i="1"/>
  <c r="AP23" i="1"/>
  <c r="AX101" i="1"/>
  <c r="AT101" i="1"/>
  <c r="N101" i="2"/>
  <c r="K101" i="2"/>
  <c r="K101" i="1"/>
  <c r="N101" i="1"/>
  <c r="R101" i="1"/>
  <c r="V101" i="1"/>
  <c r="Z101" i="1"/>
  <c r="AD101" i="1"/>
  <c r="AH101" i="1"/>
  <c r="AL101" i="1"/>
  <c r="AP101" i="1"/>
  <c r="N162" i="2"/>
  <c r="K162" i="2"/>
  <c r="K162" i="1"/>
  <c r="N162" i="1"/>
  <c r="R162" i="1"/>
  <c r="V162" i="1"/>
  <c r="Z162" i="1"/>
  <c r="AD162" i="1"/>
  <c r="AH162" i="1"/>
  <c r="AL162" i="1"/>
  <c r="AP162" i="1"/>
  <c r="AT162" i="1"/>
  <c r="AX162" i="1"/>
  <c r="AX66" i="1"/>
  <c r="AT66" i="1"/>
  <c r="N66" i="2"/>
  <c r="K66" i="2"/>
  <c r="K66" i="1"/>
  <c r="N66" i="1"/>
  <c r="R66" i="1"/>
  <c r="V66" i="1"/>
  <c r="Z66" i="1"/>
  <c r="AD66" i="1"/>
  <c r="AH66" i="1"/>
  <c r="AL66" i="1"/>
  <c r="AP66" i="1"/>
  <c r="AX131" i="1"/>
  <c r="AT131" i="1"/>
  <c r="N131" i="2"/>
  <c r="K131" i="2"/>
  <c r="K131" i="1"/>
  <c r="N131" i="1"/>
  <c r="R131" i="1"/>
  <c r="V131" i="1"/>
  <c r="Z131" i="1"/>
  <c r="AD131" i="1"/>
  <c r="AH131" i="1"/>
  <c r="AL131" i="1"/>
  <c r="AP131" i="1"/>
  <c r="N200" i="2"/>
  <c r="K200" i="2"/>
  <c r="K200" i="1"/>
  <c r="N200" i="1"/>
  <c r="R200" i="1"/>
  <c r="V200" i="1"/>
  <c r="Z200" i="1"/>
  <c r="AD200" i="1"/>
  <c r="AH200" i="1"/>
  <c r="AL200" i="1"/>
  <c r="AP200" i="1"/>
  <c r="AT200" i="1"/>
  <c r="AX200" i="1"/>
  <c r="N149" i="2"/>
  <c r="K149" i="2"/>
  <c r="K150" i="1"/>
  <c r="N150" i="1"/>
  <c r="R150" i="1"/>
  <c r="V150" i="1"/>
  <c r="Z150" i="1"/>
  <c r="AD150" i="1"/>
  <c r="AH150" i="1"/>
  <c r="AL150" i="1"/>
  <c r="AP150" i="1"/>
  <c r="AT150" i="1"/>
  <c r="AX150" i="1"/>
  <c r="N61" i="2"/>
  <c r="K61" i="2"/>
  <c r="K61" i="1"/>
  <c r="N61" i="1"/>
  <c r="R61" i="1"/>
  <c r="V61" i="1"/>
  <c r="Z61" i="1"/>
  <c r="AD61" i="1"/>
  <c r="AH61" i="1"/>
  <c r="AL61" i="1"/>
  <c r="AP61" i="1"/>
  <c r="AT61" i="1"/>
  <c r="AX61" i="1"/>
  <c r="N208" i="2"/>
  <c r="K208" i="2"/>
  <c r="K212" i="1"/>
  <c r="K215" i="1"/>
  <c r="N215" i="1"/>
  <c r="R215" i="1"/>
  <c r="V215" i="1"/>
  <c r="Z215" i="1"/>
  <c r="AD215" i="1"/>
  <c r="AH215" i="1"/>
  <c r="AL215" i="1"/>
  <c r="AP215" i="1"/>
  <c r="AT215" i="1"/>
  <c r="AX215" i="1"/>
  <c r="N212" i="2"/>
  <c r="K212" i="2"/>
  <c r="K216" i="1"/>
  <c r="K220" i="1"/>
  <c r="N220" i="1"/>
  <c r="R220" i="1"/>
  <c r="V220" i="1"/>
  <c r="Z220" i="1"/>
  <c r="AD220" i="1"/>
  <c r="AH220" i="1"/>
  <c r="AL220" i="1"/>
  <c r="AP220" i="1"/>
  <c r="AT220" i="1"/>
  <c r="AX220" i="1"/>
  <c r="AX152" i="1"/>
  <c r="K152" i="1"/>
  <c r="N152" i="1"/>
  <c r="R152" i="1"/>
  <c r="V152" i="1"/>
  <c r="Z152" i="1"/>
  <c r="AD152" i="1"/>
  <c r="AH152" i="1"/>
  <c r="AL152" i="1"/>
  <c r="AP152" i="1"/>
  <c r="AT152" i="1"/>
  <c r="N38" i="2"/>
  <c r="K38" i="2"/>
  <c r="K39" i="1"/>
  <c r="N39" i="1"/>
  <c r="R39" i="1"/>
  <c r="V39" i="1"/>
  <c r="Z39" i="1"/>
  <c r="AD39" i="1"/>
  <c r="AH39" i="1"/>
  <c r="AL39" i="1"/>
  <c r="AP39" i="1"/>
  <c r="AT39" i="1"/>
  <c r="AX39" i="1"/>
  <c r="AX225" i="1"/>
  <c r="N218" i="2"/>
  <c r="K218" i="2"/>
  <c r="K222" i="1"/>
  <c r="K225" i="1"/>
  <c r="N225" i="1"/>
  <c r="R225" i="1"/>
  <c r="V225" i="1"/>
  <c r="Z225" i="1"/>
  <c r="AD225" i="1"/>
  <c r="AH225" i="1"/>
  <c r="AL225" i="1"/>
  <c r="AP225" i="1"/>
  <c r="AT225" i="1"/>
  <c r="K224" i="2"/>
  <c r="N224" i="2"/>
  <c r="N233" i="2"/>
  <c r="K233" i="2"/>
  <c r="K237" i="1"/>
  <c r="N237" i="1"/>
  <c r="R237" i="1"/>
  <c r="V237" i="1"/>
  <c r="Z237" i="1"/>
  <c r="AD237" i="1"/>
  <c r="AH237" i="1"/>
  <c r="AL237" i="1"/>
  <c r="AP237" i="1"/>
  <c r="AT237" i="1"/>
  <c r="AX237" i="1"/>
  <c r="N17" i="2"/>
  <c r="K17" i="2"/>
  <c r="K19" i="1"/>
  <c r="N19" i="1"/>
  <c r="R19" i="1"/>
  <c r="V19" i="1"/>
  <c r="Z19" i="1"/>
  <c r="AD19" i="1"/>
  <c r="AH19" i="1"/>
  <c r="AL19" i="1"/>
  <c r="AP19" i="1"/>
  <c r="AT19" i="1"/>
  <c r="AX19" i="1"/>
  <c r="K194" i="2"/>
  <c r="N194" i="2"/>
  <c r="N202" i="2"/>
  <c r="N95" i="2"/>
  <c r="K95" i="2"/>
  <c r="K95" i="1"/>
  <c r="K104" i="1"/>
  <c r="K105" i="1"/>
  <c r="N105" i="1"/>
  <c r="R105" i="1"/>
  <c r="V105" i="1"/>
  <c r="Z105" i="1"/>
  <c r="AD105" i="1"/>
  <c r="AH105" i="1"/>
  <c r="AL105" i="1"/>
  <c r="AP105" i="1"/>
  <c r="AT105" i="1"/>
  <c r="AX105" i="1"/>
  <c r="N169" i="2"/>
  <c r="K169" i="2"/>
  <c r="K167" i="1"/>
  <c r="N167" i="1"/>
  <c r="R167" i="1"/>
  <c r="V167" i="1"/>
  <c r="Z167" i="1"/>
  <c r="AD167" i="1"/>
  <c r="AH167" i="1"/>
  <c r="AL167" i="1"/>
  <c r="AP167" i="1"/>
  <c r="AT167" i="1"/>
  <c r="AX167" i="1"/>
  <c r="N235" i="1"/>
  <c r="R235" i="1"/>
  <c r="V235" i="1"/>
  <c r="Z235" i="1"/>
  <c r="AD235" i="1"/>
  <c r="AH235" i="1"/>
  <c r="AL235" i="1"/>
  <c r="AP235" i="1"/>
  <c r="AT235" i="1"/>
  <c r="AX235" i="1"/>
  <c r="N77" i="2"/>
  <c r="K77" i="2"/>
  <c r="K77" i="1"/>
  <c r="N77" i="1"/>
  <c r="R77" i="1"/>
  <c r="V77" i="1"/>
  <c r="Z77" i="1"/>
  <c r="AD77" i="1"/>
  <c r="AH77" i="1"/>
  <c r="AL77" i="1"/>
  <c r="AP77" i="1"/>
  <c r="AT77" i="1"/>
  <c r="AX77" i="1"/>
  <c r="AX55" i="1"/>
  <c r="N55" i="2"/>
  <c r="K55" i="2"/>
  <c r="K55" i="1"/>
  <c r="N55" i="1"/>
  <c r="R55" i="1"/>
  <c r="V55" i="1"/>
  <c r="Z55" i="1"/>
  <c r="AD55" i="1"/>
  <c r="AH55" i="1"/>
  <c r="AL55" i="1"/>
  <c r="AP55" i="1"/>
  <c r="AT55" i="1"/>
  <c r="AX172" i="1"/>
  <c r="AT172" i="1"/>
  <c r="AP172" i="1"/>
  <c r="N159" i="2"/>
  <c r="K159" i="2"/>
  <c r="K159" i="1"/>
  <c r="K161" i="1"/>
  <c r="K172" i="1"/>
  <c r="N172" i="1"/>
  <c r="R172" i="1"/>
  <c r="V172" i="1"/>
  <c r="Z172" i="1"/>
  <c r="AD172" i="1"/>
  <c r="AH172" i="1"/>
  <c r="AL172" i="1"/>
  <c r="AX182" i="1"/>
  <c r="AT182" i="1"/>
  <c r="AP182" i="1"/>
  <c r="N184" i="2"/>
  <c r="K184" i="2"/>
  <c r="K182" i="1"/>
  <c r="N182" i="1"/>
  <c r="R182" i="1"/>
  <c r="V182" i="1"/>
  <c r="Z182" i="1"/>
  <c r="AD182" i="1"/>
  <c r="AH182" i="1"/>
  <c r="AL182" i="1"/>
  <c r="AX233" i="1"/>
  <c r="AT233" i="1"/>
  <c r="AP233" i="1"/>
  <c r="N227" i="2"/>
  <c r="K227" i="2"/>
  <c r="K231" i="1"/>
  <c r="K233" i="1"/>
  <c r="N233" i="1"/>
  <c r="R233" i="1"/>
  <c r="V233" i="1"/>
  <c r="Z233" i="1"/>
  <c r="AD233" i="1"/>
  <c r="AH233" i="1"/>
  <c r="AL233" i="1"/>
  <c r="AX210" i="1"/>
  <c r="AT210" i="1"/>
  <c r="AP210" i="1"/>
  <c r="N198" i="2"/>
  <c r="K198" i="2"/>
  <c r="K198" i="1"/>
  <c r="N198" i="1"/>
  <c r="N203" i="1"/>
  <c r="N210" i="1"/>
  <c r="R210" i="1"/>
  <c r="V210" i="1"/>
  <c r="Z210" i="1"/>
  <c r="AD210" i="1"/>
  <c r="AH210" i="1"/>
  <c r="AL210" i="1"/>
  <c r="AX120" i="1"/>
  <c r="AT120" i="1"/>
  <c r="AP120" i="1"/>
  <c r="N120" i="2"/>
  <c r="K120" i="2"/>
  <c r="K120" i="1"/>
  <c r="N120" i="1"/>
  <c r="R120" i="1"/>
  <c r="V120" i="1"/>
  <c r="Z120" i="1"/>
  <c r="AD120" i="1"/>
  <c r="AH120" i="1"/>
  <c r="AL120" i="1"/>
  <c r="AX179" i="1"/>
  <c r="AT179" i="1"/>
  <c r="AP179" i="1"/>
  <c r="N181" i="2"/>
  <c r="K181" i="2"/>
  <c r="K179" i="1"/>
  <c r="N179" i="1"/>
  <c r="R179" i="1"/>
  <c r="V179" i="1"/>
  <c r="Z179" i="1"/>
  <c r="AD179" i="1"/>
  <c r="AH179" i="1"/>
  <c r="AL179" i="1"/>
  <c r="N126" i="2"/>
  <c r="K126" i="2"/>
  <c r="N99" i="2"/>
  <c r="K99" i="2"/>
  <c r="K99" i="1"/>
  <c r="N99" i="1"/>
  <c r="R99" i="1"/>
  <c r="V99" i="1"/>
  <c r="Z99" i="1"/>
  <c r="AD99" i="1"/>
  <c r="AH99" i="1"/>
  <c r="AL99" i="1"/>
  <c r="AP99" i="1"/>
  <c r="AT99" i="1"/>
  <c r="AX99" i="1"/>
  <c r="N134" i="2"/>
  <c r="K134" i="2"/>
  <c r="K134" i="1"/>
  <c r="N134" i="1"/>
  <c r="R134" i="1"/>
  <c r="V134" i="1"/>
  <c r="Z134" i="1"/>
  <c r="AD134" i="1"/>
  <c r="AH134" i="1"/>
  <c r="AL134" i="1"/>
  <c r="AP134" i="1"/>
  <c r="AT134" i="1"/>
  <c r="AX134" i="1"/>
  <c r="N76" i="2"/>
  <c r="K76" i="2"/>
  <c r="K76" i="1"/>
  <c r="N76" i="1"/>
  <c r="R76" i="1"/>
  <c r="V76" i="1"/>
  <c r="Z76" i="1"/>
  <c r="AD76" i="1"/>
  <c r="AH76" i="1"/>
  <c r="AL76" i="1"/>
  <c r="AP76" i="1"/>
  <c r="AT76" i="1"/>
  <c r="AX76" i="1"/>
  <c r="N146" i="2"/>
  <c r="K146" i="2"/>
  <c r="K147" i="1"/>
  <c r="N147" i="1"/>
  <c r="R147" i="1"/>
  <c r="V147" i="1"/>
  <c r="Z147" i="1"/>
  <c r="AD147" i="1"/>
  <c r="AH147" i="1"/>
  <c r="AL147" i="1"/>
  <c r="AP147" i="1"/>
  <c r="AT147" i="1"/>
  <c r="AX147" i="1"/>
  <c r="N175" i="2"/>
  <c r="K175" i="2"/>
  <c r="K173" i="1"/>
  <c r="K184" i="1"/>
  <c r="K191" i="1"/>
  <c r="N191" i="1"/>
  <c r="R191" i="1"/>
  <c r="V191" i="1"/>
  <c r="Z191" i="1"/>
  <c r="AD191" i="1"/>
  <c r="AH191" i="1"/>
  <c r="AL191" i="1"/>
  <c r="AP191" i="1"/>
  <c r="AT191" i="1"/>
  <c r="AX191" i="1"/>
  <c r="N183" i="2"/>
  <c r="K183" i="2"/>
  <c r="K181" i="1"/>
  <c r="N181" i="1"/>
  <c r="R181" i="1"/>
  <c r="V181" i="1"/>
  <c r="Z181" i="1"/>
  <c r="AD181" i="1"/>
  <c r="AH181" i="1"/>
  <c r="AL181" i="1"/>
  <c r="AP181" i="1"/>
  <c r="AT181" i="1"/>
  <c r="AX181" i="1"/>
  <c r="N58" i="2"/>
  <c r="K58" i="2"/>
  <c r="K58" i="1"/>
  <c r="N58" i="1"/>
  <c r="R58" i="1"/>
  <c r="V58" i="1"/>
  <c r="Z58" i="1"/>
  <c r="AD58" i="1"/>
  <c r="AH58" i="1"/>
  <c r="AL58" i="1"/>
  <c r="AP58" i="1"/>
  <c r="AT58" i="1"/>
  <c r="AX58" i="1"/>
  <c r="N226" i="2"/>
  <c r="K226" i="2"/>
  <c r="K230" i="1"/>
  <c r="N230" i="1"/>
  <c r="R230" i="1"/>
  <c r="V230" i="1"/>
  <c r="Z230" i="1"/>
  <c r="AD230" i="1"/>
  <c r="AH230" i="1"/>
  <c r="AL230" i="1"/>
  <c r="AP230" i="1"/>
  <c r="AT230" i="1"/>
  <c r="AX230" i="1"/>
  <c r="K229" i="2"/>
  <c r="N229" i="2"/>
  <c r="N238" i="2"/>
  <c r="K238" i="2"/>
  <c r="K242" i="1"/>
  <c r="N242" i="1"/>
  <c r="R242" i="1"/>
  <c r="V242" i="1"/>
  <c r="Z242" i="1"/>
  <c r="AD242" i="1"/>
  <c r="AH242" i="1"/>
  <c r="AL242" i="1"/>
  <c r="AP242" i="1"/>
  <c r="AT242" i="1"/>
  <c r="AX242" i="1"/>
  <c r="N37" i="2"/>
  <c r="K37" i="2"/>
  <c r="K38" i="1"/>
  <c r="N38" i="1"/>
  <c r="R38" i="1"/>
  <c r="V38" i="1"/>
  <c r="Z38" i="1"/>
  <c r="AD38" i="1"/>
  <c r="AH38" i="1"/>
  <c r="AL38" i="1"/>
  <c r="AP38" i="1"/>
  <c r="AT38" i="1"/>
  <c r="AX38" i="1"/>
  <c r="N111" i="2"/>
  <c r="K111" i="2"/>
  <c r="K111" i="1"/>
  <c r="K117" i="1"/>
  <c r="K127" i="1"/>
  <c r="K136" i="1"/>
  <c r="N136" i="1"/>
  <c r="R136" i="1"/>
  <c r="V136" i="1"/>
  <c r="Z136" i="1"/>
  <c r="AD136" i="1"/>
  <c r="AH136" i="1"/>
  <c r="AL136" i="1"/>
  <c r="AP136" i="1"/>
  <c r="AT136" i="1"/>
  <c r="AX136" i="1"/>
  <c r="N231" i="2"/>
  <c r="K231" i="2"/>
  <c r="K235" i="1"/>
  <c r="K240" i="1"/>
  <c r="N240" i="1"/>
  <c r="R240" i="1"/>
  <c r="V240" i="1"/>
  <c r="Z240" i="1"/>
  <c r="AD240" i="1"/>
  <c r="AH240" i="1"/>
  <c r="AL240" i="1"/>
  <c r="AP240" i="1"/>
  <c r="AT240" i="1"/>
  <c r="AX240" i="1"/>
  <c r="N124" i="2"/>
  <c r="K124" i="2"/>
  <c r="K124" i="1"/>
  <c r="N124" i="1"/>
  <c r="R124" i="1"/>
  <c r="V124" i="1"/>
  <c r="Z124" i="1"/>
  <c r="AD124" i="1"/>
  <c r="AH124" i="1"/>
  <c r="AL124" i="1"/>
  <c r="AP124" i="1"/>
  <c r="AT124" i="1"/>
  <c r="AX124" i="1"/>
  <c r="N190" i="2"/>
  <c r="K190" i="2"/>
  <c r="K188" i="1"/>
  <c r="N188" i="1"/>
  <c r="R188" i="1"/>
  <c r="V188" i="1"/>
  <c r="Z188" i="1"/>
  <c r="AD188" i="1"/>
  <c r="AH188" i="1"/>
  <c r="AL188" i="1"/>
  <c r="AP188" i="1"/>
  <c r="AT188" i="1"/>
  <c r="AX188" i="1"/>
  <c r="N223" i="2"/>
  <c r="K223" i="2"/>
  <c r="K227" i="1"/>
  <c r="N227" i="1"/>
  <c r="R227" i="1"/>
  <c r="V227" i="1"/>
  <c r="Z227" i="1"/>
  <c r="AD227" i="1"/>
  <c r="AH227" i="1"/>
  <c r="AL227" i="1"/>
  <c r="AP227" i="1"/>
  <c r="AT227" i="1"/>
  <c r="AX227" i="1"/>
  <c r="N102" i="2"/>
  <c r="K102" i="2"/>
  <c r="K102" i="1"/>
  <c r="N102" i="1"/>
  <c r="R102" i="1"/>
  <c r="V102" i="1"/>
  <c r="Z102" i="1"/>
  <c r="AD102" i="1"/>
  <c r="AH102" i="1"/>
  <c r="AL102" i="1"/>
  <c r="AP102" i="1"/>
  <c r="AT102" i="1"/>
  <c r="AX102" i="1"/>
  <c r="N11" i="2"/>
  <c r="K11" i="2"/>
  <c r="K13" i="1"/>
  <c r="N13" i="1"/>
  <c r="R13" i="1"/>
  <c r="V13" i="1"/>
  <c r="Z13" i="1"/>
  <c r="AD13" i="1"/>
  <c r="AH13" i="1"/>
  <c r="AL13" i="1"/>
  <c r="AP13" i="1"/>
  <c r="AT13" i="1"/>
  <c r="AX13" i="1"/>
  <c r="N153" i="2"/>
  <c r="K153" i="2"/>
  <c r="K153" i="1"/>
  <c r="N153" i="1"/>
  <c r="R153" i="1"/>
  <c r="V153" i="1"/>
  <c r="Z153" i="1"/>
  <c r="AD153" i="1"/>
  <c r="AH153" i="1"/>
  <c r="AL153" i="1"/>
  <c r="AP153" i="1"/>
  <c r="AT153" i="1"/>
  <c r="AX153" i="1"/>
</calcChain>
</file>

<file path=xl/sharedStrings.xml><?xml version="1.0" encoding="utf-8"?>
<sst xmlns="http://schemas.openxmlformats.org/spreadsheetml/2006/main" count="3852" uniqueCount="1072">
  <si>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</si>
  <si>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</si>
  <si>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</si>
  <si>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</si>
  <si>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</si>
  <si>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</si>
  <si>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</si>
  <si>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</si>
  <si>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</si>
  <si>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</si>
  <si>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</si>
  <si>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</si>
  <si>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</si>
  <si>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</si>
  <si>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</si>
  <si>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</si>
  <si>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</si>
  <si>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</si>
  <si>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</si>
  <si>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</si>
  <si>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</si>
  <si>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</si>
  <si>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</si>
  <si>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</si>
  <si>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</si>
  <si>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</si>
  <si>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</si>
  <si>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</si>
  <si>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</si>
  <si>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</si>
  <si>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</si>
  <si>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</si>
  <si>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</si>
  <si>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</si>
  <si>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</si>
  <si>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</si>
  <si>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</si>
  <si>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</si>
  <si>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</si>
  <si>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</si>
  <si>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</si>
  <si>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</si>
  <si>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</si>
  <si>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</si>
  <si>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</si>
  <si>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</si>
  <si>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</si>
  <si>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</si>
  <si>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</si>
  <si>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</si>
  <si>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</si>
  <si>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</si>
  <si>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</si>
  <si>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</si>
  <si>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</si>
  <si>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</si>
  <si>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</si>
  <si>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</si>
  <si>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</si>
  <si>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</si>
  <si>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</si>
  <si>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</si>
  <si>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</si>
  <si>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</si>
  <si>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</si>
  <si>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</si>
  <si>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</si>
  <si>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</si>
  <si>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</si>
  <si>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</si>
  <si>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</si>
  <si>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</si>
  <si>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</si>
  <si>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</si>
  <si>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</si>
  <si>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</si>
  <si>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</si>
  <si>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</si>
  <si>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</si>
  <si>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</si>
  <si>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</si>
  <si>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</si>
  <si>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</si>
  <si>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</si>
  <si>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</si>
  <si>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</si>
  <si>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</si>
  <si>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</si>
  <si>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</si>
  <si>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</si>
  <si>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</si>
  <si>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</si>
  <si>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</si>
  <si>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</si>
  <si>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</si>
  <si>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</si>
  <si>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</si>
  <si>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</si>
  <si>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</si>
  <si>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</si>
  <si>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</si>
  <si>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</si>
  <si>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</si>
  <si>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</si>
  <si>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</si>
  <si>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</si>
  <si>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</si>
  <si>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</si>
  <si>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</si>
  <si>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</si>
  <si>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</si>
  <si>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</si>
  <si>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</si>
  <si>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</si>
  <si>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</si>
  <si>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</si>
  <si>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</si>
  <si>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</si>
  <si>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</si>
  <si>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</si>
  <si>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</si>
  <si>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</si>
  <si>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</si>
  <si>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</si>
  <si>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</si>
  <si>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</si>
  <si>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</si>
  <si>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</si>
  <si>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</si>
  <si>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</si>
  <si>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</si>
  <si>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</si>
  <si>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</si>
  <si>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</si>
  <si>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</si>
  <si>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</si>
  <si>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</si>
  <si>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</si>
  <si>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</si>
  <si>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</si>
  <si>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</si>
  <si>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</si>
  <si>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</si>
  <si>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</si>
  <si>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</si>
  <si>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</si>
  <si>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</si>
  <si>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</si>
  <si>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</si>
  <si>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</si>
  <si>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</si>
  <si>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</si>
  <si>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</si>
  <si>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</si>
  <si>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</si>
  <si>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</si>
  <si>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</si>
  <si>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</si>
  <si>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</si>
  <si>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</si>
  <si>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</si>
  <si>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</si>
  <si>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</si>
  <si>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</si>
  <si>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</si>
  <si>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</si>
  <si>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</si>
  <si>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</si>
  <si>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</si>
  <si>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</si>
  <si>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</si>
  <si>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</si>
  <si>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</si>
  <si>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</si>
  <si>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</si>
  <si>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</si>
  <si>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</si>
  <si>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</si>
  <si>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</si>
  <si>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</si>
  <si>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</si>
  <si>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</si>
  <si>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</si>
  <si>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</si>
  <si>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</si>
  <si>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</si>
  <si>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</si>
  <si>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</si>
  <si>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</si>
  <si>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</si>
  <si>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</si>
  <si>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</si>
  <si>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</si>
  <si>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</si>
  <si>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</si>
  <si>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</si>
  <si>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</si>
  <si>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</si>
  <si>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</si>
  <si>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</si>
  <si>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</si>
  <si>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</si>
  <si>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</si>
  <si>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</si>
  <si>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</si>
  <si>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</si>
  <si>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</si>
  <si>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</si>
  <si>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</si>
  <si>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</si>
  <si>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</si>
  <si>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</si>
  <si>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</si>
  <si>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</si>
  <si>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</si>
  <si>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</si>
  <si>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</si>
  <si>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</si>
  <si>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</si>
  <si>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</si>
  <si>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</si>
  <si>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</si>
  <si>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</si>
  <si>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</si>
  <si>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</si>
  <si>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</si>
  <si>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</si>
  <si>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</si>
  <si>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</si>
  <si>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</si>
  <si>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</si>
  <si>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</si>
  <si>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</si>
  <si>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</si>
  <si>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</si>
  <si>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</si>
  <si>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</si>
  <si>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</si>
  <si>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</si>
  <si>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</si>
  <si>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</si>
  <si>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</si>
  <si>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</si>
  <si>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</si>
  <si>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</si>
  <si>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</si>
  <si>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</si>
  <si>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</si>
  <si>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</si>
  <si>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</si>
  <si>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</si>
  <si>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</si>
  <si>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</si>
  <si>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</si>
  <si>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</si>
  <si>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</si>
  <si>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</si>
  <si>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</si>
  <si>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</si>
  <si>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</si>
  <si>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</si>
  <si>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</si>
  <si>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</si>
  <si>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</si>
  <si>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</si>
  <si>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</si>
  <si>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</si>
  <si>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</si>
  <si>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</si>
  <si>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</si>
  <si>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</si>
  <si>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</si>
  <si>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</si>
  <si>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</si>
  <si>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</si>
  <si>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</si>
  <si>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</si>
  <si>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</si>
  <si>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</si>
  <si>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</si>
  <si>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</si>
  <si>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</si>
  <si>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</si>
  <si>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</si>
  <si>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</si>
  <si>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</si>
  <si>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</si>
  <si>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</si>
  <si>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</si>
  <si>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</si>
  <si>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</si>
  <si>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</si>
  <si>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</si>
  <si>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</si>
  <si>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</si>
  <si>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</si>
  <si>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</si>
  <si>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</si>
  <si>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</si>
  <si>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</si>
  <si>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</si>
  <si>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</si>
  <si>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</si>
  <si>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</si>
  <si>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</si>
  <si>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</si>
  <si>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</si>
  <si>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</si>
  <si>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</si>
  <si>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</si>
  <si>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</si>
  <si>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</si>
  <si>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</si>
  <si>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</si>
  <si>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</si>
  <si>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</si>
  <si>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</si>
  <si>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</si>
  <si>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</si>
  <si>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</si>
  <si>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</si>
  <si>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</si>
  <si>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</si>
  <si>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</si>
  <si>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</si>
  <si>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</si>
  <si>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</si>
  <si>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</si>
  <si>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</si>
  <si>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</si>
  <si>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</si>
  <si>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</si>
  <si>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</si>
  <si>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</si>
  <si>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</si>
  <si>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</si>
  <si>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</si>
  <si>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</si>
  <si>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</si>
  <si>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</si>
  <si>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</si>
  <si>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</si>
  <si>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</si>
  <si>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</si>
  <si>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</si>
  <si>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</si>
  <si>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</si>
  <si>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</si>
  <si>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</si>
  <si>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</si>
  <si>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</si>
  <si>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</si>
  <si>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</si>
  <si>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</si>
  <si>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</si>
  <si>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</si>
  <si>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</si>
  <si>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</si>
  <si>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</si>
  <si>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</si>
  <si>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</si>
  <si>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</si>
  <si>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</si>
  <si>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</si>
  <si>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</si>
  <si>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</si>
  <si>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</si>
  <si>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</si>
  <si>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</si>
  <si>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</si>
  <si>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</si>
  <si>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</si>
  <si>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</si>
  <si>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</si>
  <si>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</si>
  <si>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</si>
  <si>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</si>
  <si>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</si>
  <si>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</si>
  <si>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</si>
  <si>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</si>
  <si>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</si>
  <si>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</si>
  <si>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</si>
  <si>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</si>
  <si>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</si>
  <si>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</si>
  <si>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</si>
  <si>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</si>
  <si>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</si>
  <si>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</si>
  <si>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</si>
  <si>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</si>
  <si>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</si>
  <si>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</si>
  <si>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</si>
  <si>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</si>
  <si>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</si>
  <si>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</si>
  <si>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</si>
  <si>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</si>
  <si>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</si>
  <si>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</si>
  <si>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</si>
  <si>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</si>
  <si>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</si>
  <si>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</si>
  <si>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</si>
  <si>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</si>
  <si>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</si>
  <si>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</si>
  <si>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</si>
  <si>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</si>
  <si>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</si>
  <si>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</si>
  <si>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</si>
  <si>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</si>
  <si>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</si>
  <si>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</si>
  <si>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</si>
  <si>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</si>
  <si>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</si>
  <si>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</si>
  <si>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</si>
  <si>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</si>
  <si>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</si>
  <si>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</si>
  <si>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</si>
  <si>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</si>
  <si>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</si>
  <si>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</si>
  <si>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</si>
  <si>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</si>
  <si>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</si>
  <si>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</si>
  <si>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</si>
  <si>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</si>
  <si>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</si>
  <si>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</si>
  <si>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</si>
  <si>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</si>
  <si>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</si>
  <si>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</si>
  <si>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</si>
  <si>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</si>
  <si>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</si>
  <si>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</si>
  <si>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</si>
  <si>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</si>
  <si>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</si>
  <si>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</si>
  <si>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</si>
  <si>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</si>
  <si>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</si>
  <si>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</si>
  <si>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</si>
  <si>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</si>
  <si>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</si>
  <si>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</si>
  <si>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</si>
  <si>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</si>
  <si>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</si>
  <si>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</si>
  <si>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</si>
  <si>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</si>
  <si>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</si>
  <si>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</si>
  <si>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</si>
  <si>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</si>
  <si>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</si>
  <si>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</si>
  <si>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</si>
  <si>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</si>
  <si>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</si>
  <si>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</si>
  <si>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</si>
  <si>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</si>
  <si>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</si>
  <si>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</si>
  <si>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</si>
  <si>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</si>
  <si>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</si>
  <si>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</si>
  <si>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</si>
  <si>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</si>
  <si>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</si>
  <si>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</si>
  <si>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</si>
  <si>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</si>
  <si>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</si>
  <si>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</si>
  <si>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</si>
  <si>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</si>
  <si>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</si>
  <si>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</si>
  <si>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</si>
  <si>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</si>
  <si>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</si>
  <si>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</si>
  <si>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</si>
  <si>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</si>
  <si>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</si>
  <si>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</si>
  <si>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</si>
  <si>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</si>
  <si>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</si>
  <si>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</si>
  <si>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</si>
  <si>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</si>
  <si>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</si>
  <si>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</si>
  <si>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</si>
  <si>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</si>
  <si>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</si>
  <si>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</si>
  <si>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</si>
  <si>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</si>
  <si>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</si>
  <si>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</si>
  <si>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</si>
  <si>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</si>
  <si>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</si>
  <si>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</si>
  <si>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</si>
  <si>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</si>
  <si>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</si>
  <si>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</si>
  <si>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</si>
  <si>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</si>
  <si>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</si>
  <si>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</si>
  <si>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</si>
  <si>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</si>
  <si>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</si>
  <si>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</si>
  <si>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</si>
  <si>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</si>
  <si>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</si>
  <si>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</si>
  <si>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</si>
  <si>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</si>
  <si>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</si>
  <si>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</si>
  <si>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</si>
  <si>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</si>
  <si>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</si>
  <si>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</si>
  <si>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</si>
  <si>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</si>
  <si>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</si>
  <si>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</si>
  <si>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</si>
  <si>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</si>
  <si>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</si>
  <si>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</si>
  <si>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</si>
  <si>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</si>
  <si>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</si>
  <si>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</si>
  <si>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</si>
  <si>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</si>
  <si>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</si>
  <si>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</si>
  <si>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</si>
  <si>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</si>
  <si>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</si>
  <si>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</si>
  <si>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</si>
  <si>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</si>
  <si>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</si>
  <si>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</si>
  <si>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</si>
  <si>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</si>
  <si>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</si>
  <si>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</si>
  <si>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</si>
  <si>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</si>
  <si>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</si>
  <si>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</si>
  <si>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</si>
  <si>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</si>
  <si>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</si>
  <si>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</si>
  <si>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</si>
  <si>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</si>
  <si>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</si>
  <si>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</si>
  <si>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</si>
  <si>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</si>
  <si>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</si>
  <si>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</si>
  <si>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</si>
  <si>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</si>
  <si>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</si>
  <si>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</si>
  <si>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</si>
  <si>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</si>
  <si>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</si>
  <si>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</si>
  <si>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</si>
  <si>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</si>
  <si>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</si>
  <si>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</si>
  <si>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</si>
  <si>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</si>
  <si>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</si>
  <si>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</si>
  <si>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</si>
  <si>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</si>
  <si>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</si>
  <si>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</si>
  <si>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</si>
  <si>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</si>
  <si>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</si>
  <si>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</si>
  <si>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</si>
  <si>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</si>
  <si>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</si>
  <si>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</si>
  <si>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</si>
  <si>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</si>
  <si>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</si>
  <si>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</si>
  <si>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</si>
  <si>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</si>
  <si>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</si>
  <si>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</si>
  <si>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</si>
  <si>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</si>
  <si>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</si>
  <si>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</si>
  <si>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</si>
  <si>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</si>
  <si>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</si>
  <si>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</si>
  <si>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</si>
  <si>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</si>
  <si>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</si>
  <si>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</si>
  <si>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</si>
  <si>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</si>
  <si>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</si>
  <si>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</si>
  <si>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</si>
  <si>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</si>
  <si>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</si>
  <si>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</si>
  <si>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</si>
  <si>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</si>
  <si>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</si>
  <si>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</si>
  <si>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</si>
  <si>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</si>
  <si>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</si>
  <si>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</si>
  <si>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</si>
  <si>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</si>
  <si>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</si>
  <si>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</si>
  <si>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</si>
  <si>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</si>
  <si>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</si>
  <si>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</si>
  <si>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</si>
  <si>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</si>
  <si>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</si>
  <si>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</si>
  <si>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</si>
  <si>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</si>
  <si>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</si>
  <si>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</si>
  <si>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</si>
  <si>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</si>
  <si>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</si>
  <si>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</si>
  <si>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</si>
  <si>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</si>
  <si>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</si>
  <si>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</si>
  <si>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</si>
  <si>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</si>
  <si>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</si>
  <si>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</si>
  <si>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</si>
  <si>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</si>
  <si>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</si>
  <si>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</si>
  <si>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</si>
  <si>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</si>
  <si>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</si>
  <si>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</si>
  <si>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</si>
  <si>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</si>
  <si>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</si>
  <si>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Kiadások (Ft)</t>
  </si>
  <si>
    <t>Bevételek (Ft)</t>
  </si>
  <si>
    <t>Eredeti előirányzat</t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</si>
  <si>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</si>
  <si>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</si>
  <si>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</si>
  <si>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</si>
  <si>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</si>
  <si>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</si>
  <si>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</si>
  <si>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</si>
  <si>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</si>
  <si>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</si>
  <si>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Működési bevételek</t>
  </si>
  <si>
    <t>1.</t>
  </si>
  <si>
    <t>Személyi juttatás</t>
  </si>
  <si>
    <t>2.</t>
  </si>
  <si>
    <t>Munkaadókat terhelő járulék</t>
  </si>
  <si>
    <t>Támogatások, kiegészítések működési célra</t>
  </si>
  <si>
    <t>3.</t>
  </si>
  <si>
    <t>Dologi kiadás</t>
  </si>
  <si>
    <t>4.</t>
  </si>
  <si>
    <t>5.</t>
  </si>
  <si>
    <t>Előző évi  visszafizetés</t>
  </si>
  <si>
    <t>6.</t>
  </si>
  <si>
    <t>7.</t>
  </si>
  <si>
    <t>8.</t>
  </si>
  <si>
    <t>9.</t>
  </si>
  <si>
    <t>10.</t>
  </si>
  <si>
    <t>11.</t>
  </si>
  <si>
    <t>tartalék</t>
  </si>
  <si>
    <t>céltartalék /pály./</t>
  </si>
  <si>
    <t>12.</t>
  </si>
  <si>
    <t>Összesen:</t>
  </si>
  <si>
    <t>Felújítás</t>
  </si>
  <si>
    <t>Támogatások, kiegészítések felhalmozási célra</t>
  </si>
  <si>
    <t>Beruházás</t>
  </si>
  <si>
    <t>felhalmozási céltartalék</t>
  </si>
  <si>
    <t>Kiadások mindösszesen:</t>
  </si>
  <si>
    <t>Bevételek mindösszesen:</t>
  </si>
  <si>
    <t>2. sz. módosított előirányzat</t>
  </si>
  <si>
    <t>Összesen</t>
  </si>
  <si>
    <t>1.sz.módositott 2019.07.31-ig</t>
  </si>
  <si>
    <t>F</t>
  </si>
  <si>
    <t>G</t>
  </si>
  <si>
    <t>2.sz.módositott 2019.12.31-ig</t>
  </si>
  <si>
    <t>2.sz.módosított 2019.12.31-ig</t>
  </si>
  <si>
    <t>Ellátottak pénzbeli juttatásai</t>
  </si>
  <si>
    <t>Egyéb működési célű tám. ÁHT-n belül</t>
  </si>
  <si>
    <t>Egyéb működési célű tám. ÁHT-n kívül</t>
  </si>
  <si>
    <t>Felhalmozási és Finanszírozási kiadások</t>
  </si>
  <si>
    <t>ÁHT-n belüli megelőlegezés visszafizetése</t>
  </si>
  <si>
    <t>Működési célú visszatéritendő tám.-ok ÁHT-n belülre</t>
  </si>
  <si>
    <t>H</t>
  </si>
  <si>
    <t>Közhatalmi bevételek</t>
  </si>
  <si>
    <t>Előző évi költségvetési maradvány igénybevétele</t>
  </si>
  <si>
    <t>Felhalmozási bevételek(ingatlan ért.)</t>
  </si>
  <si>
    <t>Felhalmozási és Finanszírozási bevételek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</si>
  <si>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</si>
  <si>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</si>
  <si>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</si>
  <si>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</si>
  <si>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</si>
  <si>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</si>
  <si>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</si>
  <si>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</si>
  <si>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</si>
  <si>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</t>
  </si>
  <si>
    <t>kötelező feladat</t>
  </si>
  <si>
    <t>Kötelező feladat</t>
  </si>
  <si>
    <t>teljesítés</t>
  </si>
  <si>
    <t>V</t>
  </si>
  <si>
    <t xml:space="preserve">2019. évi költségvetésének  zárszámadásáról szóló </t>
  </si>
  <si>
    <t>Sorszám</t>
  </si>
  <si>
    <t>2019 .év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</si>
  <si>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</si>
  <si>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</si>
  <si>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</si>
  <si>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</si>
  <si>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</si>
  <si>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</si>
  <si>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</si>
  <si>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</si>
  <si>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 xml:space="preserve">011130 Önkormányzatok és önk hivatalok jogalkotó és ált. igazgatási tevékenysége </t>
  </si>
  <si>
    <t>013320 Köztemető fenntartás és működtetés</t>
  </si>
  <si>
    <t>013350 Az önkormányzati vagyonnal való gazdálkodással kapcsolatos feladatok</t>
  </si>
  <si>
    <t>018010 Önkormányzatok elaszámolással a központi költségvetéssel</t>
  </si>
  <si>
    <t>018030 Támogatási célú finanszírozási műveletek</t>
  </si>
  <si>
    <t>041233 Hosszabb időtartamű közfoglalkoztatás</t>
  </si>
  <si>
    <t>051030 Nem veszélyes(települési) hulladék vegyes (ömlesztett)begyűjtése,szállítása,átrakása</t>
  </si>
  <si>
    <t>066020 Város-,községgazdáskodási egyéb szolgáltatások</t>
  </si>
  <si>
    <t>082044 Könyvtári szolgáltatások</t>
  </si>
  <si>
    <t>082092 Közművelődés-hagyományos közösségi kulturális értékek gondozása</t>
  </si>
  <si>
    <t>90020 Önkormányzatok funkcióra nem sorolható bevételei államháztartáson kívülre</t>
  </si>
  <si>
    <t>2019. évi költségvetés Teljesített bevetélei kormányzati funkciónként</t>
  </si>
  <si>
    <t>02 - B1 - B8. Költségvetési bevételek</t>
  </si>
  <si>
    <t>J</t>
  </si>
  <si>
    <t>L</t>
  </si>
  <si>
    <t>M</t>
  </si>
  <si>
    <t>N</t>
  </si>
  <si>
    <t>O</t>
  </si>
  <si>
    <t>P</t>
  </si>
  <si>
    <t>Helyi önkormányzatok működésének általános támogatása (B111)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</si>
  <si>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</si>
  <si>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</si>
  <si>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központosított előirányzatok (B115)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</si>
  <si>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</si>
  <si>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</si>
  <si>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</si>
  <si>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</si>
  <si>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</si>
  <si>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</si>
  <si>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</si>
  <si>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</si>
  <si>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16</t>
  </si>
  <si>
    <t>17</t>
  </si>
  <si>
    <t>18</t>
  </si>
  <si>
    <t>19</t>
  </si>
  <si>
    <t>Felhalmozási célú támogatások államháztartáson belülről (=14+…+18) (B2)</t>
  </si>
  <si>
    <t>20</t>
  </si>
  <si>
    <t>21</t>
  </si>
  <si>
    <t>22</t>
  </si>
  <si>
    <t>25</t>
  </si>
  <si>
    <t>Vagyoni típusú adók (B34)</t>
  </si>
  <si>
    <t>26</t>
  </si>
  <si>
    <t>Értékesítési és forgalmi adók (B351)</t>
  </si>
  <si>
    <t>27</t>
  </si>
  <si>
    <t>28</t>
  </si>
  <si>
    <t>29</t>
  </si>
  <si>
    <t>Gépjárműadók (B354)</t>
  </si>
  <si>
    <t>31</t>
  </si>
  <si>
    <t>Termékek és szolgáltatások adói (=26+…+30) (B35)</t>
  </si>
  <si>
    <t>32</t>
  </si>
  <si>
    <t>Egyéb közhatalmi bevételek (B36)</t>
  </si>
  <si>
    <t>33</t>
  </si>
  <si>
    <t>Közhatalmi bevételek (=22+…+25+31+32) (B3)</t>
  </si>
  <si>
    <t>34</t>
  </si>
  <si>
    <t>35</t>
  </si>
  <si>
    <t>Szolgáltatások ellenértéke (B402)</t>
  </si>
  <si>
    <t>36</t>
  </si>
  <si>
    <t>Közvetített szolgáltatások ellenértéke (B403)</t>
  </si>
  <si>
    <t>Tulajdonosi bevételek (B404)</t>
  </si>
  <si>
    <t>Kiszámlázott általános forgalmi adó (B406)</t>
  </si>
  <si>
    <t>Kamatbevételek (B408)</t>
  </si>
  <si>
    <t>Egyéb működési bevételek (B411)</t>
  </si>
  <si>
    <t>Működési bevételek (=34+…+43) (B4)</t>
  </si>
  <si>
    <t>Ingatlanok értékesítése (B52)</t>
  </si>
  <si>
    <t>Felhalmozási bevételek (=45+…+49) (B5)</t>
  </si>
  <si>
    <t>Működési célú átvett pénzeszközök (=51+52+53) (B6)</t>
  </si>
  <si>
    <t>Egyéb felhalmozási célú átvett pénzeszközök (B75)</t>
  </si>
  <si>
    <t>Felhalmozási célú átvett pénzeszközök (=55+56+57) (B7)</t>
  </si>
  <si>
    <t>Költségvetési bevételek (=13+19+33+44+50+54+58) (B1-B7)</t>
  </si>
  <si>
    <t>Előző évi költségvetési maradványának igénybevétele (B8131)</t>
  </si>
  <si>
    <t>Maradvány igénybevétele (B813)</t>
  </si>
  <si>
    <t>Államháztartáson belüli megelőlegezések (B814)</t>
  </si>
  <si>
    <t>Belföldi finanszírozás bevételei (B81)</t>
  </si>
  <si>
    <t>Finanszírozás bevételei (B8)</t>
  </si>
  <si>
    <t>Bevételek összesen (B1-B8)</t>
  </si>
  <si>
    <t>045160 Közutak,hidak,alagutak üzemeltetése,fenntartása</t>
  </si>
  <si>
    <t xml:space="preserve">064010 Közvilágítás </t>
  </si>
  <si>
    <t>066010 Zöldterületkezelés</t>
  </si>
  <si>
    <t>072112 Háziorvosi ügyeleti ellátás</t>
  </si>
  <si>
    <t>104042 Családi és gyermekjóléti szolgálat</t>
  </si>
  <si>
    <t xml:space="preserve">107051 Szociális étkeztetés szociális konyhában </t>
  </si>
  <si>
    <t>107060 Egyéb szociális pénzbeli és természetbeni ellátások,támogatások</t>
  </si>
  <si>
    <t>01 - K1 - K8. Költségvetési kiadások</t>
  </si>
  <si>
    <t>I</t>
  </si>
  <si>
    <t>K</t>
  </si>
  <si>
    <t>Q</t>
  </si>
  <si>
    <t>R</t>
  </si>
  <si>
    <t>S</t>
  </si>
  <si>
    <t>X</t>
  </si>
  <si>
    <t>Y</t>
  </si>
  <si>
    <t>Z</t>
  </si>
  <si>
    <t>Törvény szerinti illetmények, munkabérek (K1101)</t>
  </si>
  <si>
    <t>Béren kívüli juttatások (K1107)</t>
  </si>
  <si>
    <t>Közlekedési költségtérítés (K1109)</t>
  </si>
  <si>
    <t>Foglalkoztatottak egyéb személyi juttatásai (K1113)</t>
  </si>
  <si>
    <t>Foglalkoztatottak egyéb személyi juttatásai (=01+…+13) (K11)</t>
  </si>
  <si>
    <t>Választott tisztségviselők juttatásai (K121)</t>
  </si>
  <si>
    <t>Munkavégzésre irányuló egyéb jogviszonyban nem saját foglalkoztatottaknak fizetett juttatások (K122)</t>
  </si>
  <si>
    <t>Egyéb külső személyi juttatások (K123)</t>
  </si>
  <si>
    <t>Külső személyi juttatások (=15+16+17) (K12)</t>
  </si>
  <si>
    <t>Személyi jutattások (=14+18) (K1)</t>
  </si>
  <si>
    <t>Munkaadókat terhelő járulékok és szociális hozzájárulási adó (K2)</t>
  </si>
  <si>
    <t>Szakmai anyagok beszerzése (K311)</t>
  </si>
  <si>
    <t>Üzemeltetési anyagok beszerzése (K312)</t>
  </si>
  <si>
    <t>Készletbeszerzés (=21+22+23) (K31)</t>
  </si>
  <si>
    <t>Egyéb kommunikációs szolgáltatások (K322)</t>
  </si>
  <si>
    <t>Kommunikációs szolgáltatások (=25+26) (K32)</t>
  </si>
  <si>
    <t>Közüzemi díjak (K331)</t>
  </si>
  <si>
    <t>Karbantartási, kisjavítási szolgáltatások (K334)</t>
  </si>
  <si>
    <t>Szakmai tevékenységet segítő szolgáltatások (K336)</t>
  </si>
  <si>
    <t>Egyéb szolgáltatások (K337)</t>
  </si>
  <si>
    <t>Szolgáltatási kiadások (=28+…+34) (K33)</t>
  </si>
  <si>
    <t>Működési célú előzetesen felszámított általános forgalmi adó (K351)</t>
  </si>
  <si>
    <t>Fizetendő általános forgalmi adó (K352)</t>
  </si>
  <si>
    <t>Kiülönféle befizetések és egyéb dologi kiadások (=39+…+43) (K35)</t>
  </si>
  <si>
    <t>Dologi kiadások (=24+27+35+38+44) (K3)</t>
  </si>
  <si>
    <t>Egyéb nem intézményi ellátások (K48)</t>
  </si>
  <si>
    <t>Ellátottak pénzbeli juttatásai (=46+…+53) (K4)</t>
  </si>
  <si>
    <t>Elvonások és befizetések (K502)</t>
  </si>
  <si>
    <t>Egyéb működési célú támogatások államháztartáson belülre (K506)</t>
  </si>
  <si>
    <t>Egyéb működési célú támogatások államháztartáson kívülre (K512)</t>
  </si>
  <si>
    <t>Egyéb működési célú kiadások (=55+…+66) (K5)</t>
  </si>
  <si>
    <t>Ingatlanok beszerzése, létesítése (K62)</t>
  </si>
  <si>
    <t>Egyéb tárgyi eszközök beszerzése, létesítése (K64)</t>
  </si>
  <si>
    <t>Beruházási előzetesen felszámított általános forgalmi adó (K67)</t>
  </si>
  <si>
    <t>Beruházások (=68+…+74) (K6)</t>
  </si>
  <si>
    <t>Ingatlanok felújítása (K71)</t>
  </si>
  <si>
    <t>Felújításai célú előzetesen felsztámított általános forgalmi adó (K74)</t>
  </si>
  <si>
    <t>Felújítások (=76+…+79) (K7)</t>
  </si>
  <si>
    <t>Költségvetési kiadások (=19+20+45+54+67+75+80+89) (K1-K8)</t>
  </si>
  <si>
    <t>Államháztartáson belüli megelőlegezések visszafizetése (K914)</t>
  </si>
  <si>
    <t>Belföldi finanszírozás kiadásai (K 91)</t>
  </si>
  <si>
    <t>Finanszírozási kiadások (K9)</t>
  </si>
  <si>
    <t>Kiadások összesen (K1-K9)</t>
  </si>
  <si>
    <t>Átlagos statisztikai állományi létszám</t>
  </si>
  <si>
    <t>Előző időszak</t>
  </si>
  <si>
    <t>Tárgy időszak</t>
  </si>
  <si>
    <t>Közhatalmi eredményszemléletű bevételek</t>
  </si>
  <si>
    <t>Eszk. és szolg. ért. eredményszemléletű bevételei</t>
  </si>
  <si>
    <t>Tevékenység  nettó   eredményszemléletű bevétele</t>
  </si>
  <si>
    <t>Tevékenység egyéb nettó   eredményszemléletű bevétele</t>
  </si>
  <si>
    <t>II</t>
  </si>
  <si>
    <t>Aktívált saját teljesítmények értéke</t>
  </si>
  <si>
    <t>Központi műk. célú tám. eredményszemléletű bevételek</t>
  </si>
  <si>
    <t>Egyéb műk. célú tám. eredményszemléletű bevételek</t>
  </si>
  <si>
    <t>Felhalmozási célú tám. eredményszemléletű bevételek</t>
  </si>
  <si>
    <t>Különféle egyéb  eredményszemléletű bevételek</t>
  </si>
  <si>
    <t>III</t>
  </si>
  <si>
    <t xml:space="preserve"> Egyéb  eredményszemléletű bevételek</t>
  </si>
  <si>
    <t>Anyagköltség</t>
  </si>
  <si>
    <t>Igénybe vett szolgáltatások értéke</t>
  </si>
  <si>
    <t>IV</t>
  </si>
  <si>
    <t>Anyagjellegű ráfordítások</t>
  </si>
  <si>
    <t>Bérköltség</t>
  </si>
  <si>
    <t>Személyi jellegű egyéb kifizetések</t>
  </si>
  <si>
    <t>Bérjárulékok</t>
  </si>
  <si>
    <t xml:space="preserve"> Személyi jellegű ráfordítások</t>
  </si>
  <si>
    <t>VI</t>
  </si>
  <si>
    <t>Értékcsökkenési leírás</t>
  </si>
  <si>
    <t>VII</t>
  </si>
  <si>
    <t>Egyéb ráfordítások</t>
  </si>
  <si>
    <t>Tevékenységek  eredménye</t>
  </si>
  <si>
    <t>Kapott kamatok</t>
  </si>
  <si>
    <t>VIII</t>
  </si>
  <si>
    <t xml:space="preserve"> Pénzügyi műveletek eredményszemléletű bevételei</t>
  </si>
  <si>
    <t>IX</t>
  </si>
  <si>
    <t xml:space="preserve"> Pénzügyi műveletek ráfordításai</t>
  </si>
  <si>
    <t xml:space="preserve"> Pénzügyi műveletek eredménye</t>
  </si>
  <si>
    <t>Mérleg szerinti eredmény</t>
  </si>
  <si>
    <t>Vagyonkimutatása a könyvviteli mérlegben értékkel szereplő eszközökről és forrásokról</t>
  </si>
  <si>
    <t>2019.</t>
  </si>
  <si>
    <t>Alszám</t>
  </si>
  <si>
    <t>Nyitó</t>
  </si>
  <si>
    <t>Tárgyév</t>
  </si>
  <si>
    <t>állományi érték</t>
  </si>
  <si>
    <t>A/I</t>
  </si>
  <si>
    <t>Immateriális javak összesen</t>
  </si>
  <si>
    <t>Ingatlanok</t>
  </si>
  <si>
    <t>Gépek, berendezések és felszerelések, járművek</t>
  </si>
  <si>
    <t>Beruházások, felújítások</t>
  </si>
  <si>
    <t>A/II</t>
  </si>
  <si>
    <t>Tárgyi  eszközök összesen</t>
  </si>
  <si>
    <t>Tartós részesedések</t>
  </si>
  <si>
    <t>A/III</t>
  </si>
  <si>
    <t>Befektetett pénzügyi eszközök összesen</t>
  </si>
  <si>
    <t xml:space="preserve">NEMZETI VAGYONBA TARTOZÓ BEFEKTETETT ESZKÖZÖK ÖSSZESEN </t>
  </si>
  <si>
    <t>B/I</t>
  </si>
  <si>
    <t>Készletek összesen</t>
  </si>
  <si>
    <t>Nemzeti v tartozó forgóeszközök</t>
  </si>
  <si>
    <t>C/II</t>
  </si>
  <si>
    <t>Pénztárak, csekkek, betétkönyvek</t>
  </si>
  <si>
    <t>C/III</t>
  </si>
  <si>
    <t>Forintszámlák</t>
  </si>
  <si>
    <t>C/IV</t>
  </si>
  <si>
    <t>Idegen pénzeszközök számlái</t>
  </si>
  <si>
    <t>Pénzeszközök összesen</t>
  </si>
  <si>
    <t>D/I/3</t>
  </si>
  <si>
    <t>Követelések közhatalmi bevételre</t>
  </si>
  <si>
    <t>D/I/4</t>
  </si>
  <si>
    <t>Követelések működési bevételre</t>
  </si>
  <si>
    <t>D/III/4</t>
  </si>
  <si>
    <t xml:space="preserve">Forgótőke </t>
  </si>
  <si>
    <t xml:space="preserve">Követelések </t>
  </si>
  <si>
    <t>E/I</t>
  </si>
  <si>
    <t>Előzetesen felszámított ált.forgalmi adó</t>
  </si>
  <si>
    <t>E/II</t>
  </si>
  <si>
    <t>Fizetendő általános forgalmi adó elszámolása</t>
  </si>
  <si>
    <t>Egyéb sajátos elszámolások</t>
  </si>
  <si>
    <t>Aktív időbeli elhatárolások</t>
  </si>
  <si>
    <t xml:space="preserve">ESZKÖZÖK ÖSSZESEN: </t>
  </si>
  <si>
    <t>G/I</t>
  </si>
  <si>
    <t>Nemzeti vagyon induláskori értéke</t>
  </si>
  <si>
    <t>G/II</t>
  </si>
  <si>
    <t>Nemzeti vagyon változásai</t>
  </si>
  <si>
    <t>G/III</t>
  </si>
  <si>
    <t>Egyéb eszközök induláskori értéke</t>
  </si>
  <si>
    <t>G/IV</t>
  </si>
  <si>
    <t>Felhalmozott eredmény</t>
  </si>
  <si>
    <t>G/VI</t>
  </si>
  <si>
    <t>Mérleg szerinti eredményeredmény</t>
  </si>
  <si>
    <t xml:space="preserve">SAJÁT TŐKE ÖSSZESEN </t>
  </si>
  <si>
    <t>H/I</t>
  </si>
  <si>
    <t xml:space="preserve">Költségvetési évben esedékes kötelezettségek </t>
  </si>
  <si>
    <t>H/II</t>
  </si>
  <si>
    <t xml:space="preserve">Költségvetési évet köv.esedékes kötelezettségek </t>
  </si>
  <si>
    <t>H/III</t>
  </si>
  <si>
    <t>Kötelezettség jellegű elszámolások</t>
  </si>
  <si>
    <t xml:space="preserve">  </t>
  </si>
  <si>
    <t>Kötelezettségek</t>
  </si>
  <si>
    <t>Passzívidőbeli elhatárolások</t>
  </si>
  <si>
    <t xml:space="preserve">FORRÁSOK ÖSSZESEN:                       </t>
  </si>
  <si>
    <t>Lesencefalu Község Önkormányzata 2019. évi eredménykimutatása</t>
  </si>
  <si>
    <t>2019. évi költségvetés kiadásai teljesítése kormányzati funkciók szerint</t>
  </si>
  <si>
    <t>LESENCEFALU KÖZSÉG ÖNKORMÁNYZATA</t>
  </si>
  <si>
    <t>Módosított ei. 2019.07.31-ig</t>
  </si>
  <si>
    <t>Módosított ei. 2019.12.31-ig</t>
  </si>
  <si>
    <t>Kötelező feladatok</t>
  </si>
  <si>
    <t>Módosított ei.2019.07.31-ig</t>
  </si>
  <si>
    <t>Módosított ei.2019.12.31-ig</t>
  </si>
  <si>
    <t>Felhalmozási célú átvett pénzeszköz</t>
  </si>
  <si>
    <r>
      <t>Egyéb felhalmozási célú átvett pénz</t>
    </r>
    <r>
      <rPr>
        <sz val="10"/>
        <color indexed="8"/>
        <rFont val="Arial"/>
        <family val="2"/>
        <charset val="238"/>
      </rPr>
      <t>E</t>
    </r>
    <r>
      <rPr>
        <sz val="11"/>
        <color indexed="8"/>
        <rFont val="Arial"/>
        <family val="2"/>
        <charset val="238"/>
      </rPr>
      <t>szköz</t>
    </r>
  </si>
  <si>
    <t>Működési célú átvett pénzeszköz</t>
  </si>
  <si>
    <t>22.</t>
  </si>
  <si>
    <t>D/III/7</t>
  </si>
  <si>
    <t>Folyósított,megelőlegezett tb és cst ellátások elszámolása</t>
  </si>
  <si>
    <t>D/III/1</t>
  </si>
  <si>
    <t>Adott előlegek</t>
  </si>
  <si>
    <t>052020 Szennyvíz gyűjtése,tisztítása,elhelyezése</t>
  </si>
  <si>
    <t>107055 Falugondnoki,tanyagondnoki szolgálat</t>
  </si>
  <si>
    <t>052020 Szennyvíz gyűjtése,tisztítása,elhelyéze</t>
  </si>
  <si>
    <t>Biztosító által fizetett kártérítés (B410)</t>
  </si>
  <si>
    <t>Egyéb működési célú átvett pénzeszközök (B65)</t>
  </si>
  <si>
    <t>LESENCEFALU KÖZSÉG ÖNKORMÁNYZAT 2019. ÉVI KÖLTSÉGVETÉS ZÁRSZÁMADÁSA</t>
  </si>
  <si>
    <t xml:space="preserve">  Lesencefalu Község Önkormányzata                                                                                                      2019. évi maradványkimutatása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</si>
  <si>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</si>
  <si>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</si>
  <si>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</si>
  <si>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</si>
  <si>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</si>
  <si>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</si>
  <si>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</si>
  <si>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</si>
  <si>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</si>
  <si>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</si>
  <si>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</si>
  <si>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23</t>
  </si>
  <si>
    <t>24</t>
  </si>
  <si>
    <t>30</t>
  </si>
  <si>
    <t>7. melléklet</t>
  </si>
  <si>
    <t>2019.évi támogatások</t>
  </si>
  <si>
    <t>Teljesítés</t>
  </si>
  <si>
    <t>TÁMOGATÁSOK ÖSSZESEN</t>
  </si>
  <si>
    <t>Lesencetomaj Közös Önkormányzati Hivatal támogatása</t>
  </si>
  <si>
    <t>Óvoda támogatása</t>
  </si>
  <si>
    <t>Drv. Zrt.</t>
  </si>
  <si>
    <t>Lesencéktől a Balatonig Egyesület tám.</t>
  </si>
  <si>
    <t>Tapolca Város Önkormányzata</t>
  </si>
  <si>
    <t>Tapolca Környéki Önkormányzati Társulás</t>
  </si>
  <si>
    <t>Vulkánok Völgye</t>
  </si>
  <si>
    <t>Tapolcai Önkormányzati Tűzoltóság</t>
  </si>
  <si>
    <t>Lesencefalu Község Önkormányzata</t>
  </si>
  <si>
    <t>1.1 melléklet a 6/2020. (VI.11.) önkormányzati rendelethez</t>
  </si>
  <si>
    <t>1.2 melléklet a 6/2020. (VI.11.) önkormányzati rendelethez</t>
  </si>
  <si>
    <r>
      <t>2. melléklet a 6/2020. (VI.11.)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</si>
  <si>
    <t xml:space="preserve">Lesencefalu Község Önkormányzata Képviselő-testületének </t>
  </si>
  <si>
    <t xml:space="preserve">2019. évi költségvetésének  zárszámadásáról szóló 6/2020.(VI.11.) önkormányzati rendelet </t>
  </si>
  <si>
    <t>3. melléklete</t>
  </si>
  <si>
    <t>4. melléklet a 6/2020. (VI.11.) önkormányzati rendelethez</t>
  </si>
  <si>
    <t>4.1 melléklet a 6/2020. (VI.11.) önkormányzati rendelethez</t>
  </si>
  <si>
    <t>5.melléklet a 6/2020. (VI.11.) önkormányzati rendelethez</t>
  </si>
  <si>
    <t>6.melléklet a 6/2020. (VI.11.) önkormányzati rendelethez</t>
  </si>
  <si>
    <t>6/2020.(VI.11) önkormányzati rendeletéhez.</t>
  </si>
  <si>
    <t>szóló 6/2020.(VI.11) önkormányzati rendeletéhez.</t>
  </si>
  <si>
    <t xml:space="preserve">LESENCEFALU KÖZSÉG ÖNKORMÁNYZAT 2019. évi költségvetésének  zárszámadásáról szóló </t>
  </si>
  <si>
    <t>6/2020.(VI.11.) önkormányzati rendeletéhez.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</si>
</sst>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  <numFmt numFmtId="168" formatCode="#,##0\ _F_t"/>
  </numFmts>
  <fonts count="10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Arial CE"/>
      <charset val="238"/>
    </font>
    <font>
      <sz val="8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803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center" wrapText="1"/>
    </xf>
    <xf numFmtId="0" fontId="75" fillId="0" borderId="0" xfId="0" applyFont="1" applyAlignment="1">
      <alignment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7" fillId="0" borderId="0" xfId="0" applyFont="1"/>
    <xf numFmtId="0" fontId="2" fillId="0" borderId="0" xfId="0" applyFont="1"/>
    <xf numFmtId="0" fontId="0" fillId="0" borderId="0" xfId="0"/>
    <xf numFmtId="0" fontId="78" fillId="0" borderId="0" xfId="0" applyFont="1" applyAlignment="1">
      <alignment wrapText="1"/>
    </xf>
    <xf numFmtId="0" fontId="80" fillId="0" borderId="0" xfId="0" applyFont="1" applyAlignment="1">
      <alignment wrapText="1"/>
    </xf>
    <xf numFmtId="3" fontId="77" fillId="0" borderId="0" xfId="0" applyNumberFormat="1" applyFont="1"/>
    <xf numFmtId="3" fontId="81" fillId="0" borderId="0" xfId="0" applyNumberFormat="1" applyFont="1"/>
    <xf numFmtId="3" fontId="74" fillId="0" borderId="0" xfId="0" applyNumberFormat="1" applyFont="1"/>
    <xf numFmtId="3" fontId="79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0" fontId="83" fillId="0" borderId="0" xfId="0" applyFont="1" applyAlignment="1">
      <alignment horizontal="left"/>
    </xf>
    <xf numFmtId="0" fontId="72" fillId="0" borderId="0" xfId="0" applyFont="1" applyAlignment="1"/>
    <xf numFmtId="49" fontId="71" fillId="0" borderId="0" xfId="0" applyNumberFormat="1" applyFont="1" applyAlignment="1"/>
    <xf numFmtId="0" fontId="83" fillId="0" borderId="0" xfId="0" applyFont="1" applyAlignment="1"/>
    <xf numFmtId="1" fontId="71" fillId="0" borderId="0" xfId="1" applyNumberFormat="1" applyFont="1" applyAlignment="1"/>
    <xf numFmtId="167" fontId="84" fillId="0" borderId="0" xfId="0" applyNumberFormat="1" applyFont="1" applyAlignment="1"/>
    <xf numFmtId="166" fontId="9" fillId="0" borderId="16" xfId="1" applyNumberFormat="1" applyFont="1" applyBorder="1" applyAlignment="1" applyProtection="1">
      <alignment horizontal="right" vertical="center"/>
      <protection locked="0"/>
    </xf>
    <xf numFmtId="166" fontId="9" fillId="0" borderId="27" xfId="1" applyNumberFormat="1" applyFont="1" applyBorder="1" applyAlignment="1" applyProtection="1">
      <alignment horizontal="right" vertical="center"/>
    </xf>
    <xf numFmtId="166" fontId="9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3" borderId="7" xfId="1" applyNumberFormat="1" applyFont="1" applyFill="1" applyBorder="1" applyAlignment="1" applyProtection="1">
      <alignment horizontal="right" vertical="center"/>
      <protection locked="0"/>
    </xf>
    <xf numFmtId="166" fontId="8" fillId="6" borderId="7" xfId="1" applyNumberFormat="1" applyFont="1" applyFill="1" applyBorder="1" applyAlignment="1" applyProtection="1">
      <alignment horizontal="right" vertical="center"/>
      <protection locked="0"/>
    </xf>
    <xf numFmtId="166" fontId="8" fillId="5" borderId="7" xfId="1" applyNumberFormat="1" applyFont="1" applyFill="1" applyBorder="1" applyAlignment="1" applyProtection="1">
      <alignment horizontal="right" vertical="center"/>
      <protection locked="0"/>
    </xf>
    <xf numFmtId="0" fontId="6" fillId="3" borderId="7" xfId="2" applyFont="1" applyFill="1" applyBorder="1" applyAlignment="1" applyProtection="1">
      <alignment horizontal="left" vertical="center" wrapText="1"/>
    </xf>
    <xf numFmtId="3" fontId="15" fillId="3" borderId="7" xfId="2" applyNumberFormat="1" applyFont="1" applyFill="1" applyBorder="1" applyAlignment="1" applyProtection="1">
      <alignment horizontal="right" vertical="center"/>
      <protection locked="0"/>
    </xf>
    <xf numFmtId="3" fontId="15" fillId="3" borderId="6" xfId="2" applyNumberFormat="1" applyFont="1" applyFill="1" applyBorder="1" applyAlignment="1" applyProtection="1">
      <alignment horizontal="right"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6" fillId="5" borderId="7" xfId="2" applyNumberFormat="1" applyFont="1" applyFill="1" applyBorder="1" applyAlignment="1" applyProtection="1">
      <alignment horizontal="right" vertical="center"/>
      <protection locked="0"/>
    </xf>
    <xf numFmtId="0" fontId="77" fillId="0" borderId="0" xfId="0" applyFont="1" applyBorder="1" applyAlignment="1">
      <alignment horizontal="center"/>
    </xf>
    <xf numFmtId="0" fontId="78" fillId="14" borderId="0" xfId="0" applyFont="1" applyFill="1" applyBorder="1" applyAlignment="1">
      <alignment horizontal="center"/>
    </xf>
    <xf numFmtId="0" fontId="78" fillId="0" borderId="0" xfId="0" applyFont="1" applyBorder="1" applyAlignment="1">
      <alignment horizontal="center" wrapText="1"/>
    </xf>
    <xf numFmtId="3" fontId="77" fillId="0" borderId="0" xfId="0" applyNumberFormat="1" applyFont="1" applyBorder="1" applyAlignment="1" applyProtection="1">
      <alignment horizontal="right" vertical="center" wrapText="1"/>
      <protection locked="0"/>
    </xf>
    <xf numFmtId="0" fontId="77" fillId="0" borderId="0" xfId="0" applyFont="1" applyBorder="1" applyAlignment="1">
      <alignment horizontal="left" wrapText="1"/>
    </xf>
    <xf numFmtId="3" fontId="77" fillId="0" borderId="0" xfId="0" applyNumberFormat="1" applyFont="1" applyBorder="1" applyAlignment="1">
      <alignment wrapText="1"/>
    </xf>
    <xf numFmtId="3" fontId="77" fillId="0" borderId="0" xfId="0" applyNumberFormat="1" applyFont="1" applyBorder="1"/>
    <xf numFmtId="3" fontId="79" fillId="0" borderId="0" xfId="0" applyNumberFormat="1" applyFont="1" applyBorder="1"/>
    <xf numFmtId="3" fontId="77" fillId="0" borderId="6" xfId="0" applyNumberFormat="1" applyFont="1" applyBorder="1"/>
    <xf numFmtId="0" fontId="77" fillId="15" borderId="0" xfId="0" applyFont="1" applyFill="1" applyBorder="1" applyAlignment="1">
      <alignment horizontal="center"/>
    </xf>
    <xf numFmtId="3" fontId="79" fillId="0" borderId="31" xfId="0" applyNumberFormat="1" applyFont="1" applyBorder="1"/>
    <xf numFmtId="0" fontId="0" fillId="0" borderId="0" xfId="0" applyBorder="1"/>
    <xf numFmtId="0" fontId="77" fillId="0" borderId="14" xfId="0" applyFont="1" applyBorder="1" applyAlignment="1">
      <alignment horizontal="center" vertical="center"/>
    </xf>
    <xf numFmtId="0" fontId="78" fillId="0" borderId="32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7" fillId="0" borderId="26" xfId="0" applyFont="1" applyBorder="1" applyAlignment="1">
      <alignment horizontal="center" vertical="center" wrapText="1"/>
    </xf>
    <xf numFmtId="167" fontId="77" fillId="0" borderId="21" xfId="1" applyNumberFormat="1" applyFont="1" applyBorder="1" applyAlignment="1" applyProtection="1">
      <alignment horizontal="center" vertical="center"/>
      <protection locked="0"/>
    </xf>
    <xf numFmtId="167" fontId="77" fillId="0" borderId="30" xfId="1" applyNumberFormat="1" applyFont="1" applyBorder="1" applyAlignment="1" applyProtection="1">
      <alignment horizontal="center" vertical="center"/>
      <protection locked="0"/>
    </xf>
    <xf numFmtId="167" fontId="77" fillId="0" borderId="26" xfId="1" applyNumberFormat="1" applyFont="1" applyBorder="1" applyAlignment="1">
      <alignment horizontal="center" vertical="center" wrapText="1"/>
    </xf>
    <xf numFmtId="167" fontId="77" fillId="0" borderId="21" xfId="1" applyNumberFormat="1" applyFont="1" applyBorder="1" applyAlignment="1">
      <alignment horizontal="center" vertical="center" wrapText="1"/>
    </xf>
    <xf numFmtId="3" fontId="77" fillId="0" borderId="6" xfId="0" applyNumberFormat="1" applyFont="1" applyBorder="1" applyAlignment="1" applyProtection="1">
      <alignment horizontal="center" vertical="center" wrapText="1"/>
      <protection locked="0"/>
    </xf>
    <xf numFmtId="0" fontId="77" fillId="0" borderId="7" xfId="0" applyFont="1" applyBorder="1" applyAlignment="1">
      <alignment horizontal="center" vertical="center" wrapText="1"/>
    </xf>
    <xf numFmtId="167" fontId="77" fillId="0" borderId="6" xfId="1" applyNumberFormat="1" applyFont="1" applyBorder="1" applyAlignment="1" applyProtection="1">
      <alignment horizontal="center" vertical="center"/>
      <protection locked="0"/>
    </xf>
    <xf numFmtId="167" fontId="77" fillId="0" borderId="27" xfId="1" applyNumberFormat="1" applyFont="1" applyBorder="1" applyAlignment="1" applyProtection="1">
      <alignment horizontal="center" vertical="center"/>
      <protection locked="0"/>
    </xf>
    <xf numFmtId="0" fontId="85" fillId="0" borderId="7" xfId="2" applyFont="1" applyFill="1" applyBorder="1" applyAlignment="1" applyProtection="1">
      <alignment horizontal="center" vertical="center" wrapText="1"/>
    </xf>
    <xf numFmtId="167" fontId="77" fillId="0" borderId="6" xfId="1" applyNumberFormat="1" applyFont="1" applyBorder="1" applyAlignment="1">
      <alignment horizontal="center" vertical="center" wrapText="1"/>
    </xf>
    <xf numFmtId="167" fontId="77" fillId="0" borderId="6" xfId="1" applyNumberFormat="1" applyFont="1" applyBorder="1" applyAlignment="1" applyProtection="1">
      <alignment horizontal="center" vertical="center" wrapText="1"/>
      <protection locked="0"/>
    </xf>
    <xf numFmtId="167" fontId="86" fillId="0" borderId="6" xfId="1" applyNumberFormat="1" applyFont="1" applyBorder="1" applyAlignment="1">
      <alignment horizontal="center" vertical="center"/>
    </xf>
    <xf numFmtId="167" fontId="77" fillId="0" borderId="7" xfId="1" applyNumberFormat="1" applyFont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3" fontId="77" fillId="0" borderId="6" xfId="0" applyNumberFormat="1" applyFont="1" applyBorder="1" applyAlignment="1">
      <alignment horizontal="center" vertical="center" wrapText="1"/>
    </xf>
    <xf numFmtId="167" fontId="77" fillId="0" borderId="27" xfId="1" applyNumberFormat="1" applyFont="1" applyBorder="1" applyAlignment="1">
      <alignment horizontal="center" vertical="center" wrapText="1"/>
    </xf>
    <xf numFmtId="167" fontId="77" fillId="0" borderId="7" xfId="1" applyNumberFormat="1" applyFont="1" applyBorder="1" applyAlignment="1">
      <alignment horizontal="center" vertical="center"/>
    </xf>
    <xf numFmtId="167" fontId="77" fillId="0" borderId="6" xfId="1" applyNumberFormat="1" applyFont="1" applyBorder="1" applyAlignment="1">
      <alignment horizontal="center" vertical="center"/>
    </xf>
    <xf numFmtId="3" fontId="77" fillId="0" borderId="6" xfId="0" applyNumberFormat="1" applyFont="1" applyBorder="1" applyAlignment="1">
      <alignment horizontal="center" vertical="center"/>
    </xf>
    <xf numFmtId="3" fontId="79" fillId="0" borderId="6" xfId="0" applyNumberFormat="1" applyFont="1" applyBorder="1" applyAlignment="1">
      <alignment horizontal="center" vertical="center"/>
    </xf>
    <xf numFmtId="0" fontId="77" fillId="0" borderId="26" xfId="0" applyFont="1" applyBorder="1" applyAlignment="1">
      <alignment horizontal="center" vertical="center"/>
    </xf>
    <xf numFmtId="167" fontId="77" fillId="0" borderId="21" xfId="1" applyNumberFormat="1" applyFont="1" applyBorder="1" applyAlignment="1" applyProtection="1">
      <alignment horizontal="center" vertical="center" wrapText="1"/>
      <protection locked="0"/>
    </xf>
    <xf numFmtId="167" fontId="77" fillId="0" borderId="30" xfId="1" applyNumberFormat="1" applyFont="1" applyBorder="1" applyAlignment="1" applyProtection="1">
      <alignment horizontal="center" vertical="center" wrapText="1"/>
      <protection locked="0"/>
    </xf>
    <xf numFmtId="167" fontId="77" fillId="0" borderId="27" xfId="1" applyNumberFormat="1" applyFont="1" applyBorder="1" applyAlignment="1" applyProtection="1">
      <alignment horizontal="center" vertical="center" wrapText="1"/>
      <protection locked="0"/>
    </xf>
    <xf numFmtId="167" fontId="79" fillId="0" borderId="27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74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  <xf numFmtId="0" fontId="0" fillId="0" borderId="0" xfId="0" applyFill="1" applyAlignment="1"/>
    <xf numFmtId="0" fontId="0" fillId="0" borderId="0" xfId="0"/>
    <xf numFmtId="0" fontId="12" fillId="0" borderId="8" xfId="2" applyFont="1" applyBorder="1" applyAlignment="1" applyProtection="1">
      <alignment horizontal="center" vertical="center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27" xfId="1" applyNumberFormat="1" applyFont="1" applyFill="1" applyBorder="1" applyAlignment="1" applyProtection="1">
      <alignment horizontal="right" vertical="center"/>
    </xf>
    <xf numFmtId="166" fontId="4" fillId="5" borderId="8" xfId="1" applyNumberFormat="1" applyFont="1" applyFill="1" applyBorder="1" applyAlignment="1" applyProtection="1">
      <alignment horizontal="right" vertical="center"/>
    </xf>
    <xf numFmtId="166" fontId="9" fillId="12" borderId="8" xfId="1" applyNumberFormat="1" applyFont="1" applyFill="1" applyBorder="1" applyAlignment="1" applyProtection="1">
      <alignment horizontal="right" vertical="center"/>
    </xf>
    <xf numFmtId="166" fontId="10" fillId="5" borderId="8" xfId="1" applyNumberFormat="1" applyFont="1" applyFill="1" applyBorder="1" applyAlignment="1" applyProtection="1">
      <alignment horizontal="right" vertical="center"/>
    </xf>
    <xf numFmtId="166" fontId="4" fillId="2" borderId="4" xfId="1" applyNumberFormat="1" applyFont="1" applyFill="1" applyBorder="1" applyAlignment="1" applyProtection="1">
      <alignment horizontal="right" vertical="center"/>
    </xf>
    <xf numFmtId="0" fontId="2" fillId="0" borderId="34" xfId="2" applyFont="1" applyFill="1" applyBorder="1" applyAlignment="1" applyProtection="1">
      <alignment vertical="center"/>
      <protection locked="0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3" fontId="4" fillId="5" borderId="15" xfId="2" applyNumberFormat="1" applyFont="1" applyFill="1" applyBorder="1" applyAlignment="1" applyProtection="1">
      <alignment horizontal="right" vertical="center"/>
    </xf>
    <xf numFmtId="3" fontId="8" fillId="3" borderId="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0" fontId="78" fillId="14" borderId="39" xfId="0" applyFont="1" applyFill="1" applyBorder="1" applyAlignment="1">
      <alignment vertical="center"/>
    </xf>
    <xf numFmtId="167" fontId="77" fillId="0" borderId="41" xfId="1" applyNumberFormat="1" applyFont="1" applyBorder="1" applyAlignment="1" applyProtection="1">
      <alignment horizontal="center" vertical="center"/>
      <protection locked="0"/>
    </xf>
    <xf numFmtId="167" fontId="77" fillId="0" borderId="8" xfId="1" applyNumberFormat="1" applyFont="1" applyBorder="1" applyAlignment="1" applyProtection="1">
      <alignment horizontal="center" vertical="center"/>
      <protection locked="0"/>
    </xf>
    <xf numFmtId="167" fontId="77" fillId="0" borderId="8" xfId="1" applyNumberFormat="1" applyFont="1" applyBorder="1" applyAlignment="1">
      <alignment horizontal="center" vertical="center" wrapText="1"/>
    </xf>
    <xf numFmtId="167" fontId="77" fillId="0" borderId="41" xfId="1" applyNumberFormat="1" applyFont="1" applyBorder="1" applyAlignment="1" applyProtection="1">
      <alignment horizontal="center" vertical="center" wrapText="1"/>
      <protection locked="0"/>
    </xf>
    <xf numFmtId="167" fontId="77" fillId="0" borderId="8" xfId="1" applyNumberFormat="1" applyFont="1" applyBorder="1" applyAlignment="1" applyProtection="1">
      <alignment horizontal="center" vertical="center" wrapText="1"/>
      <protection locked="0"/>
    </xf>
    <xf numFmtId="167" fontId="76" fillId="0" borderId="8" xfId="1" applyNumberFormat="1" applyFont="1" applyBorder="1" applyAlignment="1">
      <alignment horizontal="center" vertical="center"/>
    </xf>
    <xf numFmtId="167" fontId="79" fillId="0" borderId="6" xfId="1" applyNumberFormat="1" applyFont="1" applyBorder="1" applyAlignment="1">
      <alignment horizontal="center" vertical="center"/>
    </xf>
    <xf numFmtId="0" fontId="0" fillId="4" borderId="6" xfId="0" applyFill="1" applyBorder="1"/>
    <xf numFmtId="0" fontId="0" fillId="4" borderId="6" xfId="0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0" fontId="0" fillId="6" borderId="6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21" fillId="6" borderId="6" xfId="0" applyFont="1" applyFill="1" applyBorder="1"/>
    <xf numFmtId="3" fontId="21" fillId="6" borderId="6" xfId="0" applyNumberFormat="1" applyFont="1" applyFill="1" applyBorder="1"/>
    <xf numFmtId="0" fontId="0" fillId="6" borderId="6" xfId="0" applyFill="1" applyBorder="1" applyAlignment="1">
      <alignment horizontal="center"/>
    </xf>
    <xf numFmtId="0" fontId="72" fillId="0" borderId="47" xfId="0" applyFont="1" applyBorder="1" applyAlignment="1">
      <alignment horizontal="center"/>
    </xf>
    <xf numFmtId="0" fontId="71" fillId="0" borderId="0" xfId="0" applyFont="1" applyAlignment="1">
      <alignment horizontal="right"/>
    </xf>
    <xf numFmtId="0" fontId="74" fillId="0" borderId="0" xfId="0" applyFont="1" applyAlignment="1">
      <alignment horizontal="center"/>
    </xf>
    <xf numFmtId="0" fontId="71" fillId="0" borderId="30" xfId="0" applyFont="1" applyBorder="1" applyAlignment="1">
      <alignment horizontal="right"/>
    </xf>
    <xf numFmtId="0" fontId="75" fillId="16" borderId="27" xfId="0" applyFont="1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20" xfId="0" applyFill="1" applyBorder="1"/>
    <xf numFmtId="0" fontId="71" fillId="16" borderId="6" xfId="0" applyFont="1" applyFill="1" applyBorder="1" applyAlignment="1">
      <alignment horizontal="center"/>
    </xf>
    <xf numFmtId="0" fontId="0" fillId="16" borderId="6" xfId="0" applyFill="1" applyBorder="1"/>
    <xf numFmtId="49" fontId="71" fillId="0" borderId="6" xfId="0" applyNumberFormat="1" applyFont="1" applyBorder="1" applyAlignment="1">
      <alignment horizontal="center"/>
    </xf>
    <xf numFmtId="0" fontId="12" fillId="0" borderId="6" xfId="0" applyFont="1" applyBorder="1"/>
    <xf numFmtId="0" fontId="86" fillId="0" borderId="6" xfId="0" applyFont="1" applyBorder="1"/>
    <xf numFmtId="0" fontId="75" fillId="5" borderId="6" xfId="0" applyFont="1" applyFill="1" applyBorder="1"/>
    <xf numFmtId="0" fontId="75" fillId="5" borderId="20" xfId="0" applyFont="1" applyFill="1" applyBorder="1"/>
    <xf numFmtId="0" fontId="86" fillId="0" borderId="19" xfId="0" applyFont="1" applyBorder="1"/>
    <xf numFmtId="0" fontId="91" fillId="5" borderId="6" xfId="0" applyFont="1" applyFill="1" applyBorder="1"/>
    <xf numFmtId="0" fontId="86" fillId="5" borderId="6" xfId="0" applyFont="1" applyFill="1" applyBorder="1"/>
    <xf numFmtId="0" fontId="91" fillId="5" borderId="20" xfId="0" applyFont="1" applyFill="1" applyBorder="1"/>
    <xf numFmtId="0" fontId="86" fillId="5" borderId="20" xfId="0" applyFont="1" applyFill="1" applyBorder="1"/>
    <xf numFmtId="0" fontId="0" fillId="6" borderId="6" xfId="0" applyFill="1" applyBorder="1"/>
    <xf numFmtId="168" fontId="71" fillId="0" borderId="6" xfId="0" applyNumberFormat="1" applyFont="1" applyBorder="1" applyAlignment="1">
      <alignment horizontal="center"/>
    </xf>
    <xf numFmtId="0" fontId="75" fillId="6" borderId="6" xfId="0" applyFont="1" applyFill="1" applyBorder="1"/>
    <xf numFmtId="0" fontId="75" fillId="6" borderId="16" xfId="0" applyFont="1" applyFill="1" applyBorder="1"/>
    <xf numFmtId="168" fontId="89" fillId="6" borderId="8" xfId="0" applyNumberFormat="1" applyFont="1" applyFill="1" applyBorder="1" applyAlignment="1"/>
    <xf numFmtId="168" fontId="89" fillId="6" borderId="27" xfId="0" applyNumberFormat="1" applyFont="1" applyFill="1" applyBorder="1" applyAlignment="1"/>
    <xf numFmtId="168" fontId="89" fillId="6" borderId="16" xfId="0" applyNumberFormat="1" applyFont="1" applyFill="1" applyBorder="1" applyAlignment="1"/>
    <xf numFmtId="0" fontId="0" fillId="17" borderId="6" xfId="0" applyFill="1" applyBorder="1"/>
    <xf numFmtId="3" fontId="0" fillId="17" borderId="6" xfId="0" applyNumberFormat="1" applyFill="1" applyBorder="1"/>
    <xf numFmtId="0" fontId="0" fillId="18" borderId="6" xfId="0" applyFill="1" applyBorder="1"/>
    <xf numFmtId="0" fontId="0" fillId="0" borderId="6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3" fontId="0" fillId="5" borderId="6" xfId="0" applyNumberFormat="1" applyFill="1" applyBorder="1"/>
    <xf numFmtId="0" fontId="0" fillId="19" borderId="6" xfId="0" applyFill="1" applyBorder="1" applyAlignment="1">
      <alignment horizontal="center"/>
    </xf>
    <xf numFmtId="0" fontId="0" fillId="19" borderId="6" xfId="0" applyFill="1" applyBorder="1"/>
    <xf numFmtId="3" fontId="0" fillId="19" borderId="6" xfId="0" applyNumberFormat="1" applyFill="1" applyBorder="1"/>
    <xf numFmtId="0" fontId="0" fillId="0" borderId="0" xfId="0" applyAlignment="1">
      <alignment horizontal="center" vertical="center"/>
    </xf>
    <xf numFmtId="0" fontId="94" fillId="20" borderId="6" xfId="0" applyFont="1" applyFill="1" applyBorder="1" applyAlignment="1">
      <alignment horizontal="center" vertical="top" wrapText="1"/>
    </xf>
    <xf numFmtId="0" fontId="94" fillId="20" borderId="6" xfId="0" applyFont="1" applyFill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justify" vertical="top" wrapText="1"/>
    </xf>
    <xf numFmtId="0" fontId="94" fillId="0" borderId="6" xfId="0" applyFont="1" applyBorder="1" applyAlignment="1">
      <alignment horizontal="left" vertical="top" wrapText="1"/>
    </xf>
    <xf numFmtId="3" fontId="94" fillId="0" borderId="6" xfId="0" applyNumberFormat="1" applyFont="1" applyBorder="1" applyAlignment="1">
      <alignment horizontal="right" vertical="top" wrapText="1"/>
    </xf>
    <xf numFmtId="0" fontId="95" fillId="0" borderId="6" xfId="0" applyFont="1" applyBorder="1" applyAlignment="1">
      <alignment horizontal="justify" vertical="top" wrapText="1"/>
    </xf>
    <xf numFmtId="0" fontId="95" fillId="0" borderId="6" xfId="0" applyFont="1" applyBorder="1" applyAlignment="1">
      <alignment horizontal="left" vertical="top" wrapText="1"/>
    </xf>
    <xf numFmtId="0" fontId="95" fillId="3" borderId="6" xfId="0" applyFont="1" applyFill="1" applyBorder="1" applyAlignment="1">
      <alignment horizontal="justify" vertical="top" wrapText="1"/>
    </xf>
    <xf numFmtId="0" fontId="96" fillId="3" borderId="6" xfId="0" applyFont="1" applyFill="1" applyBorder="1" applyAlignment="1">
      <alignment horizontal="left" vertical="top" wrapText="1"/>
    </xf>
    <xf numFmtId="3" fontId="95" fillId="3" borderId="20" xfId="0" applyNumberFormat="1" applyFont="1" applyFill="1" applyBorder="1" applyAlignment="1">
      <alignment horizontal="right" vertical="top" wrapText="1"/>
    </xf>
    <xf numFmtId="0" fontId="95" fillId="3" borderId="6" xfId="0" applyFont="1" applyFill="1" applyBorder="1" applyAlignment="1">
      <alignment horizontal="left" vertical="top" wrapText="1"/>
    </xf>
    <xf numFmtId="3" fontId="95" fillId="3" borderId="6" xfId="0" applyNumberFormat="1" applyFont="1" applyFill="1" applyBorder="1" applyAlignment="1">
      <alignment horizontal="right" vertical="top" wrapText="1"/>
    </xf>
    <xf numFmtId="0" fontId="95" fillId="20" borderId="6" xfId="0" applyFont="1" applyFill="1" applyBorder="1" applyAlignment="1">
      <alignment horizontal="left" vertical="top" wrapText="1"/>
    </xf>
    <xf numFmtId="0" fontId="95" fillId="19" borderId="6" xfId="0" applyFont="1" applyFill="1" applyBorder="1" applyAlignment="1">
      <alignment horizontal="left" vertical="top" wrapText="1"/>
    </xf>
    <xf numFmtId="3" fontId="94" fillId="19" borderId="6" xfId="0" applyNumberFormat="1" applyFont="1" applyFill="1" applyBorder="1" applyAlignment="1">
      <alignment horizontal="right" vertical="top" wrapText="1"/>
    </xf>
    <xf numFmtId="0" fontId="94" fillId="20" borderId="6" xfId="0" applyFont="1" applyFill="1" applyBorder="1" applyAlignment="1">
      <alignment horizontal="left" vertical="top" wrapText="1"/>
    </xf>
    <xf numFmtId="3" fontId="94" fillId="20" borderId="6" xfId="0" applyNumberFormat="1" applyFont="1" applyFill="1" applyBorder="1" applyAlignment="1">
      <alignment horizontal="right" vertical="top" wrapText="1"/>
    </xf>
    <xf numFmtId="0" fontId="95" fillId="3" borderId="6" xfId="0" applyFont="1" applyFill="1" applyBorder="1" applyAlignment="1">
      <alignment horizontal="center" vertical="top" wrapText="1"/>
    </xf>
    <xf numFmtId="3" fontId="95" fillId="19" borderId="6" xfId="0" applyNumberFormat="1" applyFont="1" applyFill="1" applyBorder="1" applyAlignment="1">
      <alignment horizontal="right" vertical="top" wrapText="1"/>
    </xf>
    <xf numFmtId="0" fontId="20" fillId="0" borderId="0" xfId="0" applyFont="1" applyAlignment="1">
      <alignment wrapText="1"/>
    </xf>
    <xf numFmtId="14" fontId="12" fillId="0" borderId="14" xfId="2" applyNumberFormat="1" applyFont="1" applyBorder="1" applyAlignment="1" applyProtection="1">
      <alignment horizontal="center" vertical="center" wrapText="1"/>
    </xf>
    <xf numFmtId="0" fontId="12" fillId="0" borderId="33" xfId="2" applyFont="1" applyBorder="1" applyAlignment="1" applyProtection="1">
      <alignment horizontal="center" vertical="center" wrapText="1"/>
    </xf>
    <xf numFmtId="0" fontId="2" fillId="0" borderId="52" xfId="2" applyFont="1" applyFill="1" applyBorder="1" applyAlignment="1" applyProtection="1">
      <alignment horizontal="center" vertical="center"/>
    </xf>
    <xf numFmtId="0" fontId="2" fillId="0" borderId="51" xfId="2" applyFont="1" applyFill="1" applyBorder="1" applyAlignment="1" applyProtection="1">
      <alignment horizontal="center" vertical="center"/>
    </xf>
    <xf numFmtId="3" fontId="2" fillId="0" borderId="34" xfId="2" applyNumberFormat="1" applyFont="1" applyFill="1" applyBorder="1" applyAlignment="1" applyProtection="1">
      <alignment vertical="center"/>
      <protection locked="0"/>
    </xf>
    <xf numFmtId="3" fontId="7" fillId="4" borderId="34" xfId="2" applyNumberFormat="1" applyFont="1" applyFill="1" applyBorder="1" applyAlignment="1" applyProtection="1">
      <alignment vertical="center"/>
    </xf>
    <xf numFmtId="3" fontId="5" fillId="3" borderId="34" xfId="2" applyNumberFormat="1" applyFont="1" applyFill="1" applyBorder="1" applyAlignment="1" applyProtection="1">
      <alignment vertical="center"/>
    </xf>
    <xf numFmtId="3" fontId="5" fillId="3" borderId="34" xfId="2" applyNumberFormat="1" applyFont="1" applyFill="1" applyBorder="1" applyAlignment="1" applyProtection="1">
      <alignment vertical="center"/>
      <protection locked="0"/>
    </xf>
    <xf numFmtId="3" fontId="7" fillId="0" borderId="34" xfId="2" applyNumberFormat="1" applyFont="1" applyFill="1" applyBorder="1" applyAlignment="1" applyProtection="1">
      <alignment vertical="center"/>
      <protection locked="0"/>
    </xf>
    <xf numFmtId="3" fontId="3" fillId="6" borderId="34" xfId="2" applyNumberFormat="1" applyFont="1" applyFill="1" applyBorder="1" applyAlignment="1" applyProtection="1">
      <alignment vertical="center"/>
    </xf>
    <xf numFmtId="3" fontId="5" fillId="0" borderId="34" xfId="2" applyNumberFormat="1" applyFont="1" applyFill="1" applyBorder="1" applyAlignment="1" applyProtection="1">
      <alignment vertical="center"/>
    </xf>
    <xf numFmtId="3" fontId="3" fillId="5" borderId="34" xfId="2" applyNumberFormat="1" applyFont="1" applyFill="1" applyBorder="1" applyAlignment="1" applyProtection="1">
      <alignment vertical="center"/>
    </xf>
    <xf numFmtId="3" fontId="7" fillId="0" borderId="34" xfId="2" applyNumberFormat="1" applyFont="1" applyFill="1" applyBorder="1" applyAlignment="1" applyProtection="1">
      <alignment vertical="center"/>
    </xf>
    <xf numFmtId="3" fontId="3" fillId="5" borderId="35" xfId="2" applyNumberFormat="1" applyFont="1" applyFill="1" applyBorder="1" applyAlignment="1" applyProtection="1">
      <alignment vertical="center"/>
    </xf>
    <xf numFmtId="0" fontId="12" fillId="0" borderId="36" xfId="2" applyFont="1" applyBorder="1" applyAlignment="1" applyProtection="1">
      <alignment horizontal="center" vertical="center" wrapText="1"/>
    </xf>
    <xf numFmtId="3" fontId="6" fillId="3" borderId="16" xfId="2" applyNumberFormat="1" applyFont="1" applyFill="1" applyBorder="1" applyAlignment="1" applyProtection="1">
      <alignment horizontal="right" vertical="center"/>
    </xf>
    <xf numFmtId="3" fontId="6" fillId="3" borderId="27" xfId="2" applyNumberFormat="1" applyFont="1" applyFill="1" applyBorder="1" applyAlignment="1" applyProtection="1">
      <alignment horizontal="right" vertical="center"/>
    </xf>
    <xf numFmtId="0" fontId="2" fillId="0" borderId="53" xfId="2" applyFont="1" applyFill="1" applyBorder="1" applyAlignment="1" applyProtection="1">
      <alignment horizontal="center" vertical="center"/>
    </xf>
    <xf numFmtId="0" fontId="2" fillId="0" borderId="52" xfId="2" applyFont="1" applyFill="1" applyBorder="1" applyAlignment="1" applyProtection="1">
      <alignment vertical="center"/>
      <protection locked="0"/>
    </xf>
    <xf numFmtId="0" fontId="12" fillId="0" borderId="51" xfId="2" applyFont="1" applyBorder="1" applyAlignment="1" applyProtection="1">
      <alignment horizontal="center" vertical="center"/>
    </xf>
    <xf numFmtId="0" fontId="8" fillId="4" borderId="7" xfId="2" applyFont="1" applyFill="1" applyBorder="1" applyAlignment="1" applyProtection="1">
      <alignment horizontal="left" vertical="center" wrapText="1"/>
    </xf>
    <xf numFmtId="3" fontId="9" fillId="4" borderId="7" xfId="2" applyNumberFormat="1" applyFont="1" applyFill="1" applyBorder="1" applyAlignment="1" applyProtection="1">
      <alignment horizontal="right" vertical="center"/>
      <protection locked="0"/>
    </xf>
    <xf numFmtId="3" fontId="9" fillId="4" borderId="6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15" fillId="15" borderId="7" xfId="2" applyFont="1" applyFill="1" applyBorder="1" applyAlignment="1" applyProtection="1">
      <alignment vertical="center" wrapText="1"/>
    </xf>
    <xf numFmtId="165" fontId="15" fillId="15" borderId="8" xfId="2" applyNumberFormat="1" applyFont="1" applyFill="1" applyBorder="1" applyAlignment="1" applyProtection="1">
      <alignment horizontal="left" vertical="center"/>
    </xf>
    <xf numFmtId="3" fontId="15" fillId="15" borderId="7" xfId="2" applyNumberFormat="1" applyFont="1" applyFill="1" applyBorder="1" applyAlignment="1" applyProtection="1">
      <alignment horizontal="right" vertical="center"/>
    </xf>
    <xf numFmtId="3" fontId="15" fillId="15" borderId="16" xfId="2" applyNumberFormat="1" applyFont="1" applyFill="1" applyBorder="1" applyAlignment="1" applyProtection="1">
      <alignment horizontal="right" vertical="center"/>
    </xf>
    <xf numFmtId="3" fontId="15" fillId="15" borderId="27" xfId="2" applyNumberFormat="1" applyFont="1" applyFill="1" applyBorder="1" applyAlignment="1" applyProtection="1">
      <alignment horizontal="right" vertical="center"/>
    </xf>
    <xf numFmtId="3" fontId="15" fillId="15" borderId="7" xfId="2" applyNumberFormat="1" applyFont="1" applyFill="1" applyBorder="1" applyAlignment="1" applyProtection="1">
      <alignment horizontal="right" vertical="center"/>
      <protection locked="0"/>
    </xf>
    <xf numFmtId="3" fontId="7" fillId="4" borderId="34" xfId="2" applyNumberFormat="1" applyFont="1" applyFill="1" applyBorder="1" applyAlignment="1" applyProtection="1">
      <alignment vertical="center"/>
      <protection locked="0"/>
    </xf>
    <xf numFmtId="3" fontId="3" fillId="0" borderId="34" xfId="2" applyNumberFormat="1" applyFont="1" applyFill="1" applyBorder="1" applyAlignment="1" applyProtection="1">
      <alignment vertical="center"/>
    </xf>
    <xf numFmtId="3" fontId="97" fillId="15" borderId="34" xfId="2" applyNumberFormat="1" applyFont="1" applyFill="1" applyBorder="1" applyAlignment="1" applyProtection="1">
      <alignment vertical="center"/>
    </xf>
    <xf numFmtId="3" fontId="3" fillId="6" borderId="35" xfId="2" applyNumberFormat="1" applyFont="1" applyFill="1" applyBorder="1" applyAlignment="1" applyProtection="1">
      <alignment vertical="center"/>
    </xf>
    <xf numFmtId="0" fontId="77" fillId="4" borderId="18" xfId="0" applyFont="1" applyFill="1" applyBorder="1" applyAlignment="1">
      <alignment horizontal="center" vertical="center"/>
    </xf>
    <xf numFmtId="0" fontId="77" fillId="4" borderId="19" xfId="0" applyFont="1" applyFill="1" applyBorder="1" applyAlignment="1">
      <alignment horizontal="center" vertical="center"/>
    </xf>
    <xf numFmtId="0" fontId="77" fillId="4" borderId="33" xfId="0" applyFont="1" applyFill="1" applyBorder="1" applyAlignment="1">
      <alignment horizontal="center" vertical="center"/>
    </xf>
    <xf numFmtId="0" fontId="77" fillId="4" borderId="46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77" fillId="4" borderId="3" xfId="0" applyFont="1" applyFill="1" applyBorder="1" applyAlignment="1">
      <alignment horizontal="center" vertical="center"/>
    </xf>
    <xf numFmtId="0" fontId="78" fillId="4" borderId="2" xfId="0" applyFont="1" applyFill="1" applyBorder="1" applyAlignment="1">
      <alignment horizontal="center" vertical="center"/>
    </xf>
    <xf numFmtId="0" fontId="78" fillId="4" borderId="39" xfId="0" applyFont="1" applyFill="1" applyBorder="1" applyAlignment="1">
      <alignment horizontal="center" vertical="center"/>
    </xf>
    <xf numFmtId="0" fontId="78" fillId="4" borderId="38" xfId="0" applyFont="1" applyFill="1" applyBorder="1" applyAlignment="1">
      <alignment vertical="center"/>
    </xf>
    <xf numFmtId="0" fontId="77" fillId="6" borderId="23" xfId="0" applyFont="1" applyFill="1" applyBorder="1" applyAlignment="1">
      <alignment horizontal="center" vertical="center" wrapText="1"/>
    </xf>
    <xf numFmtId="0" fontId="77" fillId="6" borderId="24" xfId="0" applyFont="1" applyFill="1" applyBorder="1" applyAlignment="1">
      <alignment horizontal="center" vertical="center" wrapText="1"/>
    </xf>
    <xf numFmtId="0" fontId="79" fillId="3" borderId="42" xfId="0" applyFont="1" applyFill="1" applyBorder="1" applyAlignment="1">
      <alignment horizontal="center" vertical="center"/>
    </xf>
    <xf numFmtId="0" fontId="77" fillId="3" borderId="43" xfId="0" applyFont="1" applyFill="1" applyBorder="1" applyAlignment="1">
      <alignment horizontal="center" vertical="center" wrapText="1"/>
    </xf>
    <xf numFmtId="0" fontId="77" fillId="3" borderId="44" xfId="0" applyFont="1" applyFill="1" applyBorder="1" applyAlignment="1">
      <alignment horizontal="center" vertical="center" wrapText="1"/>
    </xf>
    <xf numFmtId="0" fontId="77" fillId="3" borderId="21" xfId="0" applyFont="1" applyFill="1" applyBorder="1" applyAlignment="1">
      <alignment horizontal="center" vertical="center" wrapText="1"/>
    </xf>
    <xf numFmtId="0" fontId="77" fillId="3" borderId="45" xfId="0" applyFont="1" applyFill="1" applyBorder="1" applyAlignment="1">
      <alignment horizontal="center" vertical="center" wrapText="1"/>
    </xf>
    <xf numFmtId="0" fontId="79" fillId="3" borderId="22" xfId="0" applyFont="1" applyFill="1" applyBorder="1" applyAlignment="1">
      <alignment horizontal="center" vertical="center"/>
    </xf>
    <xf numFmtId="0" fontId="79" fillId="3" borderId="23" xfId="0" applyFont="1" applyFill="1" applyBorder="1" applyAlignment="1">
      <alignment horizontal="center" vertical="center"/>
    </xf>
    <xf numFmtId="0" fontId="77" fillId="3" borderId="23" xfId="0" applyFont="1" applyFill="1" applyBorder="1" applyAlignment="1">
      <alignment horizontal="center" vertical="center" wrapText="1"/>
    </xf>
    <xf numFmtId="0" fontId="77" fillId="3" borderId="24" xfId="0" applyFont="1" applyFill="1" applyBorder="1" applyAlignment="1">
      <alignment horizontal="center" vertical="center" wrapText="1"/>
    </xf>
    <xf numFmtId="0" fontId="79" fillId="17" borderId="25" xfId="0" applyFont="1" applyFill="1" applyBorder="1" applyAlignment="1">
      <alignment horizontal="center" vertical="center"/>
    </xf>
    <xf numFmtId="167" fontId="79" fillId="17" borderId="20" xfId="1" applyNumberFormat="1" applyFont="1" applyFill="1" applyBorder="1" applyAlignment="1">
      <alignment horizontal="center" vertical="center"/>
    </xf>
    <xf numFmtId="167" fontId="79" fillId="17" borderId="40" xfId="1" applyNumberFormat="1" applyFont="1" applyFill="1" applyBorder="1" applyAlignment="1">
      <alignment horizontal="center" vertical="center"/>
    </xf>
    <xf numFmtId="167" fontId="79" fillId="17" borderId="6" xfId="1" applyNumberFormat="1" applyFont="1" applyFill="1" applyBorder="1" applyAlignment="1">
      <alignment horizontal="center" vertical="center"/>
    </xf>
    <xf numFmtId="167" fontId="79" fillId="17" borderId="28" xfId="1" applyNumberFormat="1" applyFont="1" applyFill="1" applyBorder="1" applyAlignment="1">
      <alignment horizontal="center" vertical="center"/>
    </xf>
    <xf numFmtId="167" fontId="79" fillId="17" borderId="25" xfId="1" applyNumberFormat="1" applyFont="1" applyFill="1" applyBorder="1" applyAlignment="1">
      <alignment horizontal="center" vertical="center"/>
    </xf>
    <xf numFmtId="0" fontId="79" fillId="6" borderId="22" xfId="0" applyFont="1" applyFill="1" applyBorder="1" applyAlignment="1">
      <alignment horizontal="center" vertical="center" wrapText="1"/>
    </xf>
    <xf numFmtId="167" fontId="79" fillId="6" borderId="22" xfId="1" applyNumberFormat="1" applyFont="1" applyFill="1" applyBorder="1" applyAlignment="1">
      <alignment horizontal="center" vertical="center" wrapText="1"/>
    </xf>
    <xf numFmtId="0" fontId="77" fillId="6" borderId="37" xfId="0" applyFont="1" applyFill="1" applyBorder="1" applyAlignment="1">
      <alignment horizontal="center" vertical="center" wrapText="1"/>
    </xf>
    <xf numFmtId="0" fontId="77" fillId="6" borderId="6" xfId="0" applyFont="1" applyFill="1" applyBorder="1" applyAlignment="1">
      <alignment horizontal="center" vertical="center" wrapText="1"/>
    </xf>
    <xf numFmtId="0" fontId="77" fillId="6" borderId="29" xfId="0" applyFont="1" applyFill="1" applyBorder="1" applyAlignment="1">
      <alignment horizontal="center" vertical="center" wrapText="1"/>
    </xf>
    <xf numFmtId="0" fontId="79" fillId="22" borderId="22" xfId="0" applyFont="1" applyFill="1" applyBorder="1" applyAlignment="1">
      <alignment horizontal="center" vertical="center" wrapText="1"/>
    </xf>
    <xf numFmtId="167" fontId="79" fillId="22" borderId="23" xfId="1" applyNumberFormat="1" applyFont="1" applyFill="1" applyBorder="1" applyAlignment="1">
      <alignment horizontal="center" vertical="center"/>
    </xf>
    <xf numFmtId="167" fontId="79" fillId="22" borderId="37" xfId="1" applyNumberFormat="1" applyFont="1" applyFill="1" applyBorder="1" applyAlignment="1">
      <alignment horizontal="center" vertical="center"/>
    </xf>
    <xf numFmtId="167" fontId="79" fillId="22" borderId="22" xfId="1" applyNumberFormat="1" applyFont="1" applyFill="1" applyBorder="1" applyAlignment="1">
      <alignment horizontal="center" vertical="center" wrapText="1"/>
    </xf>
    <xf numFmtId="167" fontId="79" fillId="22" borderId="23" xfId="1" applyNumberFormat="1" applyFont="1" applyFill="1" applyBorder="1" applyAlignment="1">
      <alignment horizontal="center" vertical="center" wrapText="1"/>
    </xf>
    <xf numFmtId="167" fontId="79" fillId="22" borderId="24" xfId="1" applyNumberFormat="1" applyFont="1" applyFill="1" applyBorder="1" applyAlignment="1">
      <alignment horizontal="center" vertical="center"/>
    </xf>
    <xf numFmtId="167" fontId="79" fillId="22" borderId="54" xfId="1" applyNumberFormat="1" applyFont="1" applyFill="1" applyBorder="1" applyAlignment="1">
      <alignment horizontal="center" vertical="center"/>
    </xf>
    <xf numFmtId="0" fontId="21" fillId="5" borderId="20" xfId="0" applyFont="1" applyFill="1" applyBorder="1"/>
    <xf numFmtId="0" fontId="91" fillId="21" borderId="23" xfId="0" applyFont="1" applyFill="1" applyBorder="1"/>
    <xf numFmtId="0" fontId="0" fillId="0" borderId="0" xfId="0"/>
    <xf numFmtId="0" fontId="0" fillId="0" borderId="0" xfId="0" applyAlignment="1">
      <alignment horizontal="center"/>
    </xf>
    <xf numFmtId="3" fontId="79" fillId="0" borderId="16" xfId="0" applyNumberFormat="1" applyFont="1" applyBorder="1"/>
    <xf numFmtId="167" fontId="84" fillId="0" borderId="0" xfId="0" applyNumberFormat="1" applyFont="1" applyBorder="1" applyAlignment="1"/>
    <xf numFmtId="0" fontId="83" fillId="0" borderId="0" xfId="0" applyFont="1" applyBorder="1" applyAlignment="1"/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0" fontId="99" fillId="4" borderId="6" xfId="0" applyFont="1" applyFill="1" applyBorder="1" applyAlignment="1">
      <alignment horizontal="center" textRotation="90" wrapText="1"/>
    </xf>
    <xf numFmtId="0" fontId="99" fillId="4" borderId="6" xfId="0" applyFont="1" applyFill="1" applyBorder="1" applyAlignment="1">
      <alignment horizontal="center" vertical="center"/>
    </xf>
    <xf numFmtId="0" fontId="99" fillId="4" borderId="6" xfId="0" applyFont="1" applyFill="1" applyBorder="1" applyAlignment="1">
      <alignment horizontal="center" vertical="center" wrapText="1"/>
    </xf>
    <xf numFmtId="0" fontId="100" fillId="0" borderId="6" xfId="0" applyFont="1" applyBorder="1" applyAlignment="1">
      <alignment horizontal="center" vertical="center"/>
    </xf>
    <xf numFmtId="0" fontId="99" fillId="0" borderId="6" xfId="0" applyFont="1" applyBorder="1" applyAlignment="1">
      <alignment horizontal="center"/>
    </xf>
    <xf numFmtId="0" fontId="100" fillId="0" borderId="6" xfId="0" applyFont="1" applyBorder="1" applyAlignment="1">
      <alignment horizontal="center" wrapText="1"/>
    </xf>
    <xf numFmtId="3" fontId="0" fillId="0" borderId="6" xfId="0" applyNumberFormat="1" applyBorder="1" applyAlignment="1">
      <alignment horizontal="right"/>
    </xf>
    <xf numFmtId="0" fontId="99" fillId="17" borderId="6" xfId="0" applyFont="1" applyFill="1" applyBorder="1" applyAlignment="1">
      <alignment horizontal="center" wrapText="1"/>
    </xf>
    <xf numFmtId="3" fontId="21" fillId="17" borderId="6" xfId="0" applyNumberFormat="1" applyFont="1" applyFill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0" fillId="0" borderId="0" xfId="0" applyFont="1" applyAlignment="1">
      <alignment horizontal="center" wrapText="1"/>
    </xf>
    <xf numFmtId="0" fontId="17" fillId="0" borderId="0" xfId="2" applyFont="1" applyAlignment="1" applyProtection="1">
      <alignment horizontal="center" vertical="center" wrapText="1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left" vertical="center" wrapText="1"/>
    </xf>
    <xf numFmtId="166" fontId="2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72" fillId="0" borderId="0" xfId="0" applyFont="1" applyAlignment="1">
      <alignment horizontal="right"/>
    </xf>
    <xf numFmtId="0" fontId="7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4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  <xf numFmtId="0" fontId="78" fillId="4" borderId="2" xfId="0" applyFont="1" applyFill="1" applyBorder="1" applyAlignment="1">
      <alignment horizontal="center" vertical="center"/>
    </xf>
    <xf numFmtId="0" fontId="78" fillId="4" borderId="4" xfId="0" applyFont="1" applyFill="1" applyBorder="1" applyAlignment="1">
      <alignment horizontal="center" vertical="center"/>
    </xf>
    <xf numFmtId="0" fontId="78" fillId="4" borderId="38" xfId="0" applyFont="1" applyFill="1" applyBorder="1" applyAlignment="1">
      <alignment horizontal="center" vertic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90" fillId="21" borderId="37" xfId="0" applyFont="1" applyFill="1" applyBorder="1" applyAlignment="1">
      <alignment horizontal="left"/>
    </xf>
    <xf numFmtId="0" fontId="90" fillId="21" borderId="29" xfId="0" applyFont="1" applyFill="1" applyBorder="1" applyAlignment="1">
      <alignment horizontal="left"/>
    </xf>
    <xf numFmtId="0" fontId="90" fillId="21" borderId="50" xfId="0" applyFont="1" applyFill="1" applyBorder="1" applyAlignment="1">
      <alignment horizontal="left"/>
    </xf>
    <xf numFmtId="0" fontId="89" fillId="5" borderId="20" xfId="0" applyFont="1" applyFill="1" applyBorder="1"/>
    <xf numFmtId="0" fontId="88" fillId="0" borderId="8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6" xfId="0" applyBorder="1" applyAlignment="1">
      <alignment horizontal="left"/>
    </xf>
    <xf numFmtId="0" fontId="90" fillId="5" borderId="8" xfId="0" applyFont="1" applyFill="1" applyBorder="1" applyAlignment="1">
      <alignment horizontal="left"/>
    </xf>
    <xf numFmtId="0" fontId="21" fillId="5" borderId="27" xfId="0" applyFont="1" applyFill="1" applyBorder="1" applyAlignment="1">
      <alignment horizontal="left"/>
    </xf>
    <xf numFmtId="0" fontId="21" fillId="5" borderId="16" xfId="0" applyFont="1" applyFill="1" applyBorder="1" applyAlignment="1">
      <alignment horizontal="left"/>
    </xf>
    <xf numFmtId="0" fontId="90" fillId="5" borderId="4" xfId="0" applyFont="1" applyFill="1" applyBorder="1" applyAlignment="1">
      <alignment horizontal="left"/>
    </xf>
    <xf numFmtId="0" fontId="21" fillId="5" borderId="38" xfId="0" applyFont="1" applyFill="1" applyBorder="1" applyAlignment="1">
      <alignment horizontal="left"/>
    </xf>
    <xf numFmtId="0" fontId="21" fillId="5" borderId="49" xfId="0" applyFont="1" applyFill="1" applyBorder="1" applyAlignment="1">
      <alignment horizontal="left"/>
    </xf>
    <xf numFmtId="0" fontId="89" fillId="5" borderId="6" xfId="0" applyFont="1" applyFill="1" applyBorder="1"/>
    <xf numFmtId="0" fontId="71" fillId="0" borderId="6" xfId="0" applyFont="1" applyBorder="1"/>
    <xf numFmtId="0" fontId="71" fillId="0" borderId="8" xfId="0" applyFont="1" applyBorder="1" applyAlignment="1">
      <alignment horizontal="left"/>
    </xf>
    <xf numFmtId="0" fontId="71" fillId="0" borderId="27" xfId="0" applyFont="1" applyBorder="1" applyAlignment="1">
      <alignment horizontal="left"/>
    </xf>
    <xf numFmtId="0" fontId="71" fillId="0" borderId="16" xfId="0" applyFont="1" applyBorder="1" applyAlignment="1">
      <alignment horizontal="left"/>
    </xf>
    <xf numFmtId="0" fontId="88" fillId="0" borderId="6" xfId="0" applyFont="1" applyBorder="1" applyAlignment="1">
      <alignment textRotation="90" wrapText="1"/>
    </xf>
    <xf numFmtId="0" fontId="74" fillId="0" borderId="0" xfId="0" applyFont="1" applyAlignment="1">
      <alignment horizontal="center"/>
    </xf>
    <xf numFmtId="0" fontId="71" fillId="0" borderId="30" xfId="0" applyFont="1" applyBorder="1" applyAlignment="1">
      <alignment horizontal="right"/>
    </xf>
    <xf numFmtId="0" fontId="75" fillId="16" borderId="8" xfId="0" applyFont="1" applyFill="1" applyBorder="1" applyAlignment="1">
      <alignment horizontal="center"/>
    </xf>
    <xf numFmtId="0" fontId="75" fillId="16" borderId="27" xfId="0" applyFont="1" applyFill="1" applyBorder="1" applyAlignment="1">
      <alignment horizontal="center"/>
    </xf>
    <xf numFmtId="0" fontId="72" fillId="0" borderId="0" xfId="0" applyFont="1" applyAlignment="1">
      <alignment horizontal="center"/>
    </xf>
    <xf numFmtId="0" fontId="72" fillId="0" borderId="47" xfId="0" applyFont="1" applyBorder="1" applyAlignment="1">
      <alignment horizontal="center"/>
    </xf>
    <xf numFmtId="0" fontId="88" fillId="0" borderId="20" xfId="0" applyFont="1" applyBorder="1" applyAlignment="1">
      <alignment horizontal="center" textRotation="90" wrapText="1"/>
    </xf>
    <xf numFmtId="0" fontId="88" fillId="0" borderId="48" xfId="0" applyFont="1" applyBorder="1" applyAlignment="1">
      <alignment horizontal="center" textRotation="90" wrapText="1"/>
    </xf>
    <xf numFmtId="0" fontId="88" fillId="0" borderId="21" xfId="0" applyFont="1" applyBorder="1" applyAlignment="1">
      <alignment horizontal="center" textRotation="90" wrapText="1"/>
    </xf>
    <xf numFmtId="0" fontId="71" fillId="16" borderId="6" xfId="0" applyFont="1" applyFill="1" applyBorder="1" applyAlignment="1">
      <alignment horizontal="center"/>
    </xf>
    <xf numFmtId="0" fontId="0" fillId="16" borderId="6" xfId="0" applyFill="1" applyBorder="1"/>
    <xf numFmtId="0" fontId="87" fillId="18" borderId="6" xfId="0" applyFont="1" applyFill="1" applyBorder="1" applyAlignment="1">
      <alignment horizontal="left"/>
    </xf>
    <xf numFmtId="0" fontId="0" fillId="18" borderId="8" xfId="0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87" fillId="0" borderId="6" xfId="0" applyFont="1" applyBorder="1" applyAlignment="1">
      <alignment horizontal="left"/>
    </xf>
    <xf numFmtId="3" fontId="0" fillId="0" borderId="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92" fillId="6" borderId="6" xfId="0" applyFont="1" applyFill="1" applyBorder="1" applyAlignment="1">
      <alignment horizontal="left"/>
    </xf>
    <xf numFmtId="3" fontId="21" fillId="6" borderId="8" xfId="0" applyNumberFormat="1" applyFont="1" applyFill="1" applyBorder="1" applyAlignment="1">
      <alignment horizontal="center"/>
    </xf>
    <xf numFmtId="3" fontId="21" fillId="6" borderId="16" xfId="0" applyNumberFormat="1" applyFont="1" applyFill="1" applyBorder="1" applyAlignment="1">
      <alignment horizontal="center"/>
    </xf>
    <xf numFmtId="0" fontId="92" fillId="17" borderId="6" xfId="0" applyFont="1" applyFill="1" applyBorder="1" applyAlignment="1">
      <alignment horizontal="left"/>
    </xf>
    <xf numFmtId="168" fontId="21" fillId="17" borderId="8" xfId="0" applyNumberFormat="1" applyFont="1" applyFill="1" applyBorder="1" applyAlignment="1">
      <alignment horizontal="right" vertical="center"/>
    </xf>
    <xf numFmtId="0" fontId="21" fillId="17" borderId="16" xfId="0" applyFont="1" applyFill="1" applyBorder="1" applyAlignment="1">
      <alignment horizontal="right" vertical="center"/>
    </xf>
    <xf numFmtId="168" fontId="75" fillId="6" borderId="6" xfId="0" applyNumberFormat="1" applyFont="1" applyFill="1" applyBorder="1"/>
    <xf numFmtId="168" fontId="75" fillId="6" borderId="8" xfId="0" applyNumberFormat="1" applyFont="1" applyFill="1" applyBorder="1"/>
    <xf numFmtId="168" fontId="71" fillId="0" borderId="6" xfId="0" applyNumberFormat="1" applyFont="1" applyBorder="1"/>
    <xf numFmtId="168" fontId="0" fillId="0" borderId="6" xfId="0" applyNumberFormat="1" applyBorder="1"/>
    <xf numFmtId="168" fontId="0" fillId="0" borderId="8" xfId="0" applyNumberFormat="1" applyBorder="1"/>
    <xf numFmtId="168" fontId="89" fillId="6" borderId="6" xfId="0" applyNumberFormat="1" applyFont="1" applyFill="1" applyBorder="1"/>
    <xf numFmtId="168" fontId="21" fillId="6" borderId="6" xfId="0" applyNumberFormat="1" applyFont="1" applyFill="1" applyBorder="1"/>
    <xf numFmtId="168" fontId="21" fillId="6" borderId="8" xfId="0" applyNumberFormat="1" applyFont="1" applyFill="1" applyBorder="1"/>
    <xf numFmtId="0" fontId="72" fillId="0" borderId="47" xfId="0" applyFont="1" applyBorder="1" applyAlignment="1">
      <alignment horizontal="right"/>
    </xf>
    <xf numFmtId="0" fontId="74" fillId="0" borderId="47" xfId="0" applyFont="1" applyBorder="1" applyAlignment="1">
      <alignment horizontal="center"/>
    </xf>
    <xf numFmtId="0" fontId="76" fillId="0" borderId="47" xfId="0" applyFont="1" applyBorder="1" applyAlignment="1">
      <alignment horizontal="center"/>
    </xf>
    <xf numFmtId="0" fontId="71" fillId="0" borderId="32" xfId="0" applyFont="1" applyBorder="1" applyAlignment="1">
      <alignment horizontal="right"/>
    </xf>
    <xf numFmtId="0" fontId="71" fillId="16" borderId="8" xfId="0" applyFont="1" applyFill="1" applyBorder="1" applyAlignment="1">
      <alignment horizontal="center"/>
    </xf>
    <xf numFmtId="0" fontId="71" fillId="16" borderId="27" xfId="0" applyFont="1" applyFill="1" applyBorder="1" applyAlignment="1">
      <alignment horizontal="center"/>
    </xf>
    <xf numFmtId="0" fontId="71" fillId="16" borderId="16" xfId="0" applyFont="1" applyFill="1" applyBorder="1" applyAlignment="1">
      <alignment horizontal="center"/>
    </xf>
    <xf numFmtId="0" fontId="71" fillId="0" borderId="0" xfId="0" applyFont="1"/>
    <xf numFmtId="0" fontId="71" fillId="0" borderId="0" xfId="0" applyFont="1" applyAlignment="1">
      <alignment horizontal="right"/>
    </xf>
    <xf numFmtId="0" fontId="71" fillId="0" borderId="47" xfId="0" applyFont="1" applyBorder="1" applyAlignment="1">
      <alignment horizontal="right"/>
    </xf>
    <xf numFmtId="0" fontId="0" fillId="16" borderId="27" xfId="0" applyFill="1" applyBorder="1"/>
    <xf numFmtId="0" fontId="0" fillId="0" borderId="27" xfId="0" applyBorder="1"/>
    <xf numFmtId="0" fontId="0" fillId="16" borderId="8" xfId="0" applyFill="1" applyBorder="1" applyAlignment="1">
      <alignment horizontal="center"/>
    </xf>
    <xf numFmtId="0" fontId="0" fillId="0" borderId="0" xfId="0" applyAlignment="1">
      <alignment horizontal="right"/>
    </xf>
    <xf numFmtId="0" fontId="94" fillId="20" borderId="20" xfId="0" applyFont="1" applyFill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4" fillId="20" borderId="6" xfId="0" applyFont="1" applyFill="1" applyBorder="1" applyAlignment="1">
      <alignment horizontal="center" vertical="top" wrapText="1"/>
    </xf>
    <xf numFmtId="0" fontId="9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681" t="s">
        <v>684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683" t="s">
        <v>679</v>
      </c>
      <c r="B3" s="683"/>
      <c r="C3" s="683"/>
      <c r="D3" s="683"/>
      <c r="E3" s="683"/>
      <c r="F3" s="683"/>
      <c r="G3" s="683"/>
      <c r="H3" s="683"/>
      <c r="I3" s="684"/>
      <c r="J3" s="684"/>
      <c r="K3" s="684"/>
      <c r="L3" s="684"/>
      <c r="M3" s="684"/>
      <c r="N3" s="684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683" t="s">
        <v>472</v>
      </c>
      <c r="B4" s="683"/>
      <c r="C4" s="683"/>
      <c r="D4" s="683"/>
      <c r="E4" s="683"/>
      <c r="F4" s="683"/>
      <c r="G4" s="683"/>
      <c r="H4" s="685"/>
      <c r="I4" s="684"/>
      <c r="J4" s="684"/>
      <c r="K4" s="684"/>
      <c r="L4" s="684"/>
      <c r="M4" s="684"/>
      <c r="N4" s="684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686" t="s">
        <v>209</v>
      </c>
      <c r="D8" s="687"/>
      <c r="E8" s="688"/>
      <c r="F8" s="54"/>
      <c r="G8" s="686" t="s">
        <v>208</v>
      </c>
      <c r="H8" s="687"/>
      <c r="I8" s="688"/>
      <c r="J8" s="54"/>
      <c r="K8" s="686" t="s">
        <v>207</v>
      </c>
      <c r="L8" s="687"/>
      <c r="M8" s="688"/>
      <c r="N8" s="54"/>
      <c r="O8" s="686" t="s">
        <v>207</v>
      </c>
      <c r="P8" s="687"/>
      <c r="Q8" s="688"/>
      <c r="R8" s="54"/>
      <c r="S8" s="686" t="s">
        <v>206</v>
      </c>
      <c r="T8" s="687"/>
      <c r="U8" s="688"/>
      <c r="V8" s="54"/>
      <c r="W8" s="686" t="s">
        <v>205</v>
      </c>
      <c r="X8" s="687"/>
      <c r="Y8" s="688"/>
      <c r="Z8" s="54"/>
      <c r="AA8" s="686" t="s">
        <v>204</v>
      </c>
      <c r="AB8" s="687"/>
      <c r="AC8" s="688"/>
      <c r="AD8" s="54"/>
      <c r="AE8" s="686" t="s">
        <v>203</v>
      </c>
      <c r="AF8" s="687"/>
      <c r="AG8" s="688"/>
      <c r="AH8" s="54"/>
      <c r="AI8" s="686" t="s">
        <v>202</v>
      </c>
      <c r="AJ8" s="687"/>
      <c r="AK8" s="688"/>
      <c r="AL8" s="54"/>
      <c r="AM8" s="686" t="s">
        <v>201</v>
      </c>
      <c r="AN8" s="687"/>
      <c r="AO8" s="688"/>
      <c r="AP8" s="54"/>
      <c r="AQ8" s="686" t="s">
        <v>200</v>
      </c>
      <c r="AR8" s="687"/>
      <c r="AS8" s="688"/>
      <c r="AT8" s="54"/>
      <c r="AU8" s="686" t="s">
        <v>199</v>
      </c>
      <c r="AV8" s="687"/>
      <c r="AW8" s="688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Önkormányzat!C8+Hivatal!C10+Óvoda!C10+'Közösségi H'!C10</f>
        <v>3357100</v>
      </c>
      <c r="D10" s="80">
        <f>Önkormányzat!D8+Hivatal!D10+Óvoda!D10+'Közösségi H'!D10</f>
        <v>0</v>
      </c>
      <c r="E10" s="106">
        <f>Önkormányzat!E8+Hivatal!E10+Óvoda!E10+'Közösségi H'!E10</f>
        <v>0</v>
      </c>
      <c r="F10" s="79">
        <f t="shared" ref="F10:F22" si="0">SUM(C10:E10)</f>
        <v>3357100</v>
      </c>
      <c r="G10" s="105">
        <f>Önkormányzat!G8+Hivatal!G10+Óvoda!G10+'Közösségi H'!G10</f>
        <v>-200000</v>
      </c>
      <c r="H10" s="80">
        <f>Önkormányzat!H8+Hivatal!H10+Óvoda!H10+'Közösségi H'!H10</f>
        <v>0</v>
      </c>
      <c r="I10" s="106">
        <f>Önkormányzat!I8+Hivatal!I10+Óvoda!I10+'Közösségi H'!I10</f>
        <v>0</v>
      </c>
      <c r="J10" s="79">
        <f t="shared" ref="J10:J22" si="1">SUM(F10:I10)</f>
        <v>3157100</v>
      </c>
      <c r="K10" s="105">
        <f>Önkormányzat!K8+Hivatal!K10+Óvoda!K10+'Közösségi H'!K10</f>
        <v>370817</v>
      </c>
      <c r="L10" s="80">
        <f>Önkormányzat!L8+Hivatal!L10+Óvoda!L10+'Közösségi H'!L10</f>
        <v>0</v>
      </c>
      <c r="M10" s="106">
        <f>Önkormányzat!M8+Hivatal!M10+Óvoda!M10+'Közösségi H'!M10</f>
        <v>0</v>
      </c>
      <c r="N10" s="79">
        <f t="shared" ref="N10:N22" si="2">SUM(J10:M10)</f>
        <v>3527917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Önkormányzat!C9+Hivatal!C11+Óvoda!C11+'Közösségi H'!C11</f>
        <v>0</v>
      </c>
      <c r="D11" s="80">
        <f>Önkormányzat!D9+Hivatal!D11+Óvoda!D11+'Közösségi H'!D11</f>
        <v>0</v>
      </c>
      <c r="E11" s="106">
        <f>Önkormányzat!E9+Hivatal!E11+Óvoda!E11+'Közösségi H'!E11</f>
        <v>0</v>
      </c>
      <c r="F11" s="79">
        <f t="shared" si="0"/>
        <v>0</v>
      </c>
      <c r="G11" s="105">
        <f>Önkormányzat!G9+Hivatal!G11+Óvoda!G11+'Közösségi H'!G11</f>
        <v>0</v>
      </c>
      <c r="H11" s="80">
        <f>Önkormányzat!H9+Hivatal!H11+Óvoda!H11+'Közösségi H'!H11</f>
        <v>0</v>
      </c>
      <c r="I11" s="106">
        <f>Önkormányzat!I9+Hivatal!I11+Óvoda!I11+'Közösségi H'!I11</f>
        <v>0</v>
      </c>
      <c r="J11" s="79">
        <f t="shared" si="1"/>
        <v>0</v>
      </c>
      <c r="K11" s="105">
        <f ca="1">Önkormányzat!K9+Hivatal!K11+Óvoda!K11+'Közösségi H'!K11</f>
        <v>370817</v>
      </c>
      <c r="L11" s="80">
        <f>Önkormányzat!L9+Hivatal!L11+Óvoda!L11+'Közösségi H'!L11</f>
        <v>0</v>
      </c>
      <c r="M11" s="106">
        <f>Önkormányzat!M9+Hivatal!M11+Óvoda!M11+'Közösségi H'!M11</f>
        <v>0</v>
      </c>
      <c r="N11" s="79">
        <f t="shared" ca="1" si="2"/>
        <v>370817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ca="1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ca="1" si="4"/>
        <v>#REF!</v>
      </c>
      <c r="W11" s="81"/>
      <c r="X11" s="80"/>
      <c r="Y11" s="80"/>
      <c r="Z11" s="79" t="e">
        <f t="shared" ca="1" si="5"/>
        <v>#REF!</v>
      </c>
      <c r="AA11" s="81"/>
      <c r="AB11" s="80"/>
      <c r="AC11" s="80"/>
      <c r="AD11" s="79" t="e">
        <f t="shared" ca="1" si="6"/>
        <v>#REF!</v>
      </c>
      <c r="AE11" s="81"/>
      <c r="AF11" s="80"/>
      <c r="AG11" s="80"/>
      <c r="AH11" s="79" t="e">
        <f t="shared" ca="1" si="7"/>
        <v>#REF!</v>
      </c>
      <c r="AI11" s="81"/>
      <c r="AJ11" s="80"/>
      <c r="AK11" s="80"/>
      <c r="AL11" s="79" t="e">
        <f t="shared" ca="1" si="8"/>
        <v>#REF!</v>
      </c>
      <c r="AM11" s="81"/>
      <c r="AN11" s="80"/>
      <c r="AO11" s="80"/>
      <c r="AP11" s="79" t="e">
        <f t="shared" ca="1" si="9"/>
        <v>#REF!</v>
      </c>
      <c r="AQ11" s="81"/>
      <c r="AR11" s="80"/>
      <c r="AS11" s="80"/>
      <c r="AT11" s="79" t="e">
        <f t="shared" ca="1" si="10"/>
        <v>#REF!</v>
      </c>
      <c r="AU11" s="81"/>
      <c r="AV11" s="80"/>
      <c r="AW11" s="80"/>
      <c r="AX11" s="79" t="e">
        <f t="shared" ca="1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Önkormányzat!C10+Hivatal!C12+Óvoda!C12+'Közösségi H'!C12</f>
        <v>0</v>
      </c>
      <c r="D12" s="80">
        <f>Önkormányzat!D10+Hivatal!D12+Óvoda!D12+'Közösségi H'!D12</f>
        <v>0</v>
      </c>
      <c r="E12" s="106">
        <f>Önkormányzat!E10+Hivatal!E12+Óvoda!E12+'Közösségi H'!E12</f>
        <v>0</v>
      </c>
      <c r="F12" s="79">
        <f t="shared" si="0"/>
        <v>0</v>
      </c>
      <c r="G12" s="105">
        <f>Önkormányzat!G10+Hivatal!G12+Óvoda!G12+'Közösségi H'!G12</f>
        <v>0</v>
      </c>
      <c r="H12" s="80">
        <f>Önkormányzat!H10+Hivatal!H12+Óvoda!H12+'Közösségi H'!H12</f>
        <v>0</v>
      </c>
      <c r="I12" s="106">
        <f>Önkormányzat!I10+Hivatal!I12+Óvoda!I12+'Közösségi H'!I12</f>
        <v>0</v>
      </c>
      <c r="J12" s="79">
        <f t="shared" si="1"/>
        <v>0</v>
      </c>
      <c r="K12" s="105">
        <f ca="1">Önkormányzat!K10+Hivatal!K12+Óvoda!K12+'Közösségi H'!K12</f>
        <v>370817</v>
      </c>
      <c r="L12" s="80">
        <f>Önkormányzat!L10+Hivatal!L12+Óvoda!L12+'Közösségi H'!L12</f>
        <v>0</v>
      </c>
      <c r="M12" s="106">
        <f>Önkormányzat!M10+Hivatal!M12+Óvoda!M12+'Közösségi H'!M12</f>
        <v>0</v>
      </c>
      <c r="N12" s="79">
        <f t="shared" ca="1" si="2"/>
        <v>370817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ca="1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ca="1" si="4"/>
        <v>#REF!</v>
      </c>
      <c r="W12" s="81"/>
      <c r="X12" s="80"/>
      <c r="Y12" s="80"/>
      <c r="Z12" s="79" t="e">
        <f t="shared" ca="1" si="5"/>
        <v>#REF!</v>
      </c>
      <c r="AA12" s="81"/>
      <c r="AB12" s="80"/>
      <c r="AC12" s="80"/>
      <c r="AD12" s="79" t="e">
        <f t="shared" ca="1" si="6"/>
        <v>#REF!</v>
      </c>
      <c r="AE12" s="81"/>
      <c r="AF12" s="80"/>
      <c r="AG12" s="80"/>
      <c r="AH12" s="79" t="e">
        <f t="shared" ca="1" si="7"/>
        <v>#REF!</v>
      </c>
      <c r="AI12" s="81"/>
      <c r="AJ12" s="80"/>
      <c r="AK12" s="80"/>
      <c r="AL12" s="79" t="e">
        <f t="shared" ca="1" si="8"/>
        <v>#REF!</v>
      </c>
      <c r="AM12" s="81"/>
      <c r="AN12" s="80"/>
      <c r="AO12" s="80"/>
      <c r="AP12" s="79" t="e">
        <f t="shared" ca="1" si="9"/>
        <v>#REF!</v>
      </c>
      <c r="AQ12" s="81"/>
      <c r="AR12" s="80"/>
      <c r="AS12" s="80"/>
      <c r="AT12" s="79" t="e">
        <f t="shared" ca="1" si="10"/>
        <v>#REF!</v>
      </c>
      <c r="AU12" s="81"/>
      <c r="AV12" s="80"/>
      <c r="AW12" s="80"/>
      <c r="AX12" s="79" t="e">
        <f t="shared" ca="1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Önkormányzat!C11+Hivatal!C13+Óvoda!C13+'Közösségi H'!C13</f>
        <v>0</v>
      </c>
      <c r="D13" s="80">
        <f>Önkormányzat!D11+Hivatal!D13+Óvoda!D13+'Közösségi H'!D13</f>
        <v>0</v>
      </c>
      <c r="E13" s="106">
        <f>Önkormányzat!E11+Hivatal!E13+Óvoda!E13+'Közösségi H'!E13</f>
        <v>0</v>
      </c>
      <c r="F13" s="79">
        <f t="shared" si="0"/>
        <v>0</v>
      </c>
      <c r="G13" s="105">
        <f>Önkormányzat!G11+Hivatal!G13+Óvoda!G13+'Közösségi H'!G13</f>
        <v>0</v>
      </c>
      <c r="H13" s="80">
        <f>Önkormányzat!H11+Hivatal!H13+Óvoda!H13+'Közösségi H'!H13</f>
        <v>0</v>
      </c>
      <c r="I13" s="106">
        <f>Önkormányzat!I11+Hivatal!I13+Óvoda!I13+'Közösségi H'!I13</f>
        <v>0</v>
      </c>
      <c r="J13" s="79">
        <f t="shared" si="1"/>
        <v>0</v>
      </c>
      <c r="K13" s="105">
        <f ca="1">Önkormányzat!K11+Hivatal!K13+Óvoda!K13+'Közösségi H'!K13</f>
        <v>370817</v>
      </c>
      <c r="L13" s="80">
        <f>Önkormányzat!L11+Hivatal!L13+Óvoda!L13+'Közösségi H'!L13</f>
        <v>0</v>
      </c>
      <c r="M13" s="106">
        <f>Önkormányzat!M11+Hivatal!M13+Óvoda!M13+'Közösségi H'!M13</f>
        <v>0</v>
      </c>
      <c r="N13" s="79">
        <f t="shared" ca="1" si="2"/>
        <v>370817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ca="1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ca="1" si="4"/>
        <v>#REF!</v>
      </c>
      <c r="W13" s="81"/>
      <c r="X13" s="80"/>
      <c r="Y13" s="80"/>
      <c r="Z13" s="79" t="e">
        <f t="shared" ca="1" si="5"/>
        <v>#REF!</v>
      </c>
      <c r="AA13" s="81"/>
      <c r="AB13" s="80"/>
      <c r="AC13" s="80"/>
      <c r="AD13" s="79" t="e">
        <f t="shared" ca="1" si="6"/>
        <v>#REF!</v>
      </c>
      <c r="AE13" s="81"/>
      <c r="AF13" s="80"/>
      <c r="AG13" s="80"/>
      <c r="AH13" s="79" t="e">
        <f t="shared" ca="1" si="7"/>
        <v>#REF!</v>
      </c>
      <c r="AI13" s="81"/>
      <c r="AJ13" s="80"/>
      <c r="AK13" s="80"/>
      <c r="AL13" s="79" t="e">
        <f t="shared" ca="1" si="8"/>
        <v>#REF!</v>
      </c>
      <c r="AM13" s="81"/>
      <c r="AN13" s="80"/>
      <c r="AO13" s="80"/>
      <c r="AP13" s="79" t="e">
        <f t="shared" ca="1" si="9"/>
        <v>#REF!</v>
      </c>
      <c r="AQ13" s="81"/>
      <c r="AR13" s="80"/>
      <c r="AS13" s="80"/>
      <c r="AT13" s="79" t="e">
        <f t="shared" ca="1" si="10"/>
        <v>#REF!</v>
      </c>
      <c r="AU13" s="81"/>
      <c r="AV13" s="80"/>
      <c r="AW13" s="80"/>
      <c r="AX13" s="79" t="e">
        <f t="shared" ca="1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Önkormányzat!C12+Hivatal!C14+Óvoda!C14+'Közösségi H'!C14</f>
        <v>0</v>
      </c>
      <c r="D14" s="80">
        <f>Önkormányzat!D12+Hivatal!D14+Óvoda!D14+'Közösségi H'!D14</f>
        <v>0</v>
      </c>
      <c r="E14" s="106">
        <f>Önkormányzat!E12+Hivatal!E14+Óvoda!E14+'Közösségi H'!E14</f>
        <v>0</v>
      </c>
      <c r="F14" s="79">
        <f t="shared" si="0"/>
        <v>0</v>
      </c>
      <c r="G14" s="105">
        <f>Önkormányzat!G12+Hivatal!G14+Óvoda!G14+'Közösségi H'!G14</f>
        <v>0</v>
      </c>
      <c r="H14" s="80">
        <f>Önkormányzat!H12+Hivatal!H14+Óvoda!H14+'Közösségi H'!H14</f>
        <v>0</v>
      </c>
      <c r="I14" s="106">
        <f>Önkormányzat!I12+Hivatal!I14+Óvoda!I14+'Közösségi H'!I14</f>
        <v>0</v>
      </c>
      <c r="J14" s="79">
        <f t="shared" si="1"/>
        <v>0</v>
      </c>
      <c r="K14" s="105">
        <f ca="1">Önkormányzat!K12+Hivatal!K14+Óvoda!K14+'Közösségi H'!K14</f>
        <v>370817</v>
      </c>
      <c r="L14" s="80">
        <f>Önkormányzat!L12+Hivatal!L14+Óvoda!L14+'Közösségi H'!L14</f>
        <v>0</v>
      </c>
      <c r="M14" s="106">
        <f>Önkormányzat!M12+Hivatal!M14+Óvoda!M14+'Közösségi H'!M14</f>
        <v>0</v>
      </c>
      <c r="N14" s="79">
        <f t="shared" ca="1" si="2"/>
        <v>370817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ca="1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ca="1" si="4"/>
        <v>#REF!</v>
      </c>
      <c r="W14" s="81"/>
      <c r="X14" s="80"/>
      <c r="Y14" s="80"/>
      <c r="Z14" s="79" t="e">
        <f t="shared" ca="1" si="5"/>
        <v>#REF!</v>
      </c>
      <c r="AA14" s="81"/>
      <c r="AB14" s="80"/>
      <c r="AC14" s="80"/>
      <c r="AD14" s="79" t="e">
        <f t="shared" ca="1" si="6"/>
        <v>#REF!</v>
      </c>
      <c r="AE14" s="81"/>
      <c r="AF14" s="80"/>
      <c r="AG14" s="80"/>
      <c r="AH14" s="79" t="e">
        <f t="shared" ca="1" si="7"/>
        <v>#REF!</v>
      </c>
      <c r="AI14" s="81"/>
      <c r="AJ14" s="80"/>
      <c r="AK14" s="80"/>
      <c r="AL14" s="79" t="e">
        <f t="shared" ca="1" si="8"/>
        <v>#REF!</v>
      </c>
      <c r="AM14" s="81"/>
      <c r="AN14" s="80"/>
      <c r="AO14" s="80"/>
      <c r="AP14" s="79" t="e">
        <f t="shared" ca="1" si="9"/>
        <v>#REF!</v>
      </c>
      <c r="AQ14" s="81"/>
      <c r="AR14" s="80"/>
      <c r="AS14" s="80"/>
      <c r="AT14" s="79" t="e">
        <f t="shared" ca="1" si="10"/>
        <v>#REF!</v>
      </c>
      <c r="AU14" s="81"/>
      <c r="AV14" s="80"/>
      <c r="AW14" s="80"/>
      <c r="AX14" s="79" t="e">
        <f t="shared" ca="1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Önkormányzat!C13+Hivatal!C15+Óvoda!C15+'Közösségi H'!C15</f>
        <v>0</v>
      </c>
      <c r="D15" s="80">
        <f>Önkormányzat!D13+Hivatal!D15+Óvoda!D15+'Közösségi H'!D15</f>
        <v>0</v>
      </c>
      <c r="E15" s="106">
        <f>Önkormányzat!E13+Hivatal!E15+Óvoda!E15+'Közösségi H'!E15</f>
        <v>0</v>
      </c>
      <c r="F15" s="79">
        <f t="shared" si="0"/>
        <v>0</v>
      </c>
      <c r="G15" s="105">
        <f>Önkormányzat!G13+Hivatal!G15+Óvoda!G15+'Közösségi H'!G15</f>
        <v>0</v>
      </c>
      <c r="H15" s="80">
        <f>Önkormányzat!H13+Hivatal!H15+Óvoda!H15+'Közösségi H'!H15</f>
        <v>0</v>
      </c>
      <c r="I15" s="106">
        <f>Önkormányzat!I13+Hivatal!I15+Óvoda!I15+'Közösségi H'!I15</f>
        <v>0</v>
      </c>
      <c r="J15" s="79">
        <f t="shared" si="1"/>
        <v>0</v>
      </c>
      <c r="K15" s="105">
        <f ca="1">Önkormányzat!K13+Hivatal!K15+Óvoda!K15+'Közösségi H'!K15</f>
        <v>370817</v>
      </c>
      <c r="L15" s="80">
        <f>Önkormányzat!L13+Hivatal!L15+Óvoda!L15+'Közösségi H'!L15</f>
        <v>0</v>
      </c>
      <c r="M15" s="106">
        <f>Önkormányzat!M13+Hivatal!M15+Óvoda!M15+'Közösségi H'!M15</f>
        <v>0</v>
      </c>
      <c r="N15" s="79">
        <f t="shared" ca="1" si="2"/>
        <v>370817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ca="1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ca="1" si="4"/>
        <v>#REF!</v>
      </c>
      <c r="W15" s="81"/>
      <c r="X15" s="80"/>
      <c r="Y15" s="80"/>
      <c r="Z15" s="79" t="e">
        <f t="shared" ca="1" si="5"/>
        <v>#REF!</v>
      </c>
      <c r="AA15" s="81"/>
      <c r="AB15" s="80"/>
      <c r="AC15" s="80"/>
      <c r="AD15" s="79" t="e">
        <f t="shared" ca="1" si="6"/>
        <v>#REF!</v>
      </c>
      <c r="AE15" s="81"/>
      <c r="AF15" s="80"/>
      <c r="AG15" s="80"/>
      <c r="AH15" s="79" t="e">
        <f t="shared" ca="1" si="7"/>
        <v>#REF!</v>
      </c>
      <c r="AI15" s="81"/>
      <c r="AJ15" s="80"/>
      <c r="AK15" s="80"/>
      <c r="AL15" s="79" t="e">
        <f t="shared" ca="1" si="8"/>
        <v>#REF!</v>
      </c>
      <c r="AM15" s="81"/>
      <c r="AN15" s="80"/>
      <c r="AO15" s="80"/>
      <c r="AP15" s="79" t="e">
        <f t="shared" ca="1" si="9"/>
        <v>#REF!</v>
      </c>
      <c r="AQ15" s="81"/>
      <c r="AR15" s="80"/>
      <c r="AS15" s="80"/>
      <c r="AT15" s="79" t="e">
        <f t="shared" ca="1" si="10"/>
        <v>#REF!</v>
      </c>
      <c r="AU15" s="81"/>
      <c r="AV15" s="80"/>
      <c r="AW15" s="80"/>
      <c r="AX15" s="79" t="e">
        <f t="shared" ca="1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Önkormányzat!C14+Hivatal!C16+Óvoda!C16+'Közösségi H'!C16</f>
        <v>96000</v>
      </c>
      <c r="D16" s="80">
        <f>Önkormányzat!D14+Hivatal!D16+Óvoda!D16+'Közösségi H'!D16</f>
        <v>0</v>
      </c>
      <c r="E16" s="106">
        <f>Önkormányzat!E14+Hivatal!E16+Óvoda!E16+'Közösségi H'!E16</f>
        <v>0</v>
      </c>
      <c r="F16" s="79">
        <f t="shared" si="0"/>
        <v>96000</v>
      </c>
      <c r="G16" s="105">
        <f>Önkormányzat!G14+Hivatal!G16+Óvoda!G16+'Közösségi H'!G16</f>
        <v>0</v>
      </c>
      <c r="H16" s="80">
        <f>Önkormányzat!H14+Hivatal!H16+Óvoda!H16+'Közösségi H'!H16</f>
        <v>0</v>
      </c>
      <c r="I16" s="106">
        <f>Önkormányzat!I14+Hivatal!I16+Óvoda!I16+'Közösségi H'!I16</f>
        <v>0</v>
      </c>
      <c r="J16" s="79">
        <f t="shared" si="1"/>
        <v>96000</v>
      </c>
      <c r="K16" s="105">
        <f>Önkormányzat!K14+Hivatal!K16+Óvoda!K16+'Közösségi H'!K16</f>
        <v>174648</v>
      </c>
      <c r="L16" s="80">
        <f>Önkormányzat!L14+Hivatal!L16+Óvoda!L16+'Közösségi H'!L16</f>
        <v>0</v>
      </c>
      <c r="M16" s="106">
        <f>Önkormányzat!M14+Hivatal!M16+Óvoda!M16+'Közösségi H'!M16</f>
        <v>0</v>
      </c>
      <c r="N16" s="79">
        <f t="shared" si="2"/>
        <v>270648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Önkormányzat!C15+Hivatal!C17+Óvoda!C17+'Közösségi H'!C17</f>
        <v>0</v>
      </c>
      <c r="D17" s="80">
        <f>Önkormányzat!D15+Hivatal!D17+Óvoda!D17+'Közösségi H'!D17</f>
        <v>0</v>
      </c>
      <c r="E17" s="106">
        <f>Önkormányzat!E15+Hivatal!E17+Óvoda!E17+'Közösségi H'!E17</f>
        <v>0</v>
      </c>
      <c r="F17" s="79">
        <f t="shared" si="0"/>
        <v>0</v>
      </c>
      <c r="G17" s="105">
        <f>Önkormányzat!G15+Hivatal!G17+Óvoda!G17+'Közösségi H'!G17</f>
        <v>0</v>
      </c>
      <c r="H17" s="80">
        <f>Önkormányzat!H15+Hivatal!H17+Óvoda!H17+'Közösségi H'!H17</f>
        <v>0</v>
      </c>
      <c r="I17" s="106">
        <f>Önkormányzat!I15+Hivatal!I17+Óvoda!I17+'Közösségi H'!I17</f>
        <v>0</v>
      </c>
      <c r="J17" s="79">
        <f t="shared" si="1"/>
        <v>0</v>
      </c>
      <c r="K17" s="105">
        <f ca="1">Önkormányzat!K15+Hivatal!K17+Óvoda!K17+'Közösségi H'!K17</f>
        <v>370817</v>
      </c>
      <c r="L17" s="80">
        <f>Önkormányzat!L15+Hivatal!L17+Óvoda!L17+'Közösségi H'!L17</f>
        <v>0</v>
      </c>
      <c r="M17" s="106">
        <f>Önkormányzat!M15+Hivatal!M17+Óvoda!M17+'Közösségi H'!M17</f>
        <v>0</v>
      </c>
      <c r="N17" s="79">
        <f t="shared" ca="1" si="2"/>
        <v>370817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ca="1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ca="1" si="4"/>
        <v>#REF!</v>
      </c>
      <c r="W17" s="81"/>
      <c r="X17" s="80"/>
      <c r="Y17" s="80"/>
      <c r="Z17" s="79" t="e">
        <f t="shared" ca="1" si="5"/>
        <v>#REF!</v>
      </c>
      <c r="AA17" s="81"/>
      <c r="AB17" s="80"/>
      <c r="AC17" s="80"/>
      <c r="AD17" s="79" t="e">
        <f t="shared" ca="1" si="6"/>
        <v>#REF!</v>
      </c>
      <c r="AE17" s="81"/>
      <c r="AF17" s="80"/>
      <c r="AG17" s="80"/>
      <c r="AH17" s="79" t="e">
        <f t="shared" ca="1" si="7"/>
        <v>#REF!</v>
      </c>
      <c r="AI17" s="81"/>
      <c r="AJ17" s="80"/>
      <c r="AK17" s="80"/>
      <c r="AL17" s="79" t="e">
        <f t="shared" ca="1" si="8"/>
        <v>#REF!</v>
      </c>
      <c r="AM17" s="81"/>
      <c r="AN17" s="80"/>
      <c r="AO17" s="80"/>
      <c r="AP17" s="79" t="e">
        <f t="shared" ca="1" si="9"/>
        <v>#REF!</v>
      </c>
      <c r="AQ17" s="81"/>
      <c r="AR17" s="80"/>
      <c r="AS17" s="80"/>
      <c r="AT17" s="79" t="e">
        <f t="shared" ca="1" si="10"/>
        <v>#REF!</v>
      </c>
      <c r="AU17" s="81"/>
      <c r="AV17" s="80"/>
      <c r="AW17" s="80"/>
      <c r="AX17" s="79" t="e">
        <f t="shared" ca="1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Önkormányzat!C16+Hivatal!C18+Óvoda!C18+'Közösségi H'!C18</f>
        <v>322800</v>
      </c>
      <c r="D18" s="80">
        <f>Önkormányzat!D16+Hivatal!D18+Óvoda!D18+'Közösségi H'!D18</f>
        <v>0</v>
      </c>
      <c r="E18" s="106">
        <f>Önkormányzat!E16+Hivatal!E18+Óvoda!E18+'Közösségi H'!E18</f>
        <v>0</v>
      </c>
      <c r="F18" s="79">
        <f t="shared" si="0"/>
        <v>322800</v>
      </c>
      <c r="G18" s="105">
        <f>Önkormányzat!G16+Hivatal!G18+Óvoda!G18+'Közösségi H'!G18</f>
        <v>0</v>
      </c>
      <c r="H18" s="80">
        <f>Önkormányzat!H16+Hivatal!H18+Óvoda!H18+'Közösségi H'!H18</f>
        <v>0</v>
      </c>
      <c r="I18" s="106">
        <f>Önkormányzat!I16+Hivatal!I18+Óvoda!I18+'Közösségi H'!I18</f>
        <v>0</v>
      </c>
      <c r="J18" s="79">
        <f t="shared" si="1"/>
        <v>322800</v>
      </c>
      <c r="K18" s="105">
        <f>Önkormányzat!K16+Hivatal!K18+Óvoda!K18+'Közösségi H'!K18</f>
        <v>0</v>
      </c>
      <c r="L18" s="80">
        <f>Önkormányzat!L16+Hivatal!L18+Óvoda!L18+'Közösségi H'!L18</f>
        <v>0</v>
      </c>
      <c r="M18" s="106">
        <f>Önkormányzat!M16+Hivatal!M18+Óvoda!M18+'Közösségi H'!M18</f>
        <v>0</v>
      </c>
      <c r="N18" s="79">
        <f t="shared" si="2"/>
        <v>322800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Önkormányzat!C17+Hivatal!C19+Óvoda!C19+'Közösségi H'!C19</f>
        <v>0</v>
      </c>
      <c r="D19" s="80">
        <f>Önkormányzat!D17+Hivatal!D19+Óvoda!D19+'Közösségi H'!D19</f>
        <v>0</v>
      </c>
      <c r="E19" s="106">
        <f>Önkormányzat!E17+Hivatal!E19+Óvoda!E19+'Közösségi H'!E19</f>
        <v>0</v>
      </c>
      <c r="F19" s="79">
        <f t="shared" si="0"/>
        <v>0</v>
      </c>
      <c r="G19" s="105">
        <f>Önkormányzat!G17+Hivatal!G19+Óvoda!G19+'Közösségi H'!G19</f>
        <v>0</v>
      </c>
      <c r="H19" s="80">
        <f>Önkormányzat!H17+Hivatal!H19+Óvoda!H19+'Közösségi H'!H19</f>
        <v>0</v>
      </c>
      <c r="I19" s="106">
        <f>Önkormányzat!I17+Hivatal!I19+Óvoda!I19+'Közösségi H'!I19</f>
        <v>0</v>
      </c>
      <c r="J19" s="79">
        <f t="shared" si="1"/>
        <v>0</v>
      </c>
      <c r="K19" s="105">
        <f ca="1">Önkormányzat!K17+Hivatal!K19+Óvoda!K19+'Közösségi H'!K19</f>
        <v>370817</v>
      </c>
      <c r="L19" s="80">
        <f>Önkormányzat!L17+Hivatal!L19+Óvoda!L19+'Közösségi H'!L19</f>
        <v>0</v>
      </c>
      <c r="M19" s="106">
        <f>Önkormányzat!M17+Hivatal!M19+Óvoda!M19+'Közösségi H'!M19</f>
        <v>0</v>
      </c>
      <c r="N19" s="79">
        <f t="shared" ca="1" si="2"/>
        <v>370817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ca="1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ca="1" si="4"/>
        <v>#REF!</v>
      </c>
      <c r="W19" s="81"/>
      <c r="X19" s="80"/>
      <c r="Y19" s="80"/>
      <c r="Z19" s="79" t="e">
        <f t="shared" ca="1" si="5"/>
        <v>#REF!</v>
      </c>
      <c r="AA19" s="81"/>
      <c r="AB19" s="80"/>
      <c r="AC19" s="80"/>
      <c r="AD19" s="79" t="e">
        <f t="shared" ca="1" si="6"/>
        <v>#REF!</v>
      </c>
      <c r="AE19" s="81"/>
      <c r="AF19" s="80"/>
      <c r="AG19" s="80"/>
      <c r="AH19" s="79" t="e">
        <f t="shared" ca="1" si="7"/>
        <v>#REF!</v>
      </c>
      <c r="AI19" s="81"/>
      <c r="AJ19" s="80"/>
      <c r="AK19" s="80"/>
      <c r="AL19" s="79" t="e">
        <f t="shared" ca="1" si="8"/>
        <v>#REF!</v>
      </c>
      <c r="AM19" s="81"/>
      <c r="AN19" s="80"/>
      <c r="AO19" s="80"/>
      <c r="AP19" s="79" t="e">
        <f t="shared" ca="1" si="9"/>
        <v>#REF!</v>
      </c>
      <c r="AQ19" s="81"/>
      <c r="AR19" s="80"/>
      <c r="AS19" s="80"/>
      <c r="AT19" s="79" t="e">
        <f t="shared" ca="1" si="10"/>
        <v>#REF!</v>
      </c>
      <c r="AU19" s="81"/>
      <c r="AV19" s="80"/>
      <c r="AW19" s="80"/>
      <c r="AX19" s="79" t="e">
        <f t="shared" ca="1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Önkormányzat!C18+Hivatal!C20+Óvoda!C20+'Közösségi H'!C20</f>
        <v>0</v>
      </c>
      <c r="D20" s="80">
        <f>Önkormányzat!D18+Hivatal!D20+Óvoda!D20+'Közösségi H'!D20</f>
        <v>0</v>
      </c>
      <c r="E20" s="106">
        <f>Önkormányzat!E18+Hivatal!E20+Óvoda!E20+'Közösségi H'!E20</f>
        <v>0</v>
      </c>
      <c r="F20" s="79">
        <f t="shared" si="0"/>
        <v>0</v>
      </c>
      <c r="G20" s="105">
        <f>Önkormányzat!G18+Hivatal!G20+Óvoda!G20+'Közösségi H'!G20</f>
        <v>0</v>
      </c>
      <c r="H20" s="80">
        <f>Önkormányzat!H18+Hivatal!H20+Óvoda!H20+'Közösségi H'!H20</f>
        <v>0</v>
      </c>
      <c r="I20" s="106">
        <f>Önkormányzat!I18+Hivatal!I20+Óvoda!I20+'Közösségi H'!I20</f>
        <v>0</v>
      </c>
      <c r="J20" s="79">
        <f t="shared" si="1"/>
        <v>0</v>
      </c>
      <c r="K20" s="105">
        <f ca="1">Önkormányzat!K18+Hivatal!K20+Óvoda!K20+'Közösségi H'!K20</f>
        <v>370817</v>
      </c>
      <c r="L20" s="80">
        <f>Önkormányzat!L18+Hivatal!L20+Óvoda!L20+'Közösségi H'!L20</f>
        <v>0</v>
      </c>
      <c r="M20" s="106">
        <f>Önkormányzat!M18+Hivatal!M20+Óvoda!M20+'Közösségi H'!M20</f>
        <v>0</v>
      </c>
      <c r="N20" s="79">
        <f t="shared" ca="1" si="2"/>
        <v>370817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ca="1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ca="1" si="4"/>
        <v>#REF!</v>
      </c>
      <c r="W20" s="81"/>
      <c r="X20" s="80"/>
      <c r="Y20" s="80"/>
      <c r="Z20" s="79" t="e">
        <f t="shared" ca="1" si="5"/>
        <v>#REF!</v>
      </c>
      <c r="AA20" s="81"/>
      <c r="AB20" s="80"/>
      <c r="AC20" s="80"/>
      <c r="AD20" s="79" t="e">
        <f t="shared" ca="1" si="6"/>
        <v>#REF!</v>
      </c>
      <c r="AE20" s="81"/>
      <c r="AF20" s="80"/>
      <c r="AG20" s="80"/>
      <c r="AH20" s="79" t="e">
        <f t="shared" ca="1" si="7"/>
        <v>#REF!</v>
      </c>
      <c r="AI20" s="81"/>
      <c r="AJ20" s="80"/>
      <c r="AK20" s="80"/>
      <c r="AL20" s="79" t="e">
        <f t="shared" ca="1" si="8"/>
        <v>#REF!</v>
      </c>
      <c r="AM20" s="81"/>
      <c r="AN20" s="80"/>
      <c r="AO20" s="80"/>
      <c r="AP20" s="79" t="e">
        <f t="shared" ca="1" si="9"/>
        <v>#REF!</v>
      </c>
      <c r="AQ20" s="81"/>
      <c r="AR20" s="80"/>
      <c r="AS20" s="80"/>
      <c r="AT20" s="79" t="e">
        <f t="shared" ca="1" si="10"/>
        <v>#REF!</v>
      </c>
      <c r="AU20" s="81"/>
      <c r="AV20" s="80"/>
      <c r="AW20" s="80"/>
      <c r="AX20" s="79" t="e">
        <f t="shared" ca="1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Önkormányzat!C19+Hivatal!C21+Óvoda!C21+'Közösségi H'!C21</f>
        <v>0</v>
      </c>
      <c r="D21" s="80">
        <f>Önkormányzat!D19+Hivatal!D21+Óvoda!D21+'Közösségi H'!D21</f>
        <v>0</v>
      </c>
      <c r="E21" s="106">
        <f>Önkormányzat!E19+Hivatal!E21+Óvoda!E21+'Közösségi H'!E21</f>
        <v>0</v>
      </c>
      <c r="F21" s="79">
        <f t="shared" si="0"/>
        <v>0</v>
      </c>
      <c r="G21" s="105">
        <f>Önkormányzat!G19+Hivatal!G21+Óvoda!G21+'Közösségi H'!G21</f>
        <v>0</v>
      </c>
      <c r="H21" s="80">
        <f>Önkormányzat!H19+Hivatal!H21+Óvoda!H21+'Közösségi H'!H21</f>
        <v>0</v>
      </c>
      <c r="I21" s="106">
        <f>Önkormányzat!I19+Hivatal!I21+Óvoda!I21+'Közösségi H'!I21</f>
        <v>0</v>
      </c>
      <c r="J21" s="79">
        <f t="shared" si="1"/>
        <v>0</v>
      </c>
      <c r="K21" s="105">
        <f ca="1">Önkormányzat!K19+Hivatal!K21+Óvoda!K21+'Közösségi H'!K21</f>
        <v>370817</v>
      </c>
      <c r="L21" s="80">
        <f>Önkormányzat!L19+Hivatal!L21+Óvoda!L21+'Közösségi H'!L21</f>
        <v>0</v>
      </c>
      <c r="M21" s="106">
        <f>Önkormányzat!M19+Hivatal!M21+Óvoda!M21+'Közösségi H'!M21</f>
        <v>0</v>
      </c>
      <c r="N21" s="79">
        <f t="shared" ca="1" si="2"/>
        <v>370817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ca="1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ca="1" si="4"/>
        <v>#REF!</v>
      </c>
      <c r="W21" s="81"/>
      <c r="X21" s="80"/>
      <c r="Y21" s="80"/>
      <c r="Z21" s="79" t="e">
        <f t="shared" ca="1" si="5"/>
        <v>#REF!</v>
      </c>
      <c r="AA21" s="81"/>
      <c r="AB21" s="80"/>
      <c r="AC21" s="80"/>
      <c r="AD21" s="79" t="e">
        <f t="shared" ca="1" si="6"/>
        <v>#REF!</v>
      </c>
      <c r="AE21" s="81"/>
      <c r="AF21" s="80"/>
      <c r="AG21" s="80"/>
      <c r="AH21" s="79" t="e">
        <f t="shared" ca="1" si="7"/>
        <v>#REF!</v>
      </c>
      <c r="AI21" s="81"/>
      <c r="AJ21" s="80"/>
      <c r="AK21" s="80"/>
      <c r="AL21" s="79" t="e">
        <f t="shared" ca="1" si="8"/>
        <v>#REF!</v>
      </c>
      <c r="AM21" s="81"/>
      <c r="AN21" s="80"/>
      <c r="AO21" s="80"/>
      <c r="AP21" s="79" t="e">
        <f t="shared" ca="1" si="9"/>
        <v>#REF!</v>
      </c>
      <c r="AQ21" s="81"/>
      <c r="AR21" s="80"/>
      <c r="AS21" s="80"/>
      <c r="AT21" s="79" t="e">
        <f t="shared" ca="1" si="10"/>
        <v>#REF!</v>
      </c>
      <c r="AU21" s="81"/>
      <c r="AV21" s="80"/>
      <c r="AW21" s="80"/>
      <c r="AX21" s="79" t="e">
        <f t="shared" ca="1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Önkormányzat!C20+Hivatal!C22+Óvoda!C22+'Közösségi H'!C22</f>
        <v>0</v>
      </c>
      <c r="D22" s="80">
        <f>Önkormányzat!D20+Hivatal!D22+Óvoda!D22+'Közösségi H'!D22</f>
        <v>0</v>
      </c>
      <c r="E22" s="106">
        <f>Önkormányzat!E20+Hivatal!E22+Óvoda!E22+'Közösségi H'!E22</f>
        <v>0</v>
      </c>
      <c r="F22" s="79">
        <f t="shared" si="0"/>
        <v>0</v>
      </c>
      <c r="G22" s="105">
        <f>Önkormányzat!G20+Hivatal!G22+Óvoda!G22+'Közösségi H'!G22</f>
        <v>200000</v>
      </c>
      <c r="H22" s="80">
        <f>Önkormányzat!H20+Hivatal!H22+Óvoda!H22+'Közösségi H'!H22</f>
        <v>0</v>
      </c>
      <c r="I22" s="106">
        <f>Önkormányzat!I20+Hivatal!I22+Óvoda!I22+'Közösségi H'!I22</f>
        <v>0</v>
      </c>
      <c r="J22" s="79">
        <f t="shared" si="1"/>
        <v>200000</v>
      </c>
      <c r="K22" s="105">
        <f>Önkormányzat!K20+Hivatal!K22+Óvoda!K22+'Közösségi H'!K22</f>
        <v>0</v>
      </c>
      <c r="L22" s="80">
        <f>Önkormányzat!L20+Hivatal!L22+Óvoda!L22+'Közösségi H'!L22</f>
        <v>0</v>
      </c>
      <c r="M22" s="106">
        <f>Önkormányzat!M20+Hivatal!M22+Óvoda!M22+'Közösségi H'!M22</f>
        <v>0</v>
      </c>
      <c r="N22" s="79">
        <f t="shared" si="2"/>
        <v>200000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 ca="1">SUM(K10:K22)</f>
        <v>1657916</v>
      </c>
      <c r="L23" s="77">
        <f>SUM(L10:L22)</f>
        <v>0</v>
      </c>
      <c r="M23" s="77">
        <f>SUM(M10:M22)</f>
        <v>0</v>
      </c>
      <c r="N23" s="76" t="str">
        <f ca="1">IF((SUM(J23:M23))=(SUM(N10:N22)),SUM(N10:N22),"HIBA!")</f>
        <v>HIBA!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 ca="1"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 ca="1"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 ca="1"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 ca="1"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 ca="1"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 ca="1"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 ca="1"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 ca="1"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 ca="1"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Önkormányzat!C22+Hivatal!C24+Óvoda!C24+'Közösségi H'!C24</f>
        <v>2152000</v>
      </c>
      <c r="D24" s="80">
        <f>Önkormányzat!D22+Hivatal!D24+Óvoda!D24+'Közösségi H'!D24</f>
        <v>0</v>
      </c>
      <c r="E24" s="106">
        <f>Önkormányzat!E22+Hivatal!E24+Óvoda!E24+'Közösségi H'!E24</f>
        <v>0</v>
      </c>
      <c r="F24" s="79">
        <f>SUM(C24:E24)</f>
        <v>2152000</v>
      </c>
      <c r="G24" s="105">
        <f>Önkormányzat!G22+Hivatal!G24+Óvoda!G24+'Közösségi H'!G24</f>
        <v>0</v>
      </c>
      <c r="H24" s="80">
        <f>Önkormányzat!H22+Hivatal!H24+Óvoda!H24+'Közösségi H'!H24</f>
        <v>0</v>
      </c>
      <c r="I24" s="106">
        <f>Önkormányzat!I22+Hivatal!I24+Óvoda!I24+'Közösségi H'!I24</f>
        <v>0</v>
      </c>
      <c r="J24" s="79">
        <f>SUM(F24:I24)</f>
        <v>2152000</v>
      </c>
      <c r="K24" s="105">
        <f>Önkormányzat!K22+Hivatal!K24+Óvoda!K24+'Közösségi H'!K24</f>
        <v>787973</v>
      </c>
      <c r="L24" s="80">
        <f>Önkormányzat!L22+Hivatal!L24+Óvoda!L24+'Közösségi H'!L24</f>
        <v>0</v>
      </c>
      <c r="M24" s="106">
        <f>Önkormányzat!M22+Hivatal!M24+Óvoda!M24+'Közösségi H'!M24</f>
        <v>0</v>
      </c>
      <c r="N24" s="79">
        <f>SUM(J24:M24)</f>
        <v>2939973</v>
      </c>
      <c r="O24" s="81"/>
      <c r="P24" s="80"/>
      <c r="Q24" s="80"/>
      <c r="R24" s="79">
        <f>SUM(N24:Q24)</f>
        <v>2939973</v>
      </c>
      <c r="S24" s="81"/>
      <c r="T24" s="80"/>
      <c r="U24" s="80"/>
      <c r="V24" s="79">
        <f>SUM(R24:U24)</f>
        <v>2939973</v>
      </c>
      <c r="W24" s="81"/>
      <c r="X24" s="80"/>
      <c r="Y24" s="80"/>
      <c r="Z24" s="79">
        <f>SUM(V24:Y24)</f>
        <v>2939973</v>
      </c>
      <c r="AA24" s="81"/>
      <c r="AB24" s="80"/>
      <c r="AC24" s="80"/>
      <c r="AD24" s="79">
        <f>SUM(Z24:AC24)</f>
        <v>2939973</v>
      </c>
      <c r="AE24" s="81"/>
      <c r="AF24" s="80"/>
      <c r="AG24" s="80"/>
      <c r="AH24" s="79">
        <f>SUM(AD24:AG24)</f>
        <v>2939973</v>
      </c>
      <c r="AI24" s="81"/>
      <c r="AJ24" s="80"/>
      <c r="AK24" s="80"/>
      <c r="AL24" s="79">
        <f>SUM(AH24:AK24)</f>
        <v>2939973</v>
      </c>
      <c r="AM24" s="81"/>
      <c r="AN24" s="80"/>
      <c r="AO24" s="80"/>
      <c r="AP24" s="79">
        <f>SUM(AL24:AO24)</f>
        <v>2939973</v>
      </c>
      <c r="AQ24" s="81"/>
      <c r="AR24" s="80"/>
      <c r="AS24" s="80"/>
      <c r="AT24" s="79">
        <f>SUM(AP24:AS24)</f>
        <v>2939973</v>
      </c>
      <c r="AU24" s="81"/>
      <c r="AV24" s="80"/>
      <c r="AW24" s="80"/>
      <c r="AX24" s="79">
        <f>SUM(AT24:AW24)</f>
        <v>2939973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Önkormányzat!C23+Hivatal!C25+Óvoda!C25+'Közösségi H'!C25</f>
        <v>960000</v>
      </c>
      <c r="D25" s="80">
        <f>Önkormányzat!D23+Hivatal!D25+Óvoda!D25+'Közösségi H'!D25</f>
        <v>0</v>
      </c>
      <c r="E25" s="106">
        <f>Önkormányzat!E23+Hivatal!E25+Óvoda!E25+'Közösségi H'!E25</f>
        <v>0</v>
      </c>
      <c r="F25" s="79">
        <f>SUM(C25:E25)</f>
        <v>960000</v>
      </c>
      <c r="G25" s="105">
        <f>Önkormányzat!G23+Hivatal!G25+Óvoda!G25+'Közösségi H'!G25</f>
        <v>2074000</v>
      </c>
      <c r="H25" s="80">
        <f>Önkormányzat!H23+Hivatal!H25+Óvoda!H25+'Közösségi H'!H25</f>
        <v>0</v>
      </c>
      <c r="I25" s="106">
        <f>Önkormányzat!I23+Hivatal!I25+Óvoda!I25+'Közösségi H'!I25</f>
        <v>0</v>
      </c>
      <c r="J25" s="79">
        <f>SUM(F25:I25)</f>
        <v>3034000</v>
      </c>
      <c r="K25" s="105">
        <f>Önkormányzat!K23+Hivatal!K25+Óvoda!K25+'Közösségi H'!K25</f>
        <v>1392302</v>
      </c>
      <c r="L25" s="80">
        <f>Önkormányzat!L23+Hivatal!L25+Óvoda!L25+'Közösségi H'!L25</f>
        <v>0</v>
      </c>
      <c r="M25" s="106">
        <f>Önkormányzat!M23+Hivatal!M25+Óvoda!M25+'Közösségi H'!M25</f>
        <v>0</v>
      </c>
      <c r="N25" s="79">
        <f>SUM(J25:M25)</f>
        <v>4426302</v>
      </c>
      <c r="O25" s="81"/>
      <c r="P25" s="80"/>
      <c r="Q25" s="80"/>
      <c r="R25" s="79">
        <f>SUM(N25:Q25)</f>
        <v>4426302</v>
      </c>
      <c r="S25" s="81"/>
      <c r="T25" s="80"/>
      <c r="U25" s="80"/>
      <c r="V25" s="79">
        <f>SUM(R25:U25)</f>
        <v>4426302</v>
      </c>
      <c r="W25" s="81"/>
      <c r="X25" s="80"/>
      <c r="Y25" s="80"/>
      <c r="Z25" s="79">
        <f>SUM(V25:Y25)</f>
        <v>4426302</v>
      </c>
      <c r="AA25" s="81"/>
      <c r="AB25" s="80"/>
      <c r="AC25" s="80"/>
      <c r="AD25" s="79">
        <f>SUM(Z25:AC25)</f>
        <v>4426302</v>
      </c>
      <c r="AE25" s="81"/>
      <c r="AF25" s="80"/>
      <c r="AG25" s="80"/>
      <c r="AH25" s="79">
        <f>SUM(AD25:AG25)</f>
        <v>4426302</v>
      </c>
      <c r="AI25" s="81"/>
      <c r="AJ25" s="80"/>
      <c r="AK25" s="80"/>
      <c r="AL25" s="79">
        <f>SUM(AH25:AK25)</f>
        <v>4426302</v>
      </c>
      <c r="AM25" s="81"/>
      <c r="AN25" s="80"/>
      <c r="AO25" s="80"/>
      <c r="AP25" s="79">
        <f>SUM(AL25:AO25)</f>
        <v>4426302</v>
      </c>
      <c r="AQ25" s="81"/>
      <c r="AR25" s="80"/>
      <c r="AS25" s="80"/>
      <c r="AT25" s="79">
        <f>SUM(AP25:AS25)</f>
        <v>4426302</v>
      </c>
      <c r="AU25" s="81"/>
      <c r="AV25" s="80"/>
      <c r="AW25" s="80"/>
      <c r="AX25" s="79">
        <f>SUM(AT25:AW25)</f>
        <v>4426302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Önkormányzat!C24+Hivatal!C26+Óvoda!C26+'Közösségi H'!C26</f>
        <v>400000</v>
      </c>
      <c r="D26" s="80">
        <f>Önkormányzat!D24+Hivatal!D26+Óvoda!D26+'Közösségi H'!D26</f>
        <v>0</v>
      </c>
      <c r="E26" s="106">
        <f>Önkormányzat!E24+Hivatal!E26+Óvoda!E26+'Közösségi H'!E26</f>
        <v>0</v>
      </c>
      <c r="F26" s="79">
        <f>SUM(C26:E26)</f>
        <v>400000</v>
      </c>
      <c r="G26" s="105">
        <f>Önkormányzat!G24+Hivatal!G26+Óvoda!G26+'Közösségi H'!G26</f>
        <v>0</v>
      </c>
      <c r="H26" s="80">
        <f>Önkormányzat!H24+Hivatal!H26+Óvoda!H26+'Közösségi H'!H26</f>
        <v>0</v>
      </c>
      <c r="I26" s="106">
        <f>Önkormányzat!I24+Hivatal!I26+Óvoda!I26+'Közösségi H'!I26</f>
        <v>0</v>
      </c>
      <c r="J26" s="79">
        <f>SUM(F26:I26)</f>
        <v>400000</v>
      </c>
      <c r="K26" s="105">
        <f>Önkormányzat!K24+Hivatal!K26+Óvoda!K26+'Közösségi H'!K26</f>
        <v>0</v>
      </c>
      <c r="L26" s="80">
        <f>Önkormányzat!L24+Hivatal!L26+Óvoda!L26+'Közösségi H'!L26</f>
        <v>0</v>
      </c>
      <c r="M26" s="106">
        <f>Önkormányzat!M24+Hivatal!M26+Óvoda!M26+'Közösségi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2180275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7766275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7766275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7766275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7766275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7766275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7766275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7766275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7766275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7766275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7766275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 ca="1">SUM(K27,K23)</f>
        <v>3838191</v>
      </c>
      <c r="L28" s="88">
        <f>SUM(L27,L23)</f>
        <v>0</v>
      </c>
      <c r="M28" s="88">
        <f>SUM(M27,M23)</f>
        <v>0</v>
      </c>
      <c r="N28" s="87" t="e">
        <f ca="1">IF((SUM(J28:M28))=(N23+N27),SUM(N27,N23),"HIBA!")</f>
        <v>#VALUE!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 ca="1">IF((SUM(N28:Q28))=(R23+R27),SUM(R27,R23),"HIBA!")</f>
        <v>#VALUE!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 ca="1">IF((SUM(R28:U28))=(V23+V27),SUM(V27,V23),"HIBA!")</f>
        <v>#VALUE!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 ca="1">IF((SUM(V28:Y28))=(Z23+Z27),SUM(Z27,Z23),"HIBA!")</f>
        <v>#VALUE!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 ca="1">IF((SUM(Z28:AC28))=(AD23+AD27),SUM(AD27,AD23),"HIBA!")</f>
        <v>#VALUE!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 ca="1">IF((SUM(AD28:AG28))=(AH23+AH27),SUM(AH27,AH23),"HIBA!")</f>
        <v>#VALUE!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 ca="1">IF((SUM(AH28:AK28))=(AL23+AL27),SUM(AL27,AL23),"HIBA!")</f>
        <v>#VALUE!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 ca="1">IF((SUM(AL28:AO28))=(AP23+AP27),SUM(AP27,AP23),"HIBA!")</f>
        <v>#VALUE!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 ca="1"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 ca="1"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Önkormányzat!C27+Hivatal!C29+Óvoda!C29+'Közösségi H'!C29</f>
        <v>1444738</v>
      </c>
      <c r="D29" s="94">
        <f>Önkormányzat!D27+Hivatal!D29+Óvoda!D29+'Közösségi H'!D29</f>
        <v>0</v>
      </c>
      <c r="E29" s="108">
        <f>Önkormányzat!E27+Hivatal!E29+Óvoda!E29+'Közösségi H'!E29</f>
        <v>0</v>
      </c>
      <c r="F29" s="87">
        <f>SUM(C29:E29)</f>
        <v>1444738</v>
      </c>
      <c r="G29" s="107">
        <f>Önkormányzat!G27+Hivatal!G29+Óvoda!G29+'Közösségi H'!G29</f>
        <v>0</v>
      </c>
      <c r="H29" s="94">
        <f>Önkormányzat!H27+Hivatal!H29+Óvoda!H29+'Közösségi H'!H29</f>
        <v>0</v>
      </c>
      <c r="I29" s="108">
        <f>Önkormányzat!I27+Hivatal!I29+Óvoda!I29+'Közösségi H'!I29</f>
        <v>0</v>
      </c>
      <c r="J29" s="87">
        <f>SUM(F29:I29)</f>
        <v>1444738</v>
      </c>
      <c r="K29" s="107">
        <f>Önkormányzat!K27+Hivatal!K29+Óvoda!K29+'Közösségi H'!K29</f>
        <v>464243</v>
      </c>
      <c r="L29" s="94">
        <f>Önkormányzat!L27+Hivatal!L29+Óvoda!L29+'Közösségi H'!L29</f>
        <v>0</v>
      </c>
      <c r="M29" s="108">
        <f>Önkormányzat!M27+Hivatal!M29+Óvoda!M29+'Közösségi H'!M29</f>
        <v>0</v>
      </c>
      <c r="N29" s="87">
        <f>SUM(J29:M29)</f>
        <v>1908981</v>
      </c>
      <c r="O29" s="95"/>
      <c r="P29" s="94"/>
      <c r="Q29" s="94"/>
      <c r="R29" s="87">
        <f>SUM(N29:Q29)</f>
        <v>1908981</v>
      </c>
      <c r="S29" s="95"/>
      <c r="T29" s="94"/>
      <c r="U29" s="94"/>
      <c r="V29" s="87">
        <f>SUM(R29:U29)</f>
        <v>1908981</v>
      </c>
      <c r="W29" s="95"/>
      <c r="X29" s="94"/>
      <c r="Y29" s="94"/>
      <c r="Z29" s="87">
        <f>SUM(V29:Y29)</f>
        <v>1908981</v>
      </c>
      <c r="AA29" s="95"/>
      <c r="AB29" s="94"/>
      <c r="AC29" s="94"/>
      <c r="AD29" s="87">
        <f>SUM(Z29:AC29)</f>
        <v>1908981</v>
      </c>
      <c r="AE29" s="95"/>
      <c r="AF29" s="94"/>
      <c r="AG29" s="94"/>
      <c r="AH29" s="87">
        <f>SUM(AD29:AG29)</f>
        <v>1908981</v>
      </c>
      <c r="AI29" s="95"/>
      <c r="AJ29" s="94"/>
      <c r="AK29" s="94"/>
      <c r="AL29" s="87">
        <f>SUM(AH29:AK29)</f>
        <v>1908981</v>
      </c>
      <c r="AM29" s="95"/>
      <c r="AN29" s="94"/>
      <c r="AO29" s="94"/>
      <c r="AP29" s="87">
        <f>SUM(AL29:AO29)</f>
        <v>1908981</v>
      </c>
      <c r="AQ29" s="95"/>
      <c r="AR29" s="94"/>
      <c r="AS29" s="94"/>
      <c r="AT29" s="87">
        <f>SUM(AP29:AS29)</f>
        <v>1908981</v>
      </c>
      <c r="AU29" s="95"/>
      <c r="AV29" s="94"/>
      <c r="AW29" s="94"/>
      <c r="AX29" s="87">
        <f>SUM(AT29:AW29)</f>
        <v>1908981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Önkormányzat!C28+Hivatal!C30+Óvoda!C30+'Közösségi H'!C30</f>
        <v>0</v>
      </c>
      <c r="D30" s="80">
        <f>Önkormányzat!D28+Hivatal!D30+Óvoda!D30+'Közösségi H'!D30</f>
        <v>0</v>
      </c>
      <c r="E30" s="106">
        <f>Önkormányzat!E28+Hivatal!E30+Óvoda!E30+'Közösségi H'!E30</f>
        <v>0</v>
      </c>
      <c r="F30" s="79">
        <f>SUM(C30:E30)</f>
        <v>0</v>
      </c>
      <c r="G30" s="105">
        <f>Önkormányzat!G28+Hivatal!G30+Óvoda!G30+'Közösségi H'!G30</f>
        <v>0</v>
      </c>
      <c r="H30" s="80">
        <f>Önkormányzat!H28+Hivatal!H30+Óvoda!H30+'Közösségi H'!H30</f>
        <v>0</v>
      </c>
      <c r="I30" s="106">
        <f>Önkormányzat!I28+Hivatal!I30+Óvoda!I30+'Közösségi H'!I30</f>
        <v>0</v>
      </c>
      <c r="J30" s="79">
        <f>SUM(F30:I30)</f>
        <v>0</v>
      </c>
      <c r="K30" s="105">
        <f ca="1">Önkormányzat!K28+Hivatal!K30+Óvoda!K30+'Közösségi H'!K30</f>
        <v>370817</v>
      </c>
      <c r="L30" s="80">
        <f>Önkormányzat!L28+Hivatal!L30+Óvoda!L30+'Közösségi H'!L30</f>
        <v>0</v>
      </c>
      <c r="M30" s="106">
        <f>Önkormányzat!M28+Hivatal!M30+Óvoda!M30+'Közösségi H'!M30</f>
        <v>0</v>
      </c>
      <c r="N30" s="79">
        <f ca="1">SUM(J30:M30)</f>
        <v>0</v>
      </c>
      <c r="O30" s="81"/>
      <c r="P30" s="80"/>
      <c r="Q30" s="80"/>
      <c r="R30" s="79">
        <f ca="1">SUM(N30:Q30)</f>
        <v>0</v>
      </c>
      <c r="S30" s="81"/>
      <c r="T30" s="80"/>
      <c r="U30" s="80"/>
      <c r="V30" s="79">
        <f ca="1">SUM(R30:U30)</f>
        <v>0</v>
      </c>
      <c r="W30" s="81"/>
      <c r="X30" s="80"/>
      <c r="Y30" s="80"/>
      <c r="Z30" s="79">
        <f ca="1">SUM(V30:Y30)</f>
        <v>0</v>
      </c>
      <c r="AA30" s="81"/>
      <c r="AB30" s="80"/>
      <c r="AC30" s="80"/>
      <c r="AD30" s="79">
        <f ca="1">SUM(Z30:AC30)</f>
        <v>0</v>
      </c>
      <c r="AE30" s="81"/>
      <c r="AF30" s="80"/>
      <c r="AG30" s="80"/>
      <c r="AH30" s="79">
        <f ca="1">SUM(AD30:AG30)</f>
        <v>0</v>
      </c>
      <c r="AI30" s="81"/>
      <c r="AJ30" s="80"/>
      <c r="AK30" s="80"/>
      <c r="AL30" s="79">
        <f ca="1">SUM(AH30:AK30)</f>
        <v>0</v>
      </c>
      <c r="AM30" s="81"/>
      <c r="AN30" s="80"/>
      <c r="AO30" s="80"/>
      <c r="AP30" s="79">
        <f ca="1">SUM(AL30:AO30)</f>
        <v>0</v>
      </c>
      <c r="AQ30" s="81"/>
      <c r="AR30" s="80"/>
      <c r="AS30" s="80"/>
      <c r="AT30" s="79">
        <f ca="1">SUM(AP30:AS30)</f>
        <v>0</v>
      </c>
      <c r="AU30" s="81"/>
      <c r="AV30" s="80"/>
      <c r="AW30" s="80"/>
      <c r="AX30" s="79">
        <f ca="1">SUM(AT30:AW30)</f>
        <v>0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Önkormányzat!C29+Hivatal!C31+Óvoda!C31+'Közösségi H'!C31</f>
        <v>1950000</v>
      </c>
      <c r="D31" s="80">
        <f>Önkormányzat!D29+Hivatal!D31+Óvoda!D31+'Közösségi H'!D31</f>
        <v>0</v>
      </c>
      <c r="E31" s="106">
        <f>Önkormányzat!E29+Hivatal!E31+Óvoda!E31+'Közösségi H'!E31</f>
        <v>0</v>
      </c>
      <c r="F31" s="79">
        <f>SUM(C31:E31)</f>
        <v>1950000</v>
      </c>
      <c r="G31" s="105">
        <f>Önkormányzat!G29+Hivatal!G31+Óvoda!G31+'Közösségi H'!G31</f>
        <v>0</v>
      </c>
      <c r="H31" s="80">
        <f>Önkormányzat!H29+Hivatal!H31+Óvoda!H31+'Közösségi H'!H31</f>
        <v>0</v>
      </c>
      <c r="I31" s="106">
        <f>Önkormányzat!I29+Hivatal!I31+Óvoda!I31+'Közösségi H'!I31</f>
        <v>0</v>
      </c>
      <c r="J31" s="79">
        <f>SUM(F31:I31)</f>
        <v>1950000</v>
      </c>
      <c r="K31" s="105">
        <f>Önkormányzat!K29+Hivatal!K31+Óvoda!K31+'Közösségi H'!K31</f>
        <v>1748244</v>
      </c>
      <c r="L31" s="80">
        <f>Önkormányzat!L29+Hivatal!L31+Óvoda!L31+'Közösségi H'!L31</f>
        <v>0</v>
      </c>
      <c r="M31" s="106">
        <f>Önkormányzat!M29+Hivatal!M31+Óvoda!M31+'Közösségi H'!M31</f>
        <v>0</v>
      </c>
      <c r="N31" s="79">
        <f>SUM(J31:M31)</f>
        <v>3698244</v>
      </c>
      <c r="O31" s="81"/>
      <c r="P31" s="80"/>
      <c r="Q31" s="80"/>
      <c r="R31" s="79">
        <f>SUM(N31:Q31)</f>
        <v>3698244</v>
      </c>
      <c r="S31" s="81"/>
      <c r="T31" s="80"/>
      <c r="U31" s="80"/>
      <c r="V31" s="79">
        <f>SUM(R31:U31)</f>
        <v>3698244</v>
      </c>
      <c r="W31" s="81"/>
      <c r="X31" s="80"/>
      <c r="Y31" s="80"/>
      <c r="Z31" s="79">
        <f>SUM(V31:Y31)</f>
        <v>3698244</v>
      </c>
      <c r="AA31" s="81"/>
      <c r="AB31" s="80"/>
      <c r="AC31" s="80"/>
      <c r="AD31" s="79">
        <f>SUM(Z31:AC31)</f>
        <v>3698244</v>
      </c>
      <c r="AE31" s="81"/>
      <c r="AF31" s="80"/>
      <c r="AG31" s="80"/>
      <c r="AH31" s="79">
        <f>SUM(AD31:AG31)</f>
        <v>3698244</v>
      </c>
      <c r="AI31" s="81"/>
      <c r="AJ31" s="80"/>
      <c r="AK31" s="80"/>
      <c r="AL31" s="79">
        <f>SUM(AH31:AK31)</f>
        <v>3698244</v>
      </c>
      <c r="AM31" s="81"/>
      <c r="AN31" s="80"/>
      <c r="AO31" s="80"/>
      <c r="AP31" s="79">
        <f>SUM(AL31:AO31)</f>
        <v>3698244</v>
      </c>
      <c r="AQ31" s="81"/>
      <c r="AR31" s="80"/>
      <c r="AS31" s="80"/>
      <c r="AT31" s="79">
        <f>SUM(AP31:AS31)</f>
        <v>3698244</v>
      </c>
      <c r="AU31" s="81"/>
      <c r="AV31" s="80"/>
      <c r="AW31" s="80"/>
      <c r="AX31" s="79">
        <f>SUM(AT31:AW31)</f>
        <v>3698244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Önkormányzat!C30+Hivatal!C32+Óvoda!C32+'Közösségi H'!C32</f>
        <v>0</v>
      </c>
      <c r="D32" s="80">
        <f>Önkormányzat!D30+Hivatal!D32+Óvoda!D32+'Közösségi H'!D32</f>
        <v>0</v>
      </c>
      <c r="E32" s="106">
        <f>Önkormányzat!E30+Hivatal!E32+Óvoda!E32+'Közösségi H'!E32</f>
        <v>0</v>
      </c>
      <c r="F32" s="79">
        <f>SUM(C32:E32)</f>
        <v>0</v>
      </c>
      <c r="G32" s="105">
        <f>Önkormányzat!G30+Hivatal!G32+Óvoda!G32+'Közösségi H'!G32</f>
        <v>0</v>
      </c>
      <c r="H32" s="80">
        <f>Önkormányzat!H30+Hivatal!H32+Óvoda!H32+'Közösségi H'!H32</f>
        <v>0</v>
      </c>
      <c r="I32" s="106">
        <f>Önkormányzat!I30+Hivatal!I32+Óvoda!I32+'Közösségi H'!I32</f>
        <v>0</v>
      </c>
      <c r="J32" s="79">
        <f>SUM(F32:I32)</f>
        <v>0</v>
      </c>
      <c r="K32" s="105">
        <f ca="1">Önkormányzat!K30+Hivatal!K32+Óvoda!K32+'Közösségi H'!K32</f>
        <v>370817</v>
      </c>
      <c r="L32" s="80">
        <f>Önkormányzat!L30+Hivatal!L32+Óvoda!L32+'Közösségi H'!L32</f>
        <v>0</v>
      </c>
      <c r="M32" s="106">
        <f>Önkormányzat!M30+Hivatal!M32+Óvoda!M32+'Közösségi H'!M32</f>
        <v>0</v>
      </c>
      <c r="N32" s="79">
        <f ca="1">SUM(J32:M32)</f>
        <v>0</v>
      </c>
      <c r="O32" s="81"/>
      <c r="P32" s="80"/>
      <c r="Q32" s="80"/>
      <c r="R32" s="79">
        <f ca="1">SUM(N32:Q32)</f>
        <v>0</v>
      </c>
      <c r="S32" s="81"/>
      <c r="T32" s="80"/>
      <c r="U32" s="80"/>
      <c r="V32" s="79">
        <f ca="1">SUM(R32:U32)</f>
        <v>0</v>
      </c>
      <c r="W32" s="81"/>
      <c r="X32" s="80"/>
      <c r="Y32" s="80"/>
      <c r="Z32" s="79">
        <f ca="1">SUM(V32:Y32)</f>
        <v>0</v>
      </c>
      <c r="AA32" s="81"/>
      <c r="AB32" s="80"/>
      <c r="AC32" s="80"/>
      <c r="AD32" s="79">
        <f ca="1">SUM(Z32:AC32)</f>
        <v>0</v>
      </c>
      <c r="AE32" s="81"/>
      <c r="AF32" s="80"/>
      <c r="AG32" s="80"/>
      <c r="AH32" s="79">
        <f ca="1">SUM(AD32:AG32)</f>
        <v>0</v>
      </c>
      <c r="AI32" s="81"/>
      <c r="AJ32" s="80"/>
      <c r="AK32" s="80"/>
      <c r="AL32" s="79">
        <f ca="1">SUM(AH32:AK32)</f>
        <v>0</v>
      </c>
      <c r="AM32" s="81"/>
      <c r="AN32" s="80"/>
      <c r="AO32" s="80"/>
      <c r="AP32" s="79">
        <f ca="1">SUM(AL32:AO32)</f>
        <v>0</v>
      </c>
      <c r="AQ32" s="81"/>
      <c r="AR32" s="80"/>
      <c r="AS32" s="80"/>
      <c r="AT32" s="79">
        <f ca="1">SUM(AP32:AS32)</f>
        <v>0</v>
      </c>
      <c r="AU32" s="81"/>
      <c r="AV32" s="80"/>
      <c r="AW32" s="80"/>
      <c r="AX32" s="79">
        <f ca="1">SUM(AT32:AW32)</f>
        <v>0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 ca="1">SUM(K30:K32)</f>
        <v>2489878</v>
      </c>
      <c r="L33" s="77">
        <f>SUM(L30:L32)</f>
        <v>0</v>
      </c>
      <c r="M33" s="77">
        <f>SUM(M30:M32)</f>
        <v>0</v>
      </c>
      <c r="N33" s="76" t="str">
        <f ca="1">IF((SUM(J33:M33))=(SUM(N30:N32)),SUM(N30:N32),"HIBA!")</f>
        <v>HIBA!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 t="str">
        <f ca="1">IF((SUM(N33:Q33))=(SUM(R30:R32)),SUM(R30:R32),"HIBA!")</f>
        <v>HIBA!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 t="str">
        <f ca="1">IF((SUM(R33:U33))=(SUM(V30:V32)),SUM(V30:V32),"HIBA!")</f>
        <v>HIBA!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 t="str">
        <f ca="1">IF((SUM(V33:Y33))=(SUM(Z30:Z32)),SUM(Z30:Z32),"HIBA!")</f>
        <v>HIBA!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 t="str">
        <f ca="1">IF((SUM(Z33:AC33))=(SUM(AD30:AD32)),SUM(AD30:AD32),"HIBA!")</f>
        <v>HIBA!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 t="str">
        <f ca="1">IF((SUM(AD33:AG33))=(SUM(AH30:AH32)),SUM(AH30:AH32),"HIBA!")</f>
        <v>HIBA!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 t="str">
        <f ca="1">IF((SUM(AH33:AK33))=(SUM(AL30:AL32)),SUM(AL30:AL32),"HIBA!")</f>
        <v>HIBA!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 t="str">
        <f ca="1">IF((SUM(AL33:AO33))=(SUM(AP30:AP32)),SUM(AP30:AP32),"HIBA!")</f>
        <v>HIBA!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 t="str">
        <f ca="1">IF((SUM(AP33:AS33))=(SUM(AT30:AT32)),SUM(AT30:AT32),"HIBA!")</f>
        <v>HIBA!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 t="str">
        <f ca="1">IF((SUM(AT33:AW33))=(SUM(AX30:AX32)),SUM(AX30:AX32),"HIBA!")</f>
        <v>HIBA!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Önkormányzat!C33+Hivatal!C34+Óvoda!C34+'Közösségi H'!C34</f>
        <v>0</v>
      </c>
      <c r="D34" s="80">
        <f>Önkormányzat!D33+Hivatal!D34+Óvoda!D34+'Közösségi H'!D34</f>
        <v>0</v>
      </c>
      <c r="E34" s="106">
        <f>Önkormányzat!E33+Hivatal!E34+Óvoda!E34+'Közösségi H'!E34</f>
        <v>0</v>
      </c>
      <c r="F34" s="79">
        <f>SUM(C34:E34)</f>
        <v>0</v>
      </c>
      <c r="G34" s="105">
        <f>Önkormányzat!G33+Hivatal!G34+Óvoda!G34+'Közösségi H'!G34</f>
        <v>0</v>
      </c>
      <c r="H34" s="80">
        <f>Önkormányzat!H33+Hivatal!H34+Óvoda!H34+'Közösségi H'!H34</f>
        <v>0</v>
      </c>
      <c r="I34" s="106">
        <f>Önkormányzat!I33+Hivatal!I34+Óvoda!I34+'Közösségi H'!I34</f>
        <v>0</v>
      </c>
      <c r="J34" s="79">
        <f>SUM(F34:I34)</f>
        <v>0</v>
      </c>
      <c r="K34" s="105">
        <f ca="1">Önkormányzat!K33+Hivatal!K34+Óvoda!K34+'Közösségi H'!K34</f>
        <v>370817</v>
      </c>
      <c r="L34" s="80">
        <f>Önkormányzat!L33+Hivatal!L34+Óvoda!L34+'Közösségi H'!L34</f>
        <v>0</v>
      </c>
      <c r="M34" s="106">
        <f>Önkormányzat!M33+Hivatal!M34+Óvoda!M34+'Közösségi H'!M34</f>
        <v>0</v>
      </c>
      <c r="N34" s="79">
        <f ca="1">SUM(J34:M34)</f>
        <v>0</v>
      </c>
      <c r="O34" s="81"/>
      <c r="P34" s="80"/>
      <c r="Q34" s="80"/>
      <c r="R34" s="79">
        <f ca="1">SUM(N34:Q34)</f>
        <v>0</v>
      </c>
      <c r="S34" s="81"/>
      <c r="T34" s="80"/>
      <c r="U34" s="80"/>
      <c r="V34" s="79">
        <f ca="1">SUM(R34:U34)</f>
        <v>0</v>
      </c>
      <c r="W34" s="81"/>
      <c r="X34" s="80"/>
      <c r="Y34" s="80"/>
      <c r="Z34" s="79">
        <f ca="1">SUM(V34:Y34)</f>
        <v>0</v>
      </c>
      <c r="AA34" s="81"/>
      <c r="AB34" s="80"/>
      <c r="AC34" s="80"/>
      <c r="AD34" s="79">
        <f ca="1">SUM(Z34:AC34)</f>
        <v>0</v>
      </c>
      <c r="AE34" s="81"/>
      <c r="AF34" s="80"/>
      <c r="AG34" s="80"/>
      <c r="AH34" s="79">
        <f ca="1">SUM(AD34:AG34)</f>
        <v>0</v>
      </c>
      <c r="AI34" s="81"/>
      <c r="AJ34" s="80"/>
      <c r="AK34" s="80"/>
      <c r="AL34" s="79">
        <f ca="1">SUM(AH34:AK34)</f>
        <v>0</v>
      </c>
      <c r="AM34" s="81"/>
      <c r="AN34" s="80"/>
      <c r="AO34" s="80"/>
      <c r="AP34" s="79">
        <f ca="1">SUM(AL34:AO34)</f>
        <v>0</v>
      </c>
      <c r="AQ34" s="81"/>
      <c r="AR34" s="80"/>
      <c r="AS34" s="80"/>
      <c r="AT34" s="79">
        <f ca="1">SUM(AP34:AS34)</f>
        <v>0</v>
      </c>
      <c r="AU34" s="81"/>
      <c r="AV34" s="80"/>
      <c r="AW34" s="80"/>
      <c r="AX34" s="79">
        <f ca="1">SUM(AT34:AW34)</f>
        <v>0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Önkormányzat!C34+Hivatal!C35+Óvoda!C35+'Közösségi H'!C35</f>
        <v>450000</v>
      </c>
      <c r="D35" s="80">
        <f>Önkormányzat!D34+Hivatal!D35+Óvoda!D35+'Közösségi H'!D35</f>
        <v>0</v>
      </c>
      <c r="E35" s="106">
        <f>Önkormányzat!E34+Hivatal!E35+Óvoda!E35+'Közösségi H'!E35</f>
        <v>0</v>
      </c>
      <c r="F35" s="79">
        <f>SUM(C35:E35)</f>
        <v>450000</v>
      </c>
      <c r="G35" s="105">
        <f>Önkormányzat!G34+Hivatal!G35+Óvoda!G35+'Közösségi H'!G35</f>
        <v>0</v>
      </c>
      <c r="H35" s="80">
        <f>Önkormányzat!H34+Hivatal!H35+Óvoda!H35+'Közösségi H'!H35</f>
        <v>0</v>
      </c>
      <c r="I35" s="106">
        <f>Önkormányzat!I34+Hivatal!I35+Óvoda!I35+'Közösségi H'!I35</f>
        <v>0</v>
      </c>
      <c r="J35" s="79">
        <f>SUM(F35:I35)</f>
        <v>450000</v>
      </c>
      <c r="K35" s="105">
        <f>Önkormányzat!K34+Hivatal!K35+Óvoda!K35+'Közösségi H'!K35</f>
        <v>0</v>
      </c>
      <c r="L35" s="80">
        <f>Önkormányzat!L34+Hivatal!L35+Óvoda!L35+'Közösségi H'!L35</f>
        <v>0</v>
      </c>
      <c r="M35" s="106">
        <f>Önkormányzat!M34+Hivatal!M35+Óvoda!M35+'Közösségi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 ca="1">SUM(K34:K35)</f>
        <v>370817</v>
      </c>
      <c r="L36" s="77">
        <f>SUM(L34:L35)</f>
        <v>0</v>
      </c>
      <c r="M36" s="77">
        <f>SUM(M34:M35)</f>
        <v>0</v>
      </c>
      <c r="N36" s="76" t="str">
        <f ca="1">IF((SUM(J36:M36))=(SUM(N34:N35)),SUM(N34:N35),"HIBA!")</f>
        <v>HIBA!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 t="str">
        <f ca="1">IF((SUM(N36:Q36))=(SUM(R34:R35)),SUM(R34:R35),"HIBA!")</f>
        <v>HIBA!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 t="str">
        <f ca="1">IF((SUM(R36:U36))=(SUM(V34:V35)),SUM(V34:V35),"HIBA!")</f>
        <v>HIBA!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 t="str">
        <f ca="1">IF((SUM(V36:Y36))=(SUM(Z34:Z35)),SUM(Z34:Z35),"HIBA!")</f>
        <v>HIBA!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 t="str">
        <f ca="1">IF((SUM(Z36:AC36))=(SUM(AD34:AD35)),SUM(AD34:AD35),"HIBA!")</f>
        <v>HIBA!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 t="str">
        <f ca="1">IF((SUM(AD36:AG36))=(SUM(AH34:AH35)),SUM(AH34:AH35),"HIBA!")</f>
        <v>HIBA!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 t="str">
        <f ca="1">IF((SUM(AH36:AK36))=(SUM(AL34:AL35)),SUM(AL34:AL35),"HIBA!")</f>
        <v>HIBA!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 t="str">
        <f ca="1">IF((SUM(AL36:AO36))=(SUM(AP34:AP35)),SUM(AP34:AP35),"HIBA!")</f>
        <v>HIBA!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 t="str">
        <f ca="1">IF((SUM(AP36:AS36))=(SUM(AT34:AT35)),SUM(AT34:AT35),"HIBA!")</f>
        <v>HIBA!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 ca="1">IF((SUM(AT36:AW36))=(SUM(AX34:AX35)),SUM(AX34:AX35),"HIBA!")</f>
        <v>450000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Önkormányzat!C36+Hivatal!C37+Óvoda!C37+'Közösségi H'!C37</f>
        <v>2362000</v>
      </c>
      <c r="D37" s="80">
        <f>Önkormányzat!D36+Hivatal!D37+Óvoda!D37+'Közösségi H'!D37</f>
        <v>0</v>
      </c>
      <c r="E37" s="106">
        <f>Önkormányzat!E36+Hivatal!E37+Óvoda!E37+'Közösségi H'!E37</f>
        <v>0</v>
      </c>
      <c r="F37" s="79">
        <f t="shared" ref="F37:F43" si="14">SUM(C37:E37)</f>
        <v>2362000</v>
      </c>
      <c r="G37" s="105">
        <f>Önkormányzat!G36+Hivatal!G37+Óvoda!G37+'Közösségi H'!G37</f>
        <v>0</v>
      </c>
      <c r="H37" s="80">
        <f>Önkormányzat!H36+Hivatal!H37+Óvoda!H37+'Közösségi H'!H37</f>
        <v>0</v>
      </c>
      <c r="I37" s="106">
        <f>Önkormányzat!I36+Hivatal!I37+Óvoda!I37+'Közösségi H'!I37</f>
        <v>0</v>
      </c>
      <c r="J37" s="79">
        <f t="shared" ref="J37:J43" si="15">SUM(F37:I37)</f>
        <v>2362000</v>
      </c>
      <c r="K37" s="105">
        <f>Önkormányzat!K36+Hivatal!K37+Óvoda!K37+'Közösségi H'!K37</f>
        <v>0</v>
      </c>
      <c r="L37" s="80">
        <f>Önkormányzat!L36+Hivatal!L37+Óvoda!L37+'Közösségi H'!L37</f>
        <v>0</v>
      </c>
      <c r="M37" s="106">
        <f>Önkormányzat!M36+Hivatal!M37+Óvoda!M37+'Közösségi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Önkormányzat!C37+Hivatal!C38+Óvoda!C38+'Közösségi H'!C38</f>
        <v>0</v>
      </c>
      <c r="D38" s="80">
        <f>Önkormányzat!D37+Hivatal!D38+Óvoda!D38+'Közösségi H'!D38</f>
        <v>0</v>
      </c>
      <c r="E38" s="106">
        <f>Önkormányzat!E37+Hivatal!E38+Óvoda!E38+'Közösségi H'!E38</f>
        <v>0</v>
      </c>
      <c r="F38" s="79">
        <f t="shared" si="14"/>
        <v>0</v>
      </c>
      <c r="G38" s="105">
        <f>Önkormányzat!G37+Hivatal!G38+Óvoda!G38+'Közösségi H'!G38</f>
        <v>0</v>
      </c>
      <c r="H38" s="80">
        <f>Önkormányzat!H37+Hivatal!H38+Óvoda!H38+'Közösségi H'!H38</f>
        <v>0</v>
      </c>
      <c r="I38" s="106">
        <f>Önkormányzat!I37+Hivatal!I38+Óvoda!I38+'Közösségi H'!I38</f>
        <v>0</v>
      </c>
      <c r="J38" s="79">
        <f t="shared" si="15"/>
        <v>0</v>
      </c>
      <c r="K38" s="105">
        <f ca="1">Önkormányzat!K37+Hivatal!K38+Óvoda!K38+'Közösségi H'!K38</f>
        <v>370817</v>
      </c>
      <c r="L38" s="80">
        <f>Önkormányzat!L37+Hivatal!L38+Óvoda!L38+'Közösségi H'!L38</f>
        <v>0</v>
      </c>
      <c r="M38" s="106">
        <f>Önkormányzat!M37+Hivatal!M38+Óvoda!M38+'Közösségi H'!M38</f>
        <v>0</v>
      </c>
      <c r="N38" s="79">
        <f t="shared" ca="1" si="16"/>
        <v>370817</v>
      </c>
      <c r="O38" s="81"/>
      <c r="P38" s="80"/>
      <c r="Q38" s="80"/>
      <c r="R38" s="79">
        <f t="shared" ca="1" si="17"/>
        <v>370817</v>
      </c>
      <c r="S38" s="81"/>
      <c r="T38" s="80"/>
      <c r="U38" s="80"/>
      <c r="V38" s="79">
        <f t="shared" ca="1" si="18"/>
        <v>370817</v>
      </c>
      <c r="W38" s="81"/>
      <c r="X38" s="80"/>
      <c r="Y38" s="80"/>
      <c r="Z38" s="79">
        <f t="shared" ca="1" si="19"/>
        <v>370817</v>
      </c>
      <c r="AA38" s="81"/>
      <c r="AB38" s="80"/>
      <c r="AC38" s="80"/>
      <c r="AD38" s="79">
        <f t="shared" ca="1" si="20"/>
        <v>370817</v>
      </c>
      <c r="AE38" s="81"/>
      <c r="AF38" s="80"/>
      <c r="AG38" s="80"/>
      <c r="AH38" s="79">
        <f t="shared" ca="1" si="21"/>
        <v>370817</v>
      </c>
      <c r="AI38" s="81"/>
      <c r="AJ38" s="80"/>
      <c r="AK38" s="80"/>
      <c r="AL38" s="79">
        <f t="shared" ca="1" si="22"/>
        <v>370817</v>
      </c>
      <c r="AM38" s="81"/>
      <c r="AN38" s="80"/>
      <c r="AO38" s="80"/>
      <c r="AP38" s="79">
        <f t="shared" ca="1" si="23"/>
        <v>370817</v>
      </c>
      <c r="AQ38" s="81"/>
      <c r="AR38" s="80"/>
      <c r="AS38" s="80"/>
      <c r="AT38" s="79">
        <f t="shared" ca="1" si="24"/>
        <v>370817</v>
      </c>
      <c r="AU38" s="81"/>
      <c r="AV38" s="80"/>
      <c r="AW38" s="80"/>
      <c r="AX38" s="79">
        <f t="shared" ca="1" si="25"/>
        <v>370817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Önkormányzat!C38+Hivatal!C39+Óvoda!C39+'Közösségi H'!C39</f>
        <v>0</v>
      </c>
      <c r="D39" s="80">
        <f>Önkormányzat!D38+Hivatal!D39+Óvoda!D39+'Közösségi H'!D39</f>
        <v>0</v>
      </c>
      <c r="E39" s="106">
        <f>Önkormányzat!E38+Hivatal!E39+Óvoda!E39+'Közösségi H'!E39</f>
        <v>0</v>
      </c>
      <c r="F39" s="79">
        <f t="shared" si="14"/>
        <v>0</v>
      </c>
      <c r="G39" s="105">
        <f>Önkormányzat!G38+Hivatal!G39+Óvoda!G39+'Közösségi H'!G39</f>
        <v>0</v>
      </c>
      <c r="H39" s="80">
        <f>Önkormányzat!H38+Hivatal!H39+Óvoda!H39+'Közösségi H'!H39</f>
        <v>0</v>
      </c>
      <c r="I39" s="106">
        <f>Önkormányzat!I38+Hivatal!I39+Óvoda!I39+'Közösségi H'!I39</f>
        <v>0</v>
      </c>
      <c r="J39" s="79">
        <f t="shared" si="15"/>
        <v>0</v>
      </c>
      <c r="K39" s="105">
        <f ca="1">Önkormányzat!K38+Hivatal!K39+Óvoda!K39+'Közösségi H'!K39</f>
        <v>370817</v>
      </c>
      <c r="L39" s="80">
        <f>Önkormányzat!L38+Hivatal!L39+Óvoda!L39+'Közösségi H'!L39</f>
        <v>0</v>
      </c>
      <c r="M39" s="106">
        <f>Önkormányzat!M38+Hivatal!M39+Óvoda!M39+'Közösségi H'!M39</f>
        <v>0</v>
      </c>
      <c r="N39" s="79">
        <f t="shared" ca="1" si="16"/>
        <v>0</v>
      </c>
      <c r="O39" s="81"/>
      <c r="P39" s="80"/>
      <c r="Q39" s="80"/>
      <c r="R39" s="79">
        <f t="shared" ca="1" si="17"/>
        <v>0</v>
      </c>
      <c r="S39" s="81"/>
      <c r="T39" s="80"/>
      <c r="U39" s="80"/>
      <c r="V39" s="79">
        <f t="shared" ca="1" si="18"/>
        <v>0</v>
      </c>
      <c r="W39" s="81"/>
      <c r="X39" s="80"/>
      <c r="Y39" s="80"/>
      <c r="Z39" s="79">
        <f t="shared" ca="1" si="19"/>
        <v>0</v>
      </c>
      <c r="AA39" s="81"/>
      <c r="AB39" s="80"/>
      <c r="AC39" s="80"/>
      <c r="AD39" s="79">
        <f t="shared" ca="1" si="20"/>
        <v>0</v>
      </c>
      <c r="AE39" s="81"/>
      <c r="AF39" s="80"/>
      <c r="AG39" s="80"/>
      <c r="AH39" s="79">
        <f t="shared" ca="1" si="21"/>
        <v>0</v>
      </c>
      <c r="AI39" s="81"/>
      <c r="AJ39" s="80"/>
      <c r="AK39" s="80"/>
      <c r="AL39" s="79">
        <f t="shared" ca="1" si="22"/>
        <v>0</v>
      </c>
      <c r="AM39" s="81"/>
      <c r="AN39" s="80"/>
      <c r="AO39" s="80"/>
      <c r="AP39" s="79">
        <f t="shared" ca="1" si="23"/>
        <v>0</v>
      </c>
      <c r="AQ39" s="81"/>
      <c r="AR39" s="80"/>
      <c r="AS39" s="80"/>
      <c r="AT39" s="79">
        <f t="shared" ca="1" si="24"/>
        <v>0</v>
      </c>
      <c r="AU39" s="81"/>
      <c r="AV39" s="80"/>
      <c r="AW39" s="80"/>
      <c r="AX39" s="79">
        <f t="shared" ca="1" si="25"/>
        <v>0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Önkormányzat!C39+Hivatal!C40+Óvoda!C40+'Közösségi H'!C40</f>
        <v>2085000</v>
      </c>
      <c r="D40" s="80">
        <f>Önkormányzat!D39+Hivatal!D40+Óvoda!D40+'Közösségi H'!D40</f>
        <v>0</v>
      </c>
      <c r="E40" s="106">
        <f>Önkormányzat!E39+Hivatal!E40+Óvoda!E40+'Közösségi H'!E40</f>
        <v>0</v>
      </c>
      <c r="F40" s="79">
        <f t="shared" si="14"/>
        <v>2085000</v>
      </c>
      <c r="G40" s="105">
        <f>Önkormányzat!G39+Hivatal!G40+Óvoda!G40+'Közösségi H'!G40</f>
        <v>-186000</v>
      </c>
      <c r="H40" s="80">
        <f>Önkormányzat!H39+Hivatal!H40+Óvoda!H40+'Közösségi H'!H40</f>
        <v>0</v>
      </c>
      <c r="I40" s="106">
        <f>Önkormányzat!I39+Hivatal!I40+Óvoda!I40+'Közösségi H'!I40</f>
        <v>0</v>
      </c>
      <c r="J40" s="79">
        <f t="shared" si="15"/>
        <v>1899000</v>
      </c>
      <c r="K40" s="105">
        <f>Önkormányzat!K39+Hivatal!K40+Óvoda!K40+'Közösségi H'!K40</f>
        <v>-600000</v>
      </c>
      <c r="L40" s="80">
        <f>Önkormányzat!L39+Hivatal!L40+Óvoda!L40+'Közösségi H'!L40</f>
        <v>0</v>
      </c>
      <c r="M40" s="106">
        <f>Önkormányzat!M39+Hivatal!M40+Óvoda!M40+'Közösségi H'!M40</f>
        <v>0</v>
      </c>
      <c r="N40" s="79">
        <f t="shared" si="16"/>
        <v>1299000</v>
      </c>
      <c r="O40" s="81"/>
      <c r="P40" s="80"/>
      <c r="Q40" s="80"/>
      <c r="R40" s="79">
        <f t="shared" si="17"/>
        <v>1299000</v>
      </c>
      <c r="S40" s="81"/>
      <c r="T40" s="80"/>
      <c r="U40" s="80"/>
      <c r="V40" s="79">
        <f t="shared" si="18"/>
        <v>1299000</v>
      </c>
      <c r="W40" s="81"/>
      <c r="X40" s="80"/>
      <c r="Y40" s="80"/>
      <c r="Z40" s="79">
        <f t="shared" si="19"/>
        <v>1299000</v>
      </c>
      <c r="AA40" s="81"/>
      <c r="AB40" s="80"/>
      <c r="AC40" s="80"/>
      <c r="AD40" s="79">
        <f t="shared" si="20"/>
        <v>1299000</v>
      </c>
      <c r="AE40" s="81"/>
      <c r="AF40" s="80"/>
      <c r="AG40" s="80"/>
      <c r="AH40" s="79">
        <f t="shared" si="21"/>
        <v>1299000</v>
      </c>
      <c r="AI40" s="81"/>
      <c r="AJ40" s="80"/>
      <c r="AK40" s="80"/>
      <c r="AL40" s="79">
        <f t="shared" si="22"/>
        <v>1299000</v>
      </c>
      <c r="AM40" s="81"/>
      <c r="AN40" s="80"/>
      <c r="AO40" s="80"/>
      <c r="AP40" s="79">
        <f t="shared" si="23"/>
        <v>1299000</v>
      </c>
      <c r="AQ40" s="81"/>
      <c r="AR40" s="80"/>
      <c r="AS40" s="80"/>
      <c r="AT40" s="79">
        <f t="shared" si="24"/>
        <v>1299000</v>
      </c>
      <c r="AU40" s="81"/>
      <c r="AV40" s="80"/>
      <c r="AW40" s="80"/>
      <c r="AX40" s="79">
        <f t="shared" si="25"/>
        <v>1299000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Önkormányzat!C40+Hivatal!C41+Óvoda!C41+'Közösségi H'!C41</f>
        <v>0</v>
      </c>
      <c r="D41" s="80">
        <f>Önkormányzat!D40+Hivatal!D41+Óvoda!D41+'Közösségi H'!D41</f>
        <v>0</v>
      </c>
      <c r="E41" s="106">
        <f>Önkormányzat!E40+Hivatal!E41+Óvoda!E41+'Közösségi H'!E41</f>
        <v>0</v>
      </c>
      <c r="F41" s="79">
        <f t="shared" si="14"/>
        <v>0</v>
      </c>
      <c r="G41" s="105">
        <f>Önkormányzat!G40+Hivatal!G41+Óvoda!G41+'Közösségi H'!G41</f>
        <v>0</v>
      </c>
      <c r="H41" s="80">
        <f>Önkormányzat!H40+Hivatal!H41+Óvoda!H41+'Közösségi H'!H41</f>
        <v>0</v>
      </c>
      <c r="I41" s="106">
        <f>Önkormányzat!I40+Hivatal!I41+Óvoda!I41+'Közösségi H'!I41</f>
        <v>0</v>
      </c>
      <c r="J41" s="79">
        <f t="shared" si="15"/>
        <v>0</v>
      </c>
      <c r="K41" s="105">
        <f ca="1">Önkormányzat!K40+Hivatal!K41+Óvoda!K41+'Közösségi H'!K41</f>
        <v>370817</v>
      </c>
      <c r="L41" s="80">
        <f>Önkormányzat!L40+Hivatal!L41+Óvoda!L41+'Közösségi H'!L41</f>
        <v>0</v>
      </c>
      <c r="M41" s="106">
        <f>Önkormányzat!M40+Hivatal!M41+Óvoda!M41+'Közösségi H'!M41</f>
        <v>0</v>
      </c>
      <c r="N41" s="79">
        <f t="shared" ca="1" si="16"/>
        <v>370817</v>
      </c>
      <c r="O41" s="81"/>
      <c r="P41" s="80"/>
      <c r="Q41" s="80"/>
      <c r="R41" s="79">
        <f t="shared" ca="1" si="17"/>
        <v>370817</v>
      </c>
      <c r="S41" s="81"/>
      <c r="T41" s="80"/>
      <c r="U41" s="80"/>
      <c r="V41" s="79">
        <f t="shared" ca="1" si="18"/>
        <v>370817</v>
      </c>
      <c r="W41" s="81"/>
      <c r="X41" s="80"/>
      <c r="Y41" s="80"/>
      <c r="Z41" s="79">
        <f t="shared" ca="1" si="19"/>
        <v>370817</v>
      </c>
      <c r="AA41" s="81"/>
      <c r="AB41" s="80"/>
      <c r="AC41" s="80"/>
      <c r="AD41" s="79">
        <f t="shared" ca="1" si="20"/>
        <v>370817</v>
      </c>
      <c r="AE41" s="81"/>
      <c r="AF41" s="80"/>
      <c r="AG41" s="80"/>
      <c r="AH41" s="79">
        <f t="shared" ca="1" si="21"/>
        <v>370817</v>
      </c>
      <c r="AI41" s="81"/>
      <c r="AJ41" s="80"/>
      <c r="AK41" s="80"/>
      <c r="AL41" s="79">
        <f t="shared" ca="1" si="22"/>
        <v>370817</v>
      </c>
      <c r="AM41" s="81"/>
      <c r="AN41" s="80"/>
      <c r="AO41" s="80"/>
      <c r="AP41" s="79">
        <f t="shared" ca="1" si="23"/>
        <v>370817</v>
      </c>
      <c r="AQ41" s="81"/>
      <c r="AR41" s="80"/>
      <c r="AS41" s="80"/>
      <c r="AT41" s="79">
        <f t="shared" ca="1" si="24"/>
        <v>370817</v>
      </c>
      <c r="AU41" s="81"/>
      <c r="AV41" s="80"/>
      <c r="AW41" s="80"/>
      <c r="AX41" s="79">
        <f t="shared" ca="1" si="25"/>
        <v>370817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Önkormányzat!C41+Hivatal!C42+Óvoda!C42+'Közösségi H'!C42</f>
        <v>0</v>
      </c>
      <c r="D42" s="80">
        <f>Önkormányzat!D41+Hivatal!D42+Óvoda!D42+'Közösségi H'!D42</f>
        <v>0</v>
      </c>
      <c r="E42" s="106">
        <f>Önkormányzat!E41+Hivatal!E42+Óvoda!E42+'Közösségi H'!E42</f>
        <v>0</v>
      </c>
      <c r="F42" s="79">
        <f t="shared" si="14"/>
        <v>0</v>
      </c>
      <c r="G42" s="105">
        <f>Önkormányzat!G41+Hivatal!G42+Óvoda!G42+'Közösségi H'!G42</f>
        <v>0</v>
      </c>
      <c r="H42" s="80">
        <f>Önkormányzat!H41+Hivatal!H42+Óvoda!H42+'Közösségi H'!H42</f>
        <v>0</v>
      </c>
      <c r="I42" s="106">
        <f>Önkormányzat!I41+Hivatal!I42+Óvoda!I42+'Közösségi H'!I42</f>
        <v>0</v>
      </c>
      <c r="J42" s="79">
        <f t="shared" si="15"/>
        <v>0</v>
      </c>
      <c r="K42" s="105">
        <f ca="1">Önkormányzat!K41+Hivatal!K42+Óvoda!K42+'Közösségi H'!K42</f>
        <v>370817</v>
      </c>
      <c r="L42" s="80">
        <f>Önkormányzat!L41+Hivatal!L42+Óvoda!L42+'Közösségi H'!L42</f>
        <v>0</v>
      </c>
      <c r="M42" s="106">
        <f>Önkormányzat!M41+Hivatal!M42+Óvoda!M42+'Közösségi H'!M42</f>
        <v>0</v>
      </c>
      <c r="N42" s="79">
        <f t="shared" ca="1" si="16"/>
        <v>370817</v>
      </c>
      <c r="O42" s="81"/>
      <c r="P42" s="80"/>
      <c r="Q42" s="80"/>
      <c r="R42" s="79">
        <f t="shared" ca="1" si="17"/>
        <v>370817</v>
      </c>
      <c r="S42" s="81"/>
      <c r="T42" s="80"/>
      <c r="U42" s="80"/>
      <c r="V42" s="79">
        <f t="shared" ca="1" si="18"/>
        <v>370817</v>
      </c>
      <c r="W42" s="81"/>
      <c r="X42" s="80"/>
      <c r="Y42" s="80"/>
      <c r="Z42" s="79">
        <f t="shared" ca="1" si="19"/>
        <v>370817</v>
      </c>
      <c r="AA42" s="81"/>
      <c r="AB42" s="80"/>
      <c r="AC42" s="80"/>
      <c r="AD42" s="79">
        <f t="shared" ca="1" si="20"/>
        <v>0</v>
      </c>
      <c r="AE42" s="81"/>
      <c r="AF42" s="80"/>
      <c r="AG42" s="80"/>
      <c r="AH42" s="79">
        <f t="shared" ca="1" si="21"/>
        <v>0</v>
      </c>
      <c r="AI42" s="81"/>
      <c r="AJ42" s="80"/>
      <c r="AK42" s="80"/>
      <c r="AL42" s="79">
        <f t="shared" ca="1" si="22"/>
        <v>0</v>
      </c>
      <c r="AM42" s="81"/>
      <c r="AN42" s="80"/>
      <c r="AO42" s="80"/>
      <c r="AP42" s="79">
        <f t="shared" ca="1" si="23"/>
        <v>0</v>
      </c>
      <c r="AQ42" s="81"/>
      <c r="AR42" s="80"/>
      <c r="AS42" s="80"/>
      <c r="AT42" s="79">
        <f t="shared" ca="1" si="24"/>
        <v>0</v>
      </c>
      <c r="AU42" s="81"/>
      <c r="AV42" s="80"/>
      <c r="AW42" s="80"/>
      <c r="AX42" s="79">
        <f t="shared" ca="1" si="25"/>
        <v>0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Önkormányzat!C43+Hivatal!C43+Óvoda!C43+'Közösségi H'!C43</f>
        <v>2210000</v>
      </c>
      <c r="D43" s="80">
        <f>Önkormányzat!D43+Hivatal!D43+Óvoda!D43+'Közösségi H'!D43</f>
        <v>0</v>
      </c>
      <c r="E43" s="106">
        <f>Önkormányzat!E43+Hivatal!E43+Óvoda!E43+'Közösségi H'!E43</f>
        <v>0</v>
      </c>
      <c r="F43" s="79">
        <f t="shared" si="14"/>
        <v>2210000</v>
      </c>
      <c r="G43" s="105">
        <f>Önkormányzat!G43+Hivatal!G43+Óvoda!G43+'Közösségi H'!G43</f>
        <v>188000</v>
      </c>
      <c r="H43" s="80">
        <f>Önkormányzat!H43+Hivatal!H43+Óvoda!H43+'Közösségi H'!H43</f>
        <v>0</v>
      </c>
      <c r="I43" s="106">
        <f>Önkormányzat!I43+Hivatal!I43+Óvoda!I43+'Közösségi H'!I43</f>
        <v>0</v>
      </c>
      <c r="J43" s="79">
        <f t="shared" si="15"/>
        <v>2398000</v>
      </c>
      <c r="K43" s="105">
        <f>Önkormányzat!K43+Hivatal!K43+Óvoda!K43+'Közösségi H'!K43</f>
        <v>1702000</v>
      </c>
      <c r="L43" s="80">
        <f>Önkormányzat!L43+Hivatal!L43+Óvoda!L43+'Közösségi H'!L43</f>
        <v>0</v>
      </c>
      <c r="M43" s="106">
        <f>Önkormányzat!M43+Hivatal!M43+Óvoda!M43+'Közösségi H'!M43</f>
        <v>0</v>
      </c>
      <c r="N43" s="79">
        <f t="shared" si="16"/>
        <v>4100000</v>
      </c>
      <c r="O43" s="81"/>
      <c r="P43" s="80"/>
      <c r="Q43" s="80"/>
      <c r="R43" s="79">
        <f t="shared" si="17"/>
        <v>4100000</v>
      </c>
      <c r="S43" s="81"/>
      <c r="T43" s="80"/>
      <c r="U43" s="80"/>
      <c r="V43" s="79">
        <f t="shared" si="18"/>
        <v>4100000</v>
      </c>
      <c r="W43" s="81"/>
      <c r="X43" s="80"/>
      <c r="Y43" s="80"/>
      <c r="Z43" s="79">
        <f t="shared" si="19"/>
        <v>4100000</v>
      </c>
      <c r="AA43" s="81"/>
      <c r="AB43" s="80"/>
      <c r="AC43" s="80"/>
      <c r="AD43" s="79">
        <f t="shared" si="20"/>
        <v>4100000</v>
      </c>
      <c r="AE43" s="81"/>
      <c r="AF43" s="80"/>
      <c r="AG43" s="80"/>
      <c r="AH43" s="79">
        <f t="shared" si="21"/>
        <v>4100000</v>
      </c>
      <c r="AI43" s="81"/>
      <c r="AJ43" s="80"/>
      <c r="AK43" s="80"/>
      <c r="AL43" s="79">
        <f t="shared" si="22"/>
        <v>4100000</v>
      </c>
      <c r="AM43" s="81"/>
      <c r="AN43" s="80"/>
      <c r="AO43" s="80"/>
      <c r="AP43" s="79">
        <f t="shared" si="23"/>
        <v>4100000</v>
      </c>
      <c r="AQ43" s="81"/>
      <c r="AR43" s="80"/>
      <c r="AS43" s="80"/>
      <c r="AT43" s="79">
        <f t="shared" si="24"/>
        <v>4100000</v>
      </c>
      <c r="AU43" s="81"/>
      <c r="AV43" s="80"/>
      <c r="AW43" s="80"/>
      <c r="AX43" s="79">
        <f t="shared" si="25"/>
        <v>4100000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 ca="1">SUM(K37:K43)</f>
        <v>2214451</v>
      </c>
      <c r="L44" s="77">
        <f>SUM(L37:L43)</f>
        <v>0</v>
      </c>
      <c r="M44" s="77">
        <f>SUM(M37:M43)</f>
        <v>0</v>
      </c>
      <c r="N44" s="76" t="str">
        <f ca="1">IF((SUM(J44:M44))=(SUM(N37:N43)),SUM(N37:N43),"HIBA!")</f>
        <v>HIBA!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 t="str">
        <f ca="1">IF((SUM(N44:Q44))=(SUM(R37:R43)),SUM(R37:R43),"HIBA!")</f>
        <v>HIBA!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 t="str">
        <f ca="1">IF((SUM(R44:U44))=(SUM(V37:V43)),SUM(V37:V43),"HIBA!")</f>
        <v>HIBA!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 t="str">
        <f ca="1">IF((SUM(V44:Y44))=(SUM(Z37:Z43)),SUM(Z37:Z43),"HIBA!")</f>
        <v>HIBA!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 t="str">
        <f ca="1">IF((SUM(Z44:AC44))=(SUM(AD37:AD43)),SUM(AD37:AD43),"HIBA!")</f>
        <v>HIBA!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 t="str">
        <f ca="1">IF((SUM(AD44:AG44))=(SUM(AH37:AH43)),SUM(AH37:AH43),"HIBA!")</f>
        <v>HIBA!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 t="str">
        <f ca="1">IF((SUM(AH44:AK44))=(SUM(AL37:AL43)),SUM(AL37:AL43),"HIBA!")</f>
        <v>HIBA!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 t="str">
        <f ca="1">IF((SUM(AL44:AO44))=(SUM(AP37:AP43)),SUM(AP37:AP43),"HIBA!")</f>
        <v>HIBA!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 t="str">
        <f ca="1">IF((SUM(AP44:AS44))=(SUM(AT37:AT43)),SUM(AT37:AT43),"HIBA!")</f>
        <v>HIBA!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 t="str">
        <f ca="1">IF((SUM(AT44:AW44))=(SUM(AX37:AX43)),SUM(AX37:AX43),"HIBA!")</f>
        <v>HIBA!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Önkormányzat!C45+Hivatal!C45+Óvoda!C45+'Közösségi H'!C45</f>
        <v>45000</v>
      </c>
      <c r="D45" s="80">
        <f>Önkormányzat!D45+Hivatal!D45+Óvoda!D45+'Közösségi H'!D45</f>
        <v>0</v>
      </c>
      <c r="E45" s="106">
        <f>Önkormányzat!E45+Hivatal!E45+Óvoda!E45+'Közösségi H'!E45</f>
        <v>0</v>
      </c>
      <c r="F45" s="79">
        <f>SUM(C45:E45)</f>
        <v>45000</v>
      </c>
      <c r="G45" s="105">
        <f>Önkormányzat!G45+Hivatal!G45+Óvoda!G45+'Közösségi H'!G45</f>
        <v>0</v>
      </c>
      <c r="H45" s="80">
        <f>Önkormányzat!H45+Hivatal!H45+Óvoda!H45+'Közösségi H'!H45</f>
        <v>0</v>
      </c>
      <c r="I45" s="106">
        <f>Önkormányzat!I45+Hivatal!I45+Óvoda!I45+'Közösségi H'!I45</f>
        <v>0</v>
      </c>
      <c r="J45" s="79">
        <f>SUM(F45:I45)</f>
        <v>45000</v>
      </c>
      <c r="K45" s="105">
        <f>Önkormányzat!K45+Hivatal!K45+Óvoda!K45+'Közösségi H'!K45</f>
        <v>0</v>
      </c>
      <c r="L45" s="80">
        <f>Önkormányzat!L45+Hivatal!L45+Óvoda!L45+'Közösségi H'!L45</f>
        <v>0</v>
      </c>
      <c r="M45" s="106">
        <f>Önkormányzat!M45+Hivatal!M45+Óvoda!M45+'Közösségi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Önkormányzat!C46+Hivatal!C46+Óvoda!C46+'Közösségi H'!C46</f>
        <v>0</v>
      </c>
      <c r="D46" s="80">
        <f>Önkormányzat!D46+Hivatal!D46+Óvoda!D46+'Közösségi H'!D46</f>
        <v>0</v>
      </c>
      <c r="E46" s="106">
        <f>Önkormányzat!E46+Hivatal!E46+Óvoda!E46+'Közösségi H'!E46</f>
        <v>0</v>
      </c>
      <c r="F46" s="79">
        <f>SUM(C46:E46)</f>
        <v>0</v>
      </c>
      <c r="G46" s="105">
        <f>Önkormányzat!G46+Hivatal!G46+Óvoda!G46+'Közösségi H'!G46</f>
        <v>0</v>
      </c>
      <c r="H46" s="80">
        <f>Önkormányzat!H46+Hivatal!H46+Óvoda!H46+'Közösségi H'!H46</f>
        <v>0</v>
      </c>
      <c r="I46" s="106">
        <f>Önkormányzat!I46+Hivatal!I46+Óvoda!I46+'Közösségi H'!I46</f>
        <v>0</v>
      </c>
      <c r="J46" s="79">
        <f>SUM(F46:I46)</f>
        <v>0</v>
      </c>
      <c r="K46" s="105">
        <f ca="1">Önkormányzat!K46+Hivatal!K46+Óvoda!K46+'Közösségi H'!K46</f>
        <v>370817</v>
      </c>
      <c r="L46" s="80">
        <f>Önkormányzat!L46+Hivatal!L46+Óvoda!L46+'Közösségi H'!L46</f>
        <v>0</v>
      </c>
      <c r="M46" s="106">
        <f>Önkormányzat!M46+Hivatal!M46+Óvoda!M46+'Közösségi H'!M46</f>
        <v>0</v>
      </c>
      <c r="N46" s="79">
        <f ca="1">SUM(J46:M46)</f>
        <v>370817</v>
      </c>
      <c r="O46" s="81"/>
      <c r="P46" s="80"/>
      <c r="Q46" s="80"/>
      <c r="R46" s="79">
        <f ca="1">SUM(N46:Q46)</f>
        <v>370817</v>
      </c>
      <c r="S46" s="81"/>
      <c r="T46" s="80"/>
      <c r="U46" s="80"/>
      <c r="V46" s="79">
        <f ca="1">SUM(R46:U46)</f>
        <v>370817</v>
      </c>
      <c r="W46" s="81"/>
      <c r="X46" s="80"/>
      <c r="Y46" s="80"/>
      <c r="Z46" s="79">
        <f ca="1">SUM(V46:Y46)</f>
        <v>370817</v>
      </c>
      <c r="AA46" s="81"/>
      <c r="AB46" s="80"/>
      <c r="AC46" s="80"/>
      <c r="AD46" s="79">
        <f ca="1">SUM(Z46:AC46)</f>
        <v>370817</v>
      </c>
      <c r="AE46" s="81"/>
      <c r="AF46" s="80"/>
      <c r="AG46" s="80"/>
      <c r="AH46" s="79">
        <f ca="1">SUM(AD46:AG46)</f>
        <v>370817</v>
      </c>
      <c r="AI46" s="81"/>
      <c r="AJ46" s="80"/>
      <c r="AK46" s="80"/>
      <c r="AL46" s="79">
        <f ca="1">SUM(AH46:AK46)</f>
        <v>370817</v>
      </c>
      <c r="AM46" s="81"/>
      <c r="AN46" s="80"/>
      <c r="AO46" s="80"/>
      <c r="AP46" s="79">
        <f ca="1">SUM(AL46:AO46)</f>
        <v>370817</v>
      </c>
      <c r="AQ46" s="81"/>
      <c r="AR46" s="80"/>
      <c r="AS46" s="80"/>
      <c r="AT46" s="79">
        <f ca="1">SUM(AP46:AS46)</f>
        <v>370817</v>
      </c>
      <c r="AU46" s="81"/>
      <c r="AV46" s="80"/>
      <c r="AW46" s="80"/>
      <c r="AX46" s="79">
        <f ca="1">SUM(AT46:AW46)</f>
        <v>370817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 ca="1">SUM(K45:K46)</f>
        <v>0</v>
      </c>
      <c r="L47" s="77">
        <f>SUM(L45:L46)</f>
        <v>0</v>
      </c>
      <c r="M47" s="77">
        <f>SUM(M45:M46)</f>
        <v>0</v>
      </c>
      <c r="N47" s="76">
        <f ca="1"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 ca="1"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 ca="1"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 ca="1"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 ca="1"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 ca="1"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 ca="1"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 ca="1"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 ca="1"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 ca="1">IF((SUM(AT47:AW47))=(SUM(AX45:AX46)),SUM(AX45:AX46),"HIBA!")</f>
        <v>45000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Önkormányzat!C48+Hivatal!C48+Óvoda!C48+'Közösségi H'!C48</f>
        <v>2332888</v>
      </c>
      <c r="D48" s="80">
        <f>Önkormányzat!D48+Hivatal!D48+Óvoda!D48+'Közösségi H'!D48</f>
        <v>0</v>
      </c>
      <c r="E48" s="106">
        <f>Önkormányzat!E48+Hivatal!E48+Óvoda!E48+'Közösségi H'!E48</f>
        <v>0</v>
      </c>
      <c r="F48" s="79">
        <f>SUM(C48:E48)</f>
        <v>2332888</v>
      </c>
      <c r="G48" s="105">
        <f>Önkormányzat!G48+Hivatal!G48+Óvoda!G48+'Közösségi H'!G48</f>
        <v>-51000</v>
      </c>
      <c r="H48" s="80">
        <f>Önkormányzat!H48+Hivatal!H48+Óvoda!H48+'Közösségi H'!H48</f>
        <v>0</v>
      </c>
      <c r="I48" s="106">
        <f>Önkormányzat!I48+Hivatal!I48+Óvoda!I48+'Közösségi H'!I48</f>
        <v>0</v>
      </c>
      <c r="J48" s="79">
        <f>SUM(F48:I48)</f>
        <v>2281888</v>
      </c>
      <c r="K48" s="105">
        <f>Önkormányzat!K48+Hivatal!K48+Óvoda!K48+'Közösségi H'!K48</f>
        <v>270000</v>
      </c>
      <c r="L48" s="80">
        <f>Önkormányzat!L48+Hivatal!L48+Óvoda!L48+'Közösségi H'!L48</f>
        <v>0</v>
      </c>
      <c r="M48" s="106">
        <f>Önkormányzat!M48+Hivatal!M48+Óvoda!M48+'Közösségi H'!M48</f>
        <v>0</v>
      </c>
      <c r="N48" s="79">
        <f>SUM(J48:M48)</f>
        <v>2551888</v>
      </c>
      <c r="O48" s="81"/>
      <c r="P48" s="80"/>
      <c r="Q48" s="80"/>
      <c r="R48" s="79">
        <f>SUM(N48:Q48)</f>
        <v>2551888</v>
      </c>
      <c r="S48" s="81"/>
      <c r="T48" s="80"/>
      <c r="U48" s="80"/>
      <c r="V48" s="79">
        <f>SUM(R48:U48)</f>
        <v>2551888</v>
      </c>
      <c r="W48" s="81"/>
      <c r="X48" s="80"/>
      <c r="Y48" s="80"/>
      <c r="Z48" s="79">
        <f>SUM(V48:Y48)</f>
        <v>2551888</v>
      </c>
      <c r="AA48" s="81"/>
      <c r="AB48" s="80"/>
      <c r="AC48" s="80"/>
      <c r="AD48" s="79">
        <f>SUM(Z48:AC48)</f>
        <v>2551888</v>
      </c>
      <c r="AE48" s="81"/>
      <c r="AF48" s="80"/>
      <c r="AG48" s="80"/>
      <c r="AH48" s="79">
        <f>SUM(AD48:AG48)</f>
        <v>2551888</v>
      </c>
      <c r="AI48" s="81"/>
      <c r="AJ48" s="80"/>
      <c r="AK48" s="80"/>
      <c r="AL48" s="79">
        <f>SUM(AH48:AK48)</f>
        <v>2551888</v>
      </c>
      <c r="AM48" s="81"/>
      <c r="AN48" s="80"/>
      <c r="AO48" s="80"/>
      <c r="AP48" s="79">
        <f>SUM(AL48:AO48)</f>
        <v>2551888</v>
      </c>
      <c r="AQ48" s="81"/>
      <c r="AR48" s="80"/>
      <c r="AS48" s="80"/>
      <c r="AT48" s="79">
        <f>SUM(AP48:AS48)</f>
        <v>2551888</v>
      </c>
      <c r="AU48" s="81"/>
      <c r="AV48" s="80"/>
      <c r="AW48" s="80"/>
      <c r="AX48" s="79">
        <f>SUM(AT48:AW48)</f>
        <v>2551888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Önkormányzat!C49+Hivatal!C49+Óvoda!C49+'Közösségi H'!C49</f>
        <v>100000</v>
      </c>
      <c r="D49" s="80">
        <f>Önkormányzat!D49+Hivatal!D49+Óvoda!D49+'Közösségi H'!D49</f>
        <v>0</v>
      </c>
      <c r="E49" s="106">
        <f>Önkormányzat!E49+Hivatal!E49+Óvoda!E49+'Közösségi H'!E49</f>
        <v>0</v>
      </c>
      <c r="F49" s="79">
        <f>SUM(C49:E49)</f>
        <v>100000</v>
      </c>
      <c r="G49" s="105">
        <f>Önkormányzat!G49+Hivatal!G49+Óvoda!G49+'Közösségi H'!G49</f>
        <v>12000</v>
      </c>
      <c r="H49" s="80">
        <f>Önkormányzat!H49+Hivatal!H49+Óvoda!H49+'Közösségi H'!H49</f>
        <v>0</v>
      </c>
      <c r="I49" s="106">
        <f>Önkormányzat!I49+Hivatal!I49+Óvoda!I49+'Közösségi H'!I49</f>
        <v>0</v>
      </c>
      <c r="J49" s="79">
        <f>SUM(F49:I49)</f>
        <v>112000</v>
      </c>
      <c r="K49" s="105">
        <f>Önkormányzat!K49+Hivatal!K49+Óvoda!K49+'Közösségi H'!K49</f>
        <v>0</v>
      </c>
      <c r="L49" s="80">
        <f>Önkormányzat!L49+Hivatal!L49+Óvoda!L49+'Közösségi H'!L49</f>
        <v>0</v>
      </c>
      <c r="M49" s="106">
        <f>Önkormányzat!M49+Hivatal!M49+Óvoda!M49+'Közösségi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Önkormányzat!C50+Hivatal!C50+Óvoda!C50+'Közösségi H'!C50</f>
        <v>0</v>
      </c>
      <c r="D50" s="80">
        <f>Önkormányzat!D50+Hivatal!D50+Óvoda!D50+'Közösségi H'!D50</f>
        <v>0</v>
      </c>
      <c r="E50" s="106">
        <f>Önkormányzat!E50+Hivatal!E50+Óvoda!E50+'Közösségi H'!E50</f>
        <v>0</v>
      </c>
      <c r="F50" s="79">
        <f>SUM(C50:E50)</f>
        <v>0</v>
      </c>
      <c r="G50" s="105">
        <f>Önkormányzat!G50+Hivatal!G50+Óvoda!G50+'Közösségi H'!G50</f>
        <v>1590</v>
      </c>
      <c r="H50" s="80">
        <f>Önkormányzat!H50+Hivatal!H50+Óvoda!H50+'Közösségi H'!H50</f>
        <v>0</v>
      </c>
      <c r="I50" s="106">
        <f>Önkormányzat!I50+Hivatal!I50+Óvoda!I50+'Közösségi H'!I50</f>
        <v>0</v>
      </c>
      <c r="J50" s="79">
        <f>SUM(F50:I50)</f>
        <v>1590</v>
      </c>
      <c r="K50" s="105">
        <f>Önkormányzat!K50+Hivatal!K50+Óvoda!K50+'Közösségi H'!K50</f>
        <v>0</v>
      </c>
      <c r="L50" s="80">
        <f>Önkormányzat!L50+Hivatal!L50+Óvoda!L50+'Közösségi H'!L50</f>
        <v>0</v>
      </c>
      <c r="M50" s="106">
        <f>Önkormányzat!M50+Hivatal!M50+Óvoda!M50+'Közösségi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Önkormányzat!C51+Hivatal!C51+Óvoda!C51+'Közösségi H'!C51</f>
        <v>0</v>
      </c>
      <c r="D51" s="80">
        <f>Önkormányzat!D51+Hivatal!D51+Óvoda!D51+'Közösségi H'!D51</f>
        <v>0</v>
      </c>
      <c r="E51" s="106">
        <f>Önkormányzat!E51+Hivatal!E51+Óvoda!E51+'Közösségi H'!E51</f>
        <v>0</v>
      </c>
      <c r="F51" s="79">
        <f>SUM(C51:E51)</f>
        <v>0</v>
      </c>
      <c r="G51" s="105">
        <f>Önkormányzat!G51+Hivatal!G51+Óvoda!G51+'Közösségi H'!G51</f>
        <v>0</v>
      </c>
      <c r="H51" s="80">
        <f>Önkormányzat!H51+Hivatal!H51+Óvoda!H51+'Közösségi H'!H51</f>
        <v>0</v>
      </c>
      <c r="I51" s="106">
        <f>Önkormányzat!I51+Hivatal!I51+Óvoda!I51+'Közösségi H'!I51</f>
        <v>0</v>
      </c>
      <c r="J51" s="79">
        <f>SUM(F51:I51)</f>
        <v>0</v>
      </c>
      <c r="K51" s="105">
        <f ca="1">Önkormányzat!K51+Hivatal!K51+Óvoda!K51+'Közösségi H'!K51</f>
        <v>370817</v>
      </c>
      <c r="L51" s="80">
        <f>Önkormányzat!L51+Hivatal!L51+Óvoda!L51+'Közösségi H'!L51</f>
        <v>0</v>
      </c>
      <c r="M51" s="106">
        <f>Önkormányzat!M51+Hivatal!M51+Óvoda!M51+'Közösségi H'!M51</f>
        <v>0</v>
      </c>
      <c r="N51" s="79">
        <f ca="1">SUM(J51:M51)</f>
        <v>370817</v>
      </c>
      <c r="O51" s="81"/>
      <c r="P51" s="80"/>
      <c r="Q51" s="80"/>
      <c r="R51" s="79">
        <f ca="1">SUM(N51:Q51)</f>
        <v>370817</v>
      </c>
      <c r="S51" s="81"/>
      <c r="T51" s="80"/>
      <c r="U51" s="80"/>
      <c r="V51" s="79">
        <f ca="1">SUM(R51:U51)</f>
        <v>370817</v>
      </c>
      <c r="W51" s="81"/>
      <c r="X51" s="80"/>
      <c r="Y51" s="80"/>
      <c r="Z51" s="79">
        <f ca="1">SUM(V51:Y51)</f>
        <v>370817</v>
      </c>
      <c r="AA51" s="81"/>
      <c r="AB51" s="80"/>
      <c r="AC51" s="80"/>
      <c r="AD51" s="79">
        <f ca="1">SUM(Z51:AC51)</f>
        <v>370817</v>
      </c>
      <c r="AE51" s="81"/>
      <c r="AF51" s="80"/>
      <c r="AG51" s="80"/>
      <c r="AH51" s="79">
        <f ca="1">SUM(AD51:AG51)</f>
        <v>370817</v>
      </c>
      <c r="AI51" s="81"/>
      <c r="AJ51" s="80"/>
      <c r="AK51" s="80"/>
      <c r="AL51" s="79">
        <f ca="1">SUM(AH51:AK51)</f>
        <v>370817</v>
      </c>
      <c r="AM51" s="81"/>
      <c r="AN51" s="80"/>
      <c r="AO51" s="80"/>
      <c r="AP51" s="79">
        <f ca="1">SUM(AL51:AO51)</f>
        <v>0</v>
      </c>
      <c r="AQ51" s="81"/>
      <c r="AR51" s="80"/>
      <c r="AS51" s="80"/>
      <c r="AT51" s="79">
        <f ca="1">SUM(AP51:AS51)</f>
        <v>0</v>
      </c>
      <c r="AU51" s="81"/>
      <c r="AV51" s="80"/>
      <c r="AW51" s="80"/>
      <c r="AX51" s="79">
        <f ca="1">SUM(AT51:AW51)</f>
        <v>0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Önkormányzat!C52+Hivatal!C52+Óvoda!C52+'Közösségi H'!C52</f>
        <v>0</v>
      </c>
      <c r="D52" s="80">
        <f>Önkormányzat!D52+Hivatal!D52+Óvoda!D52+'Közösségi H'!D52</f>
        <v>0</v>
      </c>
      <c r="E52" s="106">
        <f>Önkormányzat!E52+Hivatal!E52+Óvoda!E52+'Közösségi H'!E52</f>
        <v>0</v>
      </c>
      <c r="F52" s="79">
        <f>SUM(C52:E52)</f>
        <v>0</v>
      </c>
      <c r="G52" s="105">
        <f>Önkormányzat!G52+Hivatal!G52+Óvoda!G52+'Közösségi H'!G52</f>
        <v>0</v>
      </c>
      <c r="H52" s="80">
        <f>Önkormányzat!H52+Hivatal!H52+Óvoda!H52+'Közösségi H'!H52</f>
        <v>0</v>
      </c>
      <c r="I52" s="106">
        <f>Önkormányzat!I52+Hivatal!I52+Óvoda!I52+'Közösségi H'!I52</f>
        <v>0</v>
      </c>
      <c r="J52" s="79">
        <f>SUM(F52:I52)</f>
        <v>0</v>
      </c>
      <c r="K52" s="105">
        <f ca="1">Önkormányzat!K52+Hivatal!K52+Óvoda!K52+'Közösségi H'!K52</f>
        <v>370817</v>
      </c>
      <c r="L52" s="80">
        <f>Önkormányzat!L52+Hivatal!L52+Óvoda!L52+'Közösségi H'!L52</f>
        <v>0</v>
      </c>
      <c r="M52" s="106">
        <f>Önkormányzat!M52+Hivatal!M52+Óvoda!M52+'Közösségi H'!M52</f>
        <v>0</v>
      </c>
      <c r="N52" s="79">
        <f ca="1">SUM(J52:M52)</f>
        <v>370817</v>
      </c>
      <c r="O52" s="81"/>
      <c r="P52" s="80"/>
      <c r="Q52" s="80"/>
      <c r="R52" s="79">
        <f ca="1">SUM(N52:Q52)</f>
        <v>370817</v>
      </c>
      <c r="S52" s="81"/>
      <c r="T52" s="80"/>
      <c r="U52" s="80"/>
      <c r="V52" s="79">
        <f ca="1">SUM(R52:U52)</f>
        <v>370817</v>
      </c>
      <c r="W52" s="81"/>
      <c r="X52" s="80"/>
      <c r="Y52" s="80"/>
      <c r="Z52" s="79">
        <f ca="1">SUM(V52:Y52)</f>
        <v>370817</v>
      </c>
      <c r="AA52" s="81"/>
      <c r="AB52" s="80"/>
      <c r="AC52" s="80"/>
      <c r="AD52" s="79">
        <f ca="1">SUM(Z52:AC52)</f>
        <v>370817</v>
      </c>
      <c r="AE52" s="81"/>
      <c r="AF52" s="80"/>
      <c r="AG52" s="80"/>
      <c r="AH52" s="79">
        <f ca="1">SUM(AD52:AG52)</f>
        <v>370817</v>
      </c>
      <c r="AI52" s="81"/>
      <c r="AJ52" s="80"/>
      <c r="AK52" s="80"/>
      <c r="AL52" s="79">
        <f ca="1">SUM(AH52:AK52)</f>
        <v>370817</v>
      </c>
      <c r="AM52" s="81"/>
      <c r="AN52" s="80"/>
      <c r="AO52" s="80"/>
      <c r="AP52" s="79">
        <f ca="1">SUM(AL52:AO52)</f>
        <v>370817</v>
      </c>
      <c r="AQ52" s="81"/>
      <c r="AR52" s="80"/>
      <c r="AS52" s="80"/>
      <c r="AT52" s="79">
        <f ca="1">SUM(AP52:AS52)</f>
        <v>370817</v>
      </c>
      <c r="AU52" s="81"/>
      <c r="AV52" s="80"/>
      <c r="AW52" s="80"/>
      <c r="AX52" s="79">
        <f ca="1">SUM(AT52:AW52)</f>
        <v>370817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 ca="1">SUM(K48:K52)</f>
        <v>640817</v>
      </c>
      <c r="L53" s="77">
        <f>SUM(L48:L52)</f>
        <v>0</v>
      </c>
      <c r="M53" s="77">
        <f>SUM(M48:M52)</f>
        <v>0</v>
      </c>
      <c r="N53" s="76">
        <f ca="1">IF((SUM(J53:M53))=(SUM(N48:N52)),SUM(N48:N52),"HIBA!")</f>
        <v>3036295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 ca="1">IF((SUM(N53:Q53))=(SUM(R48:R52)),SUM(R48:R52),"HIBA!")</f>
        <v>3036295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 ca="1">IF((SUM(R53:U53))=(SUM(V48:V52)),SUM(V48:V52),"HIBA!")</f>
        <v>3036295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 ca="1">IF((SUM(V53:Y53))=(SUM(Z48:Z52)),SUM(Z48:Z52),"HIBA!")</f>
        <v>3036295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 ca="1">IF((SUM(Z53:AC53))=(SUM(AD48:AD52)),SUM(AD48:AD52),"HIBA!")</f>
        <v>3036295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 ca="1">IF((SUM(AD53:AG53))=(SUM(AH48:AH52)),SUM(AH48:AH52),"HIBA!")</f>
        <v>3036295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 ca="1">IF((SUM(AH53:AK53))=(SUM(AL48:AL52)),SUM(AL48:AL52),"HIBA!")</f>
        <v>3036295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 ca="1">IF((SUM(AL53:AO53))=(SUM(AP48:AP52)),SUM(AP48:AP52),"HIBA!")</f>
        <v>3036295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 ca="1">IF((SUM(AP53:AS53))=(SUM(AT48:AT52)),SUM(AT48:AT52),"HIBA!")</f>
        <v>3036295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 ca="1">IF((SUM(AT53:AW53))=(SUM(AX48:AX52)),SUM(AX48:AX52),"HIBA!")</f>
        <v>3036295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 ca="1">SUM(K53,K47,K44,K36,K33)</f>
        <v>2585268</v>
      </c>
      <c r="L54" s="88">
        <f>SUM(L53,L47,L44,L36,L33)</f>
        <v>0</v>
      </c>
      <c r="M54" s="88">
        <f>SUM(M53,M47,M44,M36,M33)</f>
        <v>0</v>
      </c>
      <c r="N54" s="87" t="e">
        <f ca="1">IF((SUM(J54:M54))=(N33+N36+N44+N47+N53),SUM(N33+N36+N44+N47+N53),"HIBA!")</f>
        <v>#VALUE!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 t="e">
        <f ca="1">IF((SUM(N54:Q54))=(R33+R36+R44+R47+R53),SUM(R33+R36+R44+R47+R53),"HIBA!")</f>
        <v>#VALUE!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 t="e">
        <f ca="1">IF((SUM(R54:U54))=(V33+V36+V44+V47+V53),SUM(V33+V36+V44+V47+V53),"HIBA!")</f>
        <v>#VALUE!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 t="e">
        <f ca="1">IF((SUM(V54:Y54))=(Z33+Z36+Z44+Z47+Z53),SUM(Z33+Z36+Z44+Z47+Z53),"HIBA!")</f>
        <v>#VALUE!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 t="e">
        <f ca="1">IF((SUM(Z54:AC54))=(AD33+AD36+AD44+AD47+AD53),SUM(AD33+AD36+AD44+AD47+AD53),"HIBA!")</f>
        <v>#VALUE!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 t="e">
        <f ca="1">IF((SUM(AD54:AG54))=(AH33+AH36+AH44+AH47+AH53),SUM(AH33+AH36+AH44+AH47+AH53),"HIBA!")</f>
        <v>#VALUE!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 t="e">
        <f ca="1">IF((SUM(AH54:AK54))=(AL33+AL36+AL44+AL47+AL53),SUM(AL33+AL36+AL44+AL47+AL53),"HIBA!")</f>
        <v>#VALUE!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 t="e">
        <f ca="1">IF((SUM(AL54:AO54))=(AP33+AP36+AP44+AP47+AP53),SUM(AP33+AP36+AP44+AP47+AP53),"HIBA!")</f>
        <v>#VALUE!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 t="e">
        <f ca="1">IF((SUM(AP54:AS54))=(AT33+AT36+AT44+AT47+AT53),SUM(AT33+AT36+AT44+AT47+AT53),"HIBA!")</f>
        <v>#VALUE!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 t="e">
        <f ca="1">IF((SUM(AT54:AW54))=(AX33+AX36+AX44+AX47+AX53),SUM(AX33+AX36+AX44+AX47+AX53),"HIBA!")</f>
        <v>#VALUE!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Önkormányzat!C55+Hivatal!C55+Óvoda!C55+'Közösségi H'!C55</f>
        <v>0</v>
      </c>
      <c r="D55" s="80">
        <f>Önkormányzat!D55+Hivatal!D55+Óvoda!D55+'Közösségi H'!D55</f>
        <v>0</v>
      </c>
      <c r="E55" s="106">
        <f>Önkormányzat!E55+Hivatal!E55+Óvoda!E55+'Közösségi H'!E55</f>
        <v>0</v>
      </c>
      <c r="F55" s="73">
        <f t="shared" ref="F55:F62" si="26">SUM(C55:E55)</f>
        <v>0</v>
      </c>
      <c r="G55" s="105">
        <f>Önkormányzat!G55+Hivatal!G55+Óvoda!G55+'Közösségi H'!G55</f>
        <v>0</v>
      </c>
      <c r="H55" s="80">
        <f>Önkormányzat!H55+Hivatal!H55+Óvoda!H55+'Közösségi H'!H55</f>
        <v>0</v>
      </c>
      <c r="I55" s="106">
        <f>Önkormányzat!I55+Hivatal!I55+Óvoda!I55+'Közösségi H'!I55</f>
        <v>0</v>
      </c>
      <c r="J55" s="73">
        <f t="shared" ref="J55:J62" si="27">SUM(F55:I55)</f>
        <v>0</v>
      </c>
      <c r="K55" s="105">
        <f ca="1">Önkormányzat!K55+Hivatal!K55+Óvoda!K55+'Közösségi H'!K55</f>
        <v>370817</v>
      </c>
      <c r="L55" s="80">
        <f>Önkormányzat!L55+Hivatal!L55+Óvoda!L55+'Közösségi H'!L55</f>
        <v>0</v>
      </c>
      <c r="M55" s="106">
        <f>Önkormányzat!M55+Hivatal!M55+Óvoda!M55+'Közösségi H'!M55</f>
        <v>0</v>
      </c>
      <c r="N55" s="73">
        <f t="shared" ref="N55:N62" ca="1" si="28">SUM(J55:M55)</f>
        <v>370817</v>
      </c>
      <c r="O55" s="75"/>
      <c r="P55" s="74"/>
      <c r="Q55" s="74"/>
      <c r="R55" s="73">
        <f t="shared" ref="R55:R62" ca="1" si="29">SUM(N55:Q55)</f>
        <v>370817</v>
      </c>
      <c r="S55" s="75"/>
      <c r="T55" s="74"/>
      <c r="U55" s="74"/>
      <c r="V55" s="73">
        <f t="shared" ref="V55:V62" ca="1" si="30">SUM(R55:U55)</f>
        <v>370817</v>
      </c>
      <c r="W55" s="75"/>
      <c r="X55" s="74"/>
      <c r="Y55" s="74"/>
      <c r="Z55" s="73">
        <f t="shared" ref="Z55:Z62" ca="1" si="31">SUM(V55:Y55)</f>
        <v>370817</v>
      </c>
      <c r="AA55" s="75"/>
      <c r="AB55" s="74"/>
      <c r="AC55" s="74"/>
      <c r="AD55" s="73">
        <f t="shared" ref="AD55:AD62" ca="1" si="32">SUM(Z55:AC55)</f>
        <v>370817</v>
      </c>
      <c r="AE55" s="75"/>
      <c r="AF55" s="74"/>
      <c r="AG55" s="74"/>
      <c r="AH55" s="73">
        <f t="shared" ref="AH55:AH62" ca="1" si="33">SUM(AD55:AG55)</f>
        <v>370817</v>
      </c>
      <c r="AI55" s="75"/>
      <c r="AJ55" s="74"/>
      <c r="AK55" s="74"/>
      <c r="AL55" s="73">
        <f t="shared" ref="AL55:AL62" ca="1" si="34">SUM(AH55:AK55)</f>
        <v>370817</v>
      </c>
      <c r="AM55" s="75"/>
      <c r="AN55" s="74"/>
      <c r="AO55" s="74"/>
      <c r="AP55" s="73">
        <f t="shared" ref="AP55:AP62" ca="1" si="35">SUM(AL55:AO55)</f>
        <v>370817</v>
      </c>
      <c r="AQ55" s="75"/>
      <c r="AR55" s="74"/>
      <c r="AS55" s="74"/>
      <c r="AT55" s="73">
        <f t="shared" ref="AT55:AT62" ca="1" si="36">SUM(AP55:AS55)</f>
        <v>370817</v>
      </c>
      <c r="AU55" s="75"/>
      <c r="AV55" s="74"/>
      <c r="AW55" s="74"/>
      <c r="AX55" s="73">
        <f t="shared" ref="AX55:AX62" ca="1" si="37">SUM(AT55:AW55)</f>
        <v>370817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Önkormányzat!C56+Hivatal!C56+Óvoda!C56+'Közösségi H'!C56</f>
        <v>0</v>
      </c>
      <c r="D56" s="80">
        <f>Önkormányzat!D56+Hivatal!D56+Óvoda!D56+'Közösségi H'!D56</f>
        <v>0</v>
      </c>
      <c r="E56" s="106">
        <f>Önkormányzat!E56+Hivatal!E56+Óvoda!E56+'Közösségi H'!E56</f>
        <v>0</v>
      </c>
      <c r="F56" s="73">
        <f t="shared" si="26"/>
        <v>0</v>
      </c>
      <c r="G56" s="105">
        <f>Önkormányzat!G56+Hivatal!G56+Óvoda!G56+'Közösségi H'!G56</f>
        <v>0</v>
      </c>
      <c r="H56" s="80">
        <f>Önkormányzat!H56+Hivatal!H56+Óvoda!H56+'Közösségi H'!H56</f>
        <v>0</v>
      </c>
      <c r="I56" s="106">
        <f>Önkormányzat!I56+Hivatal!I56+Óvoda!I56+'Közösségi H'!I56</f>
        <v>0</v>
      </c>
      <c r="J56" s="73">
        <f t="shared" si="27"/>
        <v>0</v>
      </c>
      <c r="K56" s="105">
        <f ca="1">Önkormányzat!K56+Hivatal!K56+Óvoda!K56+'Közösségi H'!K56</f>
        <v>370817</v>
      </c>
      <c r="L56" s="80">
        <f>Önkormányzat!L56+Hivatal!L56+Óvoda!L56+'Közösségi H'!L56</f>
        <v>0</v>
      </c>
      <c r="M56" s="106">
        <f>Önkormányzat!M56+Hivatal!M56+Óvoda!M56+'Közösségi H'!M56</f>
        <v>0</v>
      </c>
      <c r="N56" s="73">
        <f t="shared" ca="1" si="28"/>
        <v>370817</v>
      </c>
      <c r="O56" s="75"/>
      <c r="P56" s="74"/>
      <c r="Q56" s="74"/>
      <c r="R56" s="73">
        <f t="shared" ca="1" si="29"/>
        <v>370817</v>
      </c>
      <c r="S56" s="75"/>
      <c r="T56" s="74"/>
      <c r="U56" s="74"/>
      <c r="V56" s="73">
        <f t="shared" ca="1" si="30"/>
        <v>370817</v>
      </c>
      <c r="W56" s="75"/>
      <c r="X56" s="74"/>
      <c r="Y56" s="74"/>
      <c r="Z56" s="73">
        <f t="shared" ca="1" si="31"/>
        <v>370817</v>
      </c>
      <c r="AA56" s="75"/>
      <c r="AB56" s="74"/>
      <c r="AC56" s="74"/>
      <c r="AD56" s="73">
        <f t="shared" ca="1" si="32"/>
        <v>370817</v>
      </c>
      <c r="AE56" s="75"/>
      <c r="AF56" s="74"/>
      <c r="AG56" s="74"/>
      <c r="AH56" s="73">
        <f t="shared" ca="1" si="33"/>
        <v>370817</v>
      </c>
      <c r="AI56" s="75"/>
      <c r="AJ56" s="74"/>
      <c r="AK56" s="74"/>
      <c r="AL56" s="73">
        <f t="shared" ca="1" si="34"/>
        <v>370817</v>
      </c>
      <c r="AM56" s="75"/>
      <c r="AN56" s="74"/>
      <c r="AO56" s="74"/>
      <c r="AP56" s="73">
        <f t="shared" ca="1" si="35"/>
        <v>370817</v>
      </c>
      <c r="AQ56" s="75"/>
      <c r="AR56" s="74"/>
      <c r="AS56" s="74"/>
      <c r="AT56" s="73">
        <f t="shared" ca="1" si="36"/>
        <v>370817</v>
      </c>
      <c r="AU56" s="75"/>
      <c r="AV56" s="74"/>
      <c r="AW56" s="74"/>
      <c r="AX56" s="73">
        <f t="shared" ca="1" si="37"/>
        <v>370817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Önkormányzat!C57+Hivatal!C57+Óvoda!C57+'Közösségi H'!C57</f>
        <v>0</v>
      </c>
      <c r="D57" s="80">
        <f>Önkormányzat!D57+Hivatal!D57+Óvoda!D57+'Közösségi H'!D57</f>
        <v>0</v>
      </c>
      <c r="E57" s="106">
        <f>Önkormányzat!E57+Hivatal!E57+Óvoda!E57+'Közösségi H'!E57</f>
        <v>0</v>
      </c>
      <c r="F57" s="73">
        <f t="shared" si="26"/>
        <v>0</v>
      </c>
      <c r="G57" s="105">
        <f>Önkormányzat!G57+Hivatal!G57+Óvoda!G57+'Közösségi H'!G57</f>
        <v>0</v>
      </c>
      <c r="H57" s="80">
        <f>Önkormányzat!H57+Hivatal!H57+Óvoda!H57+'Közösségi H'!H57</f>
        <v>0</v>
      </c>
      <c r="I57" s="106">
        <f>Önkormányzat!I57+Hivatal!I57+Óvoda!I57+'Közösségi H'!I57</f>
        <v>0</v>
      </c>
      <c r="J57" s="73">
        <f t="shared" si="27"/>
        <v>0</v>
      </c>
      <c r="K57" s="105">
        <f ca="1">Önkormányzat!K57+Hivatal!K57+Óvoda!K57+'Közösségi H'!K57</f>
        <v>370817</v>
      </c>
      <c r="L57" s="80">
        <f>Önkormányzat!L57+Hivatal!L57+Óvoda!L57+'Közösségi H'!L57</f>
        <v>0</v>
      </c>
      <c r="M57" s="106">
        <f>Önkormányzat!M57+Hivatal!M57+Óvoda!M57+'Közösségi H'!M57</f>
        <v>0</v>
      </c>
      <c r="N57" s="73">
        <f t="shared" ca="1" si="28"/>
        <v>0</v>
      </c>
      <c r="O57" s="75"/>
      <c r="P57" s="74"/>
      <c r="Q57" s="74"/>
      <c r="R57" s="73">
        <f t="shared" ca="1" si="29"/>
        <v>0</v>
      </c>
      <c r="S57" s="75"/>
      <c r="T57" s="74"/>
      <c r="U57" s="74"/>
      <c r="V57" s="73">
        <f t="shared" ca="1" si="30"/>
        <v>0</v>
      </c>
      <c r="W57" s="75"/>
      <c r="X57" s="74"/>
      <c r="Y57" s="74"/>
      <c r="Z57" s="73">
        <f t="shared" ca="1" si="31"/>
        <v>0</v>
      </c>
      <c r="AA57" s="75"/>
      <c r="AB57" s="74"/>
      <c r="AC57" s="74"/>
      <c r="AD57" s="73">
        <f t="shared" ca="1" si="32"/>
        <v>0</v>
      </c>
      <c r="AE57" s="75"/>
      <c r="AF57" s="74"/>
      <c r="AG57" s="74"/>
      <c r="AH57" s="73">
        <f t="shared" ca="1" si="33"/>
        <v>0</v>
      </c>
      <c r="AI57" s="75"/>
      <c r="AJ57" s="74"/>
      <c r="AK57" s="74"/>
      <c r="AL57" s="73">
        <f t="shared" ca="1" si="34"/>
        <v>0</v>
      </c>
      <c r="AM57" s="75"/>
      <c r="AN57" s="74"/>
      <c r="AO57" s="74"/>
      <c r="AP57" s="73">
        <f t="shared" ca="1" si="35"/>
        <v>0</v>
      </c>
      <c r="AQ57" s="75"/>
      <c r="AR57" s="74"/>
      <c r="AS57" s="74"/>
      <c r="AT57" s="73">
        <f t="shared" ca="1" si="36"/>
        <v>0</v>
      </c>
      <c r="AU57" s="75"/>
      <c r="AV57" s="74"/>
      <c r="AW57" s="74"/>
      <c r="AX57" s="73">
        <f t="shared" ca="1" si="37"/>
        <v>0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Önkormányzat!C58+Hivatal!C58+Óvoda!C58+'Közösségi H'!C58</f>
        <v>0</v>
      </c>
      <c r="D58" s="80">
        <f>Önkormányzat!D58+Hivatal!D58+Óvoda!D58+'Közösségi H'!D58</f>
        <v>0</v>
      </c>
      <c r="E58" s="106">
        <f>Önkormányzat!E58+Hivatal!E58+Óvoda!E58+'Közösségi H'!E58</f>
        <v>0</v>
      </c>
      <c r="F58" s="73">
        <f t="shared" si="26"/>
        <v>0</v>
      </c>
      <c r="G58" s="105">
        <f>Önkormányzat!G58+Hivatal!G58+Óvoda!G58+'Közösségi H'!G58</f>
        <v>0</v>
      </c>
      <c r="H58" s="80">
        <f>Önkormányzat!H58+Hivatal!H58+Óvoda!H58+'Közösségi H'!H58</f>
        <v>0</v>
      </c>
      <c r="I58" s="106">
        <f>Önkormányzat!I58+Hivatal!I58+Óvoda!I58+'Közösségi H'!I58</f>
        <v>0</v>
      </c>
      <c r="J58" s="73">
        <f t="shared" si="27"/>
        <v>0</v>
      </c>
      <c r="K58" s="105">
        <f ca="1">Önkormányzat!K58+Hivatal!K58+Óvoda!K58+'Közösségi H'!K58</f>
        <v>370817</v>
      </c>
      <c r="L58" s="80">
        <f>Önkormányzat!L58+Hivatal!L58+Óvoda!L58+'Közösségi H'!L58</f>
        <v>0</v>
      </c>
      <c r="M58" s="106">
        <f>Önkormányzat!M58+Hivatal!M58+Óvoda!M58+'Közösségi H'!M58</f>
        <v>0</v>
      </c>
      <c r="N58" s="73">
        <f t="shared" ca="1" si="28"/>
        <v>370817</v>
      </c>
      <c r="O58" s="75"/>
      <c r="P58" s="74"/>
      <c r="Q58" s="74"/>
      <c r="R58" s="73">
        <f t="shared" ca="1" si="29"/>
        <v>370817</v>
      </c>
      <c r="S58" s="75"/>
      <c r="T58" s="74"/>
      <c r="U58" s="74"/>
      <c r="V58" s="73">
        <f t="shared" ca="1" si="30"/>
        <v>370817</v>
      </c>
      <c r="W58" s="75"/>
      <c r="X58" s="74"/>
      <c r="Y58" s="74"/>
      <c r="Z58" s="73">
        <f t="shared" ca="1" si="31"/>
        <v>370817</v>
      </c>
      <c r="AA58" s="75"/>
      <c r="AB58" s="74"/>
      <c r="AC58" s="74"/>
      <c r="AD58" s="73">
        <f t="shared" ca="1" si="32"/>
        <v>370817</v>
      </c>
      <c r="AE58" s="75"/>
      <c r="AF58" s="74"/>
      <c r="AG58" s="74"/>
      <c r="AH58" s="73">
        <f t="shared" ca="1" si="33"/>
        <v>370817</v>
      </c>
      <c r="AI58" s="75"/>
      <c r="AJ58" s="74"/>
      <c r="AK58" s="74"/>
      <c r="AL58" s="73">
        <f t="shared" ca="1" si="34"/>
        <v>370817</v>
      </c>
      <c r="AM58" s="75"/>
      <c r="AN58" s="74"/>
      <c r="AO58" s="74"/>
      <c r="AP58" s="73">
        <f t="shared" ca="1" si="35"/>
        <v>370817</v>
      </c>
      <c r="AQ58" s="75"/>
      <c r="AR58" s="74"/>
      <c r="AS58" s="74"/>
      <c r="AT58" s="73">
        <f t="shared" ca="1" si="36"/>
        <v>0</v>
      </c>
      <c r="AU58" s="75"/>
      <c r="AV58" s="74"/>
      <c r="AW58" s="74"/>
      <c r="AX58" s="73">
        <f t="shared" ca="1" si="37"/>
        <v>0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Önkormányzat!C59+Hivatal!C59+Óvoda!C59+'Közösségi H'!C59</f>
        <v>0</v>
      </c>
      <c r="D59" s="80">
        <f>Önkormányzat!D59+Hivatal!D59+Óvoda!D59+'Közösségi H'!D59</f>
        <v>0</v>
      </c>
      <c r="E59" s="106">
        <f>Önkormányzat!E59+Hivatal!E59+Óvoda!E59+'Közösségi H'!E59</f>
        <v>0</v>
      </c>
      <c r="F59" s="73">
        <f t="shared" si="26"/>
        <v>0</v>
      </c>
      <c r="G59" s="105">
        <f>Önkormányzat!G59+Hivatal!G59+Óvoda!G59+'Közösségi H'!G59</f>
        <v>0</v>
      </c>
      <c r="H59" s="80">
        <f>Önkormányzat!H59+Hivatal!H59+Óvoda!H59+'Közösségi H'!H59</f>
        <v>0</v>
      </c>
      <c r="I59" s="106">
        <f>Önkormányzat!I59+Hivatal!I59+Óvoda!I59+'Közösségi H'!I59</f>
        <v>0</v>
      </c>
      <c r="J59" s="73">
        <f t="shared" si="27"/>
        <v>0</v>
      </c>
      <c r="K59" s="105">
        <f ca="1">Önkormányzat!K59+Hivatal!K59+Óvoda!K59+'Közösségi H'!K59</f>
        <v>370817</v>
      </c>
      <c r="L59" s="80">
        <f>Önkormányzat!L59+Hivatal!L59+Óvoda!L59+'Közösségi H'!L59</f>
        <v>0</v>
      </c>
      <c r="M59" s="106">
        <f>Önkormányzat!M59+Hivatal!M59+Óvoda!M59+'Közösségi H'!M59</f>
        <v>0</v>
      </c>
      <c r="N59" s="73">
        <f t="shared" ca="1" si="28"/>
        <v>370817</v>
      </c>
      <c r="O59" s="75"/>
      <c r="P59" s="74"/>
      <c r="Q59" s="74"/>
      <c r="R59" s="73">
        <f t="shared" ca="1" si="29"/>
        <v>370817</v>
      </c>
      <c r="S59" s="75"/>
      <c r="T59" s="74"/>
      <c r="U59" s="74"/>
      <c r="V59" s="73">
        <f t="shared" ca="1" si="30"/>
        <v>370817</v>
      </c>
      <c r="W59" s="75"/>
      <c r="X59" s="74"/>
      <c r="Y59" s="74"/>
      <c r="Z59" s="73">
        <f t="shared" ca="1" si="31"/>
        <v>370817</v>
      </c>
      <c r="AA59" s="75"/>
      <c r="AB59" s="74"/>
      <c r="AC59" s="74"/>
      <c r="AD59" s="73">
        <f t="shared" ca="1" si="32"/>
        <v>370817</v>
      </c>
      <c r="AE59" s="75"/>
      <c r="AF59" s="74"/>
      <c r="AG59" s="74"/>
      <c r="AH59" s="73">
        <f t="shared" ca="1" si="33"/>
        <v>370817</v>
      </c>
      <c r="AI59" s="75"/>
      <c r="AJ59" s="74"/>
      <c r="AK59" s="74"/>
      <c r="AL59" s="73">
        <f t="shared" ca="1" si="34"/>
        <v>370817</v>
      </c>
      <c r="AM59" s="75"/>
      <c r="AN59" s="74"/>
      <c r="AO59" s="74"/>
      <c r="AP59" s="73">
        <f t="shared" ca="1" si="35"/>
        <v>370817</v>
      </c>
      <c r="AQ59" s="75"/>
      <c r="AR59" s="74"/>
      <c r="AS59" s="74"/>
      <c r="AT59" s="73">
        <f t="shared" ca="1" si="36"/>
        <v>370817</v>
      </c>
      <c r="AU59" s="75"/>
      <c r="AV59" s="74"/>
      <c r="AW59" s="74"/>
      <c r="AX59" s="73">
        <f t="shared" ca="1" si="37"/>
        <v>370817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Önkormányzat!C60+Hivatal!C60+Óvoda!C60+'Közösségi H'!C60</f>
        <v>0</v>
      </c>
      <c r="D60" s="80">
        <f>Önkormányzat!D60+Hivatal!D60+Óvoda!D60+'Közösségi H'!D60</f>
        <v>0</v>
      </c>
      <c r="E60" s="106">
        <f>Önkormányzat!E60+Hivatal!E60+Óvoda!E60+'Közösségi H'!E60</f>
        <v>0</v>
      </c>
      <c r="F60" s="73">
        <f t="shared" si="26"/>
        <v>0</v>
      </c>
      <c r="G60" s="105">
        <f>Önkormányzat!G60+Hivatal!G60+Óvoda!G60+'Közösségi H'!G60</f>
        <v>0</v>
      </c>
      <c r="H60" s="80">
        <f>Önkormányzat!H60+Hivatal!H60+Óvoda!H60+'Közösségi H'!H60</f>
        <v>0</v>
      </c>
      <c r="I60" s="106">
        <f>Önkormányzat!I60+Hivatal!I60+Óvoda!I60+'Közösségi H'!I60</f>
        <v>0</v>
      </c>
      <c r="J60" s="73">
        <f t="shared" si="27"/>
        <v>0</v>
      </c>
      <c r="K60" s="105">
        <f ca="1">Önkormányzat!K60+Hivatal!K60+Óvoda!K60+'Közösségi H'!K60</f>
        <v>370817</v>
      </c>
      <c r="L60" s="80">
        <f>Önkormányzat!L60+Hivatal!L60+Óvoda!L60+'Közösségi H'!L60</f>
        <v>0</v>
      </c>
      <c r="M60" s="106">
        <f>Önkormányzat!M60+Hivatal!M60+Óvoda!M60+'Közösségi H'!M60</f>
        <v>0</v>
      </c>
      <c r="N60" s="73">
        <f t="shared" ca="1" si="28"/>
        <v>370817</v>
      </c>
      <c r="O60" s="75"/>
      <c r="P60" s="74"/>
      <c r="Q60" s="74"/>
      <c r="R60" s="73">
        <f t="shared" ca="1" si="29"/>
        <v>370817</v>
      </c>
      <c r="S60" s="75"/>
      <c r="T60" s="74"/>
      <c r="U60" s="74"/>
      <c r="V60" s="73">
        <f t="shared" ca="1" si="30"/>
        <v>370817</v>
      </c>
      <c r="W60" s="75"/>
      <c r="X60" s="74"/>
      <c r="Y60" s="74"/>
      <c r="Z60" s="73">
        <f t="shared" ca="1" si="31"/>
        <v>370817</v>
      </c>
      <c r="AA60" s="75"/>
      <c r="AB60" s="74"/>
      <c r="AC60" s="74"/>
      <c r="AD60" s="73">
        <f t="shared" ca="1" si="32"/>
        <v>370817</v>
      </c>
      <c r="AE60" s="75"/>
      <c r="AF60" s="74"/>
      <c r="AG60" s="74"/>
      <c r="AH60" s="73">
        <f t="shared" ca="1" si="33"/>
        <v>370817</v>
      </c>
      <c r="AI60" s="75"/>
      <c r="AJ60" s="74"/>
      <c r="AK60" s="74"/>
      <c r="AL60" s="73">
        <f t="shared" ca="1" si="34"/>
        <v>370817</v>
      </c>
      <c r="AM60" s="75"/>
      <c r="AN60" s="74"/>
      <c r="AO60" s="74"/>
      <c r="AP60" s="73">
        <f t="shared" ca="1" si="35"/>
        <v>370817</v>
      </c>
      <c r="AQ60" s="75"/>
      <c r="AR60" s="74"/>
      <c r="AS60" s="74"/>
      <c r="AT60" s="73">
        <f t="shared" ca="1" si="36"/>
        <v>370817</v>
      </c>
      <c r="AU60" s="75"/>
      <c r="AV60" s="74"/>
      <c r="AW60" s="74"/>
      <c r="AX60" s="73">
        <f t="shared" ca="1" si="37"/>
        <v>370817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Önkormányzat!C61+Hivatal!C61+Óvoda!C61+'Közösségi H'!C61</f>
        <v>0</v>
      </c>
      <c r="D61" s="80">
        <f>Önkormányzat!D61+Hivatal!D61+Óvoda!D61+'Közösségi H'!D61</f>
        <v>0</v>
      </c>
      <c r="E61" s="106">
        <f>Önkormányzat!E61+Hivatal!E61+Óvoda!E61+'Közösségi H'!E61</f>
        <v>0</v>
      </c>
      <c r="F61" s="73">
        <f t="shared" si="26"/>
        <v>0</v>
      </c>
      <c r="G61" s="105">
        <f>Önkormányzat!G61+Hivatal!G61+Óvoda!G61+'Közösségi H'!G61</f>
        <v>0</v>
      </c>
      <c r="H61" s="80">
        <f>Önkormányzat!H61+Hivatal!H61+Óvoda!H61+'Közösségi H'!H61</f>
        <v>0</v>
      </c>
      <c r="I61" s="106">
        <f>Önkormányzat!I61+Hivatal!I61+Óvoda!I61+'Közösségi H'!I61</f>
        <v>0</v>
      </c>
      <c r="J61" s="73">
        <f t="shared" si="27"/>
        <v>0</v>
      </c>
      <c r="K61" s="105">
        <f ca="1">Önkormányzat!K61+Hivatal!K61+Óvoda!K61+'Közösségi H'!K61</f>
        <v>370817</v>
      </c>
      <c r="L61" s="80">
        <f>Önkormányzat!L61+Hivatal!L61+Óvoda!L61+'Közösségi H'!L61</f>
        <v>0</v>
      </c>
      <c r="M61" s="106">
        <f>Önkormányzat!M61+Hivatal!M61+Óvoda!M61+'Közösségi H'!M61</f>
        <v>0</v>
      </c>
      <c r="N61" s="73">
        <f t="shared" ca="1" si="28"/>
        <v>370817</v>
      </c>
      <c r="O61" s="75"/>
      <c r="P61" s="74"/>
      <c r="Q61" s="74"/>
      <c r="R61" s="73">
        <f t="shared" ca="1" si="29"/>
        <v>370817</v>
      </c>
      <c r="S61" s="75"/>
      <c r="T61" s="74"/>
      <c r="U61" s="74"/>
      <c r="V61" s="73">
        <f t="shared" ca="1" si="30"/>
        <v>370817</v>
      </c>
      <c r="W61" s="75"/>
      <c r="X61" s="74"/>
      <c r="Y61" s="74"/>
      <c r="Z61" s="73">
        <f t="shared" ca="1" si="31"/>
        <v>370817</v>
      </c>
      <c r="AA61" s="75"/>
      <c r="AB61" s="74"/>
      <c r="AC61" s="74"/>
      <c r="AD61" s="73">
        <f t="shared" ca="1" si="32"/>
        <v>370817</v>
      </c>
      <c r="AE61" s="75"/>
      <c r="AF61" s="74"/>
      <c r="AG61" s="74"/>
      <c r="AH61" s="73">
        <f t="shared" ca="1" si="33"/>
        <v>370817</v>
      </c>
      <c r="AI61" s="75"/>
      <c r="AJ61" s="74"/>
      <c r="AK61" s="74"/>
      <c r="AL61" s="73">
        <f t="shared" ca="1" si="34"/>
        <v>370817</v>
      </c>
      <c r="AM61" s="75"/>
      <c r="AN61" s="74"/>
      <c r="AO61" s="74"/>
      <c r="AP61" s="73">
        <f t="shared" ca="1" si="35"/>
        <v>370817</v>
      </c>
      <c r="AQ61" s="75"/>
      <c r="AR61" s="74"/>
      <c r="AS61" s="74"/>
      <c r="AT61" s="73">
        <f t="shared" ca="1" si="36"/>
        <v>370817</v>
      </c>
      <c r="AU61" s="75"/>
      <c r="AV61" s="74"/>
      <c r="AW61" s="74"/>
      <c r="AX61" s="73">
        <f t="shared" ca="1" si="37"/>
        <v>0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Önkormányzat!C62+Hivatal!C62+Óvoda!C62+'Közösségi H'!C62</f>
        <v>2394930</v>
      </c>
      <c r="D62" s="80">
        <f>Önkormányzat!D62+Hivatal!D62+Óvoda!D62+'Közösségi H'!D62</f>
        <v>0</v>
      </c>
      <c r="E62" s="106">
        <f>Önkormányzat!E62+Hivatal!E62+Óvoda!E62+'Közösségi H'!E62</f>
        <v>0</v>
      </c>
      <c r="F62" s="73">
        <f t="shared" si="26"/>
        <v>2394930</v>
      </c>
      <c r="G62" s="105">
        <f>Önkormányzat!G62+Hivatal!G62+Óvoda!G62+'Közösségi H'!G62</f>
        <v>0</v>
      </c>
      <c r="H62" s="80">
        <f>Önkormányzat!H62+Hivatal!H62+Óvoda!H62+'Közösségi H'!H62</f>
        <v>0</v>
      </c>
      <c r="I62" s="106">
        <f>Önkormányzat!I62+Hivatal!I62+Óvoda!I62+'Közösségi H'!I62</f>
        <v>0</v>
      </c>
      <c r="J62" s="73">
        <f t="shared" si="27"/>
        <v>2394930</v>
      </c>
      <c r="K62" s="105">
        <f>Önkormányzat!K62+Hivatal!K62+Óvoda!K62+'Közösségi H'!K62</f>
        <v>340850</v>
      </c>
      <c r="L62" s="80">
        <f>Önkormányzat!L62+Hivatal!L62+Óvoda!L62+'Közösségi H'!L62</f>
        <v>0</v>
      </c>
      <c r="M62" s="106">
        <f>Önkormányzat!M62+Hivatal!M62+Óvoda!M62+'Közösségi H'!M62</f>
        <v>0</v>
      </c>
      <c r="N62" s="73">
        <f t="shared" si="28"/>
        <v>2735780</v>
      </c>
      <c r="O62" s="75"/>
      <c r="P62" s="74"/>
      <c r="Q62" s="74"/>
      <c r="R62" s="73">
        <f t="shared" si="29"/>
        <v>2735780</v>
      </c>
      <c r="S62" s="75"/>
      <c r="T62" s="74"/>
      <c r="U62" s="74"/>
      <c r="V62" s="73">
        <f t="shared" si="30"/>
        <v>2735780</v>
      </c>
      <c r="W62" s="75"/>
      <c r="X62" s="74"/>
      <c r="Y62" s="74"/>
      <c r="Z62" s="73">
        <f t="shared" si="31"/>
        <v>2735780</v>
      </c>
      <c r="AA62" s="75"/>
      <c r="AB62" s="74"/>
      <c r="AC62" s="74"/>
      <c r="AD62" s="73">
        <f t="shared" si="32"/>
        <v>2735780</v>
      </c>
      <c r="AE62" s="75"/>
      <c r="AF62" s="74"/>
      <c r="AG62" s="74"/>
      <c r="AH62" s="73">
        <f t="shared" si="33"/>
        <v>2735780</v>
      </c>
      <c r="AI62" s="75"/>
      <c r="AJ62" s="74"/>
      <c r="AK62" s="74"/>
      <c r="AL62" s="73">
        <f t="shared" si="34"/>
        <v>2735780</v>
      </c>
      <c r="AM62" s="75"/>
      <c r="AN62" s="74"/>
      <c r="AO62" s="74"/>
      <c r="AP62" s="73">
        <f t="shared" si="35"/>
        <v>2735780</v>
      </c>
      <c r="AQ62" s="75"/>
      <c r="AR62" s="74"/>
      <c r="AS62" s="74"/>
      <c r="AT62" s="73">
        <f t="shared" si="36"/>
        <v>2735780</v>
      </c>
      <c r="AU62" s="75"/>
      <c r="AV62" s="74"/>
      <c r="AW62" s="74"/>
      <c r="AX62" s="73">
        <f t="shared" si="37"/>
        <v>2735780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 ca="1">SUM(K55:K62)</f>
        <v>340850</v>
      </c>
      <c r="L63" s="88">
        <f>SUM(L55:L62)</f>
        <v>0</v>
      </c>
      <c r="M63" s="88">
        <f>SUM(M55:M62)</f>
        <v>0</v>
      </c>
      <c r="N63" s="87" t="str">
        <f ca="1">IF((SUM(J63:M63))=(SUM(N55:N62)),SUM(N55:N62),"HIBA!")</f>
        <v>HIBA!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 t="str">
        <f ca="1">IF((SUM(N63:Q63))=(SUM(R55:R62)),SUM(R55:R62),"HIBA!")</f>
        <v>HIBA!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 t="str">
        <f ca="1">IF((SUM(R63:U63))=(SUM(V55:V62)),SUM(V55:V62),"HIBA!")</f>
        <v>HIBA!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 t="str">
        <f ca="1">IF((SUM(V63:Y63))=(SUM(Z55:Z62)),SUM(Z55:Z62),"HIBA!")</f>
        <v>HIBA!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 t="str">
        <f ca="1">IF((SUM(Z63:AC63))=(SUM(AD55:AD62)),SUM(AD55:AD62),"HIBA!")</f>
        <v>HIBA!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 t="str">
        <f ca="1">IF((SUM(AD63:AG63))=(SUM(AH55:AH62)),SUM(AH55:AH62),"HIBA!")</f>
        <v>HIBA!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 t="str">
        <f ca="1">IF((SUM(AH63:AK63))=(SUM(AL55:AL62)),SUM(AL55:AL62),"HIBA!")</f>
        <v>HIBA!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 t="str">
        <f ca="1">IF((SUM(AL63:AO63))=(SUM(AP55:AP62)),SUM(AP55:AP62),"HIBA!")</f>
        <v>HIBA!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 t="str">
        <f ca="1">IF((SUM(AP63:AS63))=(SUM(AT55:AT62)),SUM(AT55:AT62),"HIBA!")</f>
        <v>HIBA!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 t="str">
        <f ca="1">IF((SUM(AT63:AW63))=(SUM(AX55:AX62)),SUM(AX55:AX62),"HIBA!")</f>
        <v>HIBA!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Önkormányzat!C64+Hivatal!C64+Óvoda!C64+'Közösségi H'!C64</f>
        <v>0</v>
      </c>
      <c r="D64" s="80">
        <f>Önkormányzat!D64+Hivatal!D64+Óvoda!D64+'Közösségi H'!D64</f>
        <v>0</v>
      </c>
      <c r="E64" s="106">
        <f>Önkormányzat!E64+Hivatal!E64+Óvoda!E64+'Közösségi H'!E64</f>
        <v>0</v>
      </c>
      <c r="F64" s="79">
        <f>SUM(C64:E64)</f>
        <v>0</v>
      </c>
      <c r="G64" s="105">
        <f>Önkormányzat!G64+Hivatal!G64+Óvoda!G64+'Közösségi H'!G64</f>
        <v>0</v>
      </c>
      <c r="H64" s="80">
        <f>Önkormányzat!H64+Hivatal!H64+Óvoda!H64+'Közösségi H'!H64</f>
        <v>0</v>
      </c>
      <c r="I64" s="106">
        <f>Önkormányzat!I64+Hivatal!I64+Óvoda!I64+'Közösségi H'!I64</f>
        <v>0</v>
      </c>
      <c r="J64" s="79">
        <f>SUM(F64:I64)</f>
        <v>0</v>
      </c>
      <c r="K64" s="105">
        <f ca="1">Önkormányzat!K64+Hivatal!K64+Óvoda!K64+'Közösségi H'!K64</f>
        <v>370817</v>
      </c>
      <c r="L64" s="80">
        <f>Önkormányzat!L64+Hivatal!L64+Óvoda!L64+'Közösségi H'!L64</f>
        <v>0</v>
      </c>
      <c r="M64" s="106">
        <f>Önkormányzat!M64+Hivatal!M64+Óvoda!M64+'Közösségi H'!M64</f>
        <v>0</v>
      </c>
      <c r="N64" s="79">
        <f ca="1">SUM(J64:M64)</f>
        <v>370817</v>
      </c>
      <c r="O64" s="81"/>
      <c r="P64" s="80"/>
      <c r="Q64" s="80"/>
      <c r="R64" s="79">
        <f ca="1">SUM(N64:Q64)</f>
        <v>370817</v>
      </c>
      <c r="S64" s="81"/>
      <c r="T64" s="80"/>
      <c r="U64" s="80"/>
      <c r="V64" s="79">
        <f ca="1">SUM(R64:U64)</f>
        <v>370817</v>
      </c>
      <c r="W64" s="81"/>
      <c r="X64" s="80"/>
      <c r="Y64" s="80"/>
      <c r="Z64" s="79">
        <f ca="1">SUM(V64:Y64)</f>
        <v>370817</v>
      </c>
      <c r="AA64" s="81"/>
      <c r="AB64" s="80"/>
      <c r="AC64" s="80"/>
      <c r="AD64" s="79">
        <f ca="1">SUM(Z64:AC64)</f>
        <v>370817</v>
      </c>
      <c r="AE64" s="81"/>
      <c r="AF64" s="80"/>
      <c r="AG64" s="80"/>
      <c r="AH64" s="79">
        <f ca="1">SUM(AD64:AG64)</f>
        <v>370817</v>
      </c>
      <c r="AI64" s="81"/>
      <c r="AJ64" s="80"/>
      <c r="AK64" s="80"/>
      <c r="AL64" s="79">
        <f ca="1">SUM(AH64:AK64)</f>
        <v>370817</v>
      </c>
      <c r="AM64" s="81"/>
      <c r="AN64" s="80"/>
      <c r="AO64" s="80"/>
      <c r="AP64" s="79">
        <f ca="1">SUM(AL64:AO64)</f>
        <v>370817</v>
      </c>
      <c r="AQ64" s="81"/>
      <c r="AR64" s="80"/>
      <c r="AS64" s="80"/>
      <c r="AT64" s="79">
        <f ca="1">SUM(AP64:AS64)</f>
        <v>370817</v>
      </c>
      <c r="AU64" s="81"/>
      <c r="AV64" s="80"/>
      <c r="AW64" s="80"/>
      <c r="AX64" s="79">
        <f ca="1">SUM(AT64:AW64)</f>
        <v>370817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Önkormányzat!C65+Hivatal!C65+Óvoda!C65+'Közösségi H'!C65</f>
        <v>0</v>
      </c>
      <c r="D65" s="80">
        <f>Önkormányzat!D65+Hivatal!D65+Óvoda!D65+'Közösségi H'!D65</f>
        <v>0</v>
      </c>
      <c r="E65" s="106">
        <f>Önkormányzat!E65+Hivatal!E65+Óvoda!E65+'Közösségi H'!E65</f>
        <v>0</v>
      </c>
      <c r="F65" s="79">
        <f>SUM(C65:E65)</f>
        <v>0</v>
      </c>
      <c r="G65" s="105">
        <f>Önkormányzat!G65+Hivatal!G65+Óvoda!G65+'Közösségi H'!G65</f>
        <v>1017469</v>
      </c>
      <c r="H65" s="80">
        <f>Önkormányzat!H65+Hivatal!H65+Óvoda!H65+'Közösségi H'!H65</f>
        <v>0</v>
      </c>
      <c r="I65" s="106">
        <f>Önkormányzat!I65+Hivatal!I65+Óvoda!I65+'Közösségi H'!I65</f>
        <v>0</v>
      </c>
      <c r="J65" s="79">
        <f>SUM(F65:I65)</f>
        <v>1017469</v>
      </c>
      <c r="K65" s="105">
        <f>Önkormányzat!K65+Hivatal!K65+Óvoda!K65+'Közösségi H'!K65</f>
        <v>0</v>
      </c>
      <c r="L65" s="80">
        <f>Önkormányzat!L65+Hivatal!L65+Óvoda!L65+'Közösségi H'!L65</f>
        <v>0</v>
      </c>
      <c r="M65" s="106">
        <f>Önkormányzat!M65+Hivatal!M65+Óvoda!M65+'Közösségi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Önkormányzat!C66+Hivatal!C66+Óvoda!C66+'Közösségi H'!C66</f>
        <v>0</v>
      </c>
      <c r="D66" s="80">
        <f>Önkormányzat!D66+Hivatal!D66+Óvoda!D66+'Közösségi H'!D66</f>
        <v>0</v>
      </c>
      <c r="E66" s="106">
        <f>Önkormányzat!E66+Hivatal!E66+Óvoda!E66+'Közösségi H'!E66</f>
        <v>0</v>
      </c>
      <c r="F66" s="79">
        <f>SUM(C66:E66)</f>
        <v>0</v>
      </c>
      <c r="G66" s="105">
        <f>Önkormányzat!G66+Hivatal!G66+Óvoda!G66+'Közösségi H'!G66</f>
        <v>0</v>
      </c>
      <c r="H66" s="80">
        <f>Önkormányzat!H66+Hivatal!H66+Óvoda!H66+'Közösségi H'!H66</f>
        <v>0</v>
      </c>
      <c r="I66" s="106">
        <f>Önkormányzat!I66+Hivatal!I66+Óvoda!I66+'Közösségi H'!I66</f>
        <v>0</v>
      </c>
      <c r="J66" s="79">
        <f>SUM(F66:I66)</f>
        <v>0</v>
      </c>
      <c r="K66" s="105">
        <f ca="1">Önkormányzat!K66+Hivatal!K66+Óvoda!K66+'Közösségi H'!K66</f>
        <v>370817</v>
      </c>
      <c r="L66" s="80">
        <f>Önkormányzat!L66+Hivatal!L66+Óvoda!L66+'Közösségi H'!L66</f>
        <v>0</v>
      </c>
      <c r="M66" s="106">
        <f>Önkormányzat!M66+Hivatal!M66+Óvoda!M66+'Közösségi H'!M66</f>
        <v>0</v>
      </c>
      <c r="N66" s="79">
        <f ca="1">SUM(J66:M66)</f>
        <v>0</v>
      </c>
      <c r="O66" s="81"/>
      <c r="P66" s="80"/>
      <c r="Q66" s="80"/>
      <c r="R66" s="79">
        <f ca="1">SUM(N66:Q66)</f>
        <v>0</v>
      </c>
      <c r="S66" s="81"/>
      <c r="T66" s="80"/>
      <c r="U66" s="80"/>
      <c r="V66" s="79">
        <f ca="1">SUM(R66:U66)</f>
        <v>0</v>
      </c>
      <c r="W66" s="81"/>
      <c r="X66" s="80"/>
      <c r="Y66" s="80"/>
      <c r="Z66" s="79">
        <f ca="1">SUM(V66:Y66)</f>
        <v>0</v>
      </c>
      <c r="AA66" s="81"/>
      <c r="AB66" s="80"/>
      <c r="AC66" s="80"/>
      <c r="AD66" s="79">
        <f ca="1">SUM(Z66:AC66)</f>
        <v>0</v>
      </c>
      <c r="AE66" s="81"/>
      <c r="AF66" s="80"/>
      <c r="AG66" s="80"/>
      <c r="AH66" s="79">
        <f ca="1">SUM(AD66:AG66)</f>
        <v>0</v>
      </c>
      <c r="AI66" s="81"/>
      <c r="AJ66" s="80"/>
      <c r="AK66" s="80"/>
      <c r="AL66" s="79">
        <f ca="1">SUM(AH66:AK66)</f>
        <v>0</v>
      </c>
      <c r="AM66" s="81"/>
      <c r="AN66" s="80"/>
      <c r="AO66" s="80"/>
      <c r="AP66" s="79">
        <f ca="1">SUM(AL66:AO66)</f>
        <v>0</v>
      </c>
      <c r="AQ66" s="81"/>
      <c r="AR66" s="80"/>
      <c r="AS66" s="80"/>
      <c r="AT66" s="79">
        <f ca="1">SUM(AP66:AS66)</f>
        <v>0</v>
      </c>
      <c r="AU66" s="81"/>
      <c r="AV66" s="80"/>
      <c r="AW66" s="80"/>
      <c r="AX66" s="79">
        <f ca="1">SUM(AT66:AW66)</f>
        <v>0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Önkormányzat!C67+Hivatal!C67+Óvoda!C67+'Közösségi H'!C67</f>
        <v>0</v>
      </c>
      <c r="D67" s="80">
        <f>Önkormányzat!D67+Hivatal!D67+Óvoda!D67+'Közösségi H'!D67</f>
        <v>0</v>
      </c>
      <c r="E67" s="106">
        <f>Önkormányzat!E67+Hivatal!E67+Óvoda!E67+'Közösségi H'!E67</f>
        <v>0</v>
      </c>
      <c r="F67" s="79">
        <f>SUM(C67:E67)</f>
        <v>0</v>
      </c>
      <c r="G67" s="105">
        <f>Önkormányzat!G67+Hivatal!G67+Óvoda!G67+'Közösségi H'!G67</f>
        <v>0</v>
      </c>
      <c r="H67" s="80">
        <f>Önkormányzat!H67+Hivatal!H67+Óvoda!H67+'Közösségi H'!H67</f>
        <v>0</v>
      </c>
      <c r="I67" s="106">
        <f>Önkormányzat!I67+Hivatal!I67+Óvoda!I67+'Közösségi H'!I67</f>
        <v>0</v>
      </c>
      <c r="J67" s="79">
        <f>SUM(F67:I67)</f>
        <v>0</v>
      </c>
      <c r="K67" s="105">
        <f ca="1">Önkormányzat!K67+Hivatal!K67+Óvoda!K67+'Közösségi H'!K67</f>
        <v>370817</v>
      </c>
      <c r="L67" s="80">
        <f>Önkormányzat!L67+Hivatal!L67+Óvoda!L67+'Közösségi H'!L67</f>
        <v>0</v>
      </c>
      <c r="M67" s="106">
        <f>Önkormányzat!M67+Hivatal!M67+Óvoda!M67+'Közösségi H'!M67</f>
        <v>0</v>
      </c>
      <c r="N67" s="79">
        <f ca="1">SUM(J67:M67)</f>
        <v>370817</v>
      </c>
      <c r="O67" s="81"/>
      <c r="P67" s="80"/>
      <c r="Q67" s="80"/>
      <c r="R67" s="79">
        <f ca="1">SUM(N67:Q67)</f>
        <v>370817</v>
      </c>
      <c r="S67" s="81"/>
      <c r="T67" s="80"/>
      <c r="U67" s="80"/>
      <c r="V67" s="79">
        <f ca="1">SUM(R67:U67)</f>
        <v>370817</v>
      </c>
      <c r="W67" s="81"/>
      <c r="X67" s="80"/>
      <c r="Y67" s="80"/>
      <c r="Z67" s="79">
        <f ca="1">SUM(V67:Y67)</f>
        <v>370817</v>
      </c>
      <c r="AA67" s="81"/>
      <c r="AB67" s="80"/>
      <c r="AC67" s="80"/>
      <c r="AD67" s="79">
        <f ca="1">SUM(Z67:AC67)</f>
        <v>370817</v>
      </c>
      <c r="AE67" s="81"/>
      <c r="AF67" s="80"/>
      <c r="AG67" s="80"/>
      <c r="AH67" s="79">
        <f ca="1">SUM(AD67:AG67)</f>
        <v>370817</v>
      </c>
      <c r="AI67" s="81"/>
      <c r="AJ67" s="80"/>
      <c r="AK67" s="80"/>
      <c r="AL67" s="79">
        <f ca="1">SUM(AH67:AK67)</f>
        <v>370817</v>
      </c>
      <c r="AM67" s="81"/>
      <c r="AN67" s="80"/>
      <c r="AO67" s="80"/>
      <c r="AP67" s="79">
        <f ca="1">SUM(AL67:AO67)</f>
        <v>370817</v>
      </c>
      <c r="AQ67" s="81"/>
      <c r="AR67" s="80"/>
      <c r="AS67" s="80"/>
      <c r="AT67" s="79">
        <f ca="1">SUM(AP67:AS67)</f>
        <v>370817</v>
      </c>
      <c r="AU67" s="81"/>
      <c r="AV67" s="80"/>
      <c r="AW67" s="80"/>
      <c r="AX67" s="79">
        <f ca="1">SUM(AT67:AW67)</f>
        <v>370817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 ca="1">SUM(K65:K67)</f>
        <v>741634</v>
      </c>
      <c r="L68" s="77">
        <f>SUM(L65:L67)</f>
        <v>0</v>
      </c>
      <c r="M68" s="77">
        <f>SUM(M65:M67)</f>
        <v>0</v>
      </c>
      <c r="N68" s="76" t="str">
        <f ca="1">IF((SUM(J68:M68))=(SUM(N65:N67)),SUM(N65:N67),"HIBA!")</f>
        <v>HIBA!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 t="str">
        <f ca="1">IF((SUM(N68:Q68))=(SUM(R65:R67)),SUM(R65:R67),"HIBA!")</f>
        <v>HIBA!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 t="str">
        <f ca="1">IF((SUM(R68:U68))=(SUM(V65:V67)),SUM(V65:V67),"HIBA!")</f>
        <v>HIBA!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 t="str">
        <f ca="1">IF((SUM(V68:Y68))=(SUM(Z65:Z67)),SUM(Z65:Z67),"HIBA!")</f>
        <v>HIBA!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 t="str">
        <f ca="1">IF((SUM(Z68:AC68))=(SUM(AD65:AD67)),SUM(AD65:AD67),"HIBA!")</f>
        <v>HIBA!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 t="str">
        <f ca="1">IF((SUM(AD68:AG68))=(SUM(AH65:AH67)),SUM(AH65:AH67),"HIBA!")</f>
        <v>HIBA!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 t="str">
        <f ca="1">IF((SUM(AH68:AK68))=(SUM(AL65:AL67)),SUM(AL65:AL67),"HIBA!")</f>
        <v>HIBA!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 t="str">
        <f ca="1">IF((SUM(AL68:AO68))=(SUM(AP65:AP67)),SUM(AP65:AP67),"HIBA!")</f>
        <v>HIBA!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 t="str">
        <f ca="1">IF((SUM(AP68:AS68))=(SUM(AT65:AT67)),SUM(AT65:AT67),"HIBA!")</f>
        <v>HIBA!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 t="str">
        <f ca="1">IF((SUM(AT68:AW68))=(SUM(AX65:AX67)),SUM(AX65:AX67),"HIBA!")</f>
        <v>HIBA!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Önkormányzat!C69+Hivatal!C69+Óvoda!C69+'Közösségi H'!C69</f>
        <v>0</v>
      </c>
      <c r="D69" s="80">
        <f>Önkormányzat!D69+Hivatal!D69+Óvoda!D69+'Közösségi H'!D69</f>
        <v>0</v>
      </c>
      <c r="E69" s="106">
        <f>Önkormányzat!E69+Hivatal!E69+Óvoda!E69+'Közösségi H'!E69</f>
        <v>0</v>
      </c>
      <c r="F69" s="79">
        <f t="shared" ref="F69:F79" si="38">SUM(C69:E69)</f>
        <v>0</v>
      </c>
      <c r="G69" s="105">
        <f>Önkormányzat!G69+Hivatal!G69+Óvoda!G69+'Közösségi H'!G69</f>
        <v>0</v>
      </c>
      <c r="H69" s="80">
        <f>Önkormányzat!H69+Hivatal!H69+Óvoda!H69+'Közösségi H'!H69</f>
        <v>0</v>
      </c>
      <c r="I69" s="106">
        <f>Önkormányzat!I69+Hivatal!I69+Óvoda!I69+'Közösségi H'!I69</f>
        <v>0</v>
      </c>
      <c r="J69" s="79">
        <f t="shared" ref="J69:J79" si="39">SUM(F69:I69)</f>
        <v>0</v>
      </c>
      <c r="K69" s="105">
        <f ca="1">Önkormányzat!K69+Hivatal!K69+Óvoda!K69+'Közösségi H'!K69</f>
        <v>370817</v>
      </c>
      <c r="L69" s="80">
        <f>Önkormányzat!L69+Hivatal!L69+Óvoda!L69+'Közösségi H'!L69</f>
        <v>0</v>
      </c>
      <c r="M69" s="106">
        <f>Önkormányzat!M69+Hivatal!M69+Óvoda!M69+'Közösségi H'!M69</f>
        <v>0</v>
      </c>
      <c r="N69" s="79">
        <f t="shared" ref="N69:N79" ca="1" si="40">SUM(J69:M69)</f>
        <v>370817</v>
      </c>
      <c r="O69" s="81"/>
      <c r="P69" s="80"/>
      <c r="Q69" s="80"/>
      <c r="R69" s="79">
        <f t="shared" ref="R69:R79" ca="1" si="41">SUM(N69:Q69)</f>
        <v>370817</v>
      </c>
      <c r="S69" s="81"/>
      <c r="T69" s="80"/>
      <c r="U69" s="80"/>
      <c r="V69" s="79">
        <f t="shared" ref="V69:V79" ca="1" si="42">SUM(R69:U69)</f>
        <v>370817</v>
      </c>
      <c r="W69" s="81"/>
      <c r="X69" s="80"/>
      <c r="Y69" s="80"/>
      <c r="Z69" s="79">
        <f t="shared" ref="Z69:Z79" ca="1" si="43">SUM(V69:Y69)</f>
        <v>370817</v>
      </c>
      <c r="AA69" s="81"/>
      <c r="AB69" s="80"/>
      <c r="AC69" s="80"/>
      <c r="AD69" s="79">
        <f t="shared" ref="AD69:AD79" ca="1" si="44">SUM(Z69:AC69)</f>
        <v>370817</v>
      </c>
      <c r="AE69" s="81"/>
      <c r="AF69" s="80"/>
      <c r="AG69" s="80"/>
      <c r="AH69" s="79">
        <f t="shared" ref="AH69:AH79" ca="1" si="45">SUM(AD69:AG69)</f>
        <v>370817</v>
      </c>
      <c r="AI69" s="81"/>
      <c r="AJ69" s="80"/>
      <c r="AK69" s="80"/>
      <c r="AL69" s="79">
        <f t="shared" ref="AL69:AL79" ca="1" si="46">SUM(AH69:AK69)</f>
        <v>370817</v>
      </c>
      <c r="AM69" s="81"/>
      <c r="AN69" s="80"/>
      <c r="AO69" s="80"/>
      <c r="AP69" s="79">
        <f t="shared" ref="AP69:AP79" ca="1" si="47">SUM(AL69:AO69)</f>
        <v>370817</v>
      </c>
      <c r="AQ69" s="81"/>
      <c r="AR69" s="80"/>
      <c r="AS69" s="80"/>
      <c r="AT69" s="79">
        <f t="shared" ref="AT69:AT79" ca="1" si="48">SUM(AP69:AS69)</f>
        <v>370817</v>
      </c>
      <c r="AU69" s="81"/>
      <c r="AV69" s="80"/>
      <c r="AW69" s="80"/>
      <c r="AX69" s="79">
        <f t="shared" ref="AX69:AX79" ca="1" si="49">SUM(AT69:AW69)</f>
        <v>370817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Önkormányzat!C70+Hivatal!C70+Óvoda!C70+'Közösségi H'!C70</f>
        <v>0</v>
      </c>
      <c r="D70" s="80">
        <f>Önkormányzat!D70+Hivatal!D70+Óvoda!D70+'Közösségi H'!D70</f>
        <v>0</v>
      </c>
      <c r="E70" s="106">
        <f>Önkormányzat!E70+Hivatal!E70+Óvoda!E70+'Közösségi H'!E70</f>
        <v>0</v>
      </c>
      <c r="F70" s="79">
        <f t="shared" si="38"/>
        <v>0</v>
      </c>
      <c r="G70" s="105">
        <f>Önkormányzat!G70+Hivatal!G70+Óvoda!G70+'Közösségi H'!G70</f>
        <v>0</v>
      </c>
      <c r="H70" s="80">
        <f>Önkormányzat!H70+Hivatal!H70+Óvoda!H70+'Közösségi H'!H70</f>
        <v>0</v>
      </c>
      <c r="I70" s="106">
        <f>Önkormányzat!I70+Hivatal!I70+Óvoda!I70+'Közösségi H'!I70</f>
        <v>0</v>
      </c>
      <c r="J70" s="79">
        <f t="shared" si="39"/>
        <v>0</v>
      </c>
      <c r="K70" s="105">
        <f ca="1">Önkormányzat!K70+Hivatal!K70+Óvoda!K70+'Közösségi H'!K70</f>
        <v>370817</v>
      </c>
      <c r="L70" s="80">
        <f>Önkormányzat!L70+Hivatal!L70+Óvoda!L70+'Közösségi H'!L70</f>
        <v>0</v>
      </c>
      <c r="M70" s="106">
        <f>Önkormányzat!M70+Hivatal!M70+Óvoda!M70+'Közösségi H'!M70</f>
        <v>0</v>
      </c>
      <c r="N70" s="79">
        <f t="shared" ca="1" si="40"/>
        <v>370817</v>
      </c>
      <c r="O70" s="81"/>
      <c r="P70" s="80"/>
      <c r="Q70" s="80"/>
      <c r="R70" s="79">
        <f t="shared" ca="1" si="41"/>
        <v>370817</v>
      </c>
      <c r="S70" s="81"/>
      <c r="T70" s="80"/>
      <c r="U70" s="80"/>
      <c r="V70" s="79">
        <f t="shared" ca="1" si="42"/>
        <v>370817</v>
      </c>
      <c r="W70" s="81"/>
      <c r="X70" s="80"/>
      <c r="Y70" s="80"/>
      <c r="Z70" s="79">
        <f t="shared" ca="1" si="43"/>
        <v>370817</v>
      </c>
      <c r="AA70" s="81"/>
      <c r="AB70" s="80"/>
      <c r="AC70" s="80"/>
      <c r="AD70" s="79">
        <f t="shared" ca="1" si="44"/>
        <v>370817</v>
      </c>
      <c r="AE70" s="81"/>
      <c r="AF70" s="80"/>
      <c r="AG70" s="80"/>
      <c r="AH70" s="79">
        <f t="shared" ca="1" si="45"/>
        <v>370817</v>
      </c>
      <c r="AI70" s="81"/>
      <c r="AJ70" s="80"/>
      <c r="AK70" s="80"/>
      <c r="AL70" s="79">
        <f t="shared" ca="1" si="46"/>
        <v>370817</v>
      </c>
      <c r="AM70" s="81"/>
      <c r="AN70" s="80"/>
      <c r="AO70" s="80"/>
      <c r="AP70" s="79">
        <f t="shared" ca="1" si="47"/>
        <v>370817</v>
      </c>
      <c r="AQ70" s="81"/>
      <c r="AR70" s="80"/>
      <c r="AS70" s="80"/>
      <c r="AT70" s="79">
        <f t="shared" ca="1" si="48"/>
        <v>370817</v>
      </c>
      <c r="AU70" s="81"/>
      <c r="AV70" s="80"/>
      <c r="AW70" s="80"/>
      <c r="AX70" s="79">
        <f t="shared" ca="1" si="49"/>
        <v>370817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Önkormányzat!C71+Hivatal!C71+Óvoda!C71+'Közösségi H'!C71</f>
        <v>0</v>
      </c>
      <c r="D71" s="80">
        <f>Önkormányzat!D71+Hivatal!D71+Óvoda!D71+'Közösségi H'!D71</f>
        <v>0</v>
      </c>
      <c r="E71" s="106">
        <f>Önkormányzat!E71+Hivatal!E71+Óvoda!E71+'Közösségi H'!E71</f>
        <v>0</v>
      </c>
      <c r="F71" s="79">
        <f t="shared" si="38"/>
        <v>0</v>
      </c>
      <c r="G71" s="105">
        <f>Önkormányzat!G71+Hivatal!G71+Óvoda!G71+'Közösségi H'!G71</f>
        <v>763479</v>
      </c>
      <c r="H71" s="80">
        <f>Önkormányzat!H71+Hivatal!H71+Óvoda!H71+'Közösségi H'!H71</f>
        <v>0</v>
      </c>
      <c r="I71" s="106">
        <f>Önkormányzat!I71+Hivatal!I71+Óvoda!I71+'Közösségi H'!I71</f>
        <v>0</v>
      </c>
      <c r="J71" s="79">
        <f t="shared" si="39"/>
        <v>763479</v>
      </c>
      <c r="K71" s="105">
        <f>Önkormányzat!K71+Hivatal!K71+Óvoda!K71+'Közösségi H'!K71</f>
        <v>-76346</v>
      </c>
      <c r="L71" s="80">
        <f>Önkormányzat!L71+Hivatal!L71+Óvoda!L71+'Közösségi H'!L71</f>
        <v>0</v>
      </c>
      <c r="M71" s="106">
        <f>Önkormányzat!M71+Hivatal!M71+Óvoda!M71+'Közösségi H'!M71</f>
        <v>0</v>
      </c>
      <c r="N71" s="79">
        <f t="shared" si="40"/>
        <v>687133</v>
      </c>
      <c r="O71" s="81"/>
      <c r="P71" s="80"/>
      <c r="Q71" s="80"/>
      <c r="R71" s="79">
        <f t="shared" si="41"/>
        <v>687133</v>
      </c>
      <c r="S71" s="81"/>
      <c r="T71" s="80"/>
      <c r="U71" s="80"/>
      <c r="V71" s="79">
        <f t="shared" si="42"/>
        <v>687133</v>
      </c>
      <c r="W71" s="81"/>
      <c r="X71" s="80"/>
      <c r="Y71" s="80"/>
      <c r="Z71" s="79">
        <f t="shared" si="43"/>
        <v>687133</v>
      </c>
      <c r="AA71" s="81"/>
      <c r="AB71" s="80"/>
      <c r="AC71" s="80"/>
      <c r="AD71" s="79">
        <f t="shared" si="44"/>
        <v>687133</v>
      </c>
      <c r="AE71" s="81"/>
      <c r="AF71" s="80"/>
      <c r="AG71" s="80"/>
      <c r="AH71" s="79">
        <f t="shared" si="45"/>
        <v>687133</v>
      </c>
      <c r="AI71" s="81"/>
      <c r="AJ71" s="80"/>
      <c r="AK71" s="80"/>
      <c r="AL71" s="79">
        <f t="shared" si="46"/>
        <v>687133</v>
      </c>
      <c r="AM71" s="81"/>
      <c r="AN71" s="80"/>
      <c r="AO71" s="80"/>
      <c r="AP71" s="79">
        <f t="shared" si="47"/>
        <v>687133</v>
      </c>
      <c r="AQ71" s="81"/>
      <c r="AR71" s="80"/>
      <c r="AS71" s="80"/>
      <c r="AT71" s="79">
        <f t="shared" si="48"/>
        <v>687133</v>
      </c>
      <c r="AU71" s="81"/>
      <c r="AV71" s="80"/>
      <c r="AW71" s="80"/>
      <c r="AX71" s="79">
        <f t="shared" si="49"/>
        <v>687133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Önkormányzat!C72+Hivatal!C72+Óvoda!C72+'Közösségi H'!C72</f>
        <v>4578185</v>
      </c>
      <c r="D72" s="80">
        <f>Önkormányzat!D72+Hivatal!D72+Óvoda!D72+'Közösségi H'!D72</f>
        <v>0</v>
      </c>
      <c r="E72" s="106">
        <f>Önkormányzat!E72+Hivatal!E72+Óvoda!E72+'Közösségi H'!E72</f>
        <v>0</v>
      </c>
      <c r="F72" s="79">
        <f t="shared" si="38"/>
        <v>4578185</v>
      </c>
      <c r="G72" s="105">
        <f>Önkormányzat!G72+Hivatal!G72+Óvoda!G72+'Közösségi H'!G72</f>
        <v>0</v>
      </c>
      <c r="H72" s="80">
        <f>Önkormányzat!H72+Hivatal!H72+Óvoda!H72+'Közösségi H'!H72</f>
        <v>0</v>
      </c>
      <c r="I72" s="106">
        <f>Önkormányzat!I72+Hivatal!I72+Óvoda!I72+'Közösségi H'!I72</f>
        <v>0</v>
      </c>
      <c r="J72" s="79">
        <f t="shared" si="39"/>
        <v>4578185</v>
      </c>
      <c r="K72" s="105">
        <f>Önkormányzat!K72+Hivatal!K72+Óvoda!K72+'Közösségi H'!K72</f>
        <v>1348530</v>
      </c>
      <c r="L72" s="80">
        <f>Önkormányzat!L72+Hivatal!L72+Óvoda!L72+'Közösségi H'!L72</f>
        <v>0</v>
      </c>
      <c r="M72" s="106">
        <f>Önkormányzat!M72+Hivatal!M72+Óvoda!M72+'Közösségi H'!M72</f>
        <v>0</v>
      </c>
      <c r="N72" s="79">
        <f t="shared" si="40"/>
        <v>5926715</v>
      </c>
      <c r="O72" s="81"/>
      <c r="P72" s="80"/>
      <c r="Q72" s="80"/>
      <c r="R72" s="79">
        <f t="shared" si="41"/>
        <v>5926715</v>
      </c>
      <c r="S72" s="81"/>
      <c r="T72" s="80"/>
      <c r="U72" s="80"/>
      <c r="V72" s="79">
        <f t="shared" si="42"/>
        <v>5926715</v>
      </c>
      <c r="W72" s="81"/>
      <c r="X72" s="80"/>
      <c r="Y72" s="80"/>
      <c r="Z72" s="79">
        <f t="shared" si="43"/>
        <v>5926715</v>
      </c>
      <c r="AA72" s="81"/>
      <c r="AB72" s="80"/>
      <c r="AC72" s="80"/>
      <c r="AD72" s="79">
        <f t="shared" si="44"/>
        <v>5926715</v>
      </c>
      <c r="AE72" s="81"/>
      <c r="AF72" s="80"/>
      <c r="AG72" s="80"/>
      <c r="AH72" s="79">
        <f t="shared" si="45"/>
        <v>5926715</v>
      </c>
      <c r="AI72" s="81"/>
      <c r="AJ72" s="80"/>
      <c r="AK72" s="80"/>
      <c r="AL72" s="79">
        <f t="shared" si="46"/>
        <v>5926715</v>
      </c>
      <c r="AM72" s="81"/>
      <c r="AN72" s="80"/>
      <c r="AO72" s="80"/>
      <c r="AP72" s="79">
        <f t="shared" si="47"/>
        <v>5926715</v>
      </c>
      <c r="AQ72" s="81"/>
      <c r="AR72" s="80"/>
      <c r="AS72" s="80"/>
      <c r="AT72" s="79">
        <f t="shared" si="48"/>
        <v>5926715</v>
      </c>
      <c r="AU72" s="81"/>
      <c r="AV72" s="80"/>
      <c r="AW72" s="80"/>
      <c r="AX72" s="79">
        <f t="shared" si="49"/>
        <v>5926715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Önkormányzat!C73+Hivatal!C73+Óvoda!C73+'Közösségi H'!C73</f>
        <v>0</v>
      </c>
      <c r="D73" s="80">
        <f>Önkormányzat!D73+Hivatal!D73+Óvoda!D73+'Közösségi H'!D73</f>
        <v>0</v>
      </c>
      <c r="E73" s="106">
        <f>Önkormányzat!E73+Hivatal!E73+Óvoda!E73+'Közösségi H'!E73</f>
        <v>0</v>
      </c>
      <c r="F73" s="79">
        <f t="shared" si="38"/>
        <v>0</v>
      </c>
      <c r="G73" s="105">
        <f>Önkormányzat!G73+Hivatal!G73+Óvoda!G73+'Közösségi H'!G73</f>
        <v>0</v>
      </c>
      <c r="H73" s="80">
        <f>Önkormányzat!H73+Hivatal!H73+Óvoda!H73+'Közösségi H'!H73</f>
        <v>0</v>
      </c>
      <c r="I73" s="106">
        <f>Önkormányzat!I73+Hivatal!I73+Óvoda!I73+'Közösségi H'!I73</f>
        <v>0</v>
      </c>
      <c r="J73" s="79">
        <f t="shared" si="39"/>
        <v>0</v>
      </c>
      <c r="K73" s="105">
        <f ca="1">Önkormányzat!K73+Hivatal!K73+Óvoda!K73+'Közösségi H'!K73</f>
        <v>370817</v>
      </c>
      <c r="L73" s="80">
        <f>Önkormányzat!L73+Hivatal!L73+Óvoda!L73+'Közösségi H'!L73</f>
        <v>0</v>
      </c>
      <c r="M73" s="106">
        <f>Önkormányzat!M73+Hivatal!M73+Óvoda!M73+'Közösségi H'!M73</f>
        <v>0</v>
      </c>
      <c r="N73" s="79">
        <f t="shared" ca="1" si="40"/>
        <v>370817</v>
      </c>
      <c r="O73" s="81"/>
      <c r="P73" s="80"/>
      <c r="Q73" s="80"/>
      <c r="R73" s="79">
        <f t="shared" ca="1" si="41"/>
        <v>370817</v>
      </c>
      <c r="S73" s="81"/>
      <c r="T73" s="80"/>
      <c r="U73" s="80"/>
      <c r="V73" s="79">
        <f t="shared" ca="1" si="42"/>
        <v>370817</v>
      </c>
      <c r="W73" s="81"/>
      <c r="X73" s="80"/>
      <c r="Y73" s="80"/>
      <c r="Z73" s="79">
        <f t="shared" ca="1" si="43"/>
        <v>370817</v>
      </c>
      <c r="AA73" s="81"/>
      <c r="AB73" s="80"/>
      <c r="AC73" s="80"/>
      <c r="AD73" s="79">
        <f t="shared" ca="1" si="44"/>
        <v>370817</v>
      </c>
      <c r="AE73" s="81"/>
      <c r="AF73" s="80"/>
      <c r="AG73" s="80"/>
      <c r="AH73" s="79">
        <f t="shared" ca="1" si="45"/>
        <v>370817</v>
      </c>
      <c r="AI73" s="81"/>
      <c r="AJ73" s="80"/>
      <c r="AK73" s="80"/>
      <c r="AL73" s="79">
        <f t="shared" ca="1" si="46"/>
        <v>370817</v>
      </c>
      <c r="AM73" s="81"/>
      <c r="AN73" s="80"/>
      <c r="AO73" s="80"/>
      <c r="AP73" s="79">
        <f t="shared" ca="1" si="47"/>
        <v>370817</v>
      </c>
      <c r="AQ73" s="81"/>
      <c r="AR73" s="80"/>
      <c r="AS73" s="80"/>
      <c r="AT73" s="79">
        <f t="shared" ca="1" si="48"/>
        <v>0</v>
      </c>
      <c r="AU73" s="81"/>
      <c r="AV73" s="80"/>
      <c r="AW73" s="80"/>
      <c r="AX73" s="79">
        <f t="shared" ca="1" si="49"/>
        <v>0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Önkormányzat!C74+Hivatal!C74+Óvoda!C74+'Közösségi H'!C74</f>
        <v>0</v>
      </c>
      <c r="D74" s="80">
        <f>Önkormányzat!D74+Hivatal!D74+Óvoda!D74+'Közösségi H'!D74</f>
        <v>0</v>
      </c>
      <c r="E74" s="106">
        <f>Önkormányzat!E74+Hivatal!E74+Óvoda!E74+'Közösségi H'!E74</f>
        <v>0</v>
      </c>
      <c r="F74" s="79">
        <f t="shared" si="38"/>
        <v>0</v>
      </c>
      <c r="G74" s="105">
        <f>Önkormányzat!G74+Hivatal!G74+Óvoda!G74+'Közösségi H'!G74</f>
        <v>0</v>
      </c>
      <c r="H74" s="80">
        <f>Önkormányzat!H74+Hivatal!H74+Óvoda!H74+'Közösségi H'!H74</f>
        <v>0</v>
      </c>
      <c r="I74" s="106">
        <f>Önkormányzat!I74+Hivatal!I74+Óvoda!I74+'Közösségi H'!I74</f>
        <v>0</v>
      </c>
      <c r="J74" s="79">
        <f t="shared" si="39"/>
        <v>0</v>
      </c>
      <c r="K74" s="105">
        <f ca="1">Önkormányzat!K74+Hivatal!K74+Óvoda!K74+'Közösségi H'!K74</f>
        <v>370817</v>
      </c>
      <c r="L74" s="80">
        <f>Önkormányzat!L74+Hivatal!L74+Óvoda!L74+'Közösségi H'!L74</f>
        <v>0</v>
      </c>
      <c r="M74" s="106">
        <f>Önkormányzat!M74+Hivatal!M74+Óvoda!M74+'Közösségi H'!M74</f>
        <v>0</v>
      </c>
      <c r="N74" s="79">
        <f t="shared" ca="1" si="40"/>
        <v>370817</v>
      </c>
      <c r="O74" s="81"/>
      <c r="P74" s="80"/>
      <c r="Q74" s="80"/>
      <c r="R74" s="79">
        <f t="shared" ca="1" si="41"/>
        <v>370817</v>
      </c>
      <c r="S74" s="81"/>
      <c r="T74" s="80"/>
      <c r="U74" s="80"/>
      <c r="V74" s="79">
        <f t="shared" ca="1" si="42"/>
        <v>370817</v>
      </c>
      <c r="W74" s="81"/>
      <c r="X74" s="80"/>
      <c r="Y74" s="80"/>
      <c r="Z74" s="79">
        <f t="shared" ca="1" si="43"/>
        <v>370817</v>
      </c>
      <c r="AA74" s="81"/>
      <c r="AB74" s="80"/>
      <c r="AC74" s="80"/>
      <c r="AD74" s="79">
        <f t="shared" ca="1" si="44"/>
        <v>370817</v>
      </c>
      <c r="AE74" s="81"/>
      <c r="AF74" s="80"/>
      <c r="AG74" s="80"/>
      <c r="AH74" s="79">
        <f t="shared" ca="1" si="45"/>
        <v>370817</v>
      </c>
      <c r="AI74" s="81"/>
      <c r="AJ74" s="80"/>
      <c r="AK74" s="80"/>
      <c r="AL74" s="79">
        <f t="shared" ca="1" si="46"/>
        <v>370817</v>
      </c>
      <c r="AM74" s="81"/>
      <c r="AN74" s="80"/>
      <c r="AO74" s="80"/>
      <c r="AP74" s="79">
        <f t="shared" ca="1" si="47"/>
        <v>370817</v>
      </c>
      <c r="AQ74" s="81"/>
      <c r="AR74" s="80"/>
      <c r="AS74" s="80"/>
      <c r="AT74" s="79">
        <f t="shared" ca="1" si="48"/>
        <v>370817</v>
      </c>
      <c r="AU74" s="81"/>
      <c r="AV74" s="80"/>
      <c r="AW74" s="80"/>
      <c r="AX74" s="79">
        <f t="shared" ca="1" si="49"/>
        <v>370817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Önkormányzat!C75+Hivatal!C75+Óvoda!C75+'Közösségi H'!C75</f>
        <v>0</v>
      </c>
      <c r="D75" s="80">
        <f>Önkormányzat!D75+Hivatal!D75+Óvoda!D75+'Közösségi H'!D75</f>
        <v>0</v>
      </c>
      <c r="E75" s="106">
        <f>Önkormányzat!E75+Hivatal!E75+Óvoda!E75+'Közösségi H'!E75</f>
        <v>0</v>
      </c>
      <c r="F75" s="79">
        <f t="shared" si="38"/>
        <v>0</v>
      </c>
      <c r="G75" s="105">
        <f>Önkormányzat!G75+Hivatal!G75+Óvoda!G75+'Közösségi H'!G75</f>
        <v>0</v>
      </c>
      <c r="H75" s="80">
        <f>Önkormányzat!H75+Hivatal!H75+Óvoda!H75+'Közösségi H'!H75</f>
        <v>0</v>
      </c>
      <c r="I75" s="106">
        <f>Önkormányzat!I75+Hivatal!I75+Óvoda!I75+'Közösségi H'!I75</f>
        <v>0</v>
      </c>
      <c r="J75" s="79">
        <f t="shared" si="39"/>
        <v>0</v>
      </c>
      <c r="K75" s="105">
        <f ca="1">Önkormányzat!K75+Hivatal!K75+Óvoda!K75+'Közösségi H'!K75</f>
        <v>370817</v>
      </c>
      <c r="L75" s="80">
        <f>Önkormányzat!L75+Hivatal!L75+Óvoda!L75+'Közösségi H'!L75</f>
        <v>0</v>
      </c>
      <c r="M75" s="106">
        <f>Önkormányzat!M75+Hivatal!M75+Óvoda!M75+'Közösségi H'!M75</f>
        <v>0</v>
      </c>
      <c r="N75" s="79">
        <f t="shared" ca="1" si="40"/>
        <v>370817</v>
      </c>
      <c r="O75" s="81"/>
      <c r="P75" s="80"/>
      <c r="Q75" s="80"/>
      <c r="R75" s="79">
        <f t="shared" ca="1" si="41"/>
        <v>370817</v>
      </c>
      <c r="S75" s="81"/>
      <c r="T75" s="80"/>
      <c r="U75" s="80"/>
      <c r="V75" s="79">
        <f t="shared" ca="1" si="42"/>
        <v>370817</v>
      </c>
      <c r="W75" s="81"/>
      <c r="X75" s="80"/>
      <c r="Y75" s="80"/>
      <c r="Z75" s="79">
        <f t="shared" ca="1" si="43"/>
        <v>370817</v>
      </c>
      <c r="AA75" s="81"/>
      <c r="AB75" s="80"/>
      <c r="AC75" s="80"/>
      <c r="AD75" s="79">
        <f t="shared" ca="1" si="44"/>
        <v>370817</v>
      </c>
      <c r="AE75" s="81"/>
      <c r="AF75" s="80"/>
      <c r="AG75" s="80"/>
      <c r="AH75" s="79">
        <f t="shared" ca="1" si="45"/>
        <v>370817</v>
      </c>
      <c r="AI75" s="81"/>
      <c r="AJ75" s="80"/>
      <c r="AK75" s="80"/>
      <c r="AL75" s="79">
        <f t="shared" ca="1" si="46"/>
        <v>370817</v>
      </c>
      <c r="AM75" s="81"/>
      <c r="AN75" s="80"/>
      <c r="AO75" s="80"/>
      <c r="AP75" s="79">
        <f t="shared" ca="1" si="47"/>
        <v>370817</v>
      </c>
      <c r="AQ75" s="81"/>
      <c r="AR75" s="80"/>
      <c r="AS75" s="80"/>
      <c r="AT75" s="79">
        <f t="shared" ca="1" si="48"/>
        <v>370817</v>
      </c>
      <c r="AU75" s="81"/>
      <c r="AV75" s="80"/>
      <c r="AW75" s="80"/>
      <c r="AX75" s="79">
        <f t="shared" ca="1" si="49"/>
        <v>370817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Önkormányzat!C76+Hivatal!C76+Óvoda!C76+'Közösségi H'!C76</f>
        <v>0</v>
      </c>
      <c r="D76" s="80">
        <f>Önkormányzat!D76+Hivatal!D76+Óvoda!D76+'Közösségi H'!D76</f>
        <v>0</v>
      </c>
      <c r="E76" s="106">
        <f>Önkormányzat!E76+Hivatal!E76+Óvoda!E76+'Közösségi H'!E76</f>
        <v>0</v>
      </c>
      <c r="F76" s="79">
        <f t="shared" si="38"/>
        <v>0</v>
      </c>
      <c r="G76" s="105">
        <f>Önkormányzat!G76+Hivatal!G76+Óvoda!G76+'Közösségi H'!G76</f>
        <v>0</v>
      </c>
      <c r="H76" s="80">
        <f>Önkormányzat!H76+Hivatal!H76+Óvoda!H76+'Közösségi H'!H76</f>
        <v>0</v>
      </c>
      <c r="I76" s="106">
        <f>Önkormányzat!I76+Hivatal!I76+Óvoda!I76+'Közösségi H'!I76</f>
        <v>0</v>
      </c>
      <c r="J76" s="79">
        <f t="shared" si="39"/>
        <v>0</v>
      </c>
      <c r="K76" s="105">
        <f ca="1">Önkormányzat!K76+Hivatal!K76+Óvoda!K76+'Közösségi H'!K76</f>
        <v>370817</v>
      </c>
      <c r="L76" s="80">
        <f>Önkormányzat!L76+Hivatal!L76+Óvoda!L76+'Közösségi H'!L76</f>
        <v>0</v>
      </c>
      <c r="M76" s="106">
        <f>Önkormányzat!M76+Hivatal!M76+Óvoda!M76+'Közösségi H'!M76</f>
        <v>0</v>
      </c>
      <c r="N76" s="79">
        <f t="shared" ca="1" si="40"/>
        <v>370817</v>
      </c>
      <c r="O76" s="81"/>
      <c r="P76" s="80"/>
      <c r="Q76" s="80"/>
      <c r="R76" s="79">
        <f t="shared" ca="1" si="41"/>
        <v>370817</v>
      </c>
      <c r="S76" s="81"/>
      <c r="T76" s="80"/>
      <c r="U76" s="80"/>
      <c r="V76" s="79">
        <f t="shared" ca="1" si="42"/>
        <v>370817</v>
      </c>
      <c r="W76" s="81"/>
      <c r="X76" s="80"/>
      <c r="Y76" s="80"/>
      <c r="Z76" s="79">
        <f t="shared" ca="1" si="43"/>
        <v>370817</v>
      </c>
      <c r="AA76" s="81"/>
      <c r="AB76" s="80"/>
      <c r="AC76" s="80"/>
      <c r="AD76" s="79">
        <f t="shared" ca="1" si="44"/>
        <v>370817</v>
      </c>
      <c r="AE76" s="81"/>
      <c r="AF76" s="80"/>
      <c r="AG76" s="80"/>
      <c r="AH76" s="79">
        <f t="shared" ca="1" si="45"/>
        <v>370817</v>
      </c>
      <c r="AI76" s="81"/>
      <c r="AJ76" s="80"/>
      <c r="AK76" s="80"/>
      <c r="AL76" s="79">
        <f t="shared" ca="1" si="46"/>
        <v>370817</v>
      </c>
      <c r="AM76" s="81"/>
      <c r="AN76" s="80"/>
      <c r="AO76" s="80"/>
      <c r="AP76" s="79">
        <f t="shared" ca="1" si="47"/>
        <v>370817</v>
      </c>
      <c r="AQ76" s="81"/>
      <c r="AR76" s="80"/>
      <c r="AS76" s="80"/>
      <c r="AT76" s="79">
        <f t="shared" ca="1" si="48"/>
        <v>370817</v>
      </c>
      <c r="AU76" s="81"/>
      <c r="AV76" s="80"/>
      <c r="AW76" s="80"/>
      <c r="AX76" s="79">
        <f t="shared" ca="1" si="49"/>
        <v>370817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Önkormányzat!C77+Hivatal!C77+Óvoda!C77+'Közösségi H'!C77</f>
        <v>0</v>
      </c>
      <c r="D77" s="80">
        <f>Önkormányzat!D77+Hivatal!D77+Óvoda!D77+'Közösségi H'!D77</f>
        <v>0</v>
      </c>
      <c r="E77" s="106">
        <f>Önkormányzat!E77+Hivatal!E77+Óvoda!E77+'Közösségi H'!E77</f>
        <v>0</v>
      </c>
      <c r="F77" s="79">
        <f t="shared" si="38"/>
        <v>0</v>
      </c>
      <c r="G77" s="105">
        <f>Önkormányzat!G77+Hivatal!G77+Óvoda!G77+'Közösségi H'!G77</f>
        <v>0</v>
      </c>
      <c r="H77" s="80">
        <f>Önkormányzat!H77+Hivatal!H77+Óvoda!H77+'Közösségi H'!H77</f>
        <v>0</v>
      </c>
      <c r="I77" s="106">
        <f>Önkormányzat!I77+Hivatal!I77+Óvoda!I77+'Közösségi H'!I77</f>
        <v>0</v>
      </c>
      <c r="J77" s="79">
        <f t="shared" si="39"/>
        <v>0</v>
      </c>
      <c r="K77" s="105">
        <f ca="1">Önkormányzat!K77+Hivatal!K77+Óvoda!K77+'Közösségi H'!K77</f>
        <v>370817</v>
      </c>
      <c r="L77" s="80">
        <f>Önkormányzat!L77+Hivatal!L77+Óvoda!L77+'Közösségi H'!L77</f>
        <v>0</v>
      </c>
      <c r="M77" s="106">
        <f>Önkormányzat!M77+Hivatal!M77+Óvoda!M77+'Közösségi H'!M77</f>
        <v>0</v>
      </c>
      <c r="N77" s="79">
        <f t="shared" ca="1" si="40"/>
        <v>370817</v>
      </c>
      <c r="O77" s="81"/>
      <c r="P77" s="80"/>
      <c r="Q77" s="80"/>
      <c r="R77" s="79">
        <f t="shared" ca="1" si="41"/>
        <v>370817</v>
      </c>
      <c r="S77" s="81"/>
      <c r="T77" s="80"/>
      <c r="U77" s="80"/>
      <c r="V77" s="79">
        <f t="shared" ca="1" si="42"/>
        <v>370817</v>
      </c>
      <c r="W77" s="81"/>
      <c r="X77" s="80"/>
      <c r="Y77" s="80"/>
      <c r="Z77" s="79">
        <f t="shared" ca="1" si="43"/>
        <v>370817</v>
      </c>
      <c r="AA77" s="81"/>
      <c r="AB77" s="80"/>
      <c r="AC77" s="80"/>
      <c r="AD77" s="79">
        <f t="shared" ca="1" si="44"/>
        <v>370817</v>
      </c>
      <c r="AE77" s="81"/>
      <c r="AF77" s="80"/>
      <c r="AG77" s="80"/>
      <c r="AH77" s="79">
        <f t="shared" ca="1" si="45"/>
        <v>370817</v>
      </c>
      <c r="AI77" s="81"/>
      <c r="AJ77" s="80"/>
      <c r="AK77" s="80"/>
      <c r="AL77" s="79">
        <f t="shared" ca="1" si="46"/>
        <v>370817</v>
      </c>
      <c r="AM77" s="81"/>
      <c r="AN77" s="80"/>
      <c r="AO77" s="80"/>
      <c r="AP77" s="79">
        <f t="shared" ca="1" si="47"/>
        <v>370817</v>
      </c>
      <c r="AQ77" s="81"/>
      <c r="AR77" s="80"/>
      <c r="AS77" s="80"/>
      <c r="AT77" s="79">
        <f t="shared" ca="1" si="48"/>
        <v>370817</v>
      </c>
      <c r="AU77" s="81"/>
      <c r="AV77" s="80"/>
      <c r="AW77" s="80"/>
      <c r="AX77" s="79">
        <f t="shared" ca="1" si="49"/>
        <v>370817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Önkormányzat!C78+Hivatal!C78+Óvoda!C78+'Közösségi H'!C78</f>
        <v>170000</v>
      </c>
      <c r="D78" s="80">
        <f>Önkormányzat!D78+Hivatal!D78+Óvoda!D78+'Közösségi H'!D78</f>
        <v>0</v>
      </c>
      <c r="E78" s="106">
        <f>Önkormányzat!E78+Hivatal!E78+Óvoda!E78+'Közösségi H'!E78</f>
        <v>0</v>
      </c>
      <c r="F78" s="79">
        <f t="shared" si="38"/>
        <v>170000</v>
      </c>
      <c r="G78" s="105">
        <f>Önkormányzat!G78+Hivatal!G78+Óvoda!G78+'Közösségi H'!G78</f>
        <v>80000</v>
      </c>
      <c r="H78" s="80">
        <f>Önkormányzat!H78+Hivatal!H78+Óvoda!H78+'Közösségi H'!H78</f>
        <v>0</v>
      </c>
      <c r="I78" s="106">
        <f>Önkormányzat!I78+Hivatal!I78+Óvoda!I78+'Közösségi H'!I78</f>
        <v>0</v>
      </c>
      <c r="J78" s="79">
        <f t="shared" si="39"/>
        <v>250000</v>
      </c>
      <c r="K78" s="105">
        <f>Önkormányzat!K78+Hivatal!K78+Óvoda!K78+'Közösségi H'!K78</f>
        <v>2097246</v>
      </c>
      <c r="L78" s="80">
        <f>Önkormányzat!L78+Hivatal!L78+Óvoda!L78+'Közösségi H'!L78</f>
        <v>0</v>
      </c>
      <c r="M78" s="106">
        <f>Önkormányzat!M78+Hivatal!M78+Óvoda!M78+'Közösségi H'!M78</f>
        <v>0</v>
      </c>
      <c r="N78" s="79">
        <f t="shared" si="40"/>
        <v>2347246</v>
      </c>
      <c r="O78" s="81"/>
      <c r="P78" s="80"/>
      <c r="Q78" s="80"/>
      <c r="R78" s="79">
        <f t="shared" si="41"/>
        <v>2347246</v>
      </c>
      <c r="S78" s="81"/>
      <c r="T78" s="80"/>
      <c r="U78" s="80"/>
      <c r="V78" s="79">
        <f t="shared" si="42"/>
        <v>2347246</v>
      </c>
      <c r="W78" s="81"/>
      <c r="X78" s="80"/>
      <c r="Y78" s="80"/>
      <c r="Z78" s="79">
        <f t="shared" si="43"/>
        <v>2347246</v>
      </c>
      <c r="AA78" s="81"/>
      <c r="AB78" s="80"/>
      <c r="AC78" s="80"/>
      <c r="AD78" s="79">
        <f t="shared" si="44"/>
        <v>2347246</v>
      </c>
      <c r="AE78" s="81"/>
      <c r="AF78" s="80"/>
      <c r="AG78" s="80"/>
      <c r="AH78" s="79">
        <f t="shared" si="45"/>
        <v>2347246</v>
      </c>
      <c r="AI78" s="81"/>
      <c r="AJ78" s="80"/>
      <c r="AK78" s="80"/>
      <c r="AL78" s="79">
        <f t="shared" si="46"/>
        <v>2347246</v>
      </c>
      <c r="AM78" s="81"/>
      <c r="AN78" s="80"/>
      <c r="AO78" s="80"/>
      <c r="AP78" s="79">
        <f t="shared" si="47"/>
        <v>2347246</v>
      </c>
      <c r="AQ78" s="81"/>
      <c r="AR78" s="80"/>
      <c r="AS78" s="80"/>
      <c r="AT78" s="79">
        <f t="shared" si="48"/>
        <v>2347246</v>
      </c>
      <c r="AU78" s="81"/>
      <c r="AV78" s="80"/>
      <c r="AW78" s="80"/>
      <c r="AX78" s="79">
        <f t="shared" si="49"/>
        <v>2347246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Önkormányzat!C79+Hivatal!C79+Óvoda!C79+'Közösségi H'!C79</f>
        <v>2430139</v>
      </c>
      <c r="D79" s="80">
        <f>Önkormányzat!D79+Hivatal!D79+Óvoda!D79+'Közösségi H'!D79</f>
        <v>0</v>
      </c>
      <c r="E79" s="106">
        <f>Önkormányzat!E79+Hivatal!E79+Óvoda!E79+'Közösségi H'!E79</f>
        <v>0</v>
      </c>
      <c r="F79" s="79">
        <f t="shared" si="38"/>
        <v>2430139</v>
      </c>
      <c r="G79" s="105">
        <f>Önkormányzat!G79+Hivatal!G79+Óvoda!G79+'Közösségi H'!G79</f>
        <v>14493363</v>
      </c>
      <c r="H79" s="80">
        <f>Önkormányzat!H79+Hivatal!H79+Óvoda!H79+'Közösségi H'!H79</f>
        <v>0</v>
      </c>
      <c r="I79" s="106">
        <f>Önkormányzat!I79+Hivatal!I79+Óvoda!I79+'Közösségi H'!I79</f>
        <v>0</v>
      </c>
      <c r="J79" s="79">
        <f t="shared" si="39"/>
        <v>16923502</v>
      </c>
      <c r="K79" s="105">
        <f>Önkormányzat!K79+Hivatal!K79+Óvoda!K79+'Közösségi H'!K79</f>
        <v>-9913633</v>
      </c>
      <c r="L79" s="80">
        <f>Önkormányzat!L79+Hivatal!L79+Óvoda!L79+'Közösségi H'!L79</f>
        <v>0</v>
      </c>
      <c r="M79" s="106">
        <f>Önkormányzat!M79+Hivatal!M79+Óvoda!M79+'Közösségi H'!M79</f>
        <v>0</v>
      </c>
      <c r="N79" s="79">
        <f t="shared" si="40"/>
        <v>7009869</v>
      </c>
      <c r="O79" s="81"/>
      <c r="P79" s="80"/>
      <c r="Q79" s="80"/>
      <c r="R79" s="79">
        <f t="shared" si="41"/>
        <v>7009869</v>
      </c>
      <c r="S79" s="81"/>
      <c r="T79" s="80"/>
      <c r="U79" s="80"/>
      <c r="V79" s="79">
        <f t="shared" si="42"/>
        <v>7009869</v>
      </c>
      <c r="W79" s="81"/>
      <c r="X79" s="80"/>
      <c r="Y79" s="80"/>
      <c r="Z79" s="79">
        <f t="shared" si="43"/>
        <v>7009869</v>
      </c>
      <c r="AA79" s="81"/>
      <c r="AB79" s="80"/>
      <c r="AC79" s="80"/>
      <c r="AD79" s="79">
        <f t="shared" si="44"/>
        <v>7009869</v>
      </c>
      <c r="AE79" s="81"/>
      <c r="AF79" s="80"/>
      <c r="AG79" s="80"/>
      <c r="AH79" s="79">
        <f t="shared" si="45"/>
        <v>7009869</v>
      </c>
      <c r="AI79" s="81"/>
      <c r="AJ79" s="80"/>
      <c r="AK79" s="80"/>
      <c r="AL79" s="79">
        <f t="shared" si="46"/>
        <v>7009869</v>
      </c>
      <c r="AM79" s="81"/>
      <c r="AN79" s="80"/>
      <c r="AO79" s="80"/>
      <c r="AP79" s="79">
        <f t="shared" si="47"/>
        <v>7009869</v>
      </c>
      <c r="AQ79" s="81"/>
      <c r="AR79" s="80"/>
      <c r="AS79" s="80"/>
      <c r="AT79" s="79">
        <f t="shared" si="48"/>
        <v>7009869</v>
      </c>
      <c r="AU79" s="81"/>
      <c r="AV79" s="80"/>
      <c r="AW79" s="80"/>
      <c r="AX79" s="79">
        <f t="shared" si="49"/>
        <v>7009869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 ca="1">SUM(K68:K79,K64)</f>
        <v>-5431752</v>
      </c>
      <c r="L80" s="88">
        <f>SUM(L68:L79,L64)</f>
        <v>0</v>
      </c>
      <c r="M80" s="88">
        <f>SUM(M68:M79,M64)</f>
        <v>0</v>
      </c>
      <c r="N80" s="87" t="str">
        <f ca="1">IF((SUM(J80:M80))=(SUM(N68:N79,N64)),SUM(N68:N79,N64),"HIBA!")</f>
        <v>HIBA!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 t="str">
        <f ca="1">IF((SUM(N80:Q80))=(SUM(R68:R79,R64)),SUM(R68:R79,R64),"HIBA!")</f>
        <v>HIBA!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 t="str">
        <f ca="1">IF((SUM(R80:U80))=(SUM(V68:V79,V64)),SUM(V68:V79,V64),"HIBA!")</f>
        <v>HIBA!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 t="str">
        <f ca="1">IF((SUM(V80:Y80))=(SUM(Z68:Z79,Z64)),SUM(Z68:Z79,Z64),"HIBA!")</f>
        <v>HIBA!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 t="str">
        <f ca="1">IF((SUM(Z80:AC80))=(SUM(AD68:AD79,AD64)),SUM(AD68:AD79,AD64),"HIBA!")</f>
        <v>HIBA!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 t="str">
        <f ca="1">IF((SUM(AD80:AG80))=(SUM(AH68:AH79,AH64)),SUM(AH68:AH79,AH64),"HIBA!")</f>
        <v>HIBA!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 t="str">
        <f ca="1">IF((SUM(AH80:AK80))=(SUM(AL68:AL79,AL64)),SUM(AL68:AL79,AL64),"HIBA!")</f>
        <v>HIBA!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 t="str">
        <f ca="1">IF((SUM(AL80:AO80))=(SUM(AP68:AP79,AP64)),SUM(AP68:AP79,AP64),"HIBA!")</f>
        <v>HIBA!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 t="str">
        <f ca="1">IF((SUM(AP80:AS80))=(SUM(AT68:AT79,AT64)),SUM(AT68:AT79,AT64),"HIBA!")</f>
        <v>HIBA!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 t="str">
        <f ca="1">IF((SUM(AT80:AW80))=(SUM(AX68:AX79,AX64)),SUM(AX68:AX79,AX64),"HIBA!")</f>
        <v>HIBA!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 ca="1">SUM(K80,K63,K54,K29,K28)</f>
        <v>1175910</v>
      </c>
      <c r="L81" s="85">
        <f>SUM(L80,L63,L54,L29,L28)</f>
        <v>0</v>
      </c>
      <c r="M81" s="85">
        <f>SUM(M80,M63,M54,M29,M28)</f>
        <v>0</v>
      </c>
      <c r="N81" s="84" t="e">
        <f ca="1">IF((SUM(J81:M81))=(N80+N63+N54+N29+N28),SUM(N80+N63+N54+N29+N28),"HIBA!")</f>
        <v>#VALUE!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 ca="1">IF((SUM(N81:Q81))=(R80+R63+R54+R29+R28),SUM(R80+R63+R54+R29+R28),"HIBA!")</f>
        <v>#VALUE!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 ca="1">IF((SUM(R81:U81))=(V80+V63+V54+V29+V28),SUM(V80+V63+V54+V29+V28),"HIBA!")</f>
        <v>#VALUE!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 ca="1">IF((SUM(V81:Y81))=(Z80+Z63+Z54+Z29+Z28),SUM(Z80+Z63+Z54+Z29+Z28),"HIBA!")</f>
        <v>#VALUE!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 ca="1">IF((SUM(Z81:AC81))=(AD80+AD63+AD54+AD29+AD28),SUM(AD80+AD63+AD54+AD29+AD28),"HIBA!")</f>
        <v>#VALUE!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 ca="1">IF((SUM(AD81:AG81))=(AH80+AH63+AH54+AH29+AH28),SUM(AH80+AH63+AH54+AH29+AH28),"HIBA!")</f>
        <v>#VALUE!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 ca="1">IF((SUM(AH81:AK81))=(AL80+AL63+AL54+AL29+AL28),SUM(AL80+AL63+AL54+AL29+AL28),"HIBA!")</f>
        <v>#VALUE!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 ca="1"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 ca="1"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 ca="1"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Önkormányzat!C82+Hivatal!C82+Óvoda!C82+'Közösségi H'!C82</f>
        <v>0</v>
      </c>
      <c r="D82" s="80">
        <f>Önkormányzat!D82+Hivatal!D82+Óvoda!D82+'Közösségi H'!D82</f>
        <v>0</v>
      </c>
      <c r="E82" s="106">
        <f>Önkormányzat!E82+Hivatal!E82+Óvoda!E82+'Közösségi H'!E82</f>
        <v>0</v>
      </c>
      <c r="F82" s="73">
        <f t="shared" ref="F82:F88" si="51">SUM(C82:E82)</f>
        <v>0</v>
      </c>
      <c r="G82" s="105">
        <f>Önkormányzat!G82+Hivatal!G82+Óvoda!G82+'Közösségi H'!G82</f>
        <v>0</v>
      </c>
      <c r="H82" s="80">
        <f>Önkormányzat!H82+Hivatal!H82+Óvoda!H82+'Közösségi H'!H82</f>
        <v>0</v>
      </c>
      <c r="I82" s="106">
        <f>Önkormányzat!I82+Hivatal!I82+Óvoda!I82+'Közösségi H'!I82</f>
        <v>0</v>
      </c>
      <c r="J82" s="73">
        <f t="shared" ref="J82:J88" si="52">SUM(F82:I82)</f>
        <v>0</v>
      </c>
      <c r="K82" s="105">
        <f ca="1">Önkormányzat!K82+Hivatal!K82+Óvoda!K82+'Közösségi H'!K82</f>
        <v>370817</v>
      </c>
      <c r="L82" s="80">
        <f>Önkormányzat!L82+Hivatal!L82+Óvoda!L82+'Közösségi H'!L82</f>
        <v>0</v>
      </c>
      <c r="M82" s="106">
        <f>Önkormányzat!M82+Hivatal!M82+Óvoda!M82+'Közösségi H'!M82</f>
        <v>0</v>
      </c>
      <c r="N82" s="73">
        <f t="shared" ref="N82:N88" ca="1" si="53">SUM(J82:M82)</f>
        <v>0</v>
      </c>
      <c r="O82" s="75"/>
      <c r="P82" s="74"/>
      <c r="Q82" s="74"/>
      <c r="R82" s="73">
        <f t="shared" ref="R82:R88" ca="1" si="54">SUM(N82:Q82)</f>
        <v>0</v>
      </c>
      <c r="S82" s="75"/>
      <c r="T82" s="74"/>
      <c r="U82" s="74"/>
      <c r="V82" s="73">
        <f t="shared" ref="V82:V88" ca="1" si="55">SUM(R82:U82)</f>
        <v>0</v>
      </c>
      <c r="W82" s="75"/>
      <c r="X82" s="74"/>
      <c r="Y82" s="74"/>
      <c r="Z82" s="73">
        <f t="shared" ref="Z82:Z88" ca="1" si="56">SUM(V82:Y82)</f>
        <v>0</v>
      </c>
      <c r="AA82" s="75"/>
      <c r="AB82" s="74"/>
      <c r="AC82" s="74"/>
      <c r="AD82" s="73">
        <f t="shared" ref="AD82:AD88" ca="1" si="57">SUM(Z82:AC82)</f>
        <v>0</v>
      </c>
      <c r="AE82" s="75"/>
      <c r="AF82" s="74"/>
      <c r="AG82" s="74"/>
      <c r="AH82" s="73">
        <f t="shared" ref="AH82:AH88" ca="1" si="58">SUM(AD82:AG82)</f>
        <v>0</v>
      </c>
      <c r="AI82" s="75"/>
      <c r="AJ82" s="74"/>
      <c r="AK82" s="74"/>
      <c r="AL82" s="73">
        <f t="shared" ref="AL82:AL88" ca="1" si="59">SUM(AH82:AK82)</f>
        <v>0</v>
      </c>
      <c r="AM82" s="75"/>
      <c r="AN82" s="74"/>
      <c r="AO82" s="74"/>
      <c r="AP82" s="73">
        <f t="shared" ref="AP82:AP88" ca="1" si="60">SUM(AL82:AO82)</f>
        <v>0</v>
      </c>
      <c r="AQ82" s="75"/>
      <c r="AR82" s="74"/>
      <c r="AS82" s="74"/>
      <c r="AT82" s="73">
        <f t="shared" ref="AT82:AT88" ca="1" si="61">SUM(AP82:AS82)</f>
        <v>0</v>
      </c>
      <c r="AU82" s="75"/>
      <c r="AV82" s="74"/>
      <c r="AW82" s="74"/>
      <c r="AX82" s="73">
        <f t="shared" ref="AX82:AX88" ca="1" si="62">SUM(AT82:AW82)</f>
        <v>0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Önkormányzat!C83+Hivatal!C83+Óvoda!C83+'Közösségi H'!C83</f>
        <v>0</v>
      </c>
      <c r="D83" s="80">
        <f>Önkormányzat!D83+Hivatal!D83+Óvoda!D83+'Közösségi H'!D83</f>
        <v>0</v>
      </c>
      <c r="E83" s="106">
        <f>Önkormányzat!E83+Hivatal!E83+Óvoda!E83+'Közösségi H'!E83</f>
        <v>0</v>
      </c>
      <c r="F83" s="73">
        <f t="shared" si="51"/>
        <v>0</v>
      </c>
      <c r="G83" s="105">
        <f>Önkormányzat!G83+Hivatal!G83+Óvoda!G83+'Közösségi H'!G83</f>
        <v>650000</v>
      </c>
      <c r="H83" s="80">
        <f>Önkormányzat!H83+Hivatal!H83+Óvoda!H83+'Közösségi H'!H83</f>
        <v>0</v>
      </c>
      <c r="I83" s="106">
        <f>Önkormányzat!I83+Hivatal!I83+Óvoda!I83+'Közösségi H'!I83</f>
        <v>0</v>
      </c>
      <c r="J83" s="73">
        <f t="shared" si="52"/>
        <v>650000</v>
      </c>
      <c r="K83" s="105">
        <f>Önkormányzat!K83+Hivatal!K83+Óvoda!K83+'Közösségi H'!K83</f>
        <v>0</v>
      </c>
      <c r="L83" s="80">
        <f>Önkormányzat!L83+Hivatal!L83+Óvoda!L83+'Közösségi H'!L83</f>
        <v>0</v>
      </c>
      <c r="M83" s="106">
        <f>Önkormányzat!M83+Hivatal!M83+Óvoda!M83+'Közösségi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Önkormányzat!C84+Hivatal!C84+Óvoda!C84+'Közösségi H'!C84</f>
        <v>0</v>
      </c>
      <c r="D84" s="80">
        <f>Önkormányzat!D84+Hivatal!D84+Óvoda!D84+'Közösségi H'!D84</f>
        <v>0</v>
      </c>
      <c r="E84" s="106">
        <f>Önkormányzat!E84+Hivatal!E84+Óvoda!E84+'Közösségi H'!E84</f>
        <v>0</v>
      </c>
      <c r="F84" s="73">
        <f t="shared" si="51"/>
        <v>0</v>
      </c>
      <c r="G84" s="105">
        <f>Önkormányzat!G84+Hivatal!G84+Óvoda!G84+'Közösségi H'!G84</f>
        <v>0</v>
      </c>
      <c r="H84" s="80">
        <f>Önkormányzat!H84+Hivatal!H84+Óvoda!H84+'Közösségi H'!H84</f>
        <v>0</v>
      </c>
      <c r="I84" s="106">
        <f>Önkormányzat!I84+Hivatal!I84+Óvoda!I84+'Közösségi H'!I84</f>
        <v>0</v>
      </c>
      <c r="J84" s="73">
        <f t="shared" si="52"/>
        <v>0</v>
      </c>
      <c r="K84" s="105">
        <f ca="1">Önkormányzat!K84+Hivatal!K84+Óvoda!K84+'Közösségi H'!K84</f>
        <v>370817</v>
      </c>
      <c r="L84" s="80">
        <f>Önkormányzat!L84+Hivatal!L84+Óvoda!L84+'Közösségi H'!L84</f>
        <v>0</v>
      </c>
      <c r="M84" s="106">
        <f>Önkormányzat!M84+Hivatal!M84+Óvoda!M84+'Közösségi H'!M84</f>
        <v>0</v>
      </c>
      <c r="N84" s="73">
        <f t="shared" ca="1" si="53"/>
        <v>370817</v>
      </c>
      <c r="O84" s="75"/>
      <c r="P84" s="74"/>
      <c r="Q84" s="74"/>
      <c r="R84" s="73">
        <f t="shared" ca="1" si="54"/>
        <v>370817</v>
      </c>
      <c r="S84" s="75"/>
      <c r="T84" s="74"/>
      <c r="U84" s="74"/>
      <c r="V84" s="73">
        <f t="shared" ca="1" si="55"/>
        <v>370817</v>
      </c>
      <c r="W84" s="75"/>
      <c r="X84" s="74"/>
      <c r="Y84" s="74"/>
      <c r="Z84" s="73">
        <f t="shared" ca="1" si="56"/>
        <v>370817</v>
      </c>
      <c r="AA84" s="75"/>
      <c r="AB84" s="74"/>
      <c r="AC84" s="74"/>
      <c r="AD84" s="73">
        <f t="shared" ca="1" si="57"/>
        <v>370817</v>
      </c>
      <c r="AE84" s="75"/>
      <c r="AF84" s="74"/>
      <c r="AG84" s="74"/>
      <c r="AH84" s="73">
        <f t="shared" ca="1" si="58"/>
        <v>370817</v>
      </c>
      <c r="AI84" s="75"/>
      <c r="AJ84" s="74"/>
      <c r="AK84" s="74"/>
      <c r="AL84" s="73">
        <f t="shared" ca="1" si="59"/>
        <v>370817</v>
      </c>
      <c r="AM84" s="75"/>
      <c r="AN84" s="74"/>
      <c r="AO84" s="74"/>
      <c r="AP84" s="73">
        <f t="shared" ca="1" si="60"/>
        <v>370817</v>
      </c>
      <c r="AQ84" s="75"/>
      <c r="AR84" s="74"/>
      <c r="AS84" s="74"/>
      <c r="AT84" s="73">
        <f t="shared" ca="1" si="61"/>
        <v>370817</v>
      </c>
      <c r="AU84" s="75"/>
      <c r="AV84" s="74"/>
      <c r="AW84" s="74"/>
      <c r="AX84" s="73">
        <f t="shared" ca="1" si="62"/>
        <v>370817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Önkormányzat!C85+Hivatal!C85+Óvoda!C85+'Közösségi H'!C85</f>
        <v>0</v>
      </c>
      <c r="D85" s="80">
        <f>Önkormányzat!D85+Hivatal!D85+Óvoda!D85+'Közösségi H'!D85</f>
        <v>0</v>
      </c>
      <c r="E85" s="106">
        <f>Önkormányzat!E85+Hivatal!E85+Óvoda!E85+'Közösségi H'!E85</f>
        <v>0</v>
      </c>
      <c r="F85" s="73">
        <f t="shared" si="51"/>
        <v>0</v>
      </c>
      <c r="G85" s="105">
        <f>Önkormányzat!G85+Hivatal!G85+Óvoda!G85+'Közösségi H'!G85</f>
        <v>906243</v>
      </c>
      <c r="H85" s="80">
        <f>Önkormányzat!H85+Hivatal!H85+Óvoda!H85+'Közösségi H'!H85</f>
        <v>0</v>
      </c>
      <c r="I85" s="106">
        <f>Önkormányzat!I85+Hivatal!I85+Óvoda!I85+'Közösségi H'!I85</f>
        <v>0</v>
      </c>
      <c r="J85" s="73">
        <f t="shared" si="52"/>
        <v>906243</v>
      </c>
      <c r="K85" s="105">
        <f>Önkormányzat!K85+Hivatal!K85+Óvoda!K85+'Közösségi H'!K85</f>
        <v>0</v>
      </c>
      <c r="L85" s="80">
        <f>Önkormányzat!L85+Hivatal!L85+Óvoda!L85+'Közösségi H'!L85</f>
        <v>0</v>
      </c>
      <c r="M85" s="106">
        <f>Önkormányzat!M85+Hivatal!M85+Óvoda!M85+'Közösségi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Önkormányzat!C86+Hivatal!C86+Óvoda!C86+'Közösségi H'!C86</f>
        <v>0</v>
      </c>
      <c r="D86" s="80">
        <f>Önkormányzat!D86+Hivatal!D86+Óvoda!D86+'Közösségi H'!D86</f>
        <v>0</v>
      </c>
      <c r="E86" s="106">
        <f>Önkormányzat!E86+Hivatal!E86+Óvoda!E86+'Közösségi H'!E86</f>
        <v>0</v>
      </c>
      <c r="F86" s="73">
        <f t="shared" si="51"/>
        <v>0</v>
      </c>
      <c r="G86" s="105">
        <f>Önkormányzat!G86+Hivatal!G86+Óvoda!G86+'Közösségi H'!G86</f>
        <v>0</v>
      </c>
      <c r="H86" s="80">
        <f>Önkormányzat!H86+Hivatal!H86+Óvoda!H86+'Közösségi H'!H86</f>
        <v>0</v>
      </c>
      <c r="I86" s="106">
        <f>Önkormányzat!I86+Hivatal!I86+Óvoda!I86+'Közösségi H'!I86</f>
        <v>0</v>
      </c>
      <c r="J86" s="73">
        <f t="shared" si="52"/>
        <v>0</v>
      </c>
      <c r="K86" s="105">
        <f ca="1">Önkormányzat!K86+Hivatal!K86+Óvoda!K86+'Közösségi H'!K86</f>
        <v>370817</v>
      </c>
      <c r="L86" s="80">
        <f>Önkormányzat!L86+Hivatal!L86+Óvoda!L86+'Közösségi H'!L86</f>
        <v>0</v>
      </c>
      <c r="M86" s="106">
        <f>Önkormányzat!M86+Hivatal!M86+Óvoda!M86+'Közösségi H'!M86</f>
        <v>0</v>
      </c>
      <c r="N86" s="73">
        <f t="shared" ca="1" si="53"/>
        <v>370817</v>
      </c>
      <c r="O86" s="75"/>
      <c r="P86" s="74"/>
      <c r="Q86" s="74"/>
      <c r="R86" s="73">
        <f t="shared" ca="1" si="54"/>
        <v>370817</v>
      </c>
      <c r="S86" s="75"/>
      <c r="T86" s="74"/>
      <c r="U86" s="74"/>
      <c r="V86" s="73">
        <f t="shared" ca="1" si="55"/>
        <v>370817</v>
      </c>
      <c r="W86" s="75"/>
      <c r="X86" s="74"/>
      <c r="Y86" s="74"/>
      <c r="Z86" s="73">
        <f t="shared" ca="1" si="56"/>
        <v>370817</v>
      </c>
      <c r="AA86" s="75"/>
      <c r="AB86" s="74"/>
      <c r="AC86" s="74"/>
      <c r="AD86" s="73">
        <f t="shared" ca="1" si="57"/>
        <v>370817</v>
      </c>
      <c r="AE86" s="75"/>
      <c r="AF86" s="74"/>
      <c r="AG86" s="74"/>
      <c r="AH86" s="73">
        <f t="shared" ca="1" si="58"/>
        <v>370817</v>
      </c>
      <c r="AI86" s="75"/>
      <c r="AJ86" s="74"/>
      <c r="AK86" s="74"/>
      <c r="AL86" s="73">
        <f t="shared" ca="1" si="59"/>
        <v>370817</v>
      </c>
      <c r="AM86" s="75"/>
      <c r="AN86" s="74"/>
      <c r="AO86" s="74"/>
      <c r="AP86" s="73">
        <f t="shared" ca="1" si="60"/>
        <v>370817</v>
      </c>
      <c r="AQ86" s="75"/>
      <c r="AR86" s="74"/>
      <c r="AS86" s="74"/>
      <c r="AT86" s="73">
        <f t="shared" ca="1" si="61"/>
        <v>370817</v>
      </c>
      <c r="AU86" s="75"/>
      <c r="AV86" s="74"/>
      <c r="AW86" s="74"/>
      <c r="AX86" s="73">
        <f t="shared" ca="1" si="62"/>
        <v>370817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Önkormányzat!C87+Hivatal!C87+Óvoda!C87+'Közösségi H'!C87</f>
        <v>0</v>
      </c>
      <c r="D87" s="80">
        <f>Önkormányzat!D87+Hivatal!D87+Óvoda!D87+'Közösségi H'!D87</f>
        <v>0</v>
      </c>
      <c r="E87" s="106">
        <f>Önkormányzat!E87+Hivatal!E87+Óvoda!E87+'Közösségi H'!E87</f>
        <v>0</v>
      </c>
      <c r="F87" s="73">
        <f t="shared" si="51"/>
        <v>0</v>
      </c>
      <c r="G87" s="105">
        <f>Önkormányzat!G87+Hivatal!G87+Óvoda!G87+'Közösségi H'!G87</f>
        <v>0</v>
      </c>
      <c r="H87" s="80">
        <f>Önkormányzat!H87+Hivatal!H87+Óvoda!H87+'Közösségi H'!H87</f>
        <v>0</v>
      </c>
      <c r="I87" s="106">
        <f>Önkormányzat!I87+Hivatal!I87+Óvoda!I87+'Közösségi H'!I87</f>
        <v>0</v>
      </c>
      <c r="J87" s="73">
        <f t="shared" si="52"/>
        <v>0</v>
      </c>
      <c r="K87" s="105">
        <f ca="1">Önkormányzat!K87+Hivatal!K87+Óvoda!K87+'Közösségi H'!K87</f>
        <v>370817</v>
      </c>
      <c r="L87" s="80">
        <f>Önkormányzat!L87+Hivatal!L87+Óvoda!L87+'Közösségi H'!L87</f>
        <v>0</v>
      </c>
      <c r="M87" s="106">
        <f>Önkormányzat!M87+Hivatal!M87+Óvoda!M87+'Közösségi H'!M87</f>
        <v>0</v>
      </c>
      <c r="N87" s="73">
        <f t="shared" ca="1" si="53"/>
        <v>370817</v>
      </c>
      <c r="O87" s="75"/>
      <c r="P87" s="74"/>
      <c r="Q87" s="74"/>
      <c r="R87" s="73">
        <f t="shared" ca="1" si="54"/>
        <v>370817</v>
      </c>
      <c r="S87" s="75"/>
      <c r="T87" s="74"/>
      <c r="U87" s="74"/>
      <c r="V87" s="73">
        <f t="shared" ca="1" si="55"/>
        <v>370817</v>
      </c>
      <c r="W87" s="75"/>
      <c r="X87" s="74"/>
      <c r="Y87" s="74"/>
      <c r="Z87" s="73">
        <f t="shared" ca="1" si="56"/>
        <v>370817</v>
      </c>
      <c r="AA87" s="75"/>
      <c r="AB87" s="74"/>
      <c r="AC87" s="74"/>
      <c r="AD87" s="73">
        <f t="shared" ca="1" si="57"/>
        <v>370817</v>
      </c>
      <c r="AE87" s="75"/>
      <c r="AF87" s="74"/>
      <c r="AG87" s="74"/>
      <c r="AH87" s="73">
        <f t="shared" ca="1" si="58"/>
        <v>370817</v>
      </c>
      <c r="AI87" s="75"/>
      <c r="AJ87" s="74"/>
      <c r="AK87" s="74"/>
      <c r="AL87" s="73">
        <f t="shared" ca="1" si="59"/>
        <v>370817</v>
      </c>
      <c r="AM87" s="75"/>
      <c r="AN87" s="74"/>
      <c r="AO87" s="74"/>
      <c r="AP87" s="73">
        <f t="shared" ca="1" si="60"/>
        <v>370817</v>
      </c>
      <c r="AQ87" s="75"/>
      <c r="AR87" s="74"/>
      <c r="AS87" s="74"/>
      <c r="AT87" s="73">
        <f t="shared" ca="1" si="61"/>
        <v>370817</v>
      </c>
      <c r="AU87" s="75"/>
      <c r="AV87" s="74"/>
      <c r="AW87" s="74"/>
      <c r="AX87" s="73">
        <f t="shared" ca="1" si="62"/>
        <v>370817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Önkormányzat!C88+Hivatal!C88+Óvoda!C88+'Közösségi H'!C88</f>
        <v>0</v>
      </c>
      <c r="D88" s="80">
        <f>Önkormányzat!D88+Hivatal!D88+Óvoda!D88+'Közösségi H'!D88</f>
        <v>0</v>
      </c>
      <c r="E88" s="106">
        <f>Önkormányzat!E88+Hivatal!E88+Óvoda!E88+'Közösségi H'!E88</f>
        <v>0</v>
      </c>
      <c r="F88" s="73">
        <f t="shared" si="51"/>
        <v>0</v>
      </c>
      <c r="G88" s="105">
        <f>Önkormányzat!G88+Hivatal!G88+Óvoda!G88+'Közösségi H'!G88</f>
        <v>245466</v>
      </c>
      <c r="H88" s="80">
        <f>Önkormányzat!H88+Hivatal!H88+Óvoda!H88+'Közösségi H'!H88</f>
        <v>0</v>
      </c>
      <c r="I88" s="106">
        <f>Önkormányzat!I88+Hivatal!I88+Óvoda!I88+'Közösségi H'!I88</f>
        <v>0</v>
      </c>
      <c r="J88" s="73">
        <f t="shared" si="52"/>
        <v>245466</v>
      </c>
      <c r="K88" s="105">
        <f>Önkormányzat!K88+Hivatal!K88+Óvoda!K88+'Közösségi H'!K88</f>
        <v>0</v>
      </c>
      <c r="L88" s="80">
        <f>Önkormányzat!L88+Hivatal!L88+Óvoda!L88+'Közösségi H'!L88</f>
        <v>0</v>
      </c>
      <c r="M88" s="106">
        <f>Önkormányzat!M88+Hivatal!M88+Óvoda!M88+'Közösségi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 ca="1">SUM(K82:K88)</f>
        <v>1112451</v>
      </c>
      <c r="L89" s="88">
        <f>SUM(L82:L88)</f>
        <v>0</v>
      </c>
      <c r="M89" s="88">
        <f>SUM(M82:M88)</f>
        <v>0</v>
      </c>
      <c r="N89" s="87" t="str">
        <f ca="1">IF((SUM(J89:M89))=(SUM(N82:N88)),SUM(N82:N88),"HIBA!")</f>
        <v>HIBA!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 t="str">
        <f ca="1">IF((SUM(N89:Q89))=(SUM(R82:R88)),SUM(R82:R88),"HIBA!")</f>
        <v>HIBA!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 t="str">
        <f ca="1">IF((SUM(R89:U89))=(SUM(V82:V88)),SUM(V82:V88),"HIBA!")</f>
        <v>HIBA!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 t="str">
        <f ca="1">IF((SUM(V89:Y89))=(SUM(Z82:Z88)),SUM(Z82:Z88),"HIBA!")</f>
        <v>HIBA!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 t="str">
        <f ca="1">IF((SUM(Z89:AC89))=(SUM(AD82:AD88)),SUM(AD82:AD88),"HIBA!")</f>
        <v>HIBA!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 t="str">
        <f ca="1">IF((SUM(AD89:AG89))=(SUM(AH82:AH88)),SUM(AH82:AH88),"HIBA!")</f>
        <v>HIBA!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 t="str">
        <f ca="1">IF((SUM(AH89:AK89))=(SUM(AL82:AL88)),SUM(AL82:AL88),"HIBA!")</f>
        <v>HIBA!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 t="str">
        <f ca="1">IF((SUM(AL89:AO89))=(SUM(AP82:AP88)),SUM(AP82:AP88),"HIBA!")</f>
        <v>HIBA!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 t="str">
        <f ca="1">IF((SUM(AP89:AS89))=(SUM(AT82:AT88)),SUM(AT82:AT88),"HIBA!")</f>
        <v>HIBA!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 t="str">
        <f ca="1">IF((SUM(AT89:AW89))=(SUM(AX82:AX88)),SUM(AX82:AX88),"HIBA!")</f>
        <v>HIBA!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Önkormányzat!C90+Hivatal!C90+Óvoda!C90+'Közösségi H'!C90</f>
        <v>60603177</v>
      </c>
      <c r="D90" s="80">
        <f>Önkormányzat!D90+Hivatal!D90+Óvoda!D90+'Közösségi H'!D90</f>
        <v>0</v>
      </c>
      <c r="E90" s="106">
        <f>Önkormányzat!E90+Hivatal!E90+Óvoda!E90+'Közösségi H'!E90</f>
        <v>0</v>
      </c>
      <c r="F90" s="73">
        <f>SUM(C90:E90)</f>
        <v>60603177</v>
      </c>
      <c r="G90" s="105">
        <f>Önkormányzat!G90+Hivatal!G90+Óvoda!G90+'Közösségi H'!G90</f>
        <v>0</v>
      </c>
      <c r="H90" s="80">
        <f>Önkormányzat!H90+Hivatal!H90+Óvoda!H90+'Közösségi H'!H90</f>
        <v>0</v>
      </c>
      <c r="I90" s="106">
        <f>Önkormányzat!I90+Hivatal!I90+Óvoda!I90+'Közösségi H'!I90</f>
        <v>0</v>
      </c>
      <c r="J90" s="73">
        <f>SUM(F90:I90)</f>
        <v>60603177</v>
      </c>
      <c r="K90" s="105">
        <f>Önkormányzat!K90+Hivatal!K90+Óvoda!K90+'Közösségi H'!K90</f>
        <v>0</v>
      </c>
      <c r="L90" s="80">
        <f>Önkormányzat!L90+Hivatal!L90+Óvoda!L90+'Közösségi H'!L90</f>
        <v>0</v>
      </c>
      <c r="M90" s="106">
        <f>Önkormányzat!M90+Hivatal!M90+Óvoda!M90+'Közösségi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Önkormányzat!C91+Hivatal!C91+Óvoda!C91+'Közösségi H'!C91</f>
        <v>0</v>
      </c>
      <c r="D91" s="80">
        <f>Önkormányzat!D91+Hivatal!D91+Óvoda!D91+'Közösségi H'!D91</f>
        <v>0</v>
      </c>
      <c r="E91" s="106">
        <f>Önkormányzat!E91+Hivatal!E91+Óvoda!E91+'Közösségi H'!E91</f>
        <v>0</v>
      </c>
      <c r="F91" s="73">
        <f>SUM(C91:E91)</f>
        <v>0</v>
      </c>
      <c r="G91" s="105">
        <f>Önkormányzat!G91+Hivatal!G91+Óvoda!G91+'Közösségi H'!G91</f>
        <v>0</v>
      </c>
      <c r="H91" s="80">
        <f>Önkormányzat!H91+Hivatal!H91+Óvoda!H91+'Közösségi H'!H91</f>
        <v>0</v>
      </c>
      <c r="I91" s="106">
        <f>Önkormányzat!I91+Hivatal!I91+Óvoda!I91+'Közösségi H'!I91</f>
        <v>0</v>
      </c>
      <c r="J91" s="73">
        <f>SUM(F91:I91)</f>
        <v>0</v>
      </c>
      <c r="K91" s="105">
        <f ca="1">Önkormányzat!K91+Hivatal!K91+Óvoda!K91+'Közösségi H'!K91</f>
        <v>370817</v>
      </c>
      <c r="L91" s="80">
        <f>Önkormányzat!L91+Hivatal!L91+Óvoda!L91+'Közösségi H'!L91</f>
        <v>0</v>
      </c>
      <c r="M91" s="106">
        <f>Önkormányzat!M91+Hivatal!M91+Óvoda!M91+'Közösségi H'!M91</f>
        <v>0</v>
      </c>
      <c r="N91" s="73">
        <f ca="1">SUM(J91:M91)</f>
        <v>370817</v>
      </c>
      <c r="O91" s="75"/>
      <c r="P91" s="74"/>
      <c r="Q91" s="74"/>
      <c r="R91" s="73">
        <f ca="1">SUM(N91:Q91)</f>
        <v>370817</v>
      </c>
      <c r="S91" s="75"/>
      <c r="T91" s="74"/>
      <c r="U91" s="74"/>
      <c r="V91" s="73">
        <f ca="1">SUM(R91:U91)</f>
        <v>370817</v>
      </c>
      <c r="W91" s="75"/>
      <c r="X91" s="74"/>
      <c r="Y91" s="74"/>
      <c r="Z91" s="73">
        <f ca="1">SUM(V91:Y91)</f>
        <v>370817</v>
      </c>
      <c r="AA91" s="75"/>
      <c r="AB91" s="74"/>
      <c r="AC91" s="74"/>
      <c r="AD91" s="73">
        <f ca="1">SUM(Z91:AC91)</f>
        <v>370817</v>
      </c>
      <c r="AE91" s="75"/>
      <c r="AF91" s="74"/>
      <c r="AG91" s="74"/>
      <c r="AH91" s="73">
        <f ca="1">SUM(AD91:AG91)</f>
        <v>370817</v>
      </c>
      <c r="AI91" s="75"/>
      <c r="AJ91" s="74"/>
      <c r="AK91" s="74"/>
      <c r="AL91" s="73">
        <f ca="1">SUM(AH91:AK91)</f>
        <v>370817</v>
      </c>
      <c r="AM91" s="75"/>
      <c r="AN91" s="74"/>
      <c r="AO91" s="74"/>
      <c r="AP91" s="73">
        <f ca="1">SUM(AL91:AO91)</f>
        <v>0</v>
      </c>
      <c r="AQ91" s="75"/>
      <c r="AR91" s="74"/>
      <c r="AS91" s="74"/>
      <c r="AT91" s="73">
        <f ca="1">SUM(AP91:AS91)</f>
        <v>0</v>
      </c>
      <c r="AU91" s="75"/>
      <c r="AV91" s="74"/>
      <c r="AW91" s="74"/>
      <c r="AX91" s="73">
        <f ca="1">SUM(AT91:AW91)</f>
        <v>0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Önkormányzat!C92+Hivatal!C92+Óvoda!C92+'Közösségi H'!C92</f>
        <v>0</v>
      </c>
      <c r="D92" s="80">
        <f>Önkormányzat!D92+Hivatal!D92+Óvoda!D92+'Közösségi H'!D92</f>
        <v>0</v>
      </c>
      <c r="E92" s="106">
        <f>Önkormányzat!E92+Hivatal!E92+Óvoda!E92+'Közösségi H'!E92</f>
        <v>0</v>
      </c>
      <c r="F92" s="73">
        <f>SUM(C92:E92)</f>
        <v>0</v>
      </c>
      <c r="G92" s="105">
        <f>Önkormányzat!G92+Hivatal!G92+Óvoda!G92+'Közösségi H'!G92</f>
        <v>0</v>
      </c>
      <c r="H92" s="80">
        <f>Önkormányzat!H92+Hivatal!H92+Óvoda!H92+'Közösségi H'!H92</f>
        <v>0</v>
      </c>
      <c r="I92" s="106">
        <f>Önkormányzat!I92+Hivatal!I92+Óvoda!I92+'Közösségi H'!I92</f>
        <v>0</v>
      </c>
      <c r="J92" s="73">
        <f>SUM(F92:I92)</f>
        <v>0</v>
      </c>
      <c r="K92" s="105">
        <f ca="1">Önkormányzat!K92+Hivatal!K92+Óvoda!K92+'Közösségi H'!K92</f>
        <v>370817</v>
      </c>
      <c r="L92" s="80">
        <f>Önkormányzat!L92+Hivatal!L92+Óvoda!L92+'Közösségi H'!L92</f>
        <v>0</v>
      </c>
      <c r="M92" s="106">
        <f>Önkormányzat!M92+Hivatal!M92+Óvoda!M92+'Közösségi H'!M92</f>
        <v>0</v>
      </c>
      <c r="N92" s="73">
        <f ca="1">SUM(J92:M92)</f>
        <v>370817</v>
      </c>
      <c r="O92" s="75"/>
      <c r="P92" s="74"/>
      <c r="Q92" s="74"/>
      <c r="R92" s="73">
        <f ca="1">SUM(N92:Q92)</f>
        <v>370817</v>
      </c>
      <c r="S92" s="75"/>
      <c r="T92" s="74"/>
      <c r="U92" s="74"/>
      <c r="V92" s="73">
        <f ca="1">SUM(R92:U92)</f>
        <v>370817</v>
      </c>
      <c r="W92" s="75"/>
      <c r="X92" s="74"/>
      <c r="Y92" s="74"/>
      <c r="Z92" s="73">
        <f ca="1">SUM(V92:Y92)</f>
        <v>370817</v>
      </c>
      <c r="AA92" s="75"/>
      <c r="AB92" s="74"/>
      <c r="AC92" s="74"/>
      <c r="AD92" s="73">
        <f ca="1">SUM(Z92:AC92)</f>
        <v>370817</v>
      </c>
      <c r="AE92" s="75"/>
      <c r="AF92" s="74"/>
      <c r="AG92" s="74"/>
      <c r="AH92" s="73">
        <f ca="1">SUM(AD92:AG92)</f>
        <v>370817</v>
      </c>
      <c r="AI92" s="75"/>
      <c r="AJ92" s="74"/>
      <c r="AK92" s="74"/>
      <c r="AL92" s="73">
        <f ca="1">SUM(AH92:AK92)</f>
        <v>370817</v>
      </c>
      <c r="AM92" s="75"/>
      <c r="AN92" s="74"/>
      <c r="AO92" s="74"/>
      <c r="AP92" s="73">
        <f ca="1">SUM(AL92:AO92)</f>
        <v>370817</v>
      </c>
      <c r="AQ92" s="75"/>
      <c r="AR92" s="74"/>
      <c r="AS92" s="74"/>
      <c r="AT92" s="73">
        <f ca="1">SUM(AP92:AS92)</f>
        <v>370817</v>
      </c>
      <c r="AU92" s="75"/>
      <c r="AV92" s="74"/>
      <c r="AW92" s="74"/>
      <c r="AX92" s="73">
        <f ca="1">SUM(AT92:AW92)</f>
        <v>370817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Önkormányzat!C93+Hivatal!C93+Óvoda!C93+'Közösségi H'!C93</f>
        <v>16711612</v>
      </c>
      <c r="D93" s="80">
        <f>Önkormányzat!D93+Hivatal!D93+Óvoda!D93+'Közösségi H'!D93</f>
        <v>0</v>
      </c>
      <c r="E93" s="106">
        <f>Önkormányzat!E93+Hivatal!E93+Óvoda!E93+'Közösségi H'!E93</f>
        <v>0</v>
      </c>
      <c r="F93" s="73">
        <f>SUM(C93:E93)</f>
        <v>16711612</v>
      </c>
      <c r="G93" s="105">
        <f>Önkormányzat!G93+Hivatal!G93+Óvoda!G93+'Közösségi H'!G93</f>
        <v>0</v>
      </c>
      <c r="H93" s="80">
        <f>Önkormányzat!H93+Hivatal!H93+Óvoda!H93+'Közösségi H'!H93</f>
        <v>0</v>
      </c>
      <c r="I93" s="106">
        <f>Önkormányzat!I93+Hivatal!I93+Óvoda!I93+'Közösségi H'!I93</f>
        <v>0</v>
      </c>
      <c r="J93" s="73">
        <f>SUM(F93:I93)</f>
        <v>16711612</v>
      </c>
      <c r="K93" s="105">
        <f>Önkormányzat!K93+Hivatal!K93+Óvoda!K93+'Közösségi H'!K93</f>
        <v>0</v>
      </c>
      <c r="L93" s="80">
        <f>Önkormányzat!L93+Hivatal!L93+Óvoda!L93+'Közösségi H'!L93</f>
        <v>0</v>
      </c>
      <c r="M93" s="106">
        <f>Önkormányzat!M93+Hivatal!M93+Óvoda!M93+'Közösségi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ca="1" si="63"/>
        <v>0</v>
      </c>
      <c r="L94" s="88">
        <f t="shared" si="63"/>
        <v>0</v>
      </c>
      <c r="M94" s="88">
        <f t="shared" si="63"/>
        <v>0</v>
      </c>
      <c r="N94" s="104">
        <f t="shared" ca="1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ca="1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ca="1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ca="1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ca="1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ca="1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ca="1" si="63"/>
        <v>77685606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ca="1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ca="1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ca="1" si="63"/>
        <v>77314789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Önkormányzat!C95+Hivatal!C95+Óvoda!C95+'Közösségi H'!C95</f>
        <v>0</v>
      </c>
      <c r="D95" s="80">
        <f>Önkormányzat!D95+Hivatal!D95+Óvoda!D95+'Közösségi H'!D95</f>
        <v>0</v>
      </c>
      <c r="E95" s="106">
        <f>Önkormányzat!E95+Hivatal!E95+Óvoda!E95+'Közösségi H'!E95</f>
        <v>0</v>
      </c>
      <c r="F95" s="73">
        <f t="shared" ref="F95:F102" si="64">SUM(C95:E95)</f>
        <v>0</v>
      </c>
      <c r="G95" s="105">
        <f>Önkormányzat!G95+Hivatal!G95+Óvoda!G95+'Közösségi H'!G95</f>
        <v>0</v>
      </c>
      <c r="H95" s="80">
        <f>Önkormányzat!H95+Hivatal!H95+Óvoda!H95+'Közösségi H'!H95</f>
        <v>0</v>
      </c>
      <c r="I95" s="106">
        <f>Önkormányzat!I95+Hivatal!I95+Óvoda!I95+'Közösségi H'!I95</f>
        <v>0</v>
      </c>
      <c r="J95" s="73">
        <f t="shared" ref="J95:J103" si="65">SUM(F95:I95)</f>
        <v>0</v>
      </c>
      <c r="K95" s="105">
        <f ca="1">Önkormányzat!K95+Hivatal!K95+Óvoda!K95+'Közösségi H'!K95</f>
        <v>370817</v>
      </c>
      <c r="L95" s="80">
        <f>Önkormányzat!L95+Hivatal!L95+Óvoda!L95+'Közösségi H'!L95</f>
        <v>0</v>
      </c>
      <c r="M95" s="106">
        <f>Önkormányzat!M95+Hivatal!M95+Óvoda!M95+'Közösségi H'!M95</f>
        <v>0</v>
      </c>
      <c r="N95" s="73">
        <f t="shared" ref="N95:N103" ca="1" si="66">SUM(J95:M95)</f>
        <v>0</v>
      </c>
      <c r="O95" s="75"/>
      <c r="P95" s="74"/>
      <c r="Q95" s="74"/>
      <c r="R95" s="73">
        <f t="shared" ref="R95:R103" ca="1" si="67">SUM(N95:Q95)</f>
        <v>0</v>
      </c>
      <c r="S95" s="75"/>
      <c r="T95" s="74"/>
      <c r="U95" s="74"/>
      <c r="V95" s="73">
        <f t="shared" ref="V95:V103" ca="1" si="68">SUM(R95:U95)</f>
        <v>0</v>
      </c>
      <c r="W95" s="75"/>
      <c r="X95" s="74"/>
      <c r="Y95" s="74"/>
      <c r="Z95" s="73">
        <f t="shared" ref="Z95:Z103" ca="1" si="69">SUM(V95:Y95)</f>
        <v>0</v>
      </c>
      <c r="AA95" s="75"/>
      <c r="AB95" s="74"/>
      <c r="AC95" s="74"/>
      <c r="AD95" s="73">
        <f t="shared" ref="AD95:AD103" ca="1" si="70">SUM(Z95:AC95)</f>
        <v>0</v>
      </c>
      <c r="AE95" s="75"/>
      <c r="AF95" s="74"/>
      <c r="AG95" s="74"/>
      <c r="AH95" s="73">
        <f t="shared" ref="AH95:AH103" ca="1" si="71">SUM(AD95:AG95)</f>
        <v>0</v>
      </c>
      <c r="AI95" s="75"/>
      <c r="AJ95" s="74"/>
      <c r="AK95" s="74"/>
      <c r="AL95" s="73">
        <f t="shared" ref="AL95:AL103" ca="1" si="72">SUM(AH95:AK95)</f>
        <v>0</v>
      </c>
      <c r="AM95" s="75"/>
      <c r="AN95" s="74"/>
      <c r="AO95" s="74"/>
      <c r="AP95" s="73">
        <f t="shared" ref="AP95:AP103" ca="1" si="73">SUM(AL95:AO95)</f>
        <v>0</v>
      </c>
      <c r="AQ95" s="75"/>
      <c r="AR95" s="74"/>
      <c r="AS95" s="74"/>
      <c r="AT95" s="73">
        <f t="shared" ref="AT95:AT103" ca="1" si="74">SUM(AP95:AS95)</f>
        <v>0</v>
      </c>
      <c r="AU95" s="75"/>
      <c r="AV95" s="74"/>
      <c r="AW95" s="74"/>
      <c r="AX95" s="73">
        <f t="shared" ref="AX95:AX103" ca="1" si="75">SUM(AT95:AW95)</f>
        <v>0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Önkormányzat!C96+Hivatal!C96+Óvoda!C96+'Közösségi H'!C96</f>
        <v>0</v>
      </c>
      <c r="D96" s="80">
        <f>Önkormányzat!D96+Hivatal!D96+Óvoda!D96+'Közösségi H'!D96</f>
        <v>0</v>
      </c>
      <c r="E96" s="106">
        <f>Önkormányzat!E96+Hivatal!E96+Óvoda!E96+'Közösségi H'!E96</f>
        <v>0</v>
      </c>
      <c r="F96" s="73">
        <f t="shared" si="64"/>
        <v>0</v>
      </c>
      <c r="G96" s="105">
        <f>Önkormányzat!G96+Hivatal!G96+Óvoda!G96+'Közösségi H'!G96</f>
        <v>0</v>
      </c>
      <c r="H96" s="80">
        <f>Önkormányzat!H96+Hivatal!H96+Óvoda!H96+'Közösségi H'!H96</f>
        <v>0</v>
      </c>
      <c r="I96" s="106">
        <f>Önkormányzat!I96+Hivatal!I96+Óvoda!I96+'Közösségi H'!I96</f>
        <v>0</v>
      </c>
      <c r="J96" s="73">
        <f t="shared" si="65"/>
        <v>0</v>
      </c>
      <c r="K96" s="105">
        <f ca="1">Önkormányzat!K96+Hivatal!K96+Óvoda!K96+'Közösségi H'!K96</f>
        <v>370817</v>
      </c>
      <c r="L96" s="80">
        <f>Önkormányzat!L96+Hivatal!L96+Óvoda!L96+'Közösségi H'!L96</f>
        <v>0</v>
      </c>
      <c r="M96" s="106">
        <f>Önkormányzat!M96+Hivatal!M96+Óvoda!M96+'Közösségi H'!M96</f>
        <v>0</v>
      </c>
      <c r="N96" s="73">
        <f t="shared" ca="1" si="66"/>
        <v>370817</v>
      </c>
      <c r="O96" s="75"/>
      <c r="P96" s="74"/>
      <c r="Q96" s="74"/>
      <c r="R96" s="73">
        <f t="shared" ca="1" si="67"/>
        <v>370817</v>
      </c>
      <c r="S96" s="75"/>
      <c r="T96" s="74"/>
      <c r="U96" s="74"/>
      <c r="V96" s="73">
        <f t="shared" ca="1" si="68"/>
        <v>370817</v>
      </c>
      <c r="W96" s="75"/>
      <c r="X96" s="74"/>
      <c r="Y96" s="74"/>
      <c r="Z96" s="73">
        <f t="shared" ca="1" si="69"/>
        <v>370817</v>
      </c>
      <c r="AA96" s="75"/>
      <c r="AB96" s="74"/>
      <c r="AC96" s="74"/>
      <c r="AD96" s="73">
        <f t="shared" ca="1" si="70"/>
        <v>370817</v>
      </c>
      <c r="AE96" s="75"/>
      <c r="AF96" s="74"/>
      <c r="AG96" s="74"/>
      <c r="AH96" s="73">
        <f t="shared" ca="1" si="71"/>
        <v>370817</v>
      </c>
      <c r="AI96" s="75"/>
      <c r="AJ96" s="74"/>
      <c r="AK96" s="74"/>
      <c r="AL96" s="73">
        <f t="shared" ca="1" si="72"/>
        <v>370817</v>
      </c>
      <c r="AM96" s="75"/>
      <c r="AN96" s="74"/>
      <c r="AO96" s="74"/>
      <c r="AP96" s="73">
        <f t="shared" ca="1" si="73"/>
        <v>370817</v>
      </c>
      <c r="AQ96" s="75"/>
      <c r="AR96" s="74"/>
      <c r="AS96" s="74"/>
      <c r="AT96" s="73">
        <f t="shared" ca="1" si="74"/>
        <v>370817</v>
      </c>
      <c r="AU96" s="75"/>
      <c r="AV96" s="74"/>
      <c r="AW96" s="74"/>
      <c r="AX96" s="73">
        <f t="shared" ca="1" si="75"/>
        <v>0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Önkormányzat!C97+Hivatal!C97+Óvoda!C97+'Közösségi H'!C97</f>
        <v>0</v>
      </c>
      <c r="D97" s="80">
        <f>Önkormányzat!D97+Hivatal!D97+Óvoda!D97+'Közösségi H'!D97</f>
        <v>0</v>
      </c>
      <c r="E97" s="106">
        <f>Önkormányzat!E97+Hivatal!E97+Óvoda!E97+'Közösségi H'!E97</f>
        <v>0</v>
      </c>
      <c r="F97" s="73">
        <f t="shared" si="64"/>
        <v>0</v>
      </c>
      <c r="G97" s="105">
        <f>Önkormányzat!G97+Hivatal!G97+Óvoda!G97+'Közösségi H'!G97</f>
        <v>0</v>
      </c>
      <c r="H97" s="80">
        <f>Önkormányzat!H97+Hivatal!H97+Óvoda!H97+'Közösségi H'!H97</f>
        <v>0</v>
      </c>
      <c r="I97" s="106">
        <f>Önkormányzat!I97+Hivatal!I97+Óvoda!I97+'Közösségi H'!I97</f>
        <v>0</v>
      </c>
      <c r="J97" s="73">
        <f t="shared" si="65"/>
        <v>0</v>
      </c>
      <c r="K97" s="105">
        <f ca="1">Önkormányzat!K97+Hivatal!K97+Óvoda!K97+'Közösségi H'!K97</f>
        <v>370817</v>
      </c>
      <c r="L97" s="80">
        <f>Önkormányzat!L97+Hivatal!L97+Óvoda!L97+'Közösségi H'!L97</f>
        <v>0</v>
      </c>
      <c r="M97" s="106">
        <f>Önkormányzat!M97+Hivatal!M97+Óvoda!M97+'Közösségi H'!M97</f>
        <v>0</v>
      </c>
      <c r="N97" s="73">
        <f t="shared" ca="1" si="66"/>
        <v>370817</v>
      </c>
      <c r="O97" s="75"/>
      <c r="P97" s="74"/>
      <c r="Q97" s="74"/>
      <c r="R97" s="73">
        <f t="shared" ca="1" si="67"/>
        <v>370817</v>
      </c>
      <c r="S97" s="75"/>
      <c r="T97" s="74"/>
      <c r="U97" s="74"/>
      <c r="V97" s="73">
        <f t="shared" ca="1" si="68"/>
        <v>370817</v>
      </c>
      <c r="W97" s="75"/>
      <c r="X97" s="74"/>
      <c r="Y97" s="74"/>
      <c r="Z97" s="73">
        <f t="shared" ca="1" si="69"/>
        <v>370817</v>
      </c>
      <c r="AA97" s="75"/>
      <c r="AB97" s="74"/>
      <c r="AC97" s="74"/>
      <c r="AD97" s="73">
        <f t="shared" ca="1" si="70"/>
        <v>370817</v>
      </c>
      <c r="AE97" s="75"/>
      <c r="AF97" s="74"/>
      <c r="AG97" s="74"/>
      <c r="AH97" s="73">
        <f t="shared" ca="1" si="71"/>
        <v>370817</v>
      </c>
      <c r="AI97" s="75"/>
      <c r="AJ97" s="74"/>
      <c r="AK97" s="74"/>
      <c r="AL97" s="73">
        <f t="shared" ca="1" si="72"/>
        <v>370817</v>
      </c>
      <c r="AM97" s="75"/>
      <c r="AN97" s="74"/>
      <c r="AO97" s="74"/>
      <c r="AP97" s="73">
        <f t="shared" ca="1" si="73"/>
        <v>370817</v>
      </c>
      <c r="AQ97" s="75"/>
      <c r="AR97" s="74"/>
      <c r="AS97" s="74"/>
      <c r="AT97" s="73">
        <f t="shared" ca="1" si="74"/>
        <v>370817</v>
      </c>
      <c r="AU97" s="75"/>
      <c r="AV97" s="74"/>
      <c r="AW97" s="74"/>
      <c r="AX97" s="73">
        <f t="shared" ca="1" si="75"/>
        <v>370817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Önkormányzat!C98+Hivatal!C98+Óvoda!C98+'Közösségi H'!C98</f>
        <v>0</v>
      </c>
      <c r="D98" s="80">
        <f>Önkormányzat!D98+Hivatal!D98+Óvoda!D98+'Közösségi H'!D98</f>
        <v>0</v>
      </c>
      <c r="E98" s="106">
        <f>Önkormányzat!E98+Hivatal!E98+Óvoda!E98+'Közösségi H'!E98</f>
        <v>0</v>
      </c>
      <c r="F98" s="73">
        <f t="shared" si="64"/>
        <v>0</v>
      </c>
      <c r="G98" s="105">
        <f>Önkormányzat!G98+Hivatal!G98+Óvoda!G98+'Közösségi H'!G98</f>
        <v>0</v>
      </c>
      <c r="H98" s="80">
        <f>Önkormányzat!H98+Hivatal!H98+Óvoda!H98+'Közösségi H'!H98</f>
        <v>0</v>
      </c>
      <c r="I98" s="106">
        <f>Önkormányzat!I98+Hivatal!I98+Óvoda!I98+'Közösségi H'!I98</f>
        <v>0</v>
      </c>
      <c r="J98" s="73">
        <f t="shared" si="65"/>
        <v>0</v>
      </c>
      <c r="K98" s="105">
        <f ca="1">Önkormányzat!K98+Hivatal!K98+Óvoda!K98+'Közösségi H'!K98</f>
        <v>370817</v>
      </c>
      <c r="L98" s="80">
        <f>Önkormányzat!L98+Hivatal!L98+Óvoda!L98+'Közösségi H'!L98</f>
        <v>0</v>
      </c>
      <c r="M98" s="106">
        <f>Önkormányzat!M98+Hivatal!M98+Óvoda!M98+'Közösségi H'!M98</f>
        <v>0</v>
      </c>
      <c r="N98" s="73">
        <f t="shared" ca="1" si="66"/>
        <v>0</v>
      </c>
      <c r="O98" s="75"/>
      <c r="P98" s="74"/>
      <c r="Q98" s="74"/>
      <c r="R98" s="73">
        <f t="shared" ca="1" si="67"/>
        <v>0</v>
      </c>
      <c r="S98" s="75"/>
      <c r="T98" s="74"/>
      <c r="U98" s="74"/>
      <c r="V98" s="73">
        <f t="shared" ca="1" si="68"/>
        <v>0</v>
      </c>
      <c r="W98" s="75"/>
      <c r="X98" s="74"/>
      <c r="Y98" s="74"/>
      <c r="Z98" s="73">
        <f t="shared" ca="1" si="69"/>
        <v>0</v>
      </c>
      <c r="AA98" s="75"/>
      <c r="AB98" s="74"/>
      <c r="AC98" s="74"/>
      <c r="AD98" s="73">
        <f t="shared" ca="1" si="70"/>
        <v>0</v>
      </c>
      <c r="AE98" s="75"/>
      <c r="AF98" s="74"/>
      <c r="AG98" s="74"/>
      <c r="AH98" s="73">
        <f t="shared" ca="1" si="71"/>
        <v>0</v>
      </c>
      <c r="AI98" s="75"/>
      <c r="AJ98" s="74"/>
      <c r="AK98" s="74"/>
      <c r="AL98" s="73">
        <f t="shared" ca="1" si="72"/>
        <v>0</v>
      </c>
      <c r="AM98" s="75"/>
      <c r="AN98" s="74"/>
      <c r="AO98" s="74"/>
      <c r="AP98" s="73">
        <f t="shared" ca="1" si="73"/>
        <v>0</v>
      </c>
      <c r="AQ98" s="75"/>
      <c r="AR98" s="74"/>
      <c r="AS98" s="74"/>
      <c r="AT98" s="73">
        <f t="shared" ca="1" si="74"/>
        <v>0</v>
      </c>
      <c r="AU98" s="75"/>
      <c r="AV98" s="74"/>
      <c r="AW98" s="74"/>
      <c r="AX98" s="73">
        <f t="shared" ca="1" si="75"/>
        <v>0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Önkormányzat!C99+Hivatal!C99+Óvoda!C99+'Közösségi H'!C99</f>
        <v>0</v>
      </c>
      <c r="D99" s="80">
        <f>Önkormányzat!D99+Hivatal!D99+Óvoda!D99+'Közösségi H'!D99</f>
        <v>0</v>
      </c>
      <c r="E99" s="106">
        <f>Önkormányzat!E99+Hivatal!E99+Óvoda!E99+'Közösségi H'!E99</f>
        <v>0</v>
      </c>
      <c r="F99" s="73">
        <f t="shared" si="64"/>
        <v>0</v>
      </c>
      <c r="G99" s="105">
        <f>Önkormányzat!G99+Hivatal!G99+Óvoda!G99+'Közösségi H'!G99</f>
        <v>0</v>
      </c>
      <c r="H99" s="80">
        <f>Önkormányzat!H99+Hivatal!H99+Óvoda!H99+'Közösségi H'!H99</f>
        <v>0</v>
      </c>
      <c r="I99" s="106">
        <f>Önkormányzat!I99+Hivatal!I99+Óvoda!I99+'Közösségi H'!I99</f>
        <v>0</v>
      </c>
      <c r="J99" s="73">
        <f t="shared" si="65"/>
        <v>0</v>
      </c>
      <c r="K99" s="105">
        <f ca="1">Önkormányzat!K99+Hivatal!K99+Óvoda!K99+'Közösségi H'!K99</f>
        <v>370817</v>
      </c>
      <c r="L99" s="80">
        <f>Önkormányzat!L99+Hivatal!L99+Óvoda!L99+'Közösségi H'!L99</f>
        <v>0</v>
      </c>
      <c r="M99" s="106">
        <f>Önkormányzat!M99+Hivatal!M99+Óvoda!M99+'Közösségi H'!M99</f>
        <v>0</v>
      </c>
      <c r="N99" s="73">
        <f t="shared" ca="1" si="66"/>
        <v>370817</v>
      </c>
      <c r="O99" s="75"/>
      <c r="P99" s="74"/>
      <c r="Q99" s="74"/>
      <c r="R99" s="73">
        <f t="shared" ca="1" si="67"/>
        <v>370817</v>
      </c>
      <c r="S99" s="75"/>
      <c r="T99" s="74"/>
      <c r="U99" s="74"/>
      <c r="V99" s="73">
        <f t="shared" ca="1" si="68"/>
        <v>370817</v>
      </c>
      <c r="W99" s="75"/>
      <c r="X99" s="74"/>
      <c r="Y99" s="74"/>
      <c r="Z99" s="73">
        <f t="shared" ca="1" si="69"/>
        <v>370817</v>
      </c>
      <c r="AA99" s="75"/>
      <c r="AB99" s="74"/>
      <c r="AC99" s="74"/>
      <c r="AD99" s="73">
        <f t="shared" ca="1" si="70"/>
        <v>370817</v>
      </c>
      <c r="AE99" s="75"/>
      <c r="AF99" s="74"/>
      <c r="AG99" s="74"/>
      <c r="AH99" s="73">
        <f t="shared" ca="1" si="71"/>
        <v>370817</v>
      </c>
      <c r="AI99" s="75"/>
      <c r="AJ99" s="74"/>
      <c r="AK99" s="74"/>
      <c r="AL99" s="73">
        <f t="shared" ca="1" si="72"/>
        <v>370817</v>
      </c>
      <c r="AM99" s="75"/>
      <c r="AN99" s="74"/>
      <c r="AO99" s="74"/>
      <c r="AP99" s="73">
        <f t="shared" ca="1" si="73"/>
        <v>370817</v>
      </c>
      <c r="AQ99" s="75"/>
      <c r="AR99" s="74"/>
      <c r="AS99" s="74"/>
      <c r="AT99" s="73">
        <f t="shared" ca="1" si="74"/>
        <v>0</v>
      </c>
      <c r="AU99" s="75"/>
      <c r="AV99" s="74"/>
      <c r="AW99" s="74"/>
      <c r="AX99" s="73">
        <f t="shared" ca="1" si="75"/>
        <v>0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Önkormányzat!C100+Hivatal!C100+Óvoda!C100+'Közösségi H'!C100</f>
        <v>0</v>
      </c>
      <c r="D100" s="80">
        <f>Önkormányzat!D100+Hivatal!D100+Óvoda!D100+'Közösségi H'!D100</f>
        <v>0</v>
      </c>
      <c r="E100" s="106">
        <f>Önkormányzat!E100+Hivatal!E100+Óvoda!E100+'Közösségi H'!E100</f>
        <v>0</v>
      </c>
      <c r="F100" s="73">
        <f t="shared" si="64"/>
        <v>0</v>
      </c>
      <c r="G100" s="105">
        <f>Önkormányzat!G100+Hivatal!G100+Óvoda!G100+'Közösségi H'!G100</f>
        <v>0</v>
      </c>
      <c r="H100" s="80">
        <f>Önkormányzat!H100+Hivatal!H100+Óvoda!H100+'Közösségi H'!H100</f>
        <v>0</v>
      </c>
      <c r="I100" s="106">
        <f>Önkormányzat!I100+Hivatal!I100+Óvoda!I100+'Közösségi H'!I100</f>
        <v>0</v>
      </c>
      <c r="J100" s="73">
        <f t="shared" si="65"/>
        <v>0</v>
      </c>
      <c r="K100" s="105">
        <f ca="1">Önkormányzat!K100+Hivatal!K100+Óvoda!K100+'Közösségi H'!K100</f>
        <v>370817</v>
      </c>
      <c r="L100" s="80">
        <f>Önkormányzat!L100+Hivatal!L100+Óvoda!L100+'Közösségi H'!L100</f>
        <v>0</v>
      </c>
      <c r="M100" s="106">
        <f>Önkormányzat!M100+Hivatal!M100+Óvoda!M100+'Közösségi H'!M100</f>
        <v>0</v>
      </c>
      <c r="N100" s="73">
        <f t="shared" ca="1" si="66"/>
        <v>370817</v>
      </c>
      <c r="O100" s="75"/>
      <c r="P100" s="74"/>
      <c r="Q100" s="74"/>
      <c r="R100" s="73">
        <f t="shared" ca="1" si="67"/>
        <v>370817</v>
      </c>
      <c r="S100" s="75"/>
      <c r="T100" s="74"/>
      <c r="U100" s="74"/>
      <c r="V100" s="73">
        <f t="shared" ca="1" si="68"/>
        <v>370817</v>
      </c>
      <c r="W100" s="75"/>
      <c r="X100" s="74"/>
      <c r="Y100" s="74"/>
      <c r="Z100" s="73">
        <f t="shared" ca="1" si="69"/>
        <v>370817</v>
      </c>
      <c r="AA100" s="75"/>
      <c r="AB100" s="74"/>
      <c r="AC100" s="74"/>
      <c r="AD100" s="73">
        <f t="shared" ca="1" si="70"/>
        <v>370817</v>
      </c>
      <c r="AE100" s="75"/>
      <c r="AF100" s="74"/>
      <c r="AG100" s="74"/>
      <c r="AH100" s="73">
        <f t="shared" ca="1" si="71"/>
        <v>370817</v>
      </c>
      <c r="AI100" s="75"/>
      <c r="AJ100" s="74"/>
      <c r="AK100" s="74"/>
      <c r="AL100" s="73">
        <f t="shared" ca="1" si="72"/>
        <v>370817</v>
      </c>
      <c r="AM100" s="75"/>
      <c r="AN100" s="74"/>
      <c r="AO100" s="74"/>
      <c r="AP100" s="73">
        <f t="shared" ca="1" si="73"/>
        <v>370817</v>
      </c>
      <c r="AQ100" s="75"/>
      <c r="AR100" s="74"/>
      <c r="AS100" s="74"/>
      <c r="AT100" s="73">
        <f t="shared" ca="1" si="74"/>
        <v>0</v>
      </c>
      <c r="AU100" s="75"/>
      <c r="AV100" s="74"/>
      <c r="AW100" s="74"/>
      <c r="AX100" s="73">
        <f t="shared" ca="1" si="75"/>
        <v>0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Önkormányzat!C101+Hivatal!C101+Óvoda!C101+'Közösségi H'!C101</f>
        <v>0</v>
      </c>
      <c r="D101" s="80">
        <f>Önkormányzat!D101+Hivatal!D101+Óvoda!D101+'Közösségi H'!D101</f>
        <v>0</v>
      </c>
      <c r="E101" s="106">
        <f>Önkormányzat!E101+Hivatal!E101+Óvoda!E101+'Közösségi H'!E101</f>
        <v>0</v>
      </c>
      <c r="F101" s="73">
        <f t="shared" si="64"/>
        <v>0</v>
      </c>
      <c r="G101" s="105">
        <f>Önkormányzat!G101+Hivatal!G101+Óvoda!G101+'Közösségi H'!G101</f>
        <v>0</v>
      </c>
      <c r="H101" s="80">
        <f>Önkormányzat!H101+Hivatal!H101+Óvoda!H101+'Közösségi H'!H101</f>
        <v>0</v>
      </c>
      <c r="I101" s="106">
        <f>Önkormányzat!I101+Hivatal!I101+Óvoda!I101+'Közösségi H'!I101</f>
        <v>0</v>
      </c>
      <c r="J101" s="73">
        <f t="shared" si="65"/>
        <v>0</v>
      </c>
      <c r="K101" s="105">
        <f ca="1">Önkormányzat!K101+Hivatal!K101+Óvoda!K101+'Közösségi H'!K101</f>
        <v>370817</v>
      </c>
      <c r="L101" s="80">
        <f>Önkormányzat!L101+Hivatal!L101+Óvoda!L101+'Közösségi H'!L101</f>
        <v>0</v>
      </c>
      <c r="M101" s="106">
        <f>Önkormányzat!M101+Hivatal!M101+Óvoda!M101+'Közösségi H'!M101</f>
        <v>0</v>
      </c>
      <c r="N101" s="73">
        <f t="shared" ca="1" si="66"/>
        <v>0</v>
      </c>
      <c r="O101" s="75"/>
      <c r="P101" s="74"/>
      <c r="Q101" s="74"/>
      <c r="R101" s="73">
        <f t="shared" ca="1" si="67"/>
        <v>0</v>
      </c>
      <c r="S101" s="75"/>
      <c r="T101" s="74"/>
      <c r="U101" s="74"/>
      <c r="V101" s="73">
        <f t="shared" ca="1" si="68"/>
        <v>0</v>
      </c>
      <c r="W101" s="75"/>
      <c r="X101" s="74"/>
      <c r="Y101" s="74"/>
      <c r="Z101" s="73">
        <f t="shared" ca="1" si="69"/>
        <v>0</v>
      </c>
      <c r="AA101" s="75"/>
      <c r="AB101" s="74"/>
      <c r="AC101" s="74"/>
      <c r="AD101" s="73">
        <f t="shared" ca="1" si="70"/>
        <v>0</v>
      </c>
      <c r="AE101" s="75"/>
      <c r="AF101" s="74"/>
      <c r="AG101" s="74"/>
      <c r="AH101" s="73">
        <f t="shared" ca="1" si="71"/>
        <v>0</v>
      </c>
      <c r="AI101" s="75"/>
      <c r="AJ101" s="74"/>
      <c r="AK101" s="74"/>
      <c r="AL101" s="73">
        <f t="shared" ca="1" si="72"/>
        <v>0</v>
      </c>
      <c r="AM101" s="75"/>
      <c r="AN101" s="74"/>
      <c r="AO101" s="74"/>
      <c r="AP101" s="73">
        <f t="shared" ca="1" si="73"/>
        <v>0</v>
      </c>
      <c r="AQ101" s="75"/>
      <c r="AR101" s="74"/>
      <c r="AS101" s="74"/>
      <c r="AT101" s="73">
        <f t="shared" ca="1" si="74"/>
        <v>0</v>
      </c>
      <c r="AU101" s="75"/>
      <c r="AV101" s="74"/>
      <c r="AW101" s="74"/>
      <c r="AX101" s="73">
        <f t="shared" ca="1" si="75"/>
        <v>0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Önkormányzat!C102+Hivatal!C102+Óvoda!C102+'Közösségi H'!C102</f>
        <v>0</v>
      </c>
      <c r="D102" s="80">
        <f>Önkormányzat!D102+Hivatal!D102+Óvoda!D102+'Közösségi H'!D102</f>
        <v>0</v>
      </c>
      <c r="E102" s="106">
        <f>Önkormányzat!E102+Hivatal!E102+Óvoda!E102+'Közösségi H'!E102</f>
        <v>0</v>
      </c>
      <c r="F102" s="73">
        <f t="shared" si="64"/>
        <v>0</v>
      </c>
      <c r="G102" s="105">
        <f>Önkormányzat!G102+Hivatal!G102+Óvoda!G102+'Közösségi H'!G102</f>
        <v>0</v>
      </c>
      <c r="H102" s="80">
        <f>Önkormányzat!H102+Hivatal!H102+Óvoda!H102+'Közösségi H'!H102</f>
        <v>0</v>
      </c>
      <c r="I102" s="106">
        <f>Önkormányzat!I102+Hivatal!I102+Óvoda!I102+'Közösségi H'!I102</f>
        <v>0</v>
      </c>
      <c r="J102" s="73">
        <f t="shared" si="65"/>
        <v>0</v>
      </c>
      <c r="K102" s="105">
        <f ca="1">Önkormányzat!K102+Hivatal!K102+Óvoda!K102+'Közösségi H'!K102</f>
        <v>370817</v>
      </c>
      <c r="L102" s="80">
        <f>Önkormányzat!L102+Hivatal!L102+Óvoda!L102+'Közösségi H'!L102</f>
        <v>0</v>
      </c>
      <c r="M102" s="106">
        <f>Önkormányzat!M102+Hivatal!M102+Óvoda!M102+'Közösségi H'!M102</f>
        <v>0</v>
      </c>
      <c r="N102" s="73">
        <f t="shared" ca="1" si="66"/>
        <v>370817</v>
      </c>
      <c r="O102" s="75"/>
      <c r="P102" s="74"/>
      <c r="Q102" s="74"/>
      <c r="R102" s="73">
        <f t="shared" ca="1" si="67"/>
        <v>370817</v>
      </c>
      <c r="S102" s="75"/>
      <c r="T102" s="74"/>
      <c r="U102" s="74"/>
      <c r="V102" s="73">
        <f t="shared" ca="1" si="68"/>
        <v>370817</v>
      </c>
      <c r="W102" s="75"/>
      <c r="X102" s="74"/>
      <c r="Y102" s="74"/>
      <c r="Z102" s="73">
        <f t="shared" ca="1" si="69"/>
        <v>370817</v>
      </c>
      <c r="AA102" s="75"/>
      <c r="AB102" s="74"/>
      <c r="AC102" s="74"/>
      <c r="AD102" s="73">
        <f t="shared" ca="1" si="70"/>
        <v>370817</v>
      </c>
      <c r="AE102" s="75"/>
      <c r="AF102" s="74"/>
      <c r="AG102" s="74"/>
      <c r="AH102" s="73">
        <f t="shared" ca="1" si="71"/>
        <v>370817</v>
      </c>
      <c r="AI102" s="75"/>
      <c r="AJ102" s="74"/>
      <c r="AK102" s="74"/>
      <c r="AL102" s="73">
        <f t="shared" ca="1" si="72"/>
        <v>370817</v>
      </c>
      <c r="AM102" s="75"/>
      <c r="AN102" s="74"/>
      <c r="AO102" s="74"/>
      <c r="AP102" s="73">
        <f t="shared" ca="1" si="73"/>
        <v>370817</v>
      </c>
      <c r="AQ102" s="75"/>
      <c r="AR102" s="74"/>
      <c r="AS102" s="74"/>
      <c r="AT102" s="73">
        <f t="shared" ca="1" si="74"/>
        <v>370817</v>
      </c>
      <c r="AU102" s="75"/>
      <c r="AV102" s="74"/>
      <c r="AW102" s="74"/>
      <c r="AX102" s="73">
        <f t="shared" ca="1" si="75"/>
        <v>370817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Önkormányzat!C103+Hivatal!C103+Óvoda!C103+'Közösségi H'!C103</f>
        <v>0</v>
      </c>
      <c r="D103" s="80">
        <f>Önkormányzat!D103+Hivatal!D103+Óvoda!D103+'Közösségi H'!D103</f>
        <v>0</v>
      </c>
      <c r="E103" s="106">
        <f>Önkormányzat!E103+Hivatal!E103+Óvoda!E103+'Közösségi H'!E103</f>
        <v>0</v>
      </c>
      <c r="F103" s="73"/>
      <c r="G103" s="105">
        <f>Önkormányzat!G103+Hivatal!G103+Óvoda!G103+'Közösségi H'!G103</f>
        <v>0</v>
      </c>
      <c r="H103" s="80">
        <f>Önkormányzat!H103+Hivatal!H103+Óvoda!H103+'Közösségi H'!H103</f>
        <v>0</v>
      </c>
      <c r="I103" s="106">
        <f>Önkormányzat!I103+Hivatal!I103+Óvoda!I103+'Közösségi H'!I103</f>
        <v>0</v>
      </c>
      <c r="J103" s="73">
        <f t="shared" si="65"/>
        <v>0</v>
      </c>
      <c r="K103" s="105">
        <f ca="1">Önkormányzat!K103+Hivatal!K103+Óvoda!K103+'Közösségi H'!K103</f>
        <v>370817</v>
      </c>
      <c r="L103" s="80">
        <f>Önkormányzat!L103+Hivatal!L103+Óvoda!L103+'Közösségi H'!L103</f>
        <v>0</v>
      </c>
      <c r="M103" s="106">
        <f>Önkormányzat!M103+Hivatal!M103+Óvoda!M103+'Közösségi H'!M103</f>
        <v>0</v>
      </c>
      <c r="N103" s="73">
        <f t="shared" ca="1" si="66"/>
        <v>370817</v>
      </c>
      <c r="O103" s="75"/>
      <c r="P103" s="74"/>
      <c r="Q103" s="74"/>
      <c r="R103" s="73">
        <f t="shared" ca="1" si="67"/>
        <v>370817</v>
      </c>
      <c r="S103" s="75"/>
      <c r="T103" s="74"/>
      <c r="U103" s="74"/>
      <c r="V103" s="73">
        <f t="shared" ca="1" si="68"/>
        <v>370817</v>
      </c>
      <c r="W103" s="75"/>
      <c r="X103" s="74"/>
      <c r="Y103" s="74"/>
      <c r="Z103" s="73">
        <f t="shared" ca="1" si="69"/>
        <v>370817</v>
      </c>
      <c r="AA103" s="75"/>
      <c r="AB103" s="74"/>
      <c r="AC103" s="74"/>
      <c r="AD103" s="73">
        <f t="shared" ca="1" si="70"/>
        <v>370817</v>
      </c>
      <c r="AE103" s="75"/>
      <c r="AF103" s="74"/>
      <c r="AG103" s="74"/>
      <c r="AH103" s="73">
        <f t="shared" ca="1" si="71"/>
        <v>370817</v>
      </c>
      <c r="AI103" s="75"/>
      <c r="AJ103" s="74"/>
      <c r="AK103" s="74"/>
      <c r="AL103" s="73">
        <f t="shared" ca="1" si="72"/>
        <v>370817</v>
      </c>
      <c r="AM103" s="75"/>
      <c r="AN103" s="74"/>
      <c r="AO103" s="74"/>
      <c r="AP103" s="73">
        <f t="shared" ca="1" si="73"/>
        <v>370817</v>
      </c>
      <c r="AQ103" s="75"/>
      <c r="AR103" s="74"/>
      <c r="AS103" s="74"/>
      <c r="AT103" s="73">
        <f t="shared" ca="1" si="74"/>
        <v>370817</v>
      </c>
      <c r="AU103" s="75"/>
      <c r="AV103" s="74"/>
      <c r="AW103" s="74"/>
      <c r="AX103" s="73">
        <f t="shared" ca="1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 ca="1">SUM(K95:K102)</f>
        <v>2595719</v>
      </c>
      <c r="L104" s="88">
        <f>SUM(L95:L102)</f>
        <v>0</v>
      </c>
      <c r="M104" s="88">
        <f>SUM(M95:M102)</f>
        <v>0</v>
      </c>
      <c r="N104" s="87" t="str">
        <f ca="1">IF((SUM(J104:M104))=(SUM(N95:N103)),SUM(N95:N103),"HIBA!")</f>
        <v>HIBA!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 t="str">
        <f ca="1">IF((SUM(N104:Q104))=(SUM(R95:R103)),SUM(R95:R103),"HIBA!")</f>
        <v>HIBA!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 t="str">
        <f ca="1">IF((SUM(R104:U104))=(SUM(V95:V103)),SUM(V95:V103),"HIBA!")</f>
        <v>HIBA!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 t="str">
        <f ca="1">IF((SUM(V104:Y104))=(SUM(Z95:Z103)),SUM(Z95:Z103),"HIBA!")</f>
        <v>HIBA!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 t="str">
        <f ca="1">IF((SUM(Z104:AC104))=(SUM(AD95:AD103)),SUM(AD95:AD103),"HIBA!")</f>
        <v>HIBA!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 t="str">
        <f ca="1">IF((SUM(AD104:AG104))=(SUM(AH95:AH103)),SUM(AH95:AH103),"HIBA!")</f>
        <v>HIBA!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 t="str">
        <f ca="1">IF((SUM(AH104:AK104))=(SUM(AL95:AL103)),SUM(AL95:AL103),"HIBA!")</f>
        <v>HIBA!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 t="str">
        <f ca="1">IF((SUM(AL104:AO104))=(SUM(AP95:AP103)),SUM(AP95:AP103),"HIBA!")</f>
        <v>HIBA!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 t="str">
        <f ca="1">IF((SUM(AP104:AS104))=(SUM(AT95:AT103)),SUM(AT95:AT103),"HIBA!")</f>
        <v>HIBA!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 t="str">
        <f ca="1">IF((SUM(AT104:AW104))=(SUM(AX95:AX103)),SUM(AX95:AX103),"HIBA!")</f>
        <v>HIBA!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 ca="1">SUM(K104,K94,K89)</f>
        <v>0</v>
      </c>
      <c r="L105" s="85">
        <f>SUM(L104,L94,L89)</f>
        <v>0</v>
      </c>
      <c r="M105" s="85">
        <f>SUM(M104,M94,M89)</f>
        <v>0</v>
      </c>
      <c r="N105" s="84">
        <f ca="1"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 ca="1"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 ca="1"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 ca="1"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 ca="1"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 ca="1"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 ca="1"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 ca="1"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 ca="1"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 ca="1">IF((SUM(AT105:AW105))=(AX104+AX94+AX89),SUM(AX104+AX94+AX89),"HIBA!")</f>
        <v>79116498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 ca="1">SUM(K105,K81)</f>
        <v>370817</v>
      </c>
      <c r="L106" s="71">
        <f>SUM(L105,L81)</f>
        <v>0</v>
      </c>
      <c r="M106" s="71">
        <f>SUM(M105,M81)</f>
        <v>0</v>
      </c>
      <c r="N106" s="70">
        <f ca="1">IF((SUM(J106:M106))=(N105+N81),SUM(N105+N81),"HIBA!")</f>
        <v>127720996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 ca="1"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 ca="1"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 ca="1"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 ca="1"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 ca="1"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 ca="1"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 ca="1"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 ca="1"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 ca="1"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Önkormányzat!C107+Hivatal!C107+Óvoda!C107+'Közösségi H'!C107</f>
        <v>0</v>
      </c>
      <c r="D107" s="80">
        <f>Önkormányzat!D107+Hivatal!D107+Óvoda!D107+'Közösségi H'!D107</f>
        <v>0</v>
      </c>
      <c r="E107" s="106">
        <f>Önkormányzat!E107+Hivatal!E107+Óvoda!E107+'Közösségi H'!E107</f>
        <v>0</v>
      </c>
      <c r="F107" s="79">
        <f>SUM(C107:E107)</f>
        <v>0</v>
      </c>
      <c r="G107" s="105">
        <f>Önkormányzat!G107+Hivatal!G107+Óvoda!G107+'Közösségi H'!G107</f>
        <v>0</v>
      </c>
      <c r="H107" s="80">
        <f>Önkormányzat!H107+Hivatal!H107+Óvoda!H107+'Közösségi H'!H107</f>
        <v>0</v>
      </c>
      <c r="I107" s="106">
        <f>Önkormányzat!I107+Hivatal!I107+Óvoda!I107+'Közösségi H'!I107</f>
        <v>0</v>
      </c>
      <c r="J107" s="79">
        <f>SUM(F107:I107)</f>
        <v>0</v>
      </c>
      <c r="K107" s="105">
        <f ca="1">Önkormányzat!K107+Hivatal!K107+Óvoda!K107+'Közösségi H'!K107</f>
        <v>370817</v>
      </c>
      <c r="L107" s="80">
        <f>Önkormányzat!L107+Hivatal!L107+Óvoda!L107+'Közösségi H'!L107</f>
        <v>0</v>
      </c>
      <c r="M107" s="106">
        <f>Önkormányzat!M107+Hivatal!M107+Óvoda!M107+'Közösségi H'!M107</f>
        <v>0</v>
      </c>
      <c r="N107" s="79">
        <f ca="1">SUM(J107:M107)</f>
        <v>370817</v>
      </c>
      <c r="O107" s="81"/>
      <c r="P107" s="80"/>
      <c r="Q107" s="80"/>
      <c r="R107" s="79">
        <f ca="1">SUM(N107:Q107)</f>
        <v>370817</v>
      </c>
      <c r="S107" s="81"/>
      <c r="T107" s="80"/>
      <c r="U107" s="80"/>
      <c r="V107" s="79">
        <f ca="1">SUM(R107:U107)</f>
        <v>370817</v>
      </c>
      <c r="W107" s="81"/>
      <c r="X107" s="80"/>
      <c r="Y107" s="80"/>
      <c r="Z107" s="79">
        <f ca="1">SUM(V107:Y107)</f>
        <v>370817</v>
      </c>
      <c r="AA107" s="81"/>
      <c r="AB107" s="80"/>
      <c r="AC107" s="80"/>
      <c r="AD107" s="79">
        <f ca="1">SUM(Z107:AC107)</f>
        <v>370817</v>
      </c>
      <c r="AE107" s="81"/>
      <c r="AF107" s="80"/>
      <c r="AG107" s="80"/>
      <c r="AH107" s="79">
        <f ca="1">SUM(AD107:AG107)</f>
        <v>370817</v>
      </c>
      <c r="AI107" s="81"/>
      <c r="AJ107" s="80"/>
      <c r="AK107" s="80"/>
      <c r="AL107" s="79">
        <f ca="1">SUM(AH107:AK107)</f>
        <v>370817</v>
      </c>
      <c r="AM107" s="81"/>
      <c r="AN107" s="80"/>
      <c r="AO107" s="80"/>
      <c r="AP107" s="79">
        <f ca="1">SUM(AL107:AO107)</f>
        <v>370817</v>
      </c>
      <c r="AQ107" s="81"/>
      <c r="AR107" s="80"/>
      <c r="AS107" s="80"/>
      <c r="AT107" s="79">
        <f ca="1">SUM(AP107:AS107)</f>
        <v>370817</v>
      </c>
      <c r="AU107" s="81"/>
      <c r="AV107" s="80"/>
      <c r="AW107" s="80"/>
      <c r="AX107" s="79">
        <f ca="1">SUM(AT107:AW107)</f>
        <v>0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Önkormányzat!C108+Hivatal!C108+Óvoda!C108+'Közösségi H'!C108</f>
        <v>0</v>
      </c>
      <c r="D108" s="80">
        <f>Önkormányzat!D108+Hivatal!D108+Óvoda!D108+'Közösségi H'!D108</f>
        <v>0</v>
      </c>
      <c r="E108" s="106">
        <f>Önkormányzat!E108+Hivatal!E108+Óvoda!E108+'Közösségi H'!E108</f>
        <v>0</v>
      </c>
      <c r="F108" s="79">
        <f>SUM(C108:E108)</f>
        <v>0</v>
      </c>
      <c r="G108" s="105">
        <f>Önkormányzat!G108+Hivatal!G108+Óvoda!G108+'Közösségi H'!G108</f>
        <v>0</v>
      </c>
      <c r="H108" s="80">
        <f>Önkormányzat!H108+Hivatal!H108+Óvoda!H108+'Közösségi H'!H108</f>
        <v>0</v>
      </c>
      <c r="I108" s="106">
        <f>Önkormányzat!I108+Hivatal!I108+Óvoda!I108+'Közösségi H'!I108</f>
        <v>0</v>
      </c>
      <c r="J108" s="79">
        <f>SUM(F108:I108)</f>
        <v>0</v>
      </c>
      <c r="K108" s="105">
        <f ca="1">Önkormányzat!K108+Hivatal!K108+Óvoda!K108+'Közösségi H'!K108</f>
        <v>370817</v>
      </c>
      <c r="L108" s="80">
        <f>Önkormányzat!L108+Hivatal!L108+Óvoda!L108+'Közösségi H'!L108</f>
        <v>0</v>
      </c>
      <c r="M108" s="106">
        <f>Önkormányzat!M108+Hivatal!M108+Óvoda!M108+'Közösségi H'!M108</f>
        <v>0</v>
      </c>
      <c r="N108" s="79">
        <f ca="1">SUM(J108:M108)</f>
        <v>370817</v>
      </c>
      <c r="O108" s="81"/>
      <c r="P108" s="80"/>
      <c r="Q108" s="80"/>
      <c r="R108" s="79">
        <f ca="1">SUM(N108:Q108)</f>
        <v>370817</v>
      </c>
      <c r="S108" s="81"/>
      <c r="T108" s="80"/>
      <c r="U108" s="80"/>
      <c r="V108" s="79">
        <f ca="1">SUM(R108:U108)</f>
        <v>370817</v>
      </c>
      <c r="W108" s="81"/>
      <c r="X108" s="80"/>
      <c r="Y108" s="80"/>
      <c r="Z108" s="79">
        <f ca="1">SUM(V108:Y108)</f>
        <v>370817</v>
      </c>
      <c r="AA108" s="81"/>
      <c r="AB108" s="80"/>
      <c r="AC108" s="80"/>
      <c r="AD108" s="79">
        <f ca="1">SUM(Z108:AC108)</f>
        <v>370817</v>
      </c>
      <c r="AE108" s="81"/>
      <c r="AF108" s="80"/>
      <c r="AG108" s="80"/>
      <c r="AH108" s="79">
        <f ca="1">SUM(AD108:AG108)</f>
        <v>370817</v>
      </c>
      <c r="AI108" s="81"/>
      <c r="AJ108" s="80"/>
      <c r="AK108" s="80"/>
      <c r="AL108" s="79">
        <f ca="1">SUM(AH108:AK108)</f>
        <v>370817</v>
      </c>
      <c r="AM108" s="81"/>
      <c r="AN108" s="80"/>
      <c r="AO108" s="80"/>
      <c r="AP108" s="79">
        <f ca="1">SUM(AL108:AO108)</f>
        <v>370817</v>
      </c>
      <c r="AQ108" s="81"/>
      <c r="AR108" s="80"/>
      <c r="AS108" s="80"/>
      <c r="AT108" s="79">
        <f ca="1">SUM(AP108:AS108)</f>
        <v>370817</v>
      </c>
      <c r="AU108" s="81"/>
      <c r="AV108" s="80"/>
      <c r="AW108" s="80"/>
      <c r="AX108" s="79">
        <f ca="1">SUM(AT108:AW108)</f>
        <v>0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Önkormányzat!C109+Hivatal!C109+Óvoda!C109+'Közösségi H'!C109</f>
        <v>0</v>
      </c>
      <c r="D109" s="80">
        <f>Önkormányzat!D109+Hivatal!D109+Óvoda!D109+'Közösségi H'!D109</f>
        <v>0</v>
      </c>
      <c r="E109" s="106">
        <f>Önkormányzat!E109+Hivatal!E109+Óvoda!E109+'Közösségi H'!E109</f>
        <v>0</v>
      </c>
      <c r="F109" s="79">
        <f>SUM(C109:E109)</f>
        <v>0</v>
      </c>
      <c r="G109" s="105">
        <f>Önkormányzat!G109+Hivatal!G109+Óvoda!G109+'Közösségi H'!G109</f>
        <v>0</v>
      </c>
      <c r="H109" s="80">
        <f>Önkormányzat!H109+Hivatal!H109+Óvoda!H109+'Közösségi H'!H109</f>
        <v>0</v>
      </c>
      <c r="I109" s="106">
        <f>Önkormányzat!I109+Hivatal!I109+Óvoda!I109+'Közösségi H'!I109</f>
        <v>0</v>
      </c>
      <c r="J109" s="79">
        <f>SUM(F109:I109)</f>
        <v>0</v>
      </c>
      <c r="K109" s="105">
        <f ca="1">Önkormányzat!K109+Hivatal!K109+Óvoda!K109+'Közösségi H'!K109</f>
        <v>370817</v>
      </c>
      <c r="L109" s="80">
        <f>Önkormányzat!L109+Hivatal!L109+Óvoda!L109+'Közösségi H'!L109</f>
        <v>0</v>
      </c>
      <c r="M109" s="106">
        <f>Önkormányzat!M109+Hivatal!M109+Óvoda!M109+'Közösségi H'!M109</f>
        <v>0</v>
      </c>
      <c r="N109" s="79">
        <f ca="1">SUM(J109:M109)</f>
        <v>370817</v>
      </c>
      <c r="O109" s="81"/>
      <c r="P109" s="80"/>
      <c r="Q109" s="80"/>
      <c r="R109" s="79">
        <f ca="1">SUM(N109:Q109)</f>
        <v>370817</v>
      </c>
      <c r="S109" s="81"/>
      <c r="T109" s="80"/>
      <c r="U109" s="80"/>
      <c r="V109" s="79">
        <f ca="1">SUM(R109:U109)</f>
        <v>370817</v>
      </c>
      <c r="W109" s="81"/>
      <c r="X109" s="80"/>
      <c r="Y109" s="80"/>
      <c r="Z109" s="79">
        <f ca="1">SUM(V109:Y109)</f>
        <v>370817</v>
      </c>
      <c r="AA109" s="81"/>
      <c r="AB109" s="80"/>
      <c r="AC109" s="80"/>
      <c r="AD109" s="79">
        <f ca="1">SUM(Z109:AC109)</f>
        <v>370817</v>
      </c>
      <c r="AE109" s="81"/>
      <c r="AF109" s="80"/>
      <c r="AG109" s="80"/>
      <c r="AH109" s="79">
        <f ca="1">SUM(AD109:AG109)</f>
        <v>370817</v>
      </c>
      <c r="AI109" s="81"/>
      <c r="AJ109" s="80"/>
      <c r="AK109" s="80"/>
      <c r="AL109" s="79">
        <f ca="1">SUM(AH109:AK109)</f>
        <v>370817</v>
      </c>
      <c r="AM109" s="81"/>
      <c r="AN109" s="80"/>
      <c r="AO109" s="80"/>
      <c r="AP109" s="79">
        <f ca="1">SUM(AL109:AO109)</f>
        <v>370817</v>
      </c>
      <c r="AQ109" s="81"/>
      <c r="AR109" s="80"/>
      <c r="AS109" s="80"/>
      <c r="AT109" s="79">
        <f ca="1">SUM(AP109:AS109)</f>
        <v>0</v>
      </c>
      <c r="AU109" s="81"/>
      <c r="AV109" s="80"/>
      <c r="AW109" s="80"/>
      <c r="AX109" s="79">
        <f ca="1">SUM(AT109:AW109)</f>
        <v>0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 ca="1">SUM(K107:K109)</f>
        <v>0</v>
      </c>
      <c r="L110" s="77">
        <f>SUM(L107:L109)</f>
        <v>0</v>
      </c>
      <c r="M110" s="77">
        <f>SUM(M107:M109)</f>
        <v>0</v>
      </c>
      <c r="N110" s="76">
        <f ca="1"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 ca="1"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 ca="1"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 ca="1"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 ca="1"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 ca="1"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 ca="1"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 ca="1"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 ca="1"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 ca="1">IF((SUM(AT110:AW110))=SUM(AX107:AX109),SUM(AX107:AX109),"HIBA!")</f>
        <v>0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Önkormányzat!C111+Hivatal!C111+Óvoda!C111+'Közösségi H'!C111</f>
        <v>0</v>
      </c>
      <c r="D111" s="80">
        <f>Önkormányzat!D111+Hivatal!D111+Óvoda!D111+'Közösségi H'!D111</f>
        <v>0</v>
      </c>
      <c r="E111" s="106">
        <f>Önkormányzat!E111+Hivatal!E111+Óvoda!E111+'Közösségi H'!E111</f>
        <v>0</v>
      </c>
      <c r="F111" s="79">
        <f>SUM(C111:E111)</f>
        <v>0</v>
      </c>
      <c r="G111" s="105">
        <f>Önkormányzat!G111+Hivatal!G111+Óvoda!G111+'Közösségi H'!G111</f>
        <v>0</v>
      </c>
      <c r="H111" s="80">
        <f>Önkormányzat!H111+Hivatal!H111+Óvoda!H111+'Közösségi H'!H111</f>
        <v>0</v>
      </c>
      <c r="I111" s="106">
        <f>Önkormányzat!I111+Hivatal!I111+Óvoda!I111+'Közösségi H'!I111</f>
        <v>0</v>
      </c>
      <c r="J111" s="79">
        <f t="shared" ref="J111:J116" si="77">SUM(F111:I111)</f>
        <v>0</v>
      </c>
      <c r="K111" s="105">
        <f ca="1">Önkormányzat!K111+Hivatal!K111+Óvoda!K111+'Közösségi H'!K111</f>
        <v>370817</v>
      </c>
      <c r="L111" s="80">
        <f>Önkormányzat!L111+Hivatal!L111+Óvoda!L111+'Közösségi H'!L111</f>
        <v>0</v>
      </c>
      <c r="M111" s="106">
        <f>Önkormányzat!M111+Hivatal!M111+Óvoda!M111+'Közösségi H'!M111</f>
        <v>0</v>
      </c>
      <c r="N111" s="79">
        <f t="shared" ref="N111:N116" ca="1" si="78">SUM(J111:M111)</f>
        <v>370817</v>
      </c>
      <c r="O111" s="81"/>
      <c r="P111" s="80"/>
      <c r="Q111" s="80"/>
      <c r="R111" s="79">
        <f t="shared" ref="R111:R116" ca="1" si="79">SUM(N111:Q111)</f>
        <v>370817</v>
      </c>
      <c r="S111" s="81"/>
      <c r="T111" s="80"/>
      <c r="U111" s="80"/>
      <c r="V111" s="79">
        <f t="shared" ref="V111:V116" ca="1" si="80">SUM(R111:U111)</f>
        <v>370817</v>
      </c>
      <c r="W111" s="81"/>
      <c r="X111" s="80"/>
      <c r="Y111" s="80"/>
      <c r="Z111" s="79">
        <f t="shared" ref="Z111:Z116" ca="1" si="81">SUM(V111:Y111)</f>
        <v>370817</v>
      </c>
      <c r="AA111" s="81"/>
      <c r="AB111" s="80"/>
      <c r="AC111" s="80"/>
      <c r="AD111" s="79">
        <f t="shared" ref="AD111:AD116" ca="1" si="82">SUM(Z111:AC111)</f>
        <v>370817</v>
      </c>
      <c r="AE111" s="81"/>
      <c r="AF111" s="80"/>
      <c r="AG111" s="80"/>
      <c r="AH111" s="79">
        <f t="shared" ref="AH111:AH116" ca="1" si="83">SUM(AD111:AG111)</f>
        <v>370817</v>
      </c>
      <c r="AI111" s="81"/>
      <c r="AJ111" s="80"/>
      <c r="AK111" s="80"/>
      <c r="AL111" s="79">
        <f t="shared" ref="AL111:AL116" ca="1" si="84">SUM(AH111:AK111)</f>
        <v>370817</v>
      </c>
      <c r="AM111" s="81"/>
      <c r="AN111" s="80"/>
      <c r="AO111" s="80"/>
      <c r="AP111" s="79">
        <f t="shared" ref="AP111:AP116" ca="1" si="85">SUM(AL111:AO111)</f>
        <v>370817</v>
      </c>
      <c r="AQ111" s="81"/>
      <c r="AR111" s="80"/>
      <c r="AS111" s="80"/>
      <c r="AT111" s="79">
        <f t="shared" ref="AT111:AT116" ca="1" si="86">SUM(AP111:AS111)</f>
        <v>370817</v>
      </c>
      <c r="AU111" s="81"/>
      <c r="AV111" s="80"/>
      <c r="AW111" s="80"/>
      <c r="AX111" s="79">
        <f t="shared" ref="AX111:AX116" ca="1" si="87">SUM(AT111:AW111)</f>
        <v>370817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Önkormányzat!C112+Hivatal!C112+Óvoda!C112+'Közösségi H'!C112</f>
        <v>0</v>
      </c>
      <c r="D112" s="80">
        <f>Önkormányzat!D112+Hivatal!D112+Óvoda!D112+'Közösségi H'!D112</f>
        <v>0</v>
      </c>
      <c r="E112" s="106">
        <f>Önkormányzat!E112+Hivatal!E112+Óvoda!E112+'Közösségi H'!E112</f>
        <v>0</v>
      </c>
      <c r="F112" s="79">
        <f>SUM(C112:E112)</f>
        <v>0</v>
      </c>
      <c r="G112" s="105">
        <f>Önkormányzat!G112+Hivatal!G112+Óvoda!G112+'Közösségi H'!G112</f>
        <v>0</v>
      </c>
      <c r="H112" s="80">
        <f>Önkormányzat!H112+Hivatal!H112+Óvoda!H112+'Közösségi H'!H112</f>
        <v>0</v>
      </c>
      <c r="I112" s="106">
        <f>Önkormányzat!I112+Hivatal!I112+Óvoda!I112+'Közösségi H'!I112</f>
        <v>0</v>
      </c>
      <c r="J112" s="79">
        <f t="shared" si="77"/>
        <v>0</v>
      </c>
      <c r="K112" s="105">
        <f ca="1">Önkormányzat!K112+Hivatal!K112+Óvoda!K112+'Közösségi H'!K112</f>
        <v>370817</v>
      </c>
      <c r="L112" s="80">
        <f>Önkormányzat!L112+Hivatal!L112+Óvoda!L112+'Közösségi H'!L112</f>
        <v>0</v>
      </c>
      <c r="M112" s="106">
        <f>Önkormányzat!M112+Hivatal!M112+Óvoda!M112+'Közösségi H'!M112</f>
        <v>0</v>
      </c>
      <c r="N112" s="79">
        <f t="shared" ca="1" si="78"/>
        <v>370817</v>
      </c>
      <c r="O112" s="81"/>
      <c r="P112" s="80"/>
      <c r="Q112" s="80"/>
      <c r="R112" s="79">
        <f t="shared" ca="1" si="79"/>
        <v>370817</v>
      </c>
      <c r="S112" s="81"/>
      <c r="T112" s="80"/>
      <c r="U112" s="80"/>
      <c r="V112" s="79">
        <f t="shared" ca="1" si="80"/>
        <v>370817</v>
      </c>
      <c r="W112" s="81"/>
      <c r="X112" s="80"/>
      <c r="Y112" s="80"/>
      <c r="Z112" s="79">
        <f t="shared" ca="1" si="81"/>
        <v>370817</v>
      </c>
      <c r="AA112" s="81"/>
      <c r="AB112" s="80"/>
      <c r="AC112" s="80"/>
      <c r="AD112" s="79">
        <f t="shared" ca="1" si="82"/>
        <v>370817</v>
      </c>
      <c r="AE112" s="81"/>
      <c r="AF112" s="80"/>
      <c r="AG112" s="80"/>
      <c r="AH112" s="79">
        <f t="shared" ca="1" si="83"/>
        <v>370817</v>
      </c>
      <c r="AI112" s="81"/>
      <c r="AJ112" s="80"/>
      <c r="AK112" s="80"/>
      <c r="AL112" s="79">
        <f t="shared" ca="1" si="84"/>
        <v>370817</v>
      </c>
      <c r="AM112" s="81"/>
      <c r="AN112" s="80"/>
      <c r="AO112" s="80"/>
      <c r="AP112" s="79">
        <f t="shared" ca="1" si="85"/>
        <v>370817</v>
      </c>
      <c r="AQ112" s="81"/>
      <c r="AR112" s="80"/>
      <c r="AS112" s="80"/>
      <c r="AT112" s="79">
        <f t="shared" ca="1" si="86"/>
        <v>370817</v>
      </c>
      <c r="AU112" s="81"/>
      <c r="AV112" s="80"/>
      <c r="AW112" s="80"/>
      <c r="AX112" s="79">
        <f t="shared" ca="1" si="87"/>
        <v>370817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Önkormányzat!C113+Hivatal!C113+Óvoda!C113+'Közösségi H'!C113</f>
        <v>0</v>
      </c>
      <c r="D113" s="80">
        <f>Önkormányzat!D113+Hivatal!D113+Óvoda!D113+'Közösségi H'!D113</f>
        <v>0</v>
      </c>
      <c r="E113" s="106">
        <f>Önkormányzat!E113+Hivatal!E113+Óvoda!E113+'Közösségi H'!E113</f>
        <v>0</v>
      </c>
      <c r="F113" s="79">
        <f>SUM(C113:E113)</f>
        <v>0</v>
      </c>
      <c r="G113" s="105">
        <f>Önkormányzat!G113+Hivatal!G113+Óvoda!G113+'Közösségi H'!G113</f>
        <v>0</v>
      </c>
      <c r="H113" s="80">
        <f>Önkormányzat!H113+Hivatal!H113+Óvoda!H113+'Közösségi H'!H113</f>
        <v>0</v>
      </c>
      <c r="I113" s="106">
        <f>Önkormányzat!I113+Hivatal!I113+Óvoda!I113+'Közösségi H'!I113</f>
        <v>0</v>
      </c>
      <c r="J113" s="79">
        <f t="shared" si="77"/>
        <v>0</v>
      </c>
      <c r="K113" s="105">
        <f ca="1">Önkormányzat!K113+Hivatal!K113+Óvoda!K113+'Közösségi H'!K113</f>
        <v>370817</v>
      </c>
      <c r="L113" s="80">
        <f>Önkormányzat!L113+Hivatal!L113+Óvoda!L113+'Közösségi H'!L113</f>
        <v>0</v>
      </c>
      <c r="M113" s="106">
        <f>Önkormányzat!M113+Hivatal!M113+Óvoda!M113+'Közösségi H'!M113</f>
        <v>0</v>
      </c>
      <c r="N113" s="79">
        <f t="shared" ca="1" si="78"/>
        <v>370817</v>
      </c>
      <c r="O113" s="81"/>
      <c r="P113" s="80"/>
      <c r="Q113" s="80"/>
      <c r="R113" s="79">
        <f t="shared" ca="1" si="79"/>
        <v>370817</v>
      </c>
      <c r="S113" s="81"/>
      <c r="T113" s="80"/>
      <c r="U113" s="80"/>
      <c r="V113" s="79">
        <f t="shared" ca="1" si="80"/>
        <v>370817</v>
      </c>
      <c r="W113" s="81"/>
      <c r="X113" s="80"/>
      <c r="Y113" s="80"/>
      <c r="Z113" s="79">
        <f t="shared" ca="1" si="81"/>
        <v>370817</v>
      </c>
      <c r="AA113" s="81"/>
      <c r="AB113" s="80"/>
      <c r="AC113" s="80"/>
      <c r="AD113" s="79">
        <f t="shared" ca="1" si="82"/>
        <v>370817</v>
      </c>
      <c r="AE113" s="81"/>
      <c r="AF113" s="80"/>
      <c r="AG113" s="80"/>
      <c r="AH113" s="79">
        <f t="shared" ca="1" si="83"/>
        <v>370817</v>
      </c>
      <c r="AI113" s="81"/>
      <c r="AJ113" s="80"/>
      <c r="AK113" s="80"/>
      <c r="AL113" s="79">
        <f t="shared" ca="1" si="84"/>
        <v>370817</v>
      </c>
      <c r="AM113" s="81"/>
      <c r="AN113" s="80"/>
      <c r="AO113" s="80"/>
      <c r="AP113" s="79">
        <f t="shared" ca="1" si="85"/>
        <v>370817</v>
      </c>
      <c r="AQ113" s="81"/>
      <c r="AR113" s="80"/>
      <c r="AS113" s="80"/>
      <c r="AT113" s="79">
        <f t="shared" ca="1" si="86"/>
        <v>370817</v>
      </c>
      <c r="AU113" s="81"/>
      <c r="AV113" s="80"/>
      <c r="AW113" s="80"/>
      <c r="AX113" s="79">
        <f t="shared" ca="1" si="87"/>
        <v>370817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Önkormányzat!C114+Hivatal!C114+Óvoda!C114+'Közösségi H'!C114</f>
        <v>0</v>
      </c>
      <c r="D114" s="80">
        <f>Önkormányzat!D114+Hivatal!D114+Óvoda!D114+'Közösségi H'!D114</f>
        <v>0</v>
      </c>
      <c r="E114" s="106">
        <f>Önkormányzat!E114+Hivatal!E114+Óvoda!E114+'Közösségi H'!E114</f>
        <v>0</v>
      </c>
      <c r="F114" s="79">
        <f>SUM(C114:E114)</f>
        <v>0</v>
      </c>
      <c r="G114" s="105">
        <f>Önkormányzat!G114+Hivatal!G114+Óvoda!G114+'Közösségi H'!G114</f>
        <v>0</v>
      </c>
      <c r="H114" s="80">
        <f>Önkormányzat!H114+Hivatal!H114+Óvoda!H114+'Közösségi H'!H114</f>
        <v>0</v>
      </c>
      <c r="I114" s="106">
        <f>Önkormányzat!I114+Hivatal!I114+Óvoda!I114+'Közösségi H'!I114</f>
        <v>0</v>
      </c>
      <c r="J114" s="79">
        <f t="shared" si="77"/>
        <v>0</v>
      </c>
      <c r="K114" s="105">
        <f ca="1">Önkormányzat!K114+Hivatal!K114+Óvoda!K114+'Közösségi H'!K114</f>
        <v>370817</v>
      </c>
      <c r="L114" s="80">
        <f>Önkormányzat!L114+Hivatal!L114+Óvoda!L114+'Közösségi H'!L114</f>
        <v>0</v>
      </c>
      <c r="M114" s="106">
        <f>Önkormányzat!M114+Hivatal!M114+Óvoda!M114+'Közösségi H'!M114</f>
        <v>0</v>
      </c>
      <c r="N114" s="79">
        <f t="shared" ca="1" si="78"/>
        <v>370817</v>
      </c>
      <c r="O114" s="81"/>
      <c r="P114" s="80"/>
      <c r="Q114" s="80"/>
      <c r="R114" s="79">
        <f t="shared" ca="1" si="79"/>
        <v>370817</v>
      </c>
      <c r="S114" s="81"/>
      <c r="T114" s="80"/>
      <c r="U114" s="80"/>
      <c r="V114" s="79">
        <f t="shared" ca="1" si="80"/>
        <v>370817</v>
      </c>
      <c r="W114" s="81"/>
      <c r="X114" s="80"/>
      <c r="Y114" s="80"/>
      <c r="Z114" s="79">
        <f t="shared" ca="1" si="81"/>
        <v>370817</v>
      </c>
      <c r="AA114" s="81"/>
      <c r="AB114" s="80"/>
      <c r="AC114" s="80"/>
      <c r="AD114" s="79">
        <f t="shared" ca="1" si="82"/>
        <v>370817</v>
      </c>
      <c r="AE114" s="81"/>
      <c r="AF114" s="80"/>
      <c r="AG114" s="80"/>
      <c r="AH114" s="79">
        <f t="shared" ca="1" si="83"/>
        <v>370817</v>
      </c>
      <c r="AI114" s="81"/>
      <c r="AJ114" s="80"/>
      <c r="AK114" s="80"/>
      <c r="AL114" s="79">
        <f t="shared" ca="1" si="84"/>
        <v>370817</v>
      </c>
      <c r="AM114" s="81"/>
      <c r="AN114" s="80"/>
      <c r="AO114" s="80"/>
      <c r="AP114" s="79">
        <f t="shared" ca="1" si="85"/>
        <v>370817</v>
      </c>
      <c r="AQ114" s="81"/>
      <c r="AR114" s="80"/>
      <c r="AS114" s="80"/>
      <c r="AT114" s="79">
        <f t="shared" ca="1" si="86"/>
        <v>370817</v>
      </c>
      <c r="AU114" s="81"/>
      <c r="AV114" s="80"/>
      <c r="AW114" s="80"/>
      <c r="AX114" s="79">
        <f t="shared" ca="1" si="87"/>
        <v>370817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Önkormányzat!C115+Hivatal!C115+Óvoda!C115+'Közösségi H'!C115</f>
        <v>0</v>
      </c>
      <c r="D115" s="80">
        <f>Önkormányzat!D115+Hivatal!D115+Óvoda!D115+'Közösségi H'!D115</f>
        <v>0</v>
      </c>
      <c r="E115" s="106">
        <f>Önkormányzat!E115+Hivatal!E115+Óvoda!E115+'Közösségi H'!E115</f>
        <v>0</v>
      </c>
      <c r="F115" s="79">
        <f t="shared" ref="F115:F116" si="88">SUM(C115:E115)</f>
        <v>0</v>
      </c>
      <c r="G115" s="105">
        <f>Önkormányzat!G115+Hivatal!G115+Óvoda!G115+'Közösségi H'!G115</f>
        <v>0</v>
      </c>
      <c r="H115" s="80">
        <f>Önkormányzat!H115+Hivatal!H115+Óvoda!H115+'Közösségi H'!H115</f>
        <v>0</v>
      </c>
      <c r="I115" s="106">
        <f>Önkormányzat!I115+Hivatal!I115+Óvoda!I115+'Közösségi H'!I115</f>
        <v>0</v>
      </c>
      <c r="J115" s="79">
        <f t="shared" si="77"/>
        <v>0</v>
      </c>
      <c r="K115" s="105">
        <f ca="1">Önkormányzat!K115+Hivatal!K115+Óvoda!K115+'Közösségi H'!K115</f>
        <v>370817</v>
      </c>
      <c r="L115" s="80">
        <f>Önkormányzat!L115+Hivatal!L115+Óvoda!L115+'Közösségi H'!L115</f>
        <v>0</v>
      </c>
      <c r="M115" s="106">
        <f>Önkormányzat!M115+Hivatal!M115+Óvoda!M115+'Közösségi H'!M115</f>
        <v>0</v>
      </c>
      <c r="N115" s="79">
        <f t="shared" ca="1" si="78"/>
        <v>370817</v>
      </c>
      <c r="O115" s="81"/>
      <c r="P115" s="80"/>
      <c r="Q115" s="80"/>
      <c r="R115" s="79">
        <f t="shared" ca="1" si="79"/>
        <v>370817</v>
      </c>
      <c r="S115" s="81"/>
      <c r="T115" s="80"/>
      <c r="U115" s="80"/>
      <c r="V115" s="79">
        <f t="shared" ca="1" si="80"/>
        <v>370817</v>
      </c>
      <c r="W115" s="81"/>
      <c r="X115" s="80"/>
      <c r="Y115" s="80"/>
      <c r="Z115" s="79">
        <f t="shared" ca="1" si="81"/>
        <v>370817</v>
      </c>
      <c r="AA115" s="81"/>
      <c r="AB115" s="80"/>
      <c r="AC115" s="80"/>
      <c r="AD115" s="79">
        <f t="shared" ca="1" si="82"/>
        <v>370817</v>
      </c>
      <c r="AE115" s="81"/>
      <c r="AF115" s="80"/>
      <c r="AG115" s="80"/>
      <c r="AH115" s="79">
        <f t="shared" ca="1" si="83"/>
        <v>370817</v>
      </c>
      <c r="AI115" s="81"/>
      <c r="AJ115" s="80"/>
      <c r="AK115" s="80"/>
      <c r="AL115" s="79">
        <f t="shared" ca="1" si="84"/>
        <v>370817</v>
      </c>
      <c r="AM115" s="81"/>
      <c r="AN115" s="80"/>
      <c r="AO115" s="80"/>
      <c r="AP115" s="79">
        <f t="shared" ca="1" si="85"/>
        <v>370817</v>
      </c>
      <c r="AQ115" s="81"/>
      <c r="AR115" s="80"/>
      <c r="AS115" s="80"/>
      <c r="AT115" s="79">
        <f t="shared" ca="1" si="86"/>
        <v>370817</v>
      </c>
      <c r="AU115" s="81"/>
      <c r="AV115" s="80"/>
      <c r="AW115" s="80"/>
      <c r="AX115" s="79">
        <f t="shared" ca="1" si="87"/>
        <v>0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Önkormányzat!C116+Hivatal!C116+Óvoda!C116+'Közösségi H'!C116</f>
        <v>0</v>
      </c>
      <c r="D116" s="80">
        <f>Önkormányzat!D116+Hivatal!D116+Óvoda!D116+'Közösségi H'!D116</f>
        <v>0</v>
      </c>
      <c r="E116" s="106">
        <f>Önkormányzat!E116+Hivatal!E116+Óvoda!E116+'Közösségi H'!E116</f>
        <v>0</v>
      </c>
      <c r="F116" s="79">
        <f t="shared" si="88"/>
        <v>0</v>
      </c>
      <c r="G116" s="105">
        <f>Önkormányzat!G116+Hivatal!G116+Óvoda!G116+'Közösségi H'!G116</f>
        <v>0</v>
      </c>
      <c r="H116" s="80">
        <f>Önkormányzat!H116+Hivatal!H116+Óvoda!H116+'Közösségi H'!H116</f>
        <v>0</v>
      </c>
      <c r="I116" s="106">
        <f>Önkormányzat!I116+Hivatal!I116+Óvoda!I116+'Közösségi H'!I116</f>
        <v>0</v>
      </c>
      <c r="J116" s="79">
        <f t="shared" si="77"/>
        <v>0</v>
      </c>
      <c r="K116" s="105">
        <f ca="1">Önkormányzat!K116+Hivatal!K116+Óvoda!K116+'Közösségi H'!K116</f>
        <v>370817</v>
      </c>
      <c r="L116" s="80">
        <f>Önkormányzat!L116+Hivatal!L116+Óvoda!L116+'Közösségi H'!L116</f>
        <v>0</v>
      </c>
      <c r="M116" s="106">
        <f>Önkormányzat!M116+Hivatal!M116+Óvoda!M116+'Közösségi H'!M116</f>
        <v>0</v>
      </c>
      <c r="N116" s="79">
        <f t="shared" ca="1" si="78"/>
        <v>370817</v>
      </c>
      <c r="O116" s="81"/>
      <c r="P116" s="80"/>
      <c r="Q116" s="80"/>
      <c r="R116" s="79">
        <f t="shared" ca="1" si="79"/>
        <v>370817</v>
      </c>
      <c r="S116" s="81"/>
      <c r="T116" s="80"/>
      <c r="U116" s="80"/>
      <c r="V116" s="79">
        <f t="shared" ca="1" si="80"/>
        <v>370817</v>
      </c>
      <c r="W116" s="81"/>
      <c r="X116" s="80"/>
      <c r="Y116" s="80"/>
      <c r="Z116" s="79">
        <f t="shared" ca="1" si="81"/>
        <v>370817</v>
      </c>
      <c r="AA116" s="81"/>
      <c r="AB116" s="80"/>
      <c r="AC116" s="80"/>
      <c r="AD116" s="79">
        <f t="shared" ca="1" si="82"/>
        <v>370817</v>
      </c>
      <c r="AE116" s="81"/>
      <c r="AF116" s="80"/>
      <c r="AG116" s="80"/>
      <c r="AH116" s="79">
        <f t="shared" ca="1" si="83"/>
        <v>370817</v>
      </c>
      <c r="AI116" s="81"/>
      <c r="AJ116" s="80"/>
      <c r="AK116" s="80"/>
      <c r="AL116" s="79">
        <f t="shared" ca="1" si="84"/>
        <v>370817</v>
      </c>
      <c r="AM116" s="81"/>
      <c r="AN116" s="80"/>
      <c r="AO116" s="80"/>
      <c r="AP116" s="79">
        <f t="shared" ca="1" si="85"/>
        <v>370817</v>
      </c>
      <c r="AQ116" s="81"/>
      <c r="AR116" s="80"/>
      <c r="AS116" s="80"/>
      <c r="AT116" s="79">
        <f t="shared" ca="1" si="86"/>
        <v>370817</v>
      </c>
      <c r="AU116" s="81"/>
      <c r="AV116" s="80"/>
      <c r="AW116" s="80"/>
      <c r="AX116" s="79">
        <f t="shared" ca="1" si="87"/>
        <v>370817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 ca="1">SUM(K111:K114)</f>
        <v>370817</v>
      </c>
      <c r="L117" s="77">
        <f>SUM(L111:L114)</f>
        <v>0</v>
      </c>
      <c r="M117" s="77">
        <f>SUM(M111:M114)</f>
        <v>0</v>
      </c>
      <c r="N117" s="76" t="str">
        <f ca="1">IF((SUM(J117:M117))=SUM(N111:N116),SUM(N111:N116),"HIBA!")</f>
        <v>HIBA!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 t="str">
        <f ca="1">IF((SUM(N117:Q117))=SUM(R111:R116),SUM(R111:R116),"HIBA!")</f>
        <v>HIBA!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 t="str">
        <f ca="1">IF((SUM(R117:U117))=SUM(V111:V116),SUM(V111:V116),"HIBA!")</f>
        <v>HIBA!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 t="str">
        <f ca="1">IF((SUM(V117:Y117))=SUM(Z111:Z116),SUM(Z111:Z116),"HIBA!")</f>
        <v>HIBA!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 t="str">
        <f ca="1">IF((SUM(Z117:AC117))=SUM(AD111:AD116),SUM(AD111:AD116),"HIBA!")</f>
        <v>HIBA!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 t="str">
        <f ca="1">IF((SUM(AD117:AG117))=SUM(AH111:AH116),SUM(AH111:AH116),"HIBA!")</f>
        <v>HIBA!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 t="str">
        <f ca="1">IF((SUM(AH117:AK117))=SUM(AL111:AL116),SUM(AL111:AL116),"HIBA!")</f>
        <v>HIBA!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 t="str">
        <f ca="1">IF((SUM(AL117:AO117))=SUM(AP111:AP116),SUM(AP111:AP116),"HIBA!")</f>
        <v>HIBA!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 t="str">
        <f ca="1">IF((SUM(AP117:AS117))=SUM(AT111:AT116),SUM(AT111:AT116),"HIBA!")</f>
        <v>HIBA!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 ca="1">IF((SUM(AT117:AW117))=SUM(AX111:AX116),SUM(AX111:AX116),"HIBA!")</f>
        <v>0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Önkormányzat!C118+Hivatal!C118+Óvoda!C118+'Közösségi H'!C118</f>
        <v>0</v>
      </c>
      <c r="D118" s="80">
        <f>Önkormányzat!D118+Hivatal!D118+Óvoda!D118+'Közösségi H'!D118</f>
        <v>0</v>
      </c>
      <c r="E118" s="106">
        <f>Önkormányzat!E118+Hivatal!E118+Óvoda!E118+'Közösségi H'!E118</f>
        <v>0</v>
      </c>
      <c r="F118" s="79">
        <f t="shared" ref="F118:F125" si="89">SUM(C118:E118)</f>
        <v>0</v>
      </c>
      <c r="G118" s="105">
        <f>Önkormányzat!G118+Hivatal!G118+Óvoda!G118+'Közösségi H'!G118</f>
        <v>0</v>
      </c>
      <c r="H118" s="80">
        <f>Önkormányzat!H118+Hivatal!H118+Óvoda!H118+'Közösségi H'!H118</f>
        <v>0</v>
      </c>
      <c r="I118" s="106">
        <f>Önkormányzat!I118+Hivatal!I118+Óvoda!I118+'Közösségi H'!I118</f>
        <v>0</v>
      </c>
      <c r="J118" s="79">
        <f t="shared" ref="J118:J125" si="90">SUM(F118:I118)</f>
        <v>0</v>
      </c>
      <c r="K118" s="105">
        <f ca="1">Önkormányzat!K118+Hivatal!K118+Óvoda!K118+'Közösségi H'!K118</f>
        <v>370817</v>
      </c>
      <c r="L118" s="80">
        <f>Önkormányzat!L118+Hivatal!L118+Óvoda!L118+'Közösségi H'!L118</f>
        <v>0</v>
      </c>
      <c r="M118" s="106">
        <f>Önkormányzat!M118+Hivatal!M118+Óvoda!M118+'Közösségi H'!M118</f>
        <v>0</v>
      </c>
      <c r="N118" s="79">
        <f t="shared" ref="N118:N125" ca="1" si="91">SUM(J118:M118)</f>
        <v>370817</v>
      </c>
      <c r="O118" s="81"/>
      <c r="P118" s="80"/>
      <c r="Q118" s="80"/>
      <c r="R118" s="79">
        <f t="shared" ref="R118:R125" ca="1" si="92">SUM(N118:Q118)</f>
        <v>370817</v>
      </c>
      <c r="S118" s="81"/>
      <c r="T118" s="80"/>
      <c r="U118" s="80"/>
      <c r="V118" s="79">
        <f t="shared" ref="V118:V125" ca="1" si="93">SUM(R118:U118)</f>
        <v>370817</v>
      </c>
      <c r="W118" s="81"/>
      <c r="X118" s="80"/>
      <c r="Y118" s="80"/>
      <c r="Z118" s="79">
        <f t="shared" ref="Z118:Z125" ca="1" si="94">SUM(V118:Y118)</f>
        <v>370817</v>
      </c>
      <c r="AA118" s="81"/>
      <c r="AB118" s="80"/>
      <c r="AC118" s="80"/>
      <c r="AD118" s="79">
        <f t="shared" ref="AD118:AD125" ca="1" si="95">SUM(Z118:AC118)</f>
        <v>370817</v>
      </c>
      <c r="AE118" s="81"/>
      <c r="AF118" s="80"/>
      <c r="AG118" s="80"/>
      <c r="AH118" s="79">
        <f t="shared" ref="AH118:AH125" ca="1" si="96">SUM(AD118:AG118)</f>
        <v>370817</v>
      </c>
      <c r="AI118" s="81"/>
      <c r="AJ118" s="80"/>
      <c r="AK118" s="80"/>
      <c r="AL118" s="79">
        <f t="shared" ref="AL118:AL125" ca="1" si="97">SUM(AH118:AK118)</f>
        <v>370817</v>
      </c>
      <c r="AM118" s="81"/>
      <c r="AN118" s="80"/>
      <c r="AO118" s="80"/>
      <c r="AP118" s="79">
        <f t="shared" ref="AP118:AP125" ca="1" si="98">SUM(AL118:AO118)</f>
        <v>370817</v>
      </c>
      <c r="AQ118" s="81"/>
      <c r="AR118" s="80"/>
      <c r="AS118" s="80"/>
      <c r="AT118" s="79">
        <f t="shared" ref="AT118:AT125" ca="1" si="99">SUM(AP118:AS118)</f>
        <v>370817</v>
      </c>
      <c r="AU118" s="81"/>
      <c r="AV118" s="80"/>
      <c r="AW118" s="80"/>
      <c r="AX118" s="79">
        <f t="shared" ref="AX118:AX125" ca="1" si="100">SUM(AT118:AW118)</f>
        <v>370817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Önkormányzat!C119+Hivatal!C119+Óvoda!C119+'Közösségi H'!C119</f>
        <v>960022</v>
      </c>
      <c r="D119" s="80">
        <f>Önkormányzat!D119+Hivatal!D119+Óvoda!D119+'Közösségi H'!D119</f>
        <v>0</v>
      </c>
      <c r="E119" s="106">
        <f>Önkormányzat!E119+Hivatal!E119+Óvoda!E119+'Közösségi H'!E119</f>
        <v>0</v>
      </c>
      <c r="F119" s="79">
        <f t="shared" si="89"/>
        <v>960022</v>
      </c>
      <c r="G119" s="105">
        <f>Önkormányzat!G119+Hivatal!G119+Óvoda!G119+'Közösségi H'!G119</f>
        <v>1489022</v>
      </c>
      <c r="H119" s="80">
        <f>Önkormányzat!H119+Hivatal!H119+Óvoda!H119+'Közösségi H'!H119</f>
        <v>0</v>
      </c>
      <c r="I119" s="106">
        <f>Önkormányzat!I119+Hivatal!I119+Óvoda!I119+'Közösségi H'!I119</f>
        <v>0</v>
      </c>
      <c r="J119" s="79">
        <f t="shared" si="90"/>
        <v>2449044</v>
      </c>
      <c r="K119" s="105">
        <f>Önkormányzat!K119+Hivatal!K119+Óvoda!K119+'Közösségi H'!K119</f>
        <v>119763</v>
      </c>
      <c r="L119" s="80">
        <f>Önkormányzat!L119+Hivatal!L119+Óvoda!L119+'Közösségi H'!L119</f>
        <v>0</v>
      </c>
      <c r="M119" s="106">
        <f>Önkormányzat!M119+Hivatal!M119+Óvoda!M119+'Közösségi H'!M119</f>
        <v>0</v>
      </c>
      <c r="N119" s="79">
        <f t="shared" si="91"/>
        <v>2568807</v>
      </c>
      <c r="O119" s="81"/>
      <c r="P119" s="80"/>
      <c r="Q119" s="80"/>
      <c r="R119" s="79">
        <f t="shared" si="92"/>
        <v>2568807</v>
      </c>
      <c r="S119" s="81"/>
      <c r="T119" s="80"/>
      <c r="U119" s="80"/>
      <c r="V119" s="79">
        <f t="shared" si="93"/>
        <v>2568807</v>
      </c>
      <c r="W119" s="81"/>
      <c r="X119" s="80"/>
      <c r="Y119" s="80"/>
      <c r="Z119" s="79">
        <f t="shared" si="94"/>
        <v>2568807</v>
      </c>
      <c r="AA119" s="81"/>
      <c r="AB119" s="80"/>
      <c r="AC119" s="80"/>
      <c r="AD119" s="79">
        <f t="shared" si="95"/>
        <v>2568807</v>
      </c>
      <c r="AE119" s="81"/>
      <c r="AF119" s="80"/>
      <c r="AG119" s="80"/>
      <c r="AH119" s="79">
        <f t="shared" si="96"/>
        <v>2568807</v>
      </c>
      <c r="AI119" s="81"/>
      <c r="AJ119" s="80"/>
      <c r="AK119" s="80"/>
      <c r="AL119" s="79">
        <f t="shared" si="97"/>
        <v>2568807</v>
      </c>
      <c r="AM119" s="81"/>
      <c r="AN119" s="80"/>
      <c r="AO119" s="80"/>
      <c r="AP119" s="79">
        <f t="shared" si="98"/>
        <v>2568807</v>
      </c>
      <c r="AQ119" s="81"/>
      <c r="AR119" s="80"/>
      <c r="AS119" s="80"/>
      <c r="AT119" s="79">
        <f t="shared" si="99"/>
        <v>2568807</v>
      </c>
      <c r="AU119" s="81"/>
      <c r="AV119" s="80"/>
      <c r="AW119" s="80"/>
      <c r="AX119" s="79">
        <f t="shared" si="100"/>
        <v>2568807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Önkormányzat!D120+Hivatal!D120+Óvoda!D120+'Közösségi H'!D120</f>
        <v>0</v>
      </c>
      <c r="E120" s="106">
        <f>Önkormányzat!E120+Hivatal!E120+Óvoda!E120+'Közösségi H'!E120</f>
        <v>0</v>
      </c>
      <c r="F120" s="79">
        <f t="shared" si="89"/>
        <v>0</v>
      </c>
      <c r="G120" s="105">
        <f>Önkormányzat!G120+Hivatal!G120+Óvoda!G120+'Közösségi H'!G120</f>
        <v>0</v>
      </c>
      <c r="H120" s="80">
        <f>Önkormányzat!H120+Hivatal!H120+Óvoda!H120+'Közösségi H'!H120</f>
        <v>0</v>
      </c>
      <c r="I120" s="106">
        <f>Önkormányzat!I120+Hivatal!I120+Óvoda!I120+'Közösségi H'!I120</f>
        <v>0</v>
      </c>
      <c r="J120" s="79">
        <f t="shared" si="90"/>
        <v>0</v>
      </c>
      <c r="K120" s="105">
        <f ca="1">Önkormányzat!K120+Hivatal!K120+Óvoda!K120+'Közösségi H'!K120</f>
        <v>370817</v>
      </c>
      <c r="L120" s="80">
        <f>Önkormányzat!L120+Hivatal!L120+Óvoda!L120+'Közösségi H'!L120</f>
        <v>0</v>
      </c>
      <c r="M120" s="106">
        <f>Önkormányzat!M120+Hivatal!M120+Óvoda!M120+'Közösségi H'!M120</f>
        <v>0</v>
      </c>
      <c r="N120" s="79">
        <f t="shared" ca="1" si="91"/>
        <v>370817</v>
      </c>
      <c r="O120" s="81"/>
      <c r="P120" s="80"/>
      <c r="Q120" s="80"/>
      <c r="R120" s="79">
        <f t="shared" ca="1" si="92"/>
        <v>370817</v>
      </c>
      <c r="S120" s="81"/>
      <c r="T120" s="80"/>
      <c r="U120" s="80"/>
      <c r="V120" s="79">
        <f t="shared" ca="1" si="93"/>
        <v>370817</v>
      </c>
      <c r="W120" s="81"/>
      <c r="X120" s="80"/>
      <c r="Y120" s="80"/>
      <c r="Z120" s="79">
        <f t="shared" ca="1" si="94"/>
        <v>370817</v>
      </c>
      <c r="AA120" s="81"/>
      <c r="AB120" s="80"/>
      <c r="AC120" s="80"/>
      <c r="AD120" s="79">
        <f t="shared" ca="1" si="95"/>
        <v>370817</v>
      </c>
      <c r="AE120" s="81"/>
      <c r="AF120" s="80"/>
      <c r="AG120" s="80"/>
      <c r="AH120" s="79">
        <f t="shared" ca="1" si="96"/>
        <v>370817</v>
      </c>
      <c r="AI120" s="81"/>
      <c r="AJ120" s="80"/>
      <c r="AK120" s="80"/>
      <c r="AL120" s="79">
        <f t="shared" ca="1" si="97"/>
        <v>370817</v>
      </c>
      <c r="AM120" s="81"/>
      <c r="AN120" s="80"/>
      <c r="AO120" s="80"/>
      <c r="AP120" s="79">
        <f t="shared" ca="1" si="98"/>
        <v>370817</v>
      </c>
      <c r="AQ120" s="81"/>
      <c r="AR120" s="80"/>
      <c r="AS120" s="80"/>
      <c r="AT120" s="79">
        <f t="shared" ca="1" si="99"/>
        <v>370817</v>
      </c>
      <c r="AU120" s="81"/>
      <c r="AV120" s="80"/>
      <c r="AW120" s="80"/>
      <c r="AX120" s="79">
        <f t="shared" ca="1" si="100"/>
        <v>370817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Önkormányzat!C121+Hivatal!C121+Óvoda!C121+'Közösségi H'!C121</f>
        <v>0</v>
      </c>
      <c r="D121" s="80">
        <f>Önkormányzat!D121+Hivatal!D121+Óvoda!D121+'Közösségi H'!D121</f>
        <v>0</v>
      </c>
      <c r="E121" s="106">
        <f>Önkormányzat!E121+Hivatal!E121+Óvoda!E121+'Közösségi H'!E121</f>
        <v>0</v>
      </c>
      <c r="F121" s="79">
        <f t="shared" si="89"/>
        <v>0</v>
      </c>
      <c r="G121" s="105">
        <f>Önkormányzat!G121+Hivatal!G121+Óvoda!G121+'Közösségi H'!G121</f>
        <v>0</v>
      </c>
      <c r="H121" s="80">
        <f>Önkormányzat!H121+Hivatal!H121+Óvoda!H121+'Közösségi H'!H121</f>
        <v>0</v>
      </c>
      <c r="I121" s="106">
        <f>Önkormányzat!I121+Hivatal!I121+Óvoda!I121+'Közösségi H'!I121</f>
        <v>0</v>
      </c>
      <c r="J121" s="79">
        <f t="shared" si="90"/>
        <v>0</v>
      </c>
      <c r="K121" s="105">
        <f ca="1">Önkormányzat!K121+Hivatal!K121+Óvoda!K121+'Közösségi H'!K121</f>
        <v>370817</v>
      </c>
      <c r="L121" s="80">
        <f>Önkormányzat!L121+Hivatal!L121+Óvoda!L121+'Közösségi H'!L121</f>
        <v>0</v>
      </c>
      <c r="M121" s="106">
        <f>Önkormányzat!M121+Hivatal!M121+Óvoda!M121+'Közösségi H'!M121</f>
        <v>0</v>
      </c>
      <c r="N121" s="79">
        <f t="shared" ca="1" si="91"/>
        <v>370817</v>
      </c>
      <c r="O121" s="81"/>
      <c r="P121" s="80"/>
      <c r="Q121" s="80"/>
      <c r="R121" s="79">
        <f t="shared" ca="1" si="92"/>
        <v>370817</v>
      </c>
      <c r="S121" s="81"/>
      <c r="T121" s="80"/>
      <c r="U121" s="80"/>
      <c r="V121" s="79">
        <f t="shared" ca="1" si="93"/>
        <v>370817</v>
      </c>
      <c r="W121" s="81"/>
      <c r="X121" s="80"/>
      <c r="Y121" s="80"/>
      <c r="Z121" s="79">
        <f t="shared" ca="1" si="94"/>
        <v>370817</v>
      </c>
      <c r="AA121" s="81"/>
      <c r="AB121" s="80"/>
      <c r="AC121" s="80"/>
      <c r="AD121" s="79">
        <f t="shared" ca="1" si="95"/>
        <v>370817</v>
      </c>
      <c r="AE121" s="81"/>
      <c r="AF121" s="80"/>
      <c r="AG121" s="80"/>
      <c r="AH121" s="79">
        <f t="shared" ca="1" si="96"/>
        <v>370817</v>
      </c>
      <c r="AI121" s="81"/>
      <c r="AJ121" s="80"/>
      <c r="AK121" s="80"/>
      <c r="AL121" s="79">
        <f t="shared" ca="1" si="97"/>
        <v>370817</v>
      </c>
      <c r="AM121" s="81"/>
      <c r="AN121" s="80"/>
      <c r="AO121" s="80"/>
      <c r="AP121" s="79">
        <f t="shared" ca="1" si="98"/>
        <v>370817</v>
      </c>
      <c r="AQ121" s="81"/>
      <c r="AR121" s="80"/>
      <c r="AS121" s="80"/>
      <c r="AT121" s="79">
        <f t="shared" ca="1" si="99"/>
        <v>370817</v>
      </c>
      <c r="AU121" s="81"/>
      <c r="AV121" s="80"/>
      <c r="AW121" s="80"/>
      <c r="AX121" s="79">
        <f t="shared" ca="1" si="100"/>
        <v>0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Önkormányzat!C122+Hivatal!C122+Óvoda!C122+'Közösségi H'!C122</f>
        <v>0</v>
      </c>
      <c r="D122" s="80">
        <f>Önkormányzat!D122+Hivatal!D122+Óvoda!D122+'Közösségi H'!D122</f>
        <v>0</v>
      </c>
      <c r="E122" s="106">
        <f>Önkormányzat!E122+Hivatal!E122+Óvoda!E122+'Közösségi H'!E122</f>
        <v>0</v>
      </c>
      <c r="F122" s="79">
        <f t="shared" si="89"/>
        <v>0</v>
      </c>
      <c r="G122" s="105">
        <f>Önkormányzat!G122+Hivatal!G122+Óvoda!G122+'Közösségi H'!G122</f>
        <v>0</v>
      </c>
      <c r="H122" s="80">
        <f>Önkormányzat!H122+Hivatal!H122+Óvoda!H122+'Közösségi H'!H122</f>
        <v>0</v>
      </c>
      <c r="I122" s="106">
        <f>Önkormányzat!I122+Hivatal!I122+Óvoda!I122+'Közösségi H'!I122</f>
        <v>0</v>
      </c>
      <c r="J122" s="79">
        <f t="shared" si="90"/>
        <v>0</v>
      </c>
      <c r="K122" s="105">
        <f ca="1">Önkormányzat!K122+Hivatal!K122+Óvoda!K122+'Közösségi H'!K122</f>
        <v>370817</v>
      </c>
      <c r="L122" s="80">
        <f>Önkormányzat!L122+Hivatal!L122+Óvoda!L122+'Közösségi H'!L122</f>
        <v>0</v>
      </c>
      <c r="M122" s="106">
        <f>Önkormányzat!M122+Hivatal!M122+Óvoda!M122+'Közösségi H'!M122</f>
        <v>0</v>
      </c>
      <c r="N122" s="79">
        <f t="shared" ca="1" si="91"/>
        <v>0</v>
      </c>
      <c r="O122" s="81"/>
      <c r="P122" s="80"/>
      <c r="Q122" s="80"/>
      <c r="R122" s="79">
        <f t="shared" ca="1" si="92"/>
        <v>0</v>
      </c>
      <c r="S122" s="81"/>
      <c r="T122" s="80"/>
      <c r="U122" s="80"/>
      <c r="V122" s="79">
        <f t="shared" ca="1" si="93"/>
        <v>0</v>
      </c>
      <c r="W122" s="81"/>
      <c r="X122" s="80"/>
      <c r="Y122" s="80"/>
      <c r="Z122" s="79">
        <f t="shared" ca="1" si="94"/>
        <v>0</v>
      </c>
      <c r="AA122" s="81"/>
      <c r="AB122" s="80"/>
      <c r="AC122" s="80"/>
      <c r="AD122" s="79">
        <f t="shared" ca="1" si="95"/>
        <v>0</v>
      </c>
      <c r="AE122" s="81"/>
      <c r="AF122" s="80"/>
      <c r="AG122" s="80"/>
      <c r="AH122" s="79">
        <f t="shared" ca="1" si="96"/>
        <v>0</v>
      </c>
      <c r="AI122" s="81"/>
      <c r="AJ122" s="80"/>
      <c r="AK122" s="80"/>
      <c r="AL122" s="79">
        <f t="shared" ca="1" si="97"/>
        <v>0</v>
      </c>
      <c r="AM122" s="81"/>
      <c r="AN122" s="80"/>
      <c r="AO122" s="80"/>
      <c r="AP122" s="79">
        <f t="shared" ca="1" si="98"/>
        <v>0</v>
      </c>
      <c r="AQ122" s="81"/>
      <c r="AR122" s="80"/>
      <c r="AS122" s="80"/>
      <c r="AT122" s="79">
        <f t="shared" ca="1" si="99"/>
        <v>0</v>
      </c>
      <c r="AU122" s="81"/>
      <c r="AV122" s="80"/>
      <c r="AW122" s="80"/>
      <c r="AX122" s="79">
        <f t="shared" ca="1" si="100"/>
        <v>0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Önkormányzat!C123+Hivatal!C123+Óvoda!C123+'Közösségi H'!C123</f>
        <v>0</v>
      </c>
      <c r="D123" s="80">
        <f>Önkormányzat!D123+Hivatal!D123+Óvoda!D123+'Közösségi H'!D123</f>
        <v>0</v>
      </c>
      <c r="E123" s="106">
        <f>Önkormányzat!E123+Hivatal!E123+Óvoda!E123+'Közösségi H'!E123</f>
        <v>0</v>
      </c>
      <c r="F123" s="79">
        <f t="shared" si="89"/>
        <v>0</v>
      </c>
      <c r="G123" s="105">
        <f>Önkormányzat!G123+Hivatal!G123+Óvoda!G123+'Közösségi H'!G123</f>
        <v>0</v>
      </c>
      <c r="H123" s="80">
        <f>Önkormányzat!H123+Hivatal!H123+Óvoda!H123+'Közösségi H'!H123</f>
        <v>0</v>
      </c>
      <c r="I123" s="106">
        <f>Önkormányzat!I123+Hivatal!I123+Óvoda!I123+'Közösségi H'!I123</f>
        <v>0</v>
      </c>
      <c r="J123" s="79">
        <f t="shared" si="90"/>
        <v>0</v>
      </c>
      <c r="K123" s="105">
        <f ca="1">Önkormányzat!K123+Hivatal!K123+Óvoda!K123+'Közösségi H'!K123</f>
        <v>370817</v>
      </c>
      <c r="L123" s="80">
        <f>Önkormányzat!L123+Hivatal!L123+Óvoda!L123+'Közösségi H'!L123</f>
        <v>0</v>
      </c>
      <c r="M123" s="106">
        <f>Önkormányzat!M123+Hivatal!M123+Óvoda!M123+'Közösségi H'!M123</f>
        <v>0</v>
      </c>
      <c r="N123" s="79">
        <f t="shared" ca="1" si="91"/>
        <v>370817</v>
      </c>
      <c r="O123" s="81"/>
      <c r="P123" s="80"/>
      <c r="Q123" s="80"/>
      <c r="R123" s="79">
        <f t="shared" ca="1" si="92"/>
        <v>370817</v>
      </c>
      <c r="S123" s="81"/>
      <c r="T123" s="80"/>
      <c r="U123" s="80"/>
      <c r="V123" s="79">
        <f t="shared" ca="1" si="93"/>
        <v>370817</v>
      </c>
      <c r="W123" s="81"/>
      <c r="X123" s="80"/>
      <c r="Y123" s="80"/>
      <c r="Z123" s="79">
        <f t="shared" ca="1" si="94"/>
        <v>370817</v>
      </c>
      <c r="AA123" s="81"/>
      <c r="AB123" s="80"/>
      <c r="AC123" s="80"/>
      <c r="AD123" s="79">
        <f t="shared" ca="1" si="95"/>
        <v>370817</v>
      </c>
      <c r="AE123" s="81"/>
      <c r="AF123" s="80"/>
      <c r="AG123" s="80"/>
      <c r="AH123" s="79">
        <f t="shared" ca="1" si="96"/>
        <v>370817</v>
      </c>
      <c r="AI123" s="81"/>
      <c r="AJ123" s="80"/>
      <c r="AK123" s="80"/>
      <c r="AL123" s="79">
        <f t="shared" ca="1" si="97"/>
        <v>370817</v>
      </c>
      <c r="AM123" s="81"/>
      <c r="AN123" s="80"/>
      <c r="AO123" s="80"/>
      <c r="AP123" s="79">
        <f t="shared" ca="1" si="98"/>
        <v>370817</v>
      </c>
      <c r="AQ123" s="81"/>
      <c r="AR123" s="80"/>
      <c r="AS123" s="80"/>
      <c r="AT123" s="79">
        <f t="shared" ca="1" si="99"/>
        <v>0</v>
      </c>
      <c r="AU123" s="81"/>
      <c r="AV123" s="80"/>
      <c r="AW123" s="80"/>
      <c r="AX123" s="79">
        <f t="shared" ca="1" si="100"/>
        <v>0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Önkormányzat!C124+Hivatal!C124+Óvoda!C124+'Közösségi H'!C124</f>
        <v>0</v>
      </c>
      <c r="D124" s="80">
        <f>Önkormányzat!D124+Hivatal!D124+Óvoda!D124+'Közösségi H'!D124</f>
        <v>0</v>
      </c>
      <c r="E124" s="106">
        <f>Önkormányzat!E124+Hivatal!E124+Óvoda!E124+'Közösségi H'!E124</f>
        <v>0</v>
      </c>
      <c r="F124" s="79">
        <f t="shared" si="89"/>
        <v>0</v>
      </c>
      <c r="G124" s="105">
        <f>Önkormányzat!G124+Hivatal!G124+Óvoda!G124+'Közösségi H'!G124</f>
        <v>0</v>
      </c>
      <c r="H124" s="80">
        <f>Önkormányzat!H124+Hivatal!H124+Óvoda!H124+'Közösségi H'!H124</f>
        <v>0</v>
      </c>
      <c r="I124" s="106">
        <f>Önkormányzat!I124+Hivatal!I124+Óvoda!I124+'Közösségi H'!I124</f>
        <v>0</v>
      </c>
      <c r="J124" s="79">
        <f t="shared" si="90"/>
        <v>0</v>
      </c>
      <c r="K124" s="105">
        <f ca="1">Önkormányzat!K124+Hivatal!K124+Óvoda!K124+'Közösségi H'!K124</f>
        <v>370817</v>
      </c>
      <c r="L124" s="80">
        <f>Önkormányzat!L124+Hivatal!L124+Óvoda!L124+'Közösségi H'!L124</f>
        <v>0</v>
      </c>
      <c r="M124" s="106">
        <f>Önkormányzat!M124+Hivatal!M124+Óvoda!M124+'Közösségi H'!M124</f>
        <v>0</v>
      </c>
      <c r="N124" s="79">
        <f t="shared" ca="1" si="91"/>
        <v>370817</v>
      </c>
      <c r="O124" s="81"/>
      <c r="P124" s="80"/>
      <c r="Q124" s="80"/>
      <c r="R124" s="79">
        <f t="shared" ca="1" si="92"/>
        <v>370817</v>
      </c>
      <c r="S124" s="81"/>
      <c r="T124" s="80"/>
      <c r="U124" s="80"/>
      <c r="V124" s="79">
        <f t="shared" ca="1" si="93"/>
        <v>370817</v>
      </c>
      <c r="W124" s="81"/>
      <c r="X124" s="80"/>
      <c r="Y124" s="80"/>
      <c r="Z124" s="79">
        <f t="shared" ca="1" si="94"/>
        <v>370817</v>
      </c>
      <c r="AA124" s="81"/>
      <c r="AB124" s="80"/>
      <c r="AC124" s="80"/>
      <c r="AD124" s="79">
        <f t="shared" ca="1" si="95"/>
        <v>370817</v>
      </c>
      <c r="AE124" s="81"/>
      <c r="AF124" s="80"/>
      <c r="AG124" s="80"/>
      <c r="AH124" s="79">
        <f t="shared" ca="1" si="96"/>
        <v>370817</v>
      </c>
      <c r="AI124" s="81"/>
      <c r="AJ124" s="80"/>
      <c r="AK124" s="80"/>
      <c r="AL124" s="79">
        <f t="shared" ca="1" si="97"/>
        <v>370817</v>
      </c>
      <c r="AM124" s="81"/>
      <c r="AN124" s="80"/>
      <c r="AO124" s="80"/>
      <c r="AP124" s="79">
        <f t="shared" ca="1" si="98"/>
        <v>370817</v>
      </c>
      <c r="AQ124" s="81"/>
      <c r="AR124" s="80"/>
      <c r="AS124" s="80"/>
      <c r="AT124" s="79">
        <f t="shared" ca="1" si="99"/>
        <v>370817</v>
      </c>
      <c r="AU124" s="81"/>
      <c r="AV124" s="80"/>
      <c r="AW124" s="80"/>
      <c r="AX124" s="79">
        <f t="shared" ca="1" si="100"/>
        <v>0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Önkormányzat!C125+Hivatal!C125+Óvoda!C125+'Közösségi H'!C125</f>
        <v>0</v>
      </c>
      <c r="D125" s="80">
        <f>Önkormányzat!D125+Hivatal!D125+Óvoda!D125+'Közösségi H'!D125</f>
        <v>0</v>
      </c>
      <c r="E125" s="106">
        <f>Önkormányzat!E125+Hivatal!E125+Óvoda!E125+'Közösségi H'!E125</f>
        <v>0</v>
      </c>
      <c r="F125" s="79">
        <f t="shared" si="89"/>
        <v>0</v>
      </c>
      <c r="G125" s="105">
        <f>Önkormányzat!G125+Hivatal!G125+Óvoda!G125+'Közösségi H'!G125</f>
        <v>0</v>
      </c>
      <c r="H125" s="80">
        <f>Önkormányzat!H125+Hivatal!H125+Óvoda!H125+'Közösségi H'!H125</f>
        <v>0</v>
      </c>
      <c r="I125" s="106">
        <f>Önkormányzat!I125+Hivatal!I125+Óvoda!I125+'Közösségi H'!I125</f>
        <v>0</v>
      </c>
      <c r="J125" s="79">
        <f t="shared" si="90"/>
        <v>0</v>
      </c>
      <c r="K125" s="105">
        <f ca="1">Önkormányzat!K125+Hivatal!K125+Óvoda!K125+'Közösségi H'!K125</f>
        <v>370817</v>
      </c>
      <c r="L125" s="80">
        <f>Önkormányzat!L125+Hivatal!L125+Óvoda!L125+'Közösségi H'!L125</f>
        <v>0</v>
      </c>
      <c r="M125" s="106">
        <f>Önkormányzat!M125+Hivatal!M125+Óvoda!M125+'Közösségi H'!M125</f>
        <v>0</v>
      </c>
      <c r="N125" s="79">
        <f t="shared" ca="1" si="91"/>
        <v>370817</v>
      </c>
      <c r="O125" s="81"/>
      <c r="P125" s="80"/>
      <c r="Q125" s="80"/>
      <c r="R125" s="79">
        <f t="shared" ca="1" si="92"/>
        <v>370817</v>
      </c>
      <c r="S125" s="81"/>
      <c r="T125" s="80"/>
      <c r="U125" s="80"/>
      <c r="V125" s="79">
        <f t="shared" ca="1" si="93"/>
        <v>370817</v>
      </c>
      <c r="W125" s="81"/>
      <c r="X125" s="80"/>
      <c r="Y125" s="80"/>
      <c r="Z125" s="79">
        <f t="shared" ca="1" si="94"/>
        <v>370817</v>
      </c>
      <c r="AA125" s="81"/>
      <c r="AB125" s="80"/>
      <c r="AC125" s="80"/>
      <c r="AD125" s="79">
        <f t="shared" ca="1" si="95"/>
        <v>370817</v>
      </c>
      <c r="AE125" s="81"/>
      <c r="AF125" s="80"/>
      <c r="AG125" s="80"/>
      <c r="AH125" s="79">
        <f t="shared" ca="1" si="96"/>
        <v>370817</v>
      </c>
      <c r="AI125" s="81"/>
      <c r="AJ125" s="80"/>
      <c r="AK125" s="80"/>
      <c r="AL125" s="79">
        <f t="shared" ca="1" si="97"/>
        <v>370817</v>
      </c>
      <c r="AM125" s="81"/>
      <c r="AN125" s="80"/>
      <c r="AO125" s="80"/>
      <c r="AP125" s="79">
        <f t="shared" ca="1" si="98"/>
        <v>370817</v>
      </c>
      <c r="AQ125" s="81"/>
      <c r="AR125" s="80"/>
      <c r="AS125" s="80"/>
      <c r="AT125" s="79">
        <f t="shared" ca="1" si="99"/>
        <v>370817</v>
      </c>
      <c r="AU125" s="81"/>
      <c r="AV125" s="80"/>
      <c r="AW125" s="80"/>
      <c r="AX125" s="79">
        <f t="shared" ca="1" si="100"/>
        <v>0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 ca="1">SUM(K124:K125)</f>
        <v>0</v>
      </c>
      <c r="L126" s="77">
        <f>SUM(L124:L125)</f>
        <v>0</v>
      </c>
      <c r="M126" s="77">
        <f>SUM(M124:M125)</f>
        <v>0</v>
      </c>
      <c r="N126" s="76">
        <f ca="1"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 ca="1"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 ca="1"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 ca="1"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 ca="1"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 ca="1"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 ca="1"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 ca="1"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 ca="1"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 ca="1">IF((SUM(AT126:AW126))=SUM(AX124:AX125),SUM(AX124:AX125),"HIBA!")</f>
        <v>0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 ca="1">SUM(K117:K123)</f>
        <v>1603031</v>
      </c>
      <c r="L127" s="78">
        <f t="shared" ref="L127:N127" si="102">SUM(L117:L123)</f>
        <v>0</v>
      </c>
      <c r="M127" s="78">
        <f t="shared" si="102"/>
        <v>0</v>
      </c>
      <c r="N127" s="78">
        <f t="shared" ca="1" si="102"/>
        <v>2939624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ca="1" si="103"/>
        <v>2939624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ca="1" si="103"/>
        <v>2939624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ca="1" si="103"/>
        <v>2939624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ca="1" si="103"/>
        <v>2939624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ca="1" si="103"/>
        <v>2939624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ca="1" si="103"/>
        <v>2939624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ca="1" si="103"/>
        <v>2939624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ca="1" si="103"/>
        <v>2568807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ca="1" si="103"/>
        <v>2568807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Önkormányzat!C128+Hivatal!C128+Óvoda!C128+'Közösségi H'!C128</f>
        <v>0</v>
      </c>
      <c r="D128" s="80">
        <f>Önkormányzat!D128+Hivatal!D128+Óvoda!D128+'Közösségi H'!D128</f>
        <v>0</v>
      </c>
      <c r="E128" s="106">
        <f>Önkormányzat!E128+Hivatal!E128+Óvoda!E128+'Közösségi H'!E128</f>
        <v>0</v>
      </c>
      <c r="F128" s="79">
        <f>SUM(C128:E128)</f>
        <v>0</v>
      </c>
      <c r="G128" s="105">
        <f>Önkormányzat!G128+Hivatal!G128+Óvoda!G128+'Közösségi H'!G128</f>
        <v>0</v>
      </c>
      <c r="H128" s="80">
        <f>Önkormányzat!H128+Hivatal!H128+Óvoda!H128+'Közösségi H'!H128</f>
        <v>0</v>
      </c>
      <c r="I128" s="106">
        <f>Önkormányzat!I128+Hivatal!I128+Óvoda!I128+'Közösségi H'!I128</f>
        <v>0</v>
      </c>
      <c r="J128" s="79">
        <f>SUM(F128:I128)</f>
        <v>0</v>
      </c>
      <c r="K128" s="105">
        <f ca="1">Önkormányzat!K128+Hivatal!K128+Óvoda!K128+'Közösségi H'!K128</f>
        <v>370817</v>
      </c>
      <c r="L128" s="80">
        <f>Önkormányzat!L128+Hivatal!L128+Óvoda!L128+'Közösségi H'!L128</f>
        <v>0</v>
      </c>
      <c r="M128" s="106">
        <f>Önkormányzat!M128+Hivatal!M128+Óvoda!M128+'Közösségi H'!M128</f>
        <v>0</v>
      </c>
      <c r="N128" s="79">
        <f ca="1">SUM(J128:M128)</f>
        <v>370817</v>
      </c>
      <c r="O128" s="81"/>
      <c r="P128" s="80"/>
      <c r="Q128" s="80"/>
      <c r="R128" s="79">
        <f ca="1">SUM(N128:Q128)</f>
        <v>370817</v>
      </c>
      <c r="S128" s="81"/>
      <c r="T128" s="80"/>
      <c r="U128" s="80"/>
      <c r="V128" s="79">
        <f ca="1">SUM(R128:U128)</f>
        <v>370817</v>
      </c>
      <c r="W128" s="81"/>
      <c r="X128" s="80"/>
      <c r="Y128" s="80"/>
      <c r="Z128" s="79">
        <f ca="1">SUM(V128:Y128)</f>
        <v>370817</v>
      </c>
      <c r="AA128" s="81"/>
      <c r="AB128" s="80"/>
      <c r="AC128" s="80"/>
      <c r="AD128" s="79">
        <f ca="1">SUM(Z128:AC128)</f>
        <v>370817</v>
      </c>
      <c r="AE128" s="81"/>
      <c r="AF128" s="80"/>
      <c r="AG128" s="80"/>
      <c r="AH128" s="79">
        <f ca="1">SUM(AD128:AG128)</f>
        <v>370817</v>
      </c>
      <c r="AI128" s="81"/>
      <c r="AJ128" s="80"/>
      <c r="AK128" s="80"/>
      <c r="AL128" s="79">
        <f ca="1">SUM(AH128:AK128)</f>
        <v>370817</v>
      </c>
      <c r="AM128" s="81"/>
      <c r="AN128" s="80"/>
      <c r="AO128" s="80"/>
      <c r="AP128" s="79">
        <f ca="1">SUM(AL128:AO128)</f>
        <v>370817</v>
      </c>
      <c r="AQ128" s="81"/>
      <c r="AR128" s="80"/>
      <c r="AS128" s="80"/>
      <c r="AT128" s="79">
        <f ca="1">SUM(AP128:AS128)</f>
        <v>370817</v>
      </c>
      <c r="AU128" s="81"/>
      <c r="AV128" s="80"/>
      <c r="AW128" s="80"/>
      <c r="AX128" s="79">
        <f ca="1">SUM(AT128:AW128)</f>
        <v>370817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Önkormányzat!C129+Hivatal!C129+Óvoda!C129+'Közösségi H'!C129</f>
        <v>0</v>
      </c>
      <c r="D129" s="80">
        <f>Önkormányzat!D129+Hivatal!D129+Óvoda!D129+'Közösségi H'!D129</f>
        <v>0</v>
      </c>
      <c r="E129" s="106">
        <f>Önkormányzat!E129+Hivatal!E129+Óvoda!E129+'Közösségi H'!E129</f>
        <v>0</v>
      </c>
      <c r="F129" s="79">
        <f>SUM(C129:E129)</f>
        <v>0</v>
      </c>
      <c r="G129" s="105">
        <f>Önkormányzat!G129+Hivatal!G129+Óvoda!G129+'Közösségi H'!G129</f>
        <v>0</v>
      </c>
      <c r="H129" s="80">
        <f>Önkormányzat!H129+Hivatal!H129+Óvoda!H129+'Közösségi H'!H129</f>
        <v>0</v>
      </c>
      <c r="I129" s="106">
        <f>Önkormányzat!I129+Hivatal!I129+Óvoda!I129+'Közösségi H'!I129</f>
        <v>0</v>
      </c>
      <c r="J129" s="79">
        <f>SUM(F129:I129)</f>
        <v>0</v>
      </c>
      <c r="K129" s="105">
        <f ca="1">Önkormányzat!K129+Hivatal!K129+Óvoda!K129+'Közösségi H'!K129</f>
        <v>370817</v>
      </c>
      <c r="L129" s="80">
        <f>Önkormányzat!L129+Hivatal!L129+Óvoda!L129+'Közösségi H'!L129</f>
        <v>0</v>
      </c>
      <c r="M129" s="106">
        <f>Önkormányzat!M129+Hivatal!M129+Óvoda!M129+'Közösségi H'!M129</f>
        <v>0</v>
      </c>
      <c r="N129" s="79">
        <f ca="1">SUM(J129:M129)</f>
        <v>370817</v>
      </c>
      <c r="O129" s="81"/>
      <c r="P129" s="80"/>
      <c r="Q129" s="80"/>
      <c r="R129" s="79">
        <f ca="1">SUM(N129:Q129)</f>
        <v>370817</v>
      </c>
      <c r="S129" s="81"/>
      <c r="T129" s="80"/>
      <c r="U129" s="80"/>
      <c r="V129" s="79">
        <f ca="1">SUM(R129:U129)</f>
        <v>370817</v>
      </c>
      <c r="W129" s="81"/>
      <c r="X129" s="80"/>
      <c r="Y129" s="80"/>
      <c r="Z129" s="79">
        <f ca="1">SUM(V129:Y129)</f>
        <v>370817</v>
      </c>
      <c r="AA129" s="81"/>
      <c r="AB129" s="80"/>
      <c r="AC129" s="80"/>
      <c r="AD129" s="79">
        <f ca="1">SUM(Z129:AC129)</f>
        <v>370817</v>
      </c>
      <c r="AE129" s="81"/>
      <c r="AF129" s="80"/>
      <c r="AG129" s="80"/>
      <c r="AH129" s="79">
        <f ca="1">SUM(AD129:AG129)</f>
        <v>370817</v>
      </c>
      <c r="AI129" s="81"/>
      <c r="AJ129" s="80"/>
      <c r="AK129" s="80"/>
      <c r="AL129" s="79">
        <f ca="1">SUM(AH129:AK129)</f>
        <v>370817</v>
      </c>
      <c r="AM129" s="81"/>
      <c r="AN129" s="80"/>
      <c r="AO129" s="80"/>
      <c r="AP129" s="79">
        <f ca="1">SUM(AL129:AO129)</f>
        <v>370817</v>
      </c>
      <c r="AQ129" s="81"/>
      <c r="AR129" s="80"/>
      <c r="AS129" s="80"/>
      <c r="AT129" s="79">
        <f ca="1">SUM(AP129:AS129)</f>
        <v>0</v>
      </c>
      <c r="AU129" s="81"/>
      <c r="AV129" s="80"/>
      <c r="AW129" s="80"/>
      <c r="AX129" s="79">
        <f ca="1">SUM(AT129:AW129)</f>
        <v>0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Önkormányzat!C130+Hivatal!C130+Óvoda!C130+'Közösségi H'!C130</f>
        <v>0</v>
      </c>
      <c r="D130" s="80">
        <f>Önkormányzat!D130+Hivatal!D130+Óvoda!D130+'Közösségi H'!D130</f>
        <v>0</v>
      </c>
      <c r="E130" s="106">
        <f>Önkormányzat!E130+Hivatal!E130+Óvoda!E130+'Közösségi H'!E130</f>
        <v>0</v>
      </c>
      <c r="F130" s="79">
        <f>SUM(C130:E130)</f>
        <v>0</v>
      </c>
      <c r="G130" s="105">
        <f>Önkormányzat!G130+Hivatal!G130+Óvoda!G130+'Közösségi H'!G130</f>
        <v>0</v>
      </c>
      <c r="H130" s="80">
        <f>Önkormányzat!H130+Hivatal!H130+Óvoda!H130+'Közösségi H'!H130</f>
        <v>0</v>
      </c>
      <c r="I130" s="106">
        <f>Önkormányzat!I130+Hivatal!I130+Óvoda!I130+'Közösségi H'!I130</f>
        <v>0</v>
      </c>
      <c r="J130" s="79">
        <f>SUM(F130:I130)</f>
        <v>0</v>
      </c>
      <c r="K130" s="105">
        <f ca="1">Önkormányzat!K130+Hivatal!K130+Óvoda!K130+'Közösségi H'!K130</f>
        <v>370817</v>
      </c>
      <c r="L130" s="80">
        <f>Önkormányzat!L130+Hivatal!L130+Óvoda!L130+'Közösségi H'!L130</f>
        <v>0</v>
      </c>
      <c r="M130" s="106">
        <f>Önkormányzat!M130+Hivatal!M130+Óvoda!M130+'Közösségi H'!M130</f>
        <v>0</v>
      </c>
      <c r="N130" s="79">
        <f ca="1">SUM(J130:M130)</f>
        <v>370817</v>
      </c>
      <c r="O130" s="81"/>
      <c r="P130" s="80"/>
      <c r="Q130" s="80"/>
      <c r="R130" s="79">
        <f ca="1">SUM(N130:Q130)</f>
        <v>370817</v>
      </c>
      <c r="S130" s="81"/>
      <c r="T130" s="80"/>
      <c r="U130" s="80"/>
      <c r="V130" s="79">
        <f ca="1">SUM(R130:U130)</f>
        <v>370817</v>
      </c>
      <c r="W130" s="81"/>
      <c r="X130" s="80"/>
      <c r="Y130" s="80"/>
      <c r="Z130" s="79">
        <f ca="1">SUM(V130:Y130)</f>
        <v>370817</v>
      </c>
      <c r="AA130" s="81"/>
      <c r="AB130" s="80"/>
      <c r="AC130" s="80"/>
      <c r="AD130" s="79">
        <f ca="1">SUM(Z130:AC130)</f>
        <v>370817</v>
      </c>
      <c r="AE130" s="81"/>
      <c r="AF130" s="80"/>
      <c r="AG130" s="80"/>
      <c r="AH130" s="79">
        <f ca="1">SUM(AD130:AG130)</f>
        <v>370817</v>
      </c>
      <c r="AI130" s="81"/>
      <c r="AJ130" s="80"/>
      <c r="AK130" s="80"/>
      <c r="AL130" s="79">
        <f ca="1">SUM(AH130:AK130)</f>
        <v>370817</v>
      </c>
      <c r="AM130" s="81"/>
      <c r="AN130" s="80"/>
      <c r="AO130" s="80"/>
      <c r="AP130" s="79">
        <f ca="1">SUM(AL130:AO130)</f>
        <v>370817</v>
      </c>
      <c r="AQ130" s="81"/>
      <c r="AR130" s="80"/>
      <c r="AS130" s="80"/>
      <c r="AT130" s="79">
        <f ca="1">SUM(AP130:AS130)</f>
        <v>370817</v>
      </c>
      <c r="AU130" s="81"/>
      <c r="AV130" s="80"/>
      <c r="AW130" s="80"/>
      <c r="AX130" s="79">
        <f ca="1">SUM(AT130:AW130)</f>
        <v>370817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Önkormányzat!C131+Hivatal!C131+Óvoda!C131+'Közösségi H'!C131</f>
        <v>0</v>
      </c>
      <c r="D131" s="80">
        <f>Önkormányzat!D131+Hivatal!D131+Óvoda!D131+'Közösségi H'!D131</f>
        <v>0</v>
      </c>
      <c r="E131" s="106">
        <f>Önkormányzat!E131+Hivatal!E131+Óvoda!E131+'Közösségi H'!E131</f>
        <v>0</v>
      </c>
      <c r="F131" s="79">
        <f>SUM(C131:E131)</f>
        <v>0</v>
      </c>
      <c r="G131" s="105">
        <f>Önkormányzat!G131+Hivatal!G131+Óvoda!G131+'Közösségi H'!G131</f>
        <v>0</v>
      </c>
      <c r="H131" s="80">
        <f>Önkormányzat!H131+Hivatal!H131+Óvoda!H131+'Közösségi H'!H131</f>
        <v>0</v>
      </c>
      <c r="I131" s="106">
        <f>Önkormányzat!I131+Hivatal!I131+Óvoda!I131+'Közösségi H'!I131</f>
        <v>0</v>
      </c>
      <c r="J131" s="79">
        <f>SUM(F131:I131)</f>
        <v>0</v>
      </c>
      <c r="K131" s="105">
        <f ca="1">Önkormányzat!K131+Hivatal!K131+Óvoda!K131+'Közösségi H'!K131</f>
        <v>370817</v>
      </c>
      <c r="L131" s="80">
        <f>Önkormányzat!L131+Hivatal!L131+Óvoda!L131+'Közösségi H'!L131</f>
        <v>0</v>
      </c>
      <c r="M131" s="106">
        <f>Önkormányzat!M131+Hivatal!M131+Óvoda!M131+'Közösségi H'!M131</f>
        <v>0</v>
      </c>
      <c r="N131" s="79">
        <f ca="1">SUM(J131:M131)</f>
        <v>370817</v>
      </c>
      <c r="O131" s="81"/>
      <c r="P131" s="80"/>
      <c r="Q131" s="80"/>
      <c r="R131" s="79">
        <f ca="1">SUM(N131:Q131)</f>
        <v>370817</v>
      </c>
      <c r="S131" s="81"/>
      <c r="T131" s="80"/>
      <c r="U131" s="80"/>
      <c r="V131" s="79">
        <f ca="1">SUM(R131:U131)</f>
        <v>370817</v>
      </c>
      <c r="W131" s="81"/>
      <c r="X131" s="80"/>
      <c r="Y131" s="80"/>
      <c r="Z131" s="79">
        <f ca="1">SUM(V131:Y131)</f>
        <v>370817</v>
      </c>
      <c r="AA131" s="81"/>
      <c r="AB131" s="80"/>
      <c r="AC131" s="80"/>
      <c r="AD131" s="79">
        <f ca="1">SUM(Z131:AC131)</f>
        <v>370817</v>
      </c>
      <c r="AE131" s="81"/>
      <c r="AF131" s="80"/>
      <c r="AG131" s="80"/>
      <c r="AH131" s="79">
        <f ca="1">SUM(AD131:AG131)</f>
        <v>370817</v>
      </c>
      <c r="AI131" s="81"/>
      <c r="AJ131" s="80"/>
      <c r="AK131" s="80"/>
      <c r="AL131" s="79">
        <f ca="1">SUM(AH131:AK131)</f>
        <v>370817</v>
      </c>
      <c r="AM131" s="81"/>
      <c r="AN131" s="80"/>
      <c r="AO131" s="80"/>
      <c r="AP131" s="79">
        <f ca="1">SUM(AL131:AO131)</f>
        <v>370817</v>
      </c>
      <c r="AQ131" s="81"/>
      <c r="AR131" s="80"/>
      <c r="AS131" s="80"/>
      <c r="AT131" s="79">
        <f ca="1">SUM(AP131:AS131)</f>
        <v>370817</v>
      </c>
      <c r="AU131" s="81"/>
      <c r="AV131" s="80"/>
      <c r="AW131" s="80"/>
      <c r="AX131" s="79">
        <f ca="1">SUM(AT131:AW131)</f>
        <v>370817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Önkormányzat!C132+Hivatal!C132+Óvoda!C132+'Közösségi H'!C132</f>
        <v>0</v>
      </c>
      <c r="D132" s="80">
        <f>Önkormányzat!D132+Hivatal!D132+Óvoda!D132+'Közösségi H'!D132</f>
        <v>0</v>
      </c>
      <c r="E132" s="106">
        <f>Önkormányzat!E132+Hivatal!E132+Óvoda!E132+'Közösségi H'!E132</f>
        <v>0</v>
      </c>
      <c r="F132" s="79">
        <f>SUM(C132:E132)</f>
        <v>0</v>
      </c>
      <c r="G132" s="105">
        <f>Önkormányzat!G132+Hivatal!G132+Óvoda!G132+'Közösségi H'!G132</f>
        <v>0</v>
      </c>
      <c r="H132" s="80">
        <f>Önkormányzat!H132+Hivatal!H132+Óvoda!H132+'Közösségi H'!H132</f>
        <v>0</v>
      </c>
      <c r="I132" s="106">
        <f>Önkormányzat!I132+Hivatal!I132+Óvoda!I132+'Közösségi H'!I132</f>
        <v>0</v>
      </c>
      <c r="J132" s="79">
        <f>SUM(F132:I132)</f>
        <v>0</v>
      </c>
      <c r="K132" s="105">
        <f ca="1">Önkormányzat!K132+Hivatal!K132+Óvoda!K132+'Közösségi H'!K132</f>
        <v>370817</v>
      </c>
      <c r="L132" s="80">
        <f>Önkormányzat!L132+Hivatal!L132+Óvoda!L132+'Közösségi H'!L132</f>
        <v>0</v>
      </c>
      <c r="M132" s="106">
        <f>Önkormányzat!M132+Hivatal!M132+Óvoda!M132+'Közösségi H'!M132</f>
        <v>0</v>
      </c>
      <c r="N132" s="79">
        <f ca="1">SUM(J132:M132)</f>
        <v>370817</v>
      </c>
      <c r="O132" s="81"/>
      <c r="P132" s="80"/>
      <c r="Q132" s="80"/>
      <c r="R132" s="79">
        <f ca="1">SUM(N132:Q132)</f>
        <v>370817</v>
      </c>
      <c r="S132" s="81"/>
      <c r="T132" s="80"/>
      <c r="U132" s="80"/>
      <c r="V132" s="79">
        <f ca="1">SUM(R132:U132)</f>
        <v>370817</v>
      </c>
      <c r="W132" s="81"/>
      <c r="X132" s="80"/>
      <c r="Y132" s="80"/>
      <c r="Z132" s="79">
        <f ca="1">SUM(V132:Y132)</f>
        <v>370817</v>
      </c>
      <c r="AA132" s="81"/>
      <c r="AB132" s="80"/>
      <c r="AC132" s="80"/>
      <c r="AD132" s="79">
        <f ca="1">SUM(Z132:AC132)</f>
        <v>370817</v>
      </c>
      <c r="AE132" s="81"/>
      <c r="AF132" s="80"/>
      <c r="AG132" s="80"/>
      <c r="AH132" s="79">
        <f ca="1">SUM(AD132:AG132)</f>
        <v>370817</v>
      </c>
      <c r="AI132" s="81"/>
      <c r="AJ132" s="80"/>
      <c r="AK132" s="80"/>
      <c r="AL132" s="79">
        <f ca="1">SUM(AH132:AK132)</f>
        <v>370817</v>
      </c>
      <c r="AM132" s="81"/>
      <c r="AN132" s="80"/>
      <c r="AO132" s="80"/>
      <c r="AP132" s="79">
        <f ca="1">SUM(AL132:AO132)</f>
        <v>370817</v>
      </c>
      <c r="AQ132" s="81"/>
      <c r="AR132" s="80"/>
      <c r="AS132" s="80"/>
      <c r="AT132" s="79">
        <f ca="1">SUM(AP132:AS132)</f>
        <v>0</v>
      </c>
      <c r="AU132" s="81"/>
      <c r="AV132" s="80"/>
      <c r="AW132" s="80"/>
      <c r="AX132" s="79">
        <f ca="1">SUM(AT132:AW132)</f>
        <v>0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 ca="1">SUM(K128:K131)</f>
        <v>1112451</v>
      </c>
      <c r="L133" s="77">
        <f>SUM(L128:L131)</f>
        <v>0</v>
      </c>
      <c r="M133" s="77">
        <f>SUM(M128:M131)</f>
        <v>0</v>
      </c>
      <c r="N133" s="76" t="str">
        <f ca="1">IF((SUM(J133:M133))=SUM(N128:N132),SUM(N128:N132),"HIBA!")</f>
        <v>HIBA!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 t="str">
        <f ca="1">IF((SUM(N133:Q133))=SUM(R128:R132),SUM(R128:R132),"HIBA!")</f>
        <v>HIBA!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 t="str">
        <f ca="1">IF((SUM(R133:U133))=SUM(V128:V132),SUM(V128:V132),"HIBA!")</f>
        <v>HIBA!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 t="str">
        <f ca="1">IF((SUM(V133:Y133))=SUM(Z128:Z132),SUM(Z128:Z132),"HIBA!")</f>
        <v>HIBA!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 t="str">
        <f ca="1">IF((SUM(Z133:AC133))=SUM(AD128:AD132),SUM(AD128:AD132),"HIBA!")</f>
        <v>HIBA!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 t="str">
        <f ca="1">IF((SUM(AD133:AG133))=SUM(AH128:AH132),SUM(AH128:AH132),"HIBA!")</f>
        <v>HIBA!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 t="str">
        <f ca="1">IF((SUM(AH133:AK133))=SUM(AL128:AL132),SUM(AL128:AL132),"HIBA!")</f>
        <v>HIBA!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 t="str">
        <f ca="1">IF((SUM(AL133:AO133))=SUM(AP128:AP132),SUM(AP128:AP132),"HIBA!")</f>
        <v>HIBA!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 t="str">
        <f ca="1">IF((SUM(AP133:AS133))=SUM(AT128:AT132),SUM(AT128:AT132),"HIBA!")</f>
        <v>HIBA!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 t="str">
        <f ca="1">IF((SUM(AT133:AW133))=SUM(AX128:AX132),SUM(AX128:AX132),"HIBA!")</f>
        <v>HIBA!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Önkormányzat!C134+Hivatal!C134+Óvoda!C134+'Közösségi H'!C134</f>
        <v>0</v>
      </c>
      <c r="D134" s="80">
        <f>Önkormányzat!D134+Hivatal!D134+Óvoda!D134+'Közösségi H'!D134</f>
        <v>0</v>
      </c>
      <c r="E134" s="106">
        <f>Önkormányzat!E134+Hivatal!E134+Óvoda!E134+'Közösségi H'!E134</f>
        <v>0</v>
      </c>
      <c r="F134" s="73">
        <f>SUM(C134:E134)</f>
        <v>0</v>
      </c>
      <c r="G134" s="105">
        <f>Önkormányzat!G134+Hivatal!G134+Óvoda!G134+'Közösségi H'!G134</f>
        <v>0</v>
      </c>
      <c r="H134" s="80">
        <f>Önkormányzat!H134+Hivatal!H134+Óvoda!H134+'Közösségi H'!H134</f>
        <v>0</v>
      </c>
      <c r="I134" s="106">
        <f>Önkormányzat!I134+Hivatal!I134+Óvoda!I134+'Közösségi H'!I134</f>
        <v>0</v>
      </c>
      <c r="J134" s="73">
        <f>SUM(F134:I134)</f>
        <v>0</v>
      </c>
      <c r="K134" s="105">
        <f ca="1">Önkormányzat!K134+Hivatal!K134+Óvoda!K134+'Közösségi H'!K134</f>
        <v>370817</v>
      </c>
      <c r="L134" s="80">
        <f>Önkormányzat!L134+Hivatal!L134+Óvoda!L134+'Közösségi H'!L134</f>
        <v>0</v>
      </c>
      <c r="M134" s="106">
        <f>Önkormányzat!M134+Hivatal!M134+Óvoda!M134+'Közösségi H'!M134</f>
        <v>0</v>
      </c>
      <c r="N134" s="73">
        <f ca="1">SUM(J134:M134)</f>
        <v>370817</v>
      </c>
      <c r="O134" s="75"/>
      <c r="P134" s="74"/>
      <c r="Q134" s="74"/>
      <c r="R134" s="73">
        <f ca="1">SUM(N134:Q134)</f>
        <v>370817</v>
      </c>
      <c r="S134" s="75"/>
      <c r="T134" s="74"/>
      <c r="U134" s="74"/>
      <c r="V134" s="73">
        <f ca="1">SUM(R134:U134)</f>
        <v>370817</v>
      </c>
      <c r="W134" s="75"/>
      <c r="X134" s="74"/>
      <c r="Y134" s="74"/>
      <c r="Z134" s="73">
        <f ca="1">SUM(V134:Y134)</f>
        <v>370817</v>
      </c>
      <c r="AA134" s="75"/>
      <c r="AB134" s="74"/>
      <c r="AC134" s="74"/>
      <c r="AD134" s="73">
        <f ca="1">SUM(Z134:AC134)</f>
        <v>370817</v>
      </c>
      <c r="AE134" s="75"/>
      <c r="AF134" s="74"/>
      <c r="AG134" s="74"/>
      <c r="AH134" s="73">
        <f ca="1">SUM(AD134:AG134)</f>
        <v>370817</v>
      </c>
      <c r="AI134" s="75"/>
      <c r="AJ134" s="74"/>
      <c r="AK134" s="74"/>
      <c r="AL134" s="73">
        <f ca="1">SUM(AH134:AK134)</f>
        <v>370817</v>
      </c>
      <c r="AM134" s="75"/>
      <c r="AN134" s="74"/>
      <c r="AO134" s="74"/>
      <c r="AP134" s="73">
        <f ca="1">SUM(AL134:AO134)</f>
        <v>0</v>
      </c>
      <c r="AQ134" s="75"/>
      <c r="AR134" s="74"/>
      <c r="AS134" s="74"/>
      <c r="AT134" s="73">
        <f ca="1">SUM(AP134:AS134)</f>
        <v>0</v>
      </c>
      <c r="AU134" s="75"/>
      <c r="AV134" s="74"/>
      <c r="AW134" s="74"/>
      <c r="AX134" s="73">
        <f ca="1">SUM(AT134:AW134)</f>
        <v>0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Önkormányzat!C135+Hivatal!C135+Óvoda!C135+'Közösségi H'!C135</f>
        <v>0</v>
      </c>
      <c r="D135" s="80">
        <f>Önkormányzat!D135+Hivatal!D135+Óvoda!D135+'Közösségi H'!D135</f>
        <v>0</v>
      </c>
      <c r="E135" s="106">
        <f>Önkormányzat!E135+Hivatal!E135+Óvoda!E135+'Közösségi H'!E135</f>
        <v>0</v>
      </c>
      <c r="F135" s="73">
        <f>SUM(C135:E135)</f>
        <v>0</v>
      </c>
      <c r="G135" s="105">
        <f>Önkormányzat!G135+Hivatal!G135+Óvoda!G135+'Közösségi H'!G135</f>
        <v>0</v>
      </c>
      <c r="H135" s="80">
        <f>Önkormányzat!H135+Hivatal!H135+Óvoda!H135+'Közösségi H'!H135</f>
        <v>0</v>
      </c>
      <c r="I135" s="106">
        <f>Önkormányzat!I135+Hivatal!I135+Óvoda!I135+'Közösségi H'!I135</f>
        <v>0</v>
      </c>
      <c r="J135" s="73">
        <f>SUM(F135:I135)</f>
        <v>0</v>
      </c>
      <c r="K135" s="105">
        <f ca="1">Önkormányzat!K135+Hivatal!K135+Óvoda!K135+'Közösségi H'!K135</f>
        <v>370817</v>
      </c>
      <c r="L135" s="80">
        <f>Önkormányzat!L135+Hivatal!L135+Óvoda!L135+'Közösségi H'!L135</f>
        <v>0</v>
      </c>
      <c r="M135" s="106">
        <f>Önkormányzat!M135+Hivatal!M135+Óvoda!M135+'Közösségi H'!M135</f>
        <v>0</v>
      </c>
      <c r="N135" s="73">
        <f ca="1">SUM(J135:M135)</f>
        <v>370817</v>
      </c>
      <c r="O135" s="75"/>
      <c r="P135" s="74"/>
      <c r="Q135" s="74"/>
      <c r="R135" s="73">
        <f ca="1">SUM(N135:Q135)</f>
        <v>370817</v>
      </c>
      <c r="S135" s="75"/>
      <c r="T135" s="74"/>
      <c r="U135" s="74"/>
      <c r="V135" s="73">
        <f ca="1">SUM(R135:U135)</f>
        <v>370817</v>
      </c>
      <c r="W135" s="75"/>
      <c r="X135" s="74"/>
      <c r="Y135" s="74"/>
      <c r="Z135" s="73">
        <f ca="1">SUM(V135:Y135)</f>
        <v>370817</v>
      </c>
      <c r="AA135" s="75"/>
      <c r="AB135" s="74"/>
      <c r="AC135" s="74"/>
      <c r="AD135" s="73">
        <f ca="1">SUM(Z135:AC135)</f>
        <v>370817</v>
      </c>
      <c r="AE135" s="75"/>
      <c r="AF135" s="74"/>
      <c r="AG135" s="74"/>
      <c r="AH135" s="73">
        <f ca="1">SUM(AD135:AG135)</f>
        <v>370817</v>
      </c>
      <c r="AI135" s="75"/>
      <c r="AJ135" s="74"/>
      <c r="AK135" s="74"/>
      <c r="AL135" s="73">
        <f ca="1">SUM(AH135:AK135)</f>
        <v>370817</v>
      </c>
      <c r="AM135" s="75"/>
      <c r="AN135" s="74"/>
      <c r="AO135" s="74"/>
      <c r="AP135" s="73">
        <f ca="1">SUM(AL135:AO135)</f>
        <v>370817</v>
      </c>
      <c r="AQ135" s="75"/>
      <c r="AR135" s="74"/>
      <c r="AS135" s="74"/>
      <c r="AT135" s="73">
        <f ca="1">SUM(AP135:AS135)</f>
        <v>0</v>
      </c>
      <c r="AU135" s="75"/>
      <c r="AV135" s="74"/>
      <c r="AW135" s="74"/>
      <c r="AX135" s="73">
        <f ca="1">SUM(AT135:AW135)</f>
        <v>0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 ca="1">SUM(K127,K133,K134)</f>
        <v>3086299</v>
      </c>
      <c r="L136" s="71">
        <f>SUM(L127,L133,L134)</f>
        <v>0</v>
      </c>
      <c r="M136" s="71">
        <f>SUM(M127,M133,M134)</f>
        <v>0</v>
      </c>
      <c r="N136" s="70" t="str">
        <f ca="1">IF((SUM(J136:M136))=SUM(N127,N133,N134),SUM(N127,N133,N134),"HIBA!")</f>
        <v>HIBA!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 t="str">
        <f ca="1">IF((SUM(N136:Q136))=SUM(R127,R133,R134),SUM(R127,R133,R134),"HIBA!")</f>
        <v>HIBA!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 t="str">
        <f ca="1">IF((SUM(R136:U136))=SUM(V127,V133,V134),SUM(V127,V133,V134),"HIBA!")</f>
        <v>HIBA!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 t="str">
        <f ca="1">IF((SUM(V136:Y136))=SUM(Z127,Z133,Z134),SUM(Z127,Z133,Z134),"HIBA!")</f>
        <v>HIBA!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 t="str">
        <f ca="1">IF((SUM(Z136:AC136))=SUM(AD127,AD133,AD134),SUM(AD127,AD133,AD134),"HIBA!")</f>
        <v>HIBA!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 t="str">
        <f ca="1">IF((SUM(AD136:AG136))=SUM(AH127,AH133,AH134),SUM(AH127,AH133,AH134),"HIBA!")</f>
        <v>HIBA!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 t="str">
        <f ca="1">IF((SUM(AH136:AK136))=SUM(AL127,AL133,AL134),SUM(AL127,AL133,AL134),"HIBA!")</f>
        <v>HIBA!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 t="str">
        <f ca="1">IF((SUM(AL136:AO136))=SUM(AP127,AP133,AP134),SUM(AP127,AP133,AP134),"HIBA!")</f>
        <v>HIBA!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 t="str">
        <f ca="1">IF((SUM(AP136:AS136))=SUM(AT127,AT133,AT134),SUM(AT127,AT133,AT134),"HIBA!")</f>
        <v>HIBA!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 t="str">
        <f ca="1">IF((SUM(AT136:AW136))=SUM(AX127,AX133,AX134),SUM(AX127,AX133,AX134),"HIBA!")</f>
        <v>HIBA!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 ca="1">SUM(K136,K106)</f>
        <v>3457116</v>
      </c>
      <c r="L137" s="68">
        <f>SUM(L136,L106)</f>
        <v>0</v>
      </c>
      <c r="M137" s="68">
        <f>SUM(M136,M106)</f>
        <v>0</v>
      </c>
      <c r="N137" s="67" t="str">
        <f ca="1">IF((SUM(J137:M137))=SUM(N136,N106),SUM(N136,N106),"HIBA!")</f>
        <v>HIBA!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 ca="1"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 ca="1"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 ca="1"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 ca="1"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 ca="1"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 ca="1"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 ca="1"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 ca="1"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 ca="1"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e">
        <f>IF(F137=F244,"",F137-F244)</f>
        <v>#REF!</v>
      </c>
      <c r="G138" s="65"/>
      <c r="H138" s="65"/>
      <c r="I138" s="65"/>
      <c r="J138" s="64" t="e">
        <f>IF(J137=J244,"",J137-J244)</f>
        <v>#REF!</v>
      </c>
      <c r="K138" s="65"/>
      <c r="L138" s="65"/>
      <c r="M138" s="65"/>
      <c r="N138" s="64" t="e">
        <f ca="1">IF(N137=N244,"",N137-N244)</f>
        <v>#REF!</v>
      </c>
      <c r="O138" s="65"/>
      <c r="P138" s="65"/>
      <c r="Q138" s="65"/>
      <c r="R138" s="64" t="e">
        <f ca="1">IF(R137=R244,"",R137-R244)</f>
        <v>#REF!</v>
      </c>
      <c r="S138" s="65"/>
      <c r="T138" s="65"/>
      <c r="U138" s="65"/>
      <c r="V138" s="64" t="e">
        <f ca="1">IF(V137=V244,"",V137-V244)</f>
        <v>#REF!</v>
      </c>
      <c r="W138" s="65"/>
      <c r="X138" s="65"/>
      <c r="Y138" s="65"/>
      <c r="Z138" s="64" t="e">
        <f ca="1">IF(Z137=Z244,"",Z137-Z244)</f>
        <v>#REF!</v>
      </c>
      <c r="AA138" s="65"/>
      <c r="AB138" s="65"/>
      <c r="AC138" s="65"/>
      <c r="AD138" s="64" t="e">
        <f ca="1">IF(AD137=AD244,"",AD137-AD244)</f>
        <v>#REF!</v>
      </c>
      <c r="AE138" s="65"/>
      <c r="AF138" s="65"/>
      <c r="AG138" s="65"/>
      <c r="AH138" s="64" t="e">
        <f ca="1">IF(AH137=AH244,"",AH137-AH244)</f>
        <v>#REF!</v>
      </c>
      <c r="AI138" s="65"/>
      <c r="AJ138" s="65"/>
      <c r="AK138" s="65"/>
      <c r="AL138" s="64" t="e">
        <f ca="1">IF(AL137=AL244,"",AL137-AL244)</f>
        <v>#REF!</v>
      </c>
      <c r="AM138" s="65"/>
      <c r="AN138" s="65"/>
      <c r="AO138" s="65"/>
      <c r="AP138" s="64" t="e">
        <f ca="1">IF(AP137=AP244,"",AP137-AP244)</f>
        <v>#REF!</v>
      </c>
      <c r="AQ138" s="65"/>
      <c r="AR138" s="65"/>
      <c r="AS138" s="65"/>
      <c r="AT138" s="64" t="e">
        <f ca="1">IF(AT137=AT244,"",AT137-AT244)</f>
        <v>#REF!</v>
      </c>
      <c r="AU138" s="65"/>
      <c r="AV138" s="65"/>
      <c r="AW138" s="65"/>
      <c r="AX138" s="64" t="e">
        <f ca="1">IF(AX137=AX244,"",AX137-AX244)</f>
        <v>#REF!</v>
      </c>
    </row>
    <row r="139" spans="1:50" s="29" customFormat="1" ht="19.2" customHeight="1" x14ac:dyDescent="0.25">
      <c r="A139" s="64" t="s">
        <v>685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686" t="s">
        <v>209</v>
      </c>
      <c r="D144" s="687"/>
      <c r="E144" s="688"/>
      <c r="F144" s="54" t="s">
        <v>198</v>
      </c>
      <c r="G144" s="686" t="s">
        <v>208</v>
      </c>
      <c r="H144" s="687"/>
      <c r="I144" s="688"/>
      <c r="J144" s="54" t="s">
        <v>198</v>
      </c>
      <c r="K144" s="689" t="s">
        <v>207</v>
      </c>
      <c r="L144" s="690"/>
      <c r="M144" s="691"/>
      <c r="N144" s="53" t="s">
        <v>198</v>
      </c>
      <c r="O144" s="686" t="s">
        <v>207</v>
      </c>
      <c r="P144" s="687"/>
      <c r="Q144" s="688"/>
      <c r="R144" s="53" t="s">
        <v>198</v>
      </c>
      <c r="S144" s="686" t="s">
        <v>206</v>
      </c>
      <c r="T144" s="687"/>
      <c r="U144" s="688"/>
      <c r="V144" s="53" t="s">
        <v>198</v>
      </c>
      <c r="W144" s="686" t="s">
        <v>205</v>
      </c>
      <c r="X144" s="687"/>
      <c r="Y144" s="688"/>
      <c r="Z144" s="53" t="s">
        <v>198</v>
      </c>
      <c r="AA144" s="686" t="s">
        <v>204</v>
      </c>
      <c r="AB144" s="687"/>
      <c r="AC144" s="688"/>
      <c r="AD144" s="53" t="s">
        <v>198</v>
      </c>
      <c r="AE144" s="686" t="s">
        <v>203</v>
      </c>
      <c r="AF144" s="687"/>
      <c r="AG144" s="688"/>
      <c r="AH144" s="53" t="s">
        <v>198</v>
      </c>
      <c r="AI144" s="686" t="s">
        <v>202</v>
      </c>
      <c r="AJ144" s="687"/>
      <c r="AK144" s="688"/>
      <c r="AL144" s="53" t="s">
        <v>198</v>
      </c>
      <c r="AM144" s="686" t="s">
        <v>201</v>
      </c>
      <c r="AN144" s="687"/>
      <c r="AO144" s="688"/>
      <c r="AP144" s="53" t="s">
        <v>198</v>
      </c>
      <c r="AQ144" s="686" t="s">
        <v>200</v>
      </c>
      <c r="AR144" s="687"/>
      <c r="AS144" s="688"/>
      <c r="AT144" s="53" t="s">
        <v>198</v>
      </c>
      <c r="AU144" s="686" t="s">
        <v>199</v>
      </c>
      <c r="AV144" s="687"/>
      <c r="AW144" s="688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Önkormányzat!C145+Hivatal!C146+Óvoda!C147+'Közösségi H'!C147</f>
        <v>16065282</v>
      </c>
      <c r="D146" s="80">
        <f>Önkormányzat!D145+Hivatal!D146+Óvoda!D147+'Közösségi H'!D147</f>
        <v>0</v>
      </c>
      <c r="E146" s="106">
        <f>Önkormányzat!E145+Hivatal!E146+Óvoda!E147+'Közösségi H'!E147</f>
        <v>0</v>
      </c>
      <c r="F146" s="30">
        <f t="shared" ref="F146:F151" si="105">SUM(C146:E146)</f>
        <v>16065282</v>
      </c>
      <c r="G146" s="105">
        <f>Önkormányzat!G145+Hivatal!G146+Óvoda!G147+'Közösségi H'!G147</f>
        <v>0</v>
      </c>
      <c r="H146" s="80">
        <f>Önkormányzat!H145+Hivatal!H146+Óvoda!H147+'Közösségi H'!H147</f>
        <v>0</v>
      </c>
      <c r="I146" s="106">
        <f>Önkormányzat!I145+Hivatal!I146+Óvoda!I147+'Közösségi H'!I147</f>
        <v>0</v>
      </c>
      <c r="J146" s="30">
        <f t="shared" ref="J146:J151" si="106">SUM(F146:I146)</f>
        <v>16065282</v>
      </c>
      <c r="K146" s="105">
        <f>Önkormányzat!K145+Hivatal!K146+Óvoda!K147+'Közösségi H'!K147</f>
        <v>0</v>
      </c>
      <c r="L146" s="80">
        <f>Önkormányzat!L145+Hivatal!L146+Óvoda!L147+'Közösségi H'!L147</f>
        <v>0</v>
      </c>
      <c r="M146" s="106">
        <f>Önkormányzat!M145+Hivatal!M146+Óvoda!M147+'Közösségi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Önkormányzat!C146+Hivatal!C147+Óvoda!C148+'Közösségi H'!C148</f>
        <v>0</v>
      </c>
      <c r="D147" s="80">
        <f>Önkormányzat!D146+Hivatal!D147+Óvoda!D148+'Közösségi H'!D148</f>
        <v>0</v>
      </c>
      <c r="E147" s="106">
        <f>Önkormányzat!E146+Hivatal!E147+Óvoda!E148+'Közösségi H'!E148</f>
        <v>0</v>
      </c>
      <c r="F147" s="30">
        <f t="shared" si="105"/>
        <v>0</v>
      </c>
      <c r="G147" s="105">
        <f>Önkormányzat!G146+Hivatal!G147+Óvoda!G148+'Közösségi H'!G148</f>
        <v>0</v>
      </c>
      <c r="H147" s="80">
        <f>Önkormányzat!H146+Hivatal!H147+Óvoda!H148+'Közösségi H'!H148</f>
        <v>0</v>
      </c>
      <c r="I147" s="106">
        <f>Önkormányzat!I146+Hivatal!I147+Óvoda!I148+'Közösségi H'!I148</f>
        <v>0</v>
      </c>
      <c r="J147" s="30">
        <f t="shared" si="106"/>
        <v>0</v>
      </c>
      <c r="K147" s="105">
        <f ca="1">Önkormányzat!K146+Hivatal!K147+Óvoda!K148+'Közösségi H'!K148</f>
        <v>0</v>
      </c>
      <c r="L147" s="80">
        <f>Önkormányzat!L146+Hivatal!L147+Óvoda!L148+'Közösségi H'!L148</f>
        <v>0</v>
      </c>
      <c r="M147" s="106">
        <f>Önkormányzat!M146+Hivatal!M147+Óvoda!M148+'Közösségi H'!M148</f>
        <v>0</v>
      </c>
      <c r="N147" s="30">
        <f t="shared" ca="1" si="107"/>
        <v>0</v>
      </c>
      <c r="O147" s="32"/>
      <c r="P147" s="31"/>
      <c r="Q147" s="31"/>
      <c r="R147" s="30">
        <f t="shared" ca="1" si="108"/>
        <v>0</v>
      </c>
      <c r="S147" s="32"/>
      <c r="T147" s="31"/>
      <c r="U147" s="31"/>
      <c r="V147" s="30">
        <f t="shared" ca="1" si="109"/>
        <v>0</v>
      </c>
      <c r="W147" s="32"/>
      <c r="X147" s="31"/>
      <c r="Y147" s="31"/>
      <c r="Z147" s="30">
        <f t="shared" ca="1" si="110"/>
        <v>0</v>
      </c>
      <c r="AA147" s="32"/>
      <c r="AB147" s="31"/>
      <c r="AC147" s="31"/>
      <c r="AD147" s="30">
        <f t="shared" ca="1" si="111"/>
        <v>0</v>
      </c>
      <c r="AE147" s="32"/>
      <c r="AF147" s="31"/>
      <c r="AG147" s="31"/>
      <c r="AH147" s="30">
        <f t="shared" ca="1" si="112"/>
        <v>0</v>
      </c>
      <c r="AI147" s="32"/>
      <c r="AJ147" s="31"/>
      <c r="AK147" s="31"/>
      <c r="AL147" s="30">
        <f t="shared" ca="1" si="113"/>
        <v>0</v>
      </c>
      <c r="AM147" s="32"/>
      <c r="AN147" s="31"/>
      <c r="AO147" s="31"/>
      <c r="AP147" s="30">
        <f t="shared" ca="1" si="114"/>
        <v>0</v>
      </c>
      <c r="AQ147" s="32"/>
      <c r="AR147" s="31"/>
      <c r="AS147" s="31"/>
      <c r="AT147" s="30">
        <f t="shared" ca="1" si="115"/>
        <v>0</v>
      </c>
      <c r="AU147" s="32"/>
      <c r="AV147" s="31"/>
      <c r="AW147" s="31"/>
      <c r="AX147" s="30">
        <f t="shared" ca="1" si="116"/>
        <v>0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Önkormányzat!C147+Hivatal!C148+Óvoda!C149+'Közösségi H'!C149</f>
        <v>6135278</v>
      </c>
      <c r="D148" s="80">
        <f>Önkormányzat!D147+Hivatal!D148+Óvoda!D149+'Közösségi H'!D149</f>
        <v>0</v>
      </c>
      <c r="E148" s="106">
        <f>Önkormányzat!E147+Hivatal!E148+Óvoda!E149+'Közösségi H'!E149</f>
        <v>0</v>
      </c>
      <c r="F148" s="30">
        <f t="shared" si="105"/>
        <v>6135278</v>
      </c>
      <c r="G148" s="105">
        <f>Önkormányzat!G147+Hivatal!G148+Óvoda!G149+'Közösségi H'!G149</f>
        <v>1150000</v>
      </c>
      <c r="H148" s="80">
        <f>Önkormányzat!H147+Hivatal!H148+Óvoda!H149+'Közösségi H'!H149</f>
        <v>0</v>
      </c>
      <c r="I148" s="106">
        <f>Önkormányzat!I147+Hivatal!I148+Óvoda!I149+'Közösségi H'!I149</f>
        <v>0</v>
      </c>
      <c r="J148" s="30">
        <f t="shared" si="106"/>
        <v>7285278</v>
      </c>
      <c r="K148" s="105">
        <f>Önkormányzat!K147+Hivatal!K148+Óvoda!K149+'Közösségi H'!K149</f>
        <v>107730</v>
      </c>
      <c r="L148" s="80">
        <f>Önkormányzat!L147+Hivatal!L148+Óvoda!L149+'Közösségi H'!L149</f>
        <v>0</v>
      </c>
      <c r="M148" s="106">
        <f>Önkormányzat!M147+Hivatal!M148+Óvoda!M149+'Közösségi H'!M149</f>
        <v>0</v>
      </c>
      <c r="N148" s="30">
        <f t="shared" si="107"/>
        <v>7393008</v>
      </c>
      <c r="O148" s="32"/>
      <c r="P148" s="31"/>
      <c r="Q148" s="31"/>
      <c r="R148" s="30">
        <f t="shared" si="108"/>
        <v>7393008</v>
      </c>
      <c r="S148" s="32"/>
      <c r="T148" s="31"/>
      <c r="U148" s="31"/>
      <c r="V148" s="30">
        <f t="shared" si="109"/>
        <v>7393008</v>
      </c>
      <c r="W148" s="32"/>
      <c r="X148" s="31"/>
      <c r="Y148" s="31"/>
      <c r="Z148" s="30">
        <f t="shared" si="110"/>
        <v>7393008</v>
      </c>
      <c r="AA148" s="32"/>
      <c r="AB148" s="31"/>
      <c r="AC148" s="31"/>
      <c r="AD148" s="30">
        <f t="shared" si="111"/>
        <v>7393008</v>
      </c>
      <c r="AE148" s="32"/>
      <c r="AF148" s="31"/>
      <c r="AG148" s="31"/>
      <c r="AH148" s="30">
        <f t="shared" si="112"/>
        <v>7393008</v>
      </c>
      <c r="AI148" s="32"/>
      <c r="AJ148" s="31"/>
      <c r="AK148" s="31"/>
      <c r="AL148" s="30">
        <f t="shared" si="113"/>
        <v>7393008</v>
      </c>
      <c r="AM148" s="32"/>
      <c r="AN148" s="31"/>
      <c r="AO148" s="31"/>
      <c r="AP148" s="30">
        <f t="shared" si="114"/>
        <v>7393008</v>
      </c>
      <c r="AQ148" s="32"/>
      <c r="AR148" s="31"/>
      <c r="AS148" s="31"/>
      <c r="AT148" s="30">
        <f t="shared" si="115"/>
        <v>7393008</v>
      </c>
      <c r="AU148" s="32"/>
      <c r="AV148" s="31"/>
      <c r="AW148" s="31"/>
      <c r="AX148" s="30">
        <f t="shared" si="116"/>
        <v>7393008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Önkormányzat!C148+Hivatal!C149+Óvoda!C150+'Közösségi H'!C150</f>
        <v>1800000</v>
      </c>
      <c r="D149" s="80">
        <f>Önkormányzat!D148+Hivatal!D149+Óvoda!D150+'Közösségi H'!D150</f>
        <v>0</v>
      </c>
      <c r="E149" s="106">
        <f>Önkormányzat!E148+Hivatal!E149+Óvoda!E150+'Közösségi H'!E150</f>
        <v>0</v>
      </c>
      <c r="F149" s="30">
        <f t="shared" si="105"/>
        <v>1800000</v>
      </c>
      <c r="G149" s="105">
        <f>Önkormányzat!G148+Hivatal!G149+Óvoda!G150+'Közösségi H'!G150</f>
        <v>0</v>
      </c>
      <c r="H149" s="80">
        <f>Önkormányzat!H148+Hivatal!H149+Óvoda!H150+'Közösségi H'!H150</f>
        <v>0</v>
      </c>
      <c r="I149" s="106">
        <f>Önkormányzat!I148+Hivatal!I149+Óvoda!I150+'Közösségi H'!I150</f>
        <v>0</v>
      </c>
      <c r="J149" s="30">
        <f t="shared" si="106"/>
        <v>1800000</v>
      </c>
      <c r="K149" s="105">
        <f>Önkormányzat!K148+Hivatal!K149+Óvoda!K150+'Közösségi H'!K150</f>
        <v>0</v>
      </c>
      <c r="L149" s="80">
        <f>Önkormányzat!L148+Hivatal!L149+Óvoda!L150+'Közösségi H'!L150</f>
        <v>0</v>
      </c>
      <c r="M149" s="106">
        <f>Önkormányzat!M148+Hivatal!M149+Óvoda!M150+'Közösségi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Önkormányzat!C149+Hivatal!C150+Óvoda!C151+'Közösségi H'!C151</f>
        <v>0</v>
      </c>
      <c r="D150" s="80">
        <f>Önkormányzat!D149+Hivatal!D150+Óvoda!D151+'Közösségi H'!D151</f>
        <v>0</v>
      </c>
      <c r="E150" s="106">
        <f>Önkormányzat!E149+Hivatal!E150+Óvoda!E151+'Közösségi H'!E151</f>
        <v>0</v>
      </c>
      <c r="F150" s="30">
        <f t="shared" si="105"/>
        <v>0</v>
      </c>
      <c r="G150" s="105">
        <f>Önkormányzat!G149+Hivatal!G150+Óvoda!G151+'Közösségi H'!G151</f>
        <v>0</v>
      </c>
      <c r="H150" s="80">
        <f>Önkormányzat!H149+Hivatal!H150+Óvoda!H151+'Közösségi H'!H151</f>
        <v>0</v>
      </c>
      <c r="I150" s="106">
        <f>Önkormányzat!I149+Hivatal!I150+Óvoda!I151+'Közösségi H'!I151</f>
        <v>0</v>
      </c>
      <c r="J150" s="30">
        <f t="shared" si="106"/>
        <v>0</v>
      </c>
      <c r="K150" s="105">
        <f ca="1">Önkormányzat!K149+Hivatal!K150+Óvoda!K151+'Közösségi H'!K151</f>
        <v>0</v>
      </c>
      <c r="L150" s="80">
        <f>Önkormányzat!L149+Hivatal!L150+Óvoda!L151+'Közösségi H'!L151</f>
        <v>0</v>
      </c>
      <c r="M150" s="106">
        <f>Önkormányzat!M149+Hivatal!M150+Óvoda!M151+'Közösségi H'!M151</f>
        <v>0</v>
      </c>
      <c r="N150" s="30">
        <f t="shared" ca="1" si="107"/>
        <v>0</v>
      </c>
      <c r="O150" s="32"/>
      <c r="P150" s="31"/>
      <c r="Q150" s="31"/>
      <c r="R150" s="30">
        <f t="shared" ca="1" si="108"/>
        <v>0</v>
      </c>
      <c r="S150" s="32"/>
      <c r="T150" s="31"/>
      <c r="U150" s="31"/>
      <c r="V150" s="30">
        <f t="shared" ca="1" si="109"/>
        <v>0</v>
      </c>
      <c r="W150" s="32"/>
      <c r="X150" s="31"/>
      <c r="Y150" s="31"/>
      <c r="Z150" s="30">
        <f t="shared" ca="1" si="110"/>
        <v>0</v>
      </c>
      <c r="AA150" s="32"/>
      <c r="AB150" s="31"/>
      <c r="AC150" s="31"/>
      <c r="AD150" s="30">
        <f t="shared" ca="1" si="111"/>
        <v>0</v>
      </c>
      <c r="AE150" s="32"/>
      <c r="AF150" s="31"/>
      <c r="AG150" s="31"/>
      <c r="AH150" s="30">
        <f t="shared" ca="1" si="112"/>
        <v>0</v>
      </c>
      <c r="AI150" s="32"/>
      <c r="AJ150" s="31"/>
      <c r="AK150" s="31"/>
      <c r="AL150" s="30">
        <f t="shared" ca="1" si="113"/>
        <v>0</v>
      </c>
      <c r="AM150" s="32"/>
      <c r="AN150" s="31"/>
      <c r="AO150" s="31"/>
      <c r="AP150" s="30">
        <f t="shared" ca="1" si="114"/>
        <v>0</v>
      </c>
      <c r="AQ150" s="32"/>
      <c r="AR150" s="31"/>
      <c r="AS150" s="31"/>
      <c r="AT150" s="30">
        <f t="shared" ca="1" si="115"/>
        <v>0</v>
      </c>
      <c r="AU150" s="32"/>
      <c r="AV150" s="31"/>
      <c r="AW150" s="31"/>
      <c r="AX150" s="30">
        <f t="shared" ca="1" si="116"/>
        <v>0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Önkormányzat!C150+Hivatal!C151+Óvoda!C152+'Közösségi H'!C152</f>
        <v>0</v>
      </c>
      <c r="D151" s="80">
        <f>Önkormányzat!D150+Hivatal!D151+Óvoda!D152+'Közösségi H'!D152</f>
        <v>0</v>
      </c>
      <c r="E151" s="106">
        <f>Önkormányzat!E150+Hivatal!E151+Óvoda!E152+'Közösségi H'!E152</f>
        <v>0</v>
      </c>
      <c r="F151" s="30">
        <f t="shared" si="105"/>
        <v>0</v>
      </c>
      <c r="G151" s="105">
        <f>Önkormányzat!G150+Hivatal!G151+Óvoda!G152+'Közösségi H'!G152</f>
        <v>0</v>
      </c>
      <c r="H151" s="80">
        <f>Önkormányzat!H150+Hivatal!H151+Óvoda!H152+'Közösségi H'!H152</f>
        <v>0</v>
      </c>
      <c r="I151" s="106">
        <f>Önkormányzat!I150+Hivatal!I151+Óvoda!I152+'Közösségi H'!I152</f>
        <v>0</v>
      </c>
      <c r="J151" s="30">
        <f t="shared" si="106"/>
        <v>0</v>
      </c>
      <c r="K151" s="105">
        <f ca="1">Önkormányzat!K150+Hivatal!K151+Óvoda!K152+'Közösségi H'!K152</f>
        <v>0</v>
      </c>
      <c r="L151" s="80">
        <f>Önkormányzat!L150+Hivatal!L151+Óvoda!L152+'Közösségi H'!L152</f>
        <v>0</v>
      </c>
      <c r="M151" s="106">
        <f>Önkormányzat!M150+Hivatal!M151+Óvoda!M152+'Közösségi H'!M152</f>
        <v>0</v>
      </c>
      <c r="N151" s="30">
        <f t="shared" ca="1" si="107"/>
        <v>0</v>
      </c>
      <c r="O151" s="32"/>
      <c r="P151" s="31"/>
      <c r="Q151" s="31"/>
      <c r="R151" s="30">
        <f t="shared" ca="1" si="108"/>
        <v>0</v>
      </c>
      <c r="S151" s="32"/>
      <c r="T151" s="31"/>
      <c r="U151" s="31"/>
      <c r="V151" s="30">
        <f t="shared" ca="1" si="109"/>
        <v>0</v>
      </c>
      <c r="W151" s="32"/>
      <c r="X151" s="31"/>
      <c r="Y151" s="31"/>
      <c r="Z151" s="30">
        <f t="shared" ca="1" si="110"/>
        <v>0</v>
      </c>
      <c r="AA151" s="32"/>
      <c r="AB151" s="31"/>
      <c r="AC151" s="31"/>
      <c r="AD151" s="30">
        <f t="shared" ca="1" si="111"/>
        <v>0</v>
      </c>
      <c r="AE151" s="32"/>
      <c r="AF151" s="31"/>
      <c r="AG151" s="31"/>
      <c r="AH151" s="30">
        <f t="shared" ca="1" si="112"/>
        <v>0</v>
      </c>
      <c r="AI151" s="32"/>
      <c r="AJ151" s="31"/>
      <c r="AK151" s="31"/>
      <c r="AL151" s="30">
        <f t="shared" ca="1" si="113"/>
        <v>0</v>
      </c>
      <c r="AM151" s="32"/>
      <c r="AN151" s="31"/>
      <c r="AO151" s="31"/>
      <c r="AP151" s="30">
        <f t="shared" ca="1" si="114"/>
        <v>0</v>
      </c>
      <c r="AQ151" s="32"/>
      <c r="AR151" s="31"/>
      <c r="AS151" s="31"/>
      <c r="AT151" s="30">
        <f t="shared" ca="1" si="115"/>
        <v>0</v>
      </c>
      <c r="AU151" s="32"/>
      <c r="AV151" s="31"/>
      <c r="AW151" s="31"/>
      <c r="AX151" s="30">
        <f t="shared" ca="1" si="116"/>
        <v>0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 ca="1">SUM(K146:K151)</f>
        <v>107730</v>
      </c>
      <c r="L152" s="25">
        <f>SUM(L146:L151)</f>
        <v>0</v>
      </c>
      <c r="M152" s="25">
        <f>SUM(M146:M151)</f>
        <v>0</v>
      </c>
      <c r="N152" s="24" t="str">
        <f ca="1">IF((SUM(J152:M152))=SUM(N146:N151),SUM(N146:N151),"HIBA!")</f>
        <v>HIBA!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 t="str">
        <f ca="1">IF((SUM(N152:Q152))=SUM(R146:R151),SUM(R146:R151),"HIBA!")</f>
        <v>HIBA!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 t="str">
        <f ca="1">IF((SUM(R152:U152))=SUM(V146:V151),SUM(V146:V151),"HIBA!")</f>
        <v>HIBA!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 t="str">
        <f ca="1">IF((SUM(V152:Y152))=SUM(Z146:Z151),SUM(Z146:Z151),"HIBA!")</f>
        <v>HIBA!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 t="str">
        <f ca="1">IF((SUM(Z152:AC152))=SUM(AD146:AD151),SUM(AD146:AD151),"HIBA!")</f>
        <v>HIBA!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 t="str">
        <f ca="1">IF((SUM(AD152:AG152))=SUM(AH146:AH151),SUM(AH146:AH151),"HIBA!")</f>
        <v>HIBA!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 t="str">
        <f ca="1">IF((SUM(AH152:AK152))=SUM(AL146:AL151),SUM(AL146:AL151),"HIBA!")</f>
        <v>HIBA!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 t="str">
        <f ca="1">IF((SUM(AL152:AO152))=SUM(AP146:AP151),SUM(AP146:AP151),"HIBA!")</f>
        <v>HIBA!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 t="str">
        <f ca="1">IF((SUM(AP152:AS152))=SUM(AT146:AT151),SUM(AT146:AT151),"HIBA!")</f>
        <v>HIBA!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 t="str">
        <f ca="1">IF((SUM(AT152:AW152))=SUM(AX146:AX151),SUM(AX146:AX151),"HIBA!")</f>
        <v>HIBA!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Önkormányzat!C153+Hivatal!C153+Óvoda!C154+'Közösségi H'!C154</f>
        <v>0</v>
      </c>
      <c r="D153" s="80">
        <f>Önkormányzat!D153+Hivatal!D153+Óvoda!D154+'Közösségi H'!D154</f>
        <v>0</v>
      </c>
      <c r="E153" s="106">
        <f>Önkormányzat!E153+Hivatal!E153+Óvoda!E154+'Közösségi H'!E154</f>
        <v>0</v>
      </c>
      <c r="F153" s="18">
        <f>SUM(C153:E153)</f>
        <v>0</v>
      </c>
      <c r="G153" s="105">
        <f>Önkormányzat!G153+Hivatal!G153+Óvoda!G154+'Közösségi H'!G154</f>
        <v>0</v>
      </c>
      <c r="H153" s="80">
        <f>Önkormányzat!H153+Hivatal!H153+Óvoda!H154+'Közösségi H'!H154</f>
        <v>0</v>
      </c>
      <c r="I153" s="106">
        <f>Önkormányzat!I153+Hivatal!I153+Óvoda!I154+'Közösségi H'!I154</f>
        <v>0</v>
      </c>
      <c r="J153" s="18">
        <f>SUM(F153:I153)</f>
        <v>0</v>
      </c>
      <c r="K153" s="105">
        <f ca="1">Önkormányzat!K153+Hivatal!K153+Óvoda!K154+'Közösségi H'!K154</f>
        <v>2020900</v>
      </c>
      <c r="L153" s="80">
        <f>Önkormányzat!L153+Hivatal!L153+Óvoda!L154+'Közösségi H'!L154</f>
        <v>0</v>
      </c>
      <c r="M153" s="106">
        <f>Önkormányzat!M153+Hivatal!M153+Óvoda!M154+'Közösségi H'!M154</f>
        <v>0</v>
      </c>
      <c r="N153" s="18">
        <f ca="1">SUM(J153:M153)</f>
        <v>2020900</v>
      </c>
      <c r="O153" s="32"/>
      <c r="P153" s="31"/>
      <c r="Q153" s="31"/>
      <c r="R153" s="18">
        <f ca="1">SUM(N153:Q153)</f>
        <v>2020900</v>
      </c>
      <c r="S153" s="32"/>
      <c r="T153" s="31"/>
      <c r="U153" s="31"/>
      <c r="V153" s="18">
        <f ca="1">SUM(R153:U153)</f>
        <v>2020900</v>
      </c>
      <c r="W153" s="32"/>
      <c r="X153" s="31"/>
      <c r="Y153" s="31"/>
      <c r="Z153" s="18">
        <f ca="1">SUM(V153:Y153)</f>
        <v>2020900</v>
      </c>
      <c r="AA153" s="32"/>
      <c r="AB153" s="31"/>
      <c r="AC153" s="31"/>
      <c r="AD153" s="18">
        <f ca="1">SUM(Z153:AC153)</f>
        <v>2020900</v>
      </c>
      <c r="AE153" s="32"/>
      <c r="AF153" s="31"/>
      <c r="AG153" s="31"/>
      <c r="AH153" s="18">
        <f ca="1">SUM(AD153:AG153)</f>
        <v>2020900</v>
      </c>
      <c r="AI153" s="32"/>
      <c r="AJ153" s="31"/>
      <c r="AK153" s="31"/>
      <c r="AL153" s="18">
        <f ca="1">SUM(AH153:AK153)</f>
        <v>2020900</v>
      </c>
      <c r="AM153" s="32"/>
      <c r="AN153" s="31"/>
      <c r="AO153" s="31"/>
      <c r="AP153" s="18">
        <f ca="1">SUM(AL153:AO153)</f>
        <v>2020900</v>
      </c>
      <c r="AQ153" s="32"/>
      <c r="AR153" s="31"/>
      <c r="AS153" s="31"/>
      <c r="AT153" s="18">
        <f ca="1">SUM(AP153:AS153)</f>
        <v>2020900</v>
      </c>
      <c r="AU153" s="32"/>
      <c r="AV153" s="31"/>
      <c r="AW153" s="31"/>
      <c r="AX153" s="18">
        <f ca="1">SUM(AT153:AW153)</f>
        <v>0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Önkormányzat!C154+Hivatal!C154+Óvoda!C155+'Közösségi H'!C155</f>
        <v>0</v>
      </c>
      <c r="D154" s="80">
        <f>Önkormányzat!D154+Hivatal!D154+Óvoda!D155+'Közösségi H'!D155</f>
        <v>0</v>
      </c>
      <c r="E154" s="106">
        <f>Önkormányzat!E154+Hivatal!E154+Óvoda!E155+'Közösségi H'!E155</f>
        <v>0</v>
      </c>
      <c r="F154" s="18">
        <f>SUM(C154:E154)</f>
        <v>0</v>
      </c>
      <c r="G154" s="105">
        <f>Önkormányzat!G154+Hivatal!G154+Óvoda!G155+'Közösségi H'!G155</f>
        <v>0</v>
      </c>
      <c r="H154" s="80">
        <f>Önkormányzat!H154+Hivatal!H154+Óvoda!H155+'Közösségi H'!H155</f>
        <v>0</v>
      </c>
      <c r="I154" s="106">
        <f>Önkormányzat!I154+Hivatal!I154+Óvoda!I155+'Közösségi H'!I155</f>
        <v>0</v>
      </c>
      <c r="J154" s="18">
        <f>SUM(F154:I154)</f>
        <v>0</v>
      </c>
      <c r="K154" s="105">
        <f ca="1">Önkormányzat!K154+Hivatal!K154+Óvoda!K155+'Közösségi H'!K155</f>
        <v>2128630</v>
      </c>
      <c r="L154" s="80">
        <f>Önkormányzat!L154+Hivatal!L154+Óvoda!L155+'Közösségi H'!L155</f>
        <v>0</v>
      </c>
      <c r="M154" s="106">
        <f>Önkormányzat!M154+Hivatal!M154+Óvoda!M155+'Közösségi H'!M155</f>
        <v>0</v>
      </c>
      <c r="N154" s="18">
        <f ca="1">SUM(J154:M154)</f>
        <v>2128630</v>
      </c>
      <c r="O154" s="32"/>
      <c r="P154" s="31"/>
      <c r="Q154" s="31"/>
      <c r="R154" s="18">
        <f ca="1">SUM(N154:Q154)</f>
        <v>2128630</v>
      </c>
      <c r="S154" s="32"/>
      <c r="T154" s="31"/>
      <c r="U154" s="31"/>
      <c r="V154" s="18">
        <f ca="1">SUM(R154:U154)</f>
        <v>2128630</v>
      </c>
      <c r="W154" s="32"/>
      <c r="X154" s="31"/>
      <c r="Y154" s="31"/>
      <c r="Z154" s="18">
        <f ca="1">SUM(V154:Y154)</f>
        <v>2128630</v>
      </c>
      <c r="AA154" s="32"/>
      <c r="AB154" s="31"/>
      <c r="AC154" s="31"/>
      <c r="AD154" s="18">
        <f ca="1">SUM(Z154:AC154)</f>
        <v>2128630</v>
      </c>
      <c r="AE154" s="32"/>
      <c r="AF154" s="31"/>
      <c r="AG154" s="31"/>
      <c r="AH154" s="18">
        <f ca="1">SUM(AD154:AG154)</f>
        <v>2128630</v>
      </c>
      <c r="AI154" s="32"/>
      <c r="AJ154" s="31"/>
      <c r="AK154" s="31"/>
      <c r="AL154" s="18">
        <f ca="1">SUM(AH154:AK154)</f>
        <v>2128630</v>
      </c>
      <c r="AM154" s="32"/>
      <c r="AN154" s="31"/>
      <c r="AO154" s="31"/>
      <c r="AP154" s="18">
        <f ca="1">SUM(AL154:AO154)</f>
        <v>2128630</v>
      </c>
      <c r="AQ154" s="32"/>
      <c r="AR154" s="31"/>
      <c r="AS154" s="31"/>
      <c r="AT154" s="18">
        <f ca="1">SUM(AP154:AS154)</f>
        <v>2128630</v>
      </c>
      <c r="AU154" s="32"/>
      <c r="AV154" s="31"/>
      <c r="AW154" s="31"/>
      <c r="AX154" s="18">
        <f ca="1">SUM(AT154:AW154)</f>
        <v>2128630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Önkormányzat!C155+Hivatal!C155+Óvoda!C156+'Közösségi H'!C156</f>
        <v>0</v>
      </c>
      <c r="D155" s="80">
        <f>Önkormányzat!D155+Hivatal!D155+Óvoda!D156+'Közösségi H'!D156</f>
        <v>0</v>
      </c>
      <c r="E155" s="106">
        <f>Önkormányzat!E155+Hivatal!E155+Óvoda!E156+'Közösségi H'!E156</f>
        <v>0</v>
      </c>
      <c r="F155" s="18">
        <f>SUM(C155:E155)</f>
        <v>0</v>
      </c>
      <c r="G155" s="105">
        <f>Önkormányzat!G155+Hivatal!G155+Óvoda!G156+'Közösségi H'!G156</f>
        <v>0</v>
      </c>
      <c r="H155" s="80">
        <f>Önkormányzat!H155+Hivatal!H155+Óvoda!H156+'Közösségi H'!H156</f>
        <v>0</v>
      </c>
      <c r="I155" s="106">
        <f>Önkormányzat!I155+Hivatal!I155+Óvoda!I156+'Közösségi H'!I156</f>
        <v>0</v>
      </c>
      <c r="J155" s="18">
        <f>SUM(F155:I155)</f>
        <v>0</v>
      </c>
      <c r="K155" s="105">
        <f ca="1">Önkormányzat!K155+Hivatal!K155+Óvoda!K156+'Közösségi H'!K156</f>
        <v>2020900</v>
      </c>
      <c r="L155" s="80">
        <f>Önkormányzat!L155+Hivatal!L155+Óvoda!L156+'Közösségi H'!L156</f>
        <v>0</v>
      </c>
      <c r="M155" s="106">
        <f>Önkormányzat!M155+Hivatal!M155+Óvoda!M156+'Közösségi H'!M156</f>
        <v>0</v>
      </c>
      <c r="N155" s="18">
        <f ca="1">SUM(J155:M155)</f>
        <v>2020900</v>
      </c>
      <c r="O155" s="32"/>
      <c r="P155" s="31"/>
      <c r="Q155" s="31"/>
      <c r="R155" s="18">
        <f ca="1">SUM(N155:Q155)</f>
        <v>2020900</v>
      </c>
      <c r="S155" s="32"/>
      <c r="T155" s="31"/>
      <c r="U155" s="31"/>
      <c r="V155" s="18">
        <f ca="1">SUM(R155:U155)</f>
        <v>2020900</v>
      </c>
      <c r="W155" s="32"/>
      <c r="X155" s="31"/>
      <c r="Y155" s="31"/>
      <c r="Z155" s="18">
        <f ca="1">SUM(V155:Y155)</f>
        <v>2020900</v>
      </c>
      <c r="AA155" s="32"/>
      <c r="AB155" s="31"/>
      <c r="AC155" s="31"/>
      <c r="AD155" s="18">
        <f ca="1">SUM(Z155:AC155)</f>
        <v>2020900</v>
      </c>
      <c r="AE155" s="32"/>
      <c r="AF155" s="31"/>
      <c r="AG155" s="31"/>
      <c r="AH155" s="18">
        <f ca="1">SUM(AD155:AG155)</f>
        <v>2020900</v>
      </c>
      <c r="AI155" s="32"/>
      <c r="AJ155" s="31"/>
      <c r="AK155" s="31"/>
      <c r="AL155" s="18">
        <f ca="1">SUM(AH155:AK155)</f>
        <v>2020900</v>
      </c>
      <c r="AM155" s="32"/>
      <c r="AN155" s="31"/>
      <c r="AO155" s="31"/>
      <c r="AP155" s="18">
        <f ca="1">SUM(AL155:AO155)</f>
        <v>2020900</v>
      </c>
      <c r="AQ155" s="32"/>
      <c r="AR155" s="31"/>
      <c r="AS155" s="31"/>
      <c r="AT155" s="18">
        <f ca="1">SUM(AP155:AS155)</f>
        <v>2020900</v>
      </c>
      <c r="AU155" s="32"/>
      <c r="AV155" s="31"/>
      <c r="AW155" s="31"/>
      <c r="AX155" s="18">
        <f ca="1">SUM(AT155:AW155)</f>
        <v>2020900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Önkormányzat!C156+Hivatal!C156+Óvoda!C157+'Közösségi H'!C157</f>
        <v>0</v>
      </c>
      <c r="D156" s="80">
        <f>Önkormányzat!D156+Hivatal!D156+Óvoda!D157+'Közösségi H'!D157</f>
        <v>0</v>
      </c>
      <c r="E156" s="106">
        <f>Önkormányzat!E156+Hivatal!E156+Óvoda!E157+'Közösségi H'!E157</f>
        <v>0</v>
      </c>
      <c r="F156" s="18">
        <f>SUM(C156:E156)</f>
        <v>0</v>
      </c>
      <c r="G156" s="105">
        <f>Önkormányzat!G156+Hivatal!G156+Óvoda!G157+'Közösségi H'!G157</f>
        <v>0</v>
      </c>
      <c r="H156" s="80">
        <f>Önkormányzat!H156+Hivatal!H156+Óvoda!H157+'Közösségi H'!H157</f>
        <v>0</v>
      </c>
      <c r="I156" s="106">
        <f>Önkormányzat!I156+Hivatal!I156+Óvoda!I157+'Közösségi H'!I157</f>
        <v>0</v>
      </c>
      <c r="J156" s="18">
        <f>SUM(F156:I156)</f>
        <v>0</v>
      </c>
      <c r="K156" s="105">
        <f ca="1">Önkormányzat!K156+Hivatal!K156+Óvoda!K157+'Közösségi H'!K157</f>
        <v>2128630</v>
      </c>
      <c r="L156" s="80">
        <f>Önkormányzat!L156+Hivatal!L156+Óvoda!L157+'Közösségi H'!L157</f>
        <v>0</v>
      </c>
      <c r="M156" s="106">
        <f>Önkormányzat!M156+Hivatal!M156+Óvoda!M157+'Közösségi H'!M157</f>
        <v>0</v>
      </c>
      <c r="N156" s="18">
        <f ca="1">SUM(J156:M156)</f>
        <v>2128630</v>
      </c>
      <c r="O156" s="32"/>
      <c r="P156" s="31"/>
      <c r="Q156" s="31"/>
      <c r="R156" s="18">
        <f ca="1">SUM(N156:Q156)</f>
        <v>2128630</v>
      </c>
      <c r="S156" s="32"/>
      <c r="T156" s="31"/>
      <c r="U156" s="31"/>
      <c r="V156" s="18">
        <f ca="1">SUM(R156:U156)</f>
        <v>2128630</v>
      </c>
      <c r="W156" s="32"/>
      <c r="X156" s="31"/>
      <c r="Y156" s="31"/>
      <c r="Z156" s="18">
        <f ca="1">SUM(V156:Y156)</f>
        <v>2128630</v>
      </c>
      <c r="AA156" s="32"/>
      <c r="AB156" s="31"/>
      <c r="AC156" s="31"/>
      <c r="AD156" s="18">
        <f ca="1">SUM(Z156:AC156)</f>
        <v>2128630</v>
      </c>
      <c r="AE156" s="32"/>
      <c r="AF156" s="31"/>
      <c r="AG156" s="31"/>
      <c r="AH156" s="18">
        <f ca="1">SUM(AD156:AG156)</f>
        <v>2128630</v>
      </c>
      <c r="AI156" s="32"/>
      <c r="AJ156" s="31"/>
      <c r="AK156" s="31"/>
      <c r="AL156" s="18">
        <f ca="1">SUM(AH156:AK156)</f>
        <v>2128630</v>
      </c>
      <c r="AM156" s="32"/>
      <c r="AN156" s="31"/>
      <c r="AO156" s="31"/>
      <c r="AP156" s="18">
        <f ca="1">SUM(AL156:AO156)</f>
        <v>2128630</v>
      </c>
      <c r="AQ156" s="32"/>
      <c r="AR156" s="31"/>
      <c r="AS156" s="31"/>
      <c r="AT156" s="18">
        <f ca="1">SUM(AP156:AS156)</f>
        <v>0</v>
      </c>
      <c r="AU156" s="32"/>
      <c r="AV156" s="31"/>
      <c r="AW156" s="31"/>
      <c r="AX156" s="18">
        <f ca="1">SUM(AT156:AW156)</f>
        <v>0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Önkormányzat!C157+Hivatal!C157+Óvoda!C158+'Közösségi H'!C158</f>
        <v>21274034</v>
      </c>
      <c r="D157" s="80">
        <f>Önkormányzat!D157+Hivatal!D157+Óvoda!D158+'Közösségi H'!D158</f>
        <v>0</v>
      </c>
      <c r="E157" s="106">
        <f>Önkormányzat!E157+Hivatal!E157+Óvoda!E158+'Közösségi H'!E158</f>
        <v>0</v>
      </c>
      <c r="F157" s="18">
        <f>SUM(C157:E157)</f>
        <v>21274034</v>
      </c>
      <c r="G157" s="105">
        <f>Önkormányzat!G157+Hivatal!G157+Óvoda!G158+'Közösségi H'!G158</f>
        <v>0</v>
      </c>
      <c r="H157" s="80">
        <f>Önkormányzat!H157+Hivatal!H157+Óvoda!H158+'Közösségi H'!H158</f>
        <v>0</v>
      </c>
      <c r="I157" s="106">
        <f>Önkormányzat!I157+Hivatal!I157+Óvoda!I158+'Közösségi H'!I158</f>
        <v>0</v>
      </c>
      <c r="J157" s="18">
        <f>SUM(F157:I157)</f>
        <v>21274034</v>
      </c>
      <c r="K157" s="105">
        <f>Önkormányzat!K157+Hivatal!K157+Óvoda!K158+'Közösségi H'!K158</f>
        <v>0</v>
      </c>
      <c r="L157" s="80">
        <f>Önkormányzat!L157+Hivatal!L157+Óvoda!L158+'Közösségi H'!L158</f>
        <v>0</v>
      </c>
      <c r="M157" s="106">
        <f>Önkormányzat!M157+Hivatal!M157+Óvoda!M158+'Közösségi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 ca="1">SUM(K152:K157)</f>
        <v>2128630</v>
      </c>
      <c r="L158" s="13">
        <f>SUM(L152:L157)</f>
        <v>0</v>
      </c>
      <c r="M158" s="13">
        <f>SUM(M152:M157)</f>
        <v>0</v>
      </c>
      <c r="N158" s="12" t="str">
        <f ca="1">IF((SUM(J158:M158))=SUM(N152:N157),SUM(N152:N157),"HIBA!")</f>
        <v>HIBA!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 t="str">
        <f ca="1">IF((SUM(N158:Q158))=SUM(R152:R157),SUM(R152:R157),"HIBA!")</f>
        <v>HIBA!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 t="str">
        <f ca="1">IF((SUM(R158:U158))=SUM(V152:V157),SUM(V152:V157),"HIBA!")</f>
        <v>HIBA!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 t="str">
        <f ca="1">IF((SUM(V158:Y158))=SUM(Z152:Z157),SUM(Z152:Z157),"HIBA!")</f>
        <v>HIBA!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 t="str">
        <f ca="1">IF((SUM(Z158:AC158))=SUM(AD152:AD157),SUM(AD152:AD157),"HIBA!")</f>
        <v>HIBA!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 t="str">
        <f ca="1">IF((SUM(AD158:AG158))=SUM(AH152:AH157),SUM(AH152:AH157),"HIBA!")</f>
        <v>HIBA!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 t="str">
        <f ca="1">IF((SUM(AH158:AK158))=SUM(AL152:AL157),SUM(AL152:AL157),"HIBA!")</f>
        <v>HIBA!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 t="str">
        <f ca="1">IF((SUM(AL158:AO158))=SUM(AP152:AP157),SUM(AP152:AP157),"HIBA!")</f>
        <v>HIBA!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 t="str">
        <f ca="1">IF((SUM(AP158:AS158))=SUM(AT152:AT157),SUM(AT152:AT157),"HIBA!")</f>
        <v>HIBA!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 t="str">
        <f ca="1">IF((SUM(AT158:AW158))=SUM(AX152:AX157),SUM(AX152:AX157),"HIBA!")</f>
        <v>HIBA!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Önkormányzat!C159+Hivatal!C159+Óvoda!C160+'Közösségi H'!C160</f>
        <v>0</v>
      </c>
      <c r="D159" s="80">
        <f>Önkormányzat!D159+Hivatal!D159+Óvoda!D160+'Közösségi H'!D160</f>
        <v>0</v>
      </c>
      <c r="E159" s="106">
        <f>Önkormányzat!E159+Hivatal!E159+Óvoda!E160+'Közösségi H'!E160</f>
        <v>0</v>
      </c>
      <c r="F159" s="30">
        <f>SUM(C159:E159)</f>
        <v>0</v>
      </c>
      <c r="G159" s="105">
        <f>Önkormányzat!G159+Hivatal!G159+Óvoda!G160+'Közösségi H'!G160</f>
        <v>0</v>
      </c>
      <c r="H159" s="80">
        <f>Önkormányzat!H159+Hivatal!H159+Óvoda!H160+'Közösségi H'!H160</f>
        <v>0</v>
      </c>
      <c r="I159" s="106">
        <f>Önkormányzat!I159+Hivatal!I159+Óvoda!I160+'Közösségi H'!I160</f>
        <v>0</v>
      </c>
      <c r="J159" s="30">
        <f>SUM(F159:I159)</f>
        <v>0</v>
      </c>
      <c r="K159" s="105">
        <f ca="1">Önkormányzat!K159+Hivatal!K159+Óvoda!K160+'Közösségi H'!K160</f>
        <v>2020900</v>
      </c>
      <c r="L159" s="80">
        <f>Önkormányzat!L159+Hivatal!L159+Óvoda!L160+'Közösségi H'!L160</f>
        <v>0</v>
      </c>
      <c r="M159" s="106">
        <f>Önkormányzat!M159+Hivatal!M159+Óvoda!M160+'Közösségi H'!M160</f>
        <v>0</v>
      </c>
      <c r="N159" s="30">
        <f ca="1">SUM(J159:M159)</f>
        <v>0</v>
      </c>
      <c r="O159" s="32"/>
      <c r="P159" s="31"/>
      <c r="Q159" s="31"/>
      <c r="R159" s="30">
        <f ca="1">SUM(N159:Q159)</f>
        <v>0</v>
      </c>
      <c r="S159" s="32"/>
      <c r="T159" s="31"/>
      <c r="U159" s="31"/>
      <c r="V159" s="30">
        <f ca="1">SUM(R159:U159)</f>
        <v>0</v>
      </c>
      <c r="W159" s="32"/>
      <c r="X159" s="31"/>
      <c r="Y159" s="31"/>
      <c r="Z159" s="30">
        <f ca="1">SUM(V159:Y159)</f>
        <v>0</v>
      </c>
      <c r="AA159" s="32"/>
      <c r="AB159" s="31"/>
      <c r="AC159" s="31"/>
      <c r="AD159" s="30">
        <f ca="1">SUM(Z159:AC159)</f>
        <v>0</v>
      </c>
      <c r="AE159" s="32"/>
      <c r="AF159" s="31"/>
      <c r="AG159" s="31"/>
      <c r="AH159" s="30">
        <f ca="1">SUM(AD159:AG159)</f>
        <v>0</v>
      </c>
      <c r="AI159" s="32"/>
      <c r="AJ159" s="31"/>
      <c r="AK159" s="31"/>
      <c r="AL159" s="30">
        <f ca="1">SUM(AH159:AK159)</f>
        <v>0</v>
      </c>
      <c r="AM159" s="32"/>
      <c r="AN159" s="31"/>
      <c r="AO159" s="31"/>
      <c r="AP159" s="30">
        <f ca="1">SUM(AL159:AO159)</f>
        <v>0</v>
      </c>
      <c r="AQ159" s="32"/>
      <c r="AR159" s="31"/>
      <c r="AS159" s="31"/>
      <c r="AT159" s="30">
        <f ca="1">SUM(AP159:AS159)</f>
        <v>0</v>
      </c>
      <c r="AU159" s="32"/>
      <c r="AV159" s="31"/>
      <c r="AW159" s="31"/>
      <c r="AX159" s="30">
        <f ca="1">SUM(AT159:AW159)</f>
        <v>0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Önkormányzat!C160+Hivatal!C160+Óvoda!C161+'Közösségi H'!C161</f>
        <v>0</v>
      </c>
      <c r="D160" s="80">
        <f>Önkormányzat!D160+Hivatal!D160+Óvoda!D161+'Közösségi H'!D161</f>
        <v>0</v>
      </c>
      <c r="E160" s="106">
        <f>Önkormányzat!E160+Hivatal!E160+Óvoda!E161+'Közösségi H'!E161</f>
        <v>0</v>
      </c>
      <c r="F160" s="30">
        <f>SUM(C160:E160)</f>
        <v>0</v>
      </c>
      <c r="G160" s="105">
        <f>Önkormányzat!G160+Hivatal!G160+Óvoda!G161+'Közösségi H'!G161</f>
        <v>0</v>
      </c>
      <c r="H160" s="80">
        <f>Önkormányzat!H160+Hivatal!H160+Óvoda!H161+'Közösségi H'!H161</f>
        <v>0</v>
      </c>
      <c r="I160" s="106">
        <f>Önkormányzat!I160+Hivatal!I160+Óvoda!I161+'Közösségi H'!I161</f>
        <v>0</v>
      </c>
      <c r="J160" s="30">
        <f>SUM(F160:I160)</f>
        <v>0</v>
      </c>
      <c r="K160" s="105">
        <f ca="1">Önkormányzat!K160+Hivatal!K160+Óvoda!K161+'Közösségi H'!K161</f>
        <v>2128630</v>
      </c>
      <c r="L160" s="80">
        <f>Önkormányzat!L160+Hivatal!L160+Óvoda!L161+'Közösségi H'!L161</f>
        <v>0</v>
      </c>
      <c r="M160" s="106">
        <f>Önkormányzat!M160+Hivatal!M160+Óvoda!M161+'Közösségi H'!M161</f>
        <v>0</v>
      </c>
      <c r="N160" s="30">
        <f ca="1">SUM(J160:M160)</f>
        <v>2128630</v>
      </c>
      <c r="O160" s="32"/>
      <c r="P160" s="31"/>
      <c r="Q160" s="31"/>
      <c r="R160" s="30">
        <f ca="1">SUM(N160:Q160)</f>
        <v>2128630</v>
      </c>
      <c r="S160" s="32"/>
      <c r="T160" s="31"/>
      <c r="U160" s="31"/>
      <c r="V160" s="30">
        <f ca="1">SUM(R160:U160)</f>
        <v>2128630</v>
      </c>
      <c r="W160" s="32"/>
      <c r="X160" s="31"/>
      <c r="Y160" s="31"/>
      <c r="Z160" s="30">
        <f ca="1">SUM(V160:Y160)</f>
        <v>2128630</v>
      </c>
      <c r="AA160" s="32"/>
      <c r="AB160" s="31"/>
      <c r="AC160" s="31"/>
      <c r="AD160" s="30">
        <f ca="1">SUM(Z160:AC160)</f>
        <v>2128630</v>
      </c>
      <c r="AE160" s="32"/>
      <c r="AF160" s="31"/>
      <c r="AG160" s="31"/>
      <c r="AH160" s="30">
        <f ca="1">SUM(AD160:AG160)</f>
        <v>2128630</v>
      </c>
      <c r="AI160" s="32"/>
      <c r="AJ160" s="31"/>
      <c r="AK160" s="31"/>
      <c r="AL160" s="30">
        <f ca="1">SUM(AH160:AK160)</f>
        <v>2128630</v>
      </c>
      <c r="AM160" s="32"/>
      <c r="AN160" s="31"/>
      <c r="AO160" s="31"/>
      <c r="AP160" s="30">
        <f ca="1">SUM(AL160:AO160)</f>
        <v>2128630</v>
      </c>
      <c r="AQ160" s="32"/>
      <c r="AR160" s="31"/>
      <c r="AS160" s="31"/>
      <c r="AT160" s="30">
        <f ca="1">SUM(AP160:AS160)</f>
        <v>2128630</v>
      </c>
      <c r="AU160" s="32"/>
      <c r="AV160" s="31"/>
      <c r="AW160" s="31"/>
      <c r="AX160" s="30">
        <f ca="1">SUM(AT160:AW160)</f>
        <v>0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 ca="1">SUM(K159:K160)</f>
        <v>4149530</v>
      </c>
      <c r="L161" s="25">
        <f>SUM(L159:L160)</f>
        <v>0</v>
      </c>
      <c r="M161" s="25">
        <f>SUM(M159:M160)</f>
        <v>0</v>
      </c>
      <c r="N161" s="24">
        <f ca="1"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 ca="1"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 ca="1"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 ca="1"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 ca="1"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 ca="1"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 ca="1"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 ca="1"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 ca="1"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 ca="1">IF((SUM(AT161:AW161))=SUM(AX159:AX160),SUM(AX159:AX160),"HIBA!")</f>
        <v>0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Önkormányzat!C162+Hivatal!C162+Óvoda!C163+'Közösségi H'!C163</f>
        <v>0</v>
      </c>
      <c r="D162" s="80">
        <f>Önkormányzat!D162+Hivatal!D162+Óvoda!D163+'Közösségi H'!D163</f>
        <v>0</v>
      </c>
      <c r="E162" s="106">
        <f>Önkormányzat!E162+Hivatal!E162+Óvoda!E163+'Közösségi H'!E163</f>
        <v>0</v>
      </c>
      <c r="F162" s="18">
        <f t="shared" ref="F162:F169" si="117">SUM(C162:E162)</f>
        <v>0</v>
      </c>
      <c r="G162" s="105">
        <f>Önkormányzat!G162+Hivatal!G162+Óvoda!G163+'Közösségi H'!G163</f>
        <v>0</v>
      </c>
      <c r="H162" s="80">
        <f>Önkormányzat!H162+Hivatal!H162+Óvoda!H163+'Közösségi H'!H163</f>
        <v>0</v>
      </c>
      <c r="I162" s="106">
        <f>Önkormányzat!I162+Hivatal!I162+Óvoda!I163+'Közösségi H'!I163</f>
        <v>0</v>
      </c>
      <c r="J162" s="18">
        <f t="shared" ref="J162:J169" si="118">SUM(F162:I162)</f>
        <v>0</v>
      </c>
      <c r="K162" s="105">
        <f ca="1">Önkormányzat!K162+Hivatal!K162+Óvoda!K163+'Közösségi H'!K163</f>
        <v>2128630</v>
      </c>
      <c r="L162" s="80">
        <f>Önkormányzat!L162+Hivatal!L162+Óvoda!L163+'Közösségi H'!L163</f>
        <v>0</v>
      </c>
      <c r="M162" s="106">
        <f>Önkormányzat!M162+Hivatal!M162+Óvoda!M163+'Közösségi H'!M163</f>
        <v>0</v>
      </c>
      <c r="N162" s="18">
        <f t="shared" ref="N162:N169" ca="1" si="119">SUM(J162:M162)</f>
        <v>2128630</v>
      </c>
      <c r="O162" s="32"/>
      <c r="P162" s="31"/>
      <c r="Q162" s="31"/>
      <c r="R162" s="18">
        <f t="shared" ref="R162:R169" ca="1" si="120">SUM(N162:Q162)</f>
        <v>2128630</v>
      </c>
      <c r="S162" s="32"/>
      <c r="T162" s="31"/>
      <c r="U162" s="31"/>
      <c r="V162" s="18">
        <f t="shared" ref="V162:V169" ca="1" si="121">SUM(R162:U162)</f>
        <v>2128630</v>
      </c>
      <c r="W162" s="32"/>
      <c r="X162" s="31"/>
      <c r="Y162" s="31"/>
      <c r="Z162" s="18">
        <f t="shared" ref="Z162:Z169" ca="1" si="122">SUM(V162:Y162)</f>
        <v>2128630</v>
      </c>
      <c r="AA162" s="32"/>
      <c r="AB162" s="31"/>
      <c r="AC162" s="31"/>
      <c r="AD162" s="18">
        <f t="shared" ref="AD162:AD169" ca="1" si="123">SUM(Z162:AC162)</f>
        <v>2128630</v>
      </c>
      <c r="AE162" s="32"/>
      <c r="AF162" s="31"/>
      <c r="AG162" s="31"/>
      <c r="AH162" s="18">
        <f t="shared" ref="AH162:AH169" ca="1" si="124">SUM(AD162:AG162)</f>
        <v>2128630</v>
      </c>
      <c r="AI162" s="32"/>
      <c r="AJ162" s="31"/>
      <c r="AK162" s="31"/>
      <c r="AL162" s="18">
        <f t="shared" ref="AL162:AL169" ca="1" si="125">SUM(AH162:AK162)</f>
        <v>2128630</v>
      </c>
      <c r="AM162" s="32"/>
      <c r="AN162" s="31"/>
      <c r="AO162" s="31"/>
      <c r="AP162" s="18">
        <f t="shared" ref="AP162:AP169" ca="1" si="126">SUM(AL162:AO162)</f>
        <v>2128630</v>
      </c>
      <c r="AQ162" s="32"/>
      <c r="AR162" s="31"/>
      <c r="AS162" s="31"/>
      <c r="AT162" s="18">
        <f t="shared" ref="AT162:AT169" ca="1" si="127">SUM(AP162:AS162)</f>
        <v>2128630</v>
      </c>
      <c r="AU162" s="32"/>
      <c r="AV162" s="31"/>
      <c r="AW162" s="31"/>
      <c r="AX162" s="18">
        <f t="shared" ref="AX162:AX169" ca="1" si="128">SUM(AT162:AW162)</f>
        <v>2128630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Önkormányzat!C163+Hivatal!C163+Óvoda!C164+'Közösségi H'!C164</f>
        <v>0</v>
      </c>
      <c r="D163" s="80">
        <f>Önkormányzat!D163+Hivatal!D163+Óvoda!D164+'Közösségi H'!D164</f>
        <v>0</v>
      </c>
      <c r="E163" s="106">
        <f>Önkormányzat!E163+Hivatal!E163+Óvoda!E164+'Közösségi H'!E164</f>
        <v>0</v>
      </c>
      <c r="F163" s="18">
        <f t="shared" si="117"/>
        <v>0</v>
      </c>
      <c r="G163" s="105">
        <f>Önkormányzat!G163+Hivatal!G163+Óvoda!G164+'Közösségi H'!G164</f>
        <v>0</v>
      </c>
      <c r="H163" s="80">
        <f>Önkormányzat!H163+Hivatal!H163+Óvoda!H164+'Közösségi H'!H164</f>
        <v>0</v>
      </c>
      <c r="I163" s="106">
        <f>Önkormányzat!I163+Hivatal!I163+Óvoda!I164+'Közösségi H'!I164</f>
        <v>0</v>
      </c>
      <c r="J163" s="18">
        <f t="shared" si="118"/>
        <v>0</v>
      </c>
      <c r="K163" s="105">
        <f ca="1">Önkormányzat!K163+Hivatal!K163+Óvoda!K164+'Közösségi H'!K164</f>
        <v>2020900</v>
      </c>
      <c r="L163" s="80">
        <f>Önkormányzat!L163+Hivatal!L163+Óvoda!L164+'Közösségi H'!L164</f>
        <v>0</v>
      </c>
      <c r="M163" s="106">
        <f>Önkormányzat!M163+Hivatal!M163+Óvoda!M164+'Közösségi H'!M164</f>
        <v>0</v>
      </c>
      <c r="N163" s="18">
        <f t="shared" ca="1" si="119"/>
        <v>2020900</v>
      </c>
      <c r="O163" s="32"/>
      <c r="P163" s="31"/>
      <c r="Q163" s="31"/>
      <c r="R163" s="18">
        <f t="shared" ca="1" si="120"/>
        <v>2020900</v>
      </c>
      <c r="S163" s="32"/>
      <c r="T163" s="31"/>
      <c r="U163" s="31"/>
      <c r="V163" s="18">
        <f t="shared" ca="1" si="121"/>
        <v>2020900</v>
      </c>
      <c r="W163" s="32"/>
      <c r="X163" s="31"/>
      <c r="Y163" s="31"/>
      <c r="Z163" s="18">
        <f t="shared" ca="1" si="122"/>
        <v>2020900</v>
      </c>
      <c r="AA163" s="32"/>
      <c r="AB163" s="31"/>
      <c r="AC163" s="31"/>
      <c r="AD163" s="18">
        <f t="shared" ca="1" si="123"/>
        <v>2020900</v>
      </c>
      <c r="AE163" s="32"/>
      <c r="AF163" s="31"/>
      <c r="AG163" s="31"/>
      <c r="AH163" s="18">
        <f t="shared" ca="1" si="124"/>
        <v>2020900</v>
      </c>
      <c r="AI163" s="32"/>
      <c r="AJ163" s="31"/>
      <c r="AK163" s="31"/>
      <c r="AL163" s="18">
        <f t="shared" ca="1" si="125"/>
        <v>2020900</v>
      </c>
      <c r="AM163" s="32"/>
      <c r="AN163" s="31"/>
      <c r="AO163" s="31"/>
      <c r="AP163" s="18">
        <f t="shared" ca="1" si="126"/>
        <v>2020900</v>
      </c>
      <c r="AQ163" s="32"/>
      <c r="AR163" s="31"/>
      <c r="AS163" s="31"/>
      <c r="AT163" s="18">
        <f t="shared" ca="1" si="127"/>
        <v>2020900</v>
      </c>
      <c r="AU163" s="32"/>
      <c r="AV163" s="31"/>
      <c r="AW163" s="31"/>
      <c r="AX163" s="18">
        <f t="shared" ca="1" si="128"/>
        <v>0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Önkormányzat!C166+Hivatal!C164+Óvoda!C165+'Közösségi H'!C165</f>
        <v>3730000</v>
      </c>
      <c r="D164" s="80">
        <f>Önkormányzat!D166+Hivatal!D164+Óvoda!D165+'Közösségi H'!D165</f>
        <v>0</v>
      </c>
      <c r="E164" s="106">
        <f>Önkormányzat!E166+Hivatal!E164+Óvoda!E165+'Közösségi H'!E165</f>
        <v>0</v>
      </c>
      <c r="F164" s="18">
        <f t="shared" si="117"/>
        <v>3730000</v>
      </c>
      <c r="G164" s="105">
        <f>Önkormányzat!G166+Hivatal!G164+Óvoda!G165+'Közösségi H'!G165</f>
        <v>0</v>
      </c>
      <c r="H164" s="80">
        <f>Önkormányzat!H166+Hivatal!H164+Óvoda!H165+'Közösségi H'!H165</f>
        <v>0</v>
      </c>
      <c r="I164" s="106">
        <f>Önkormányzat!I166+Hivatal!I164+Óvoda!I165+'Közösségi H'!I165</f>
        <v>0</v>
      </c>
      <c r="J164" s="18">
        <f t="shared" si="118"/>
        <v>3730000</v>
      </c>
      <c r="K164" s="105">
        <f>Önkormányzat!K166+Hivatal!K164+Óvoda!K165+'Közösségi H'!K165</f>
        <v>0</v>
      </c>
      <c r="L164" s="80">
        <f>Önkormányzat!L166+Hivatal!L164+Óvoda!L165+'Közösségi H'!L165</f>
        <v>0</v>
      </c>
      <c r="M164" s="106">
        <f>Önkormányzat!M166+Hivatal!M164+Óvoda!M165+'Közösségi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Önkormányzat!C167+Hivatal!C165+Óvoda!C166+'Közösségi H'!C166</f>
        <v>2100000</v>
      </c>
      <c r="D165" s="80">
        <f>Önkormányzat!D167+Hivatal!D165+Óvoda!D166+'Közösségi H'!D166</f>
        <v>0</v>
      </c>
      <c r="E165" s="106">
        <f>Önkormányzat!E167+Hivatal!E165+Óvoda!E166+'Közösségi H'!E166</f>
        <v>0</v>
      </c>
      <c r="F165" s="30">
        <f t="shared" si="117"/>
        <v>2100000</v>
      </c>
      <c r="G165" s="105">
        <f>Önkormányzat!G167+Hivatal!G165+Óvoda!G166+'Közösségi H'!G166</f>
        <v>0</v>
      </c>
      <c r="H165" s="80">
        <f>Önkormányzat!H167+Hivatal!H165+Óvoda!H166+'Közösségi H'!H166</f>
        <v>0</v>
      </c>
      <c r="I165" s="106">
        <f>Önkormányzat!I167+Hivatal!I165+Óvoda!I166+'Közösségi H'!I166</f>
        <v>0</v>
      </c>
      <c r="J165" s="30">
        <f t="shared" si="118"/>
        <v>2100000</v>
      </c>
      <c r="K165" s="105">
        <f>Önkormányzat!K167+Hivatal!K165+Óvoda!K166+'Közösségi H'!K166</f>
        <v>0</v>
      </c>
      <c r="L165" s="80">
        <f>Önkormányzat!L167+Hivatal!L165+Óvoda!L166+'Közösségi H'!L166</f>
        <v>0</v>
      </c>
      <c r="M165" s="106">
        <f>Önkormányzat!M167+Hivatal!M165+Óvoda!M166+'Közösségi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Önkormányzat!C168+Hivatal!C166+Óvoda!C167+'Közösségi H'!C167</f>
        <v>0</v>
      </c>
      <c r="D166" s="80">
        <f>Önkormányzat!D168+Hivatal!D166+Óvoda!D167+'Közösségi H'!D167</f>
        <v>0</v>
      </c>
      <c r="E166" s="106">
        <f>Önkormányzat!E168+Hivatal!E166+Óvoda!E167+'Közösségi H'!E167</f>
        <v>0</v>
      </c>
      <c r="F166" s="30">
        <f t="shared" si="117"/>
        <v>0</v>
      </c>
      <c r="G166" s="105">
        <f>Önkormányzat!G168+Hivatal!G166+Óvoda!G167+'Közösségi H'!G167</f>
        <v>0</v>
      </c>
      <c r="H166" s="80">
        <f>Önkormányzat!H168+Hivatal!H166+Óvoda!H167+'Közösségi H'!H167</f>
        <v>0</v>
      </c>
      <c r="I166" s="106">
        <f>Önkormányzat!I168+Hivatal!I166+Óvoda!I167+'Közösségi H'!I167</f>
        <v>0</v>
      </c>
      <c r="J166" s="30">
        <f t="shared" si="118"/>
        <v>0</v>
      </c>
      <c r="K166" s="105">
        <f ca="1">Önkormányzat!K168+Hivatal!K166+Óvoda!K167+'Közösségi H'!K167</f>
        <v>2128630</v>
      </c>
      <c r="L166" s="80">
        <f>Önkormányzat!L168+Hivatal!L166+Óvoda!L167+'Közösségi H'!L167</f>
        <v>0</v>
      </c>
      <c r="M166" s="106">
        <f>Önkormányzat!M168+Hivatal!M166+Óvoda!M167+'Közösségi H'!M167</f>
        <v>0</v>
      </c>
      <c r="N166" s="30">
        <f t="shared" ca="1" si="119"/>
        <v>2128630</v>
      </c>
      <c r="O166" s="32"/>
      <c r="P166" s="31"/>
      <c r="Q166" s="31"/>
      <c r="R166" s="30">
        <f t="shared" ca="1" si="120"/>
        <v>2128630</v>
      </c>
      <c r="S166" s="32"/>
      <c r="T166" s="31"/>
      <c r="U166" s="31"/>
      <c r="V166" s="30">
        <f t="shared" ca="1" si="121"/>
        <v>2128630</v>
      </c>
      <c r="W166" s="32"/>
      <c r="X166" s="31"/>
      <c r="Y166" s="31"/>
      <c r="Z166" s="30">
        <f t="shared" ca="1" si="122"/>
        <v>2128630</v>
      </c>
      <c r="AA166" s="32"/>
      <c r="AB166" s="31"/>
      <c r="AC166" s="31"/>
      <c r="AD166" s="30">
        <f t="shared" ca="1" si="123"/>
        <v>2128630</v>
      </c>
      <c r="AE166" s="32"/>
      <c r="AF166" s="31"/>
      <c r="AG166" s="31"/>
      <c r="AH166" s="30">
        <f t="shared" ca="1" si="124"/>
        <v>2128630</v>
      </c>
      <c r="AI166" s="32"/>
      <c r="AJ166" s="31"/>
      <c r="AK166" s="31"/>
      <c r="AL166" s="30">
        <f t="shared" ca="1" si="125"/>
        <v>2128630</v>
      </c>
      <c r="AM166" s="32"/>
      <c r="AN166" s="31"/>
      <c r="AO166" s="31"/>
      <c r="AP166" s="30">
        <f t="shared" ca="1" si="126"/>
        <v>2128630</v>
      </c>
      <c r="AQ166" s="32"/>
      <c r="AR166" s="31"/>
      <c r="AS166" s="31"/>
      <c r="AT166" s="30">
        <f t="shared" ca="1" si="127"/>
        <v>2128630</v>
      </c>
      <c r="AU166" s="32"/>
      <c r="AV166" s="31"/>
      <c r="AW166" s="31"/>
      <c r="AX166" s="30">
        <f t="shared" ca="1" si="128"/>
        <v>2128630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Önkormányzat!C169+Hivatal!C167+Óvoda!C168+'Közösségi H'!C168</f>
        <v>0</v>
      </c>
      <c r="D167" s="80">
        <f>Önkormányzat!D169+Hivatal!D167+Óvoda!D168+'Közösségi H'!D168</f>
        <v>0</v>
      </c>
      <c r="E167" s="106">
        <f>Önkormányzat!E169+Hivatal!E167+Óvoda!E168+'Közösségi H'!E168</f>
        <v>0</v>
      </c>
      <c r="F167" s="30">
        <f t="shared" si="117"/>
        <v>0</v>
      </c>
      <c r="G167" s="105">
        <f>Önkormányzat!G169+Hivatal!G167+Óvoda!G168+'Közösségi H'!G168</f>
        <v>0</v>
      </c>
      <c r="H167" s="80">
        <f>Önkormányzat!H169+Hivatal!H167+Óvoda!H168+'Közösségi H'!H168</f>
        <v>0</v>
      </c>
      <c r="I167" s="106">
        <f>Önkormányzat!I169+Hivatal!I167+Óvoda!I168+'Közösségi H'!I168</f>
        <v>0</v>
      </c>
      <c r="J167" s="30">
        <f t="shared" si="118"/>
        <v>0</v>
      </c>
      <c r="K167" s="105">
        <f ca="1">Önkormányzat!K169+Hivatal!K167+Óvoda!K168+'Közösségi H'!K168</f>
        <v>2020900</v>
      </c>
      <c r="L167" s="80">
        <f>Önkormányzat!L169+Hivatal!L167+Óvoda!L168+'Közösségi H'!L168</f>
        <v>0</v>
      </c>
      <c r="M167" s="106">
        <f>Önkormányzat!M169+Hivatal!M167+Óvoda!M168+'Közösségi H'!M168</f>
        <v>0</v>
      </c>
      <c r="N167" s="30">
        <f t="shared" ca="1" si="119"/>
        <v>0</v>
      </c>
      <c r="O167" s="32"/>
      <c r="P167" s="31"/>
      <c r="Q167" s="31"/>
      <c r="R167" s="30">
        <f t="shared" ca="1" si="120"/>
        <v>0</v>
      </c>
      <c r="S167" s="32"/>
      <c r="T167" s="31"/>
      <c r="U167" s="31"/>
      <c r="V167" s="30">
        <f t="shared" ca="1" si="121"/>
        <v>0</v>
      </c>
      <c r="W167" s="32"/>
      <c r="X167" s="31"/>
      <c r="Y167" s="31"/>
      <c r="Z167" s="30">
        <f t="shared" ca="1" si="122"/>
        <v>0</v>
      </c>
      <c r="AA167" s="32"/>
      <c r="AB167" s="31"/>
      <c r="AC167" s="31"/>
      <c r="AD167" s="30">
        <f t="shared" ca="1" si="123"/>
        <v>0</v>
      </c>
      <c r="AE167" s="32"/>
      <c r="AF167" s="31"/>
      <c r="AG167" s="31"/>
      <c r="AH167" s="30">
        <f t="shared" ca="1" si="124"/>
        <v>0</v>
      </c>
      <c r="AI167" s="32"/>
      <c r="AJ167" s="31"/>
      <c r="AK167" s="31"/>
      <c r="AL167" s="30">
        <f t="shared" ca="1" si="125"/>
        <v>0</v>
      </c>
      <c r="AM167" s="32"/>
      <c r="AN167" s="31"/>
      <c r="AO167" s="31"/>
      <c r="AP167" s="30">
        <f t="shared" ca="1" si="126"/>
        <v>0</v>
      </c>
      <c r="AQ167" s="32"/>
      <c r="AR167" s="31"/>
      <c r="AS167" s="31"/>
      <c r="AT167" s="30">
        <f t="shared" ca="1" si="127"/>
        <v>0</v>
      </c>
      <c r="AU167" s="32"/>
      <c r="AV167" s="31"/>
      <c r="AW167" s="31"/>
      <c r="AX167" s="30">
        <f t="shared" ca="1" si="128"/>
        <v>0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Önkormányzat!C170+Hivatal!C168+Óvoda!C169+'Közösségi H'!C169</f>
        <v>600000</v>
      </c>
      <c r="D168" s="80">
        <f>Önkormányzat!D170+Hivatal!D168+Óvoda!D169+'Közösségi H'!D169</f>
        <v>0</v>
      </c>
      <c r="E168" s="106">
        <f>Önkormányzat!E170+Hivatal!E168+Óvoda!E169+'Közösségi H'!E169</f>
        <v>0</v>
      </c>
      <c r="F168" s="30">
        <f t="shared" si="117"/>
        <v>600000</v>
      </c>
      <c r="G168" s="105">
        <f>Önkormányzat!G170+Hivatal!G168+Óvoda!G169+'Közösségi H'!G169</f>
        <v>0</v>
      </c>
      <c r="H168" s="80">
        <f>Önkormányzat!H170+Hivatal!H168+Óvoda!H169+'Közösségi H'!H169</f>
        <v>0</v>
      </c>
      <c r="I168" s="106">
        <f>Önkormányzat!I170+Hivatal!I168+Óvoda!I169+'Közösségi H'!I169</f>
        <v>0</v>
      </c>
      <c r="J168" s="30">
        <f t="shared" si="118"/>
        <v>600000</v>
      </c>
      <c r="K168" s="105">
        <f>Önkormányzat!K170+Hivatal!K168+Óvoda!K169+'Közösségi H'!K169</f>
        <v>0</v>
      </c>
      <c r="L168" s="80">
        <f>Önkormányzat!L170+Hivatal!L168+Óvoda!L169+'Közösségi H'!L169</f>
        <v>0</v>
      </c>
      <c r="M168" s="106">
        <f>Önkormányzat!M170+Hivatal!M168+Óvoda!M169+'Közösségi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Önkormányzat!C171+Hivatal!C169+Óvoda!C170+'Közösségi H'!C170</f>
        <v>0</v>
      </c>
      <c r="D169" s="80">
        <f>Önkormányzat!D171+Hivatal!D169+Óvoda!D170+'Közösségi H'!D170</f>
        <v>0</v>
      </c>
      <c r="E169" s="106">
        <f>Önkormányzat!E171+Hivatal!E169+Óvoda!E170+'Közösségi H'!E170</f>
        <v>0</v>
      </c>
      <c r="F169" s="30">
        <f t="shared" si="117"/>
        <v>0</v>
      </c>
      <c r="G169" s="105">
        <f>Önkormányzat!G171+Hivatal!G169+Óvoda!G170+'Közösségi H'!G170</f>
        <v>0</v>
      </c>
      <c r="H169" s="80">
        <f>Önkormányzat!H171+Hivatal!H169+Óvoda!H170+'Közösségi H'!H170</f>
        <v>0</v>
      </c>
      <c r="I169" s="106">
        <f>Önkormányzat!I171+Hivatal!I169+Óvoda!I170+'Közösségi H'!I170</f>
        <v>0</v>
      </c>
      <c r="J169" s="30">
        <f t="shared" si="118"/>
        <v>0</v>
      </c>
      <c r="K169" s="105">
        <f ca="1">Önkormányzat!K171+Hivatal!K169+Óvoda!K170+'Közösségi H'!K170</f>
        <v>2020900</v>
      </c>
      <c r="L169" s="80">
        <f>Önkormányzat!L171+Hivatal!L169+Óvoda!L170+'Közösségi H'!L170</f>
        <v>0</v>
      </c>
      <c r="M169" s="106">
        <f>Önkormányzat!M171+Hivatal!M169+Óvoda!M170+'Közösségi H'!M170</f>
        <v>0</v>
      </c>
      <c r="N169" s="30">
        <f t="shared" ca="1" si="119"/>
        <v>2020900</v>
      </c>
      <c r="O169" s="32"/>
      <c r="P169" s="31"/>
      <c r="Q169" s="31"/>
      <c r="R169" s="30">
        <f t="shared" ca="1" si="120"/>
        <v>2020900</v>
      </c>
      <c r="S169" s="32"/>
      <c r="T169" s="31"/>
      <c r="U169" s="31"/>
      <c r="V169" s="30">
        <f t="shared" ca="1" si="121"/>
        <v>2020900</v>
      </c>
      <c r="W169" s="32"/>
      <c r="X169" s="31"/>
      <c r="Y169" s="31"/>
      <c r="Z169" s="30">
        <f t="shared" ca="1" si="122"/>
        <v>2020900</v>
      </c>
      <c r="AA169" s="32"/>
      <c r="AB169" s="31"/>
      <c r="AC169" s="31"/>
      <c r="AD169" s="30">
        <f t="shared" ca="1" si="123"/>
        <v>2020900</v>
      </c>
      <c r="AE169" s="32"/>
      <c r="AF169" s="31"/>
      <c r="AG169" s="31"/>
      <c r="AH169" s="30">
        <f t="shared" ca="1" si="124"/>
        <v>2020900</v>
      </c>
      <c r="AI169" s="32"/>
      <c r="AJ169" s="31"/>
      <c r="AK169" s="31"/>
      <c r="AL169" s="30">
        <f t="shared" ca="1" si="125"/>
        <v>2020900</v>
      </c>
      <c r="AM169" s="32"/>
      <c r="AN169" s="31"/>
      <c r="AO169" s="31"/>
      <c r="AP169" s="30">
        <f t="shared" ca="1" si="126"/>
        <v>2020900</v>
      </c>
      <c r="AQ169" s="32"/>
      <c r="AR169" s="31"/>
      <c r="AS169" s="31"/>
      <c r="AT169" s="30">
        <f t="shared" ca="1" si="127"/>
        <v>2020900</v>
      </c>
      <c r="AU169" s="32"/>
      <c r="AV169" s="31"/>
      <c r="AW169" s="31"/>
      <c r="AX169" s="30">
        <f t="shared" ca="1" si="128"/>
        <v>2020900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 ca="1">SUM(K165:K169)</f>
        <v>0</v>
      </c>
      <c r="L170" s="25">
        <f>SUM(L165:L169)</f>
        <v>0</v>
      </c>
      <c r="M170" s="25">
        <f>SUM(M165:M169)</f>
        <v>0</v>
      </c>
      <c r="N170" s="24">
        <f ca="1"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 ca="1"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 ca="1"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 ca="1"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 ca="1"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 ca="1"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 ca="1"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 ca="1"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 ca="1"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 ca="1">IF((SUM(AT170:AW170))=SUM(AX165:AX169),SUM(AX165:AX169),"HIBA!")</f>
        <v>2700000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Önkormányzat!C173+Hivatal!C171+Óvoda!C172+'Közösségi H'!C172</f>
        <v>0</v>
      </c>
      <c r="D171" s="80">
        <f>Önkormányzat!D173+Hivatal!D171+Óvoda!D172+'Közösségi H'!D172</f>
        <v>0</v>
      </c>
      <c r="E171" s="106">
        <f>Önkormányzat!E173+Hivatal!E171+Óvoda!E172+'Közösségi H'!E172</f>
        <v>0</v>
      </c>
      <c r="F171" s="18">
        <f>SUM(C171:E171)</f>
        <v>0</v>
      </c>
      <c r="G171" s="105">
        <f>Önkormányzat!G173+Hivatal!G171+Óvoda!G172+'Közösségi H'!G172</f>
        <v>0</v>
      </c>
      <c r="H171" s="80">
        <f>Önkormányzat!H173+Hivatal!H171+Óvoda!H172+'Közösségi H'!H172</f>
        <v>0</v>
      </c>
      <c r="I171" s="106">
        <f>Önkormányzat!I173+Hivatal!I171+Óvoda!I172+'Közösségi H'!I172</f>
        <v>0</v>
      </c>
      <c r="J171" s="18">
        <f>SUM(F171:I171)</f>
        <v>0</v>
      </c>
      <c r="K171" s="105">
        <f ca="1">Önkormányzat!K173+Hivatal!K171+Óvoda!K172+'Közösségi H'!K172</f>
        <v>2020900</v>
      </c>
      <c r="L171" s="80">
        <f>Önkormányzat!L173+Hivatal!L171+Óvoda!L172+'Közösségi H'!L172</f>
        <v>0</v>
      </c>
      <c r="M171" s="106">
        <f>Önkormányzat!M173+Hivatal!M171+Óvoda!M172+'Közösségi H'!M172</f>
        <v>0</v>
      </c>
      <c r="N171" s="18">
        <f ca="1">SUM(J171:M171)</f>
        <v>2020900</v>
      </c>
      <c r="O171" s="32"/>
      <c r="P171" s="31"/>
      <c r="Q171" s="31"/>
      <c r="R171" s="18">
        <f ca="1">SUM(N171:Q171)</f>
        <v>2020900</v>
      </c>
      <c r="S171" s="32"/>
      <c r="T171" s="31"/>
      <c r="U171" s="31"/>
      <c r="V171" s="18">
        <f ca="1">SUM(R171:U171)</f>
        <v>2020900</v>
      </c>
      <c r="W171" s="32"/>
      <c r="X171" s="31"/>
      <c r="Y171" s="31"/>
      <c r="Z171" s="18">
        <f ca="1">SUM(V171:Y171)</f>
        <v>2020900</v>
      </c>
      <c r="AA171" s="32"/>
      <c r="AB171" s="31"/>
      <c r="AC171" s="31"/>
      <c r="AD171" s="18">
        <f ca="1">SUM(Z171:AC171)</f>
        <v>2020900</v>
      </c>
      <c r="AE171" s="32"/>
      <c r="AF171" s="31"/>
      <c r="AG171" s="31"/>
      <c r="AH171" s="18">
        <f ca="1">SUM(AD171:AG171)</f>
        <v>2020900</v>
      </c>
      <c r="AI171" s="32"/>
      <c r="AJ171" s="31"/>
      <c r="AK171" s="31"/>
      <c r="AL171" s="18">
        <f ca="1">SUM(AH171:AK171)</f>
        <v>2020900</v>
      </c>
      <c r="AM171" s="32"/>
      <c r="AN171" s="31"/>
      <c r="AO171" s="31"/>
      <c r="AP171" s="18">
        <f ca="1">SUM(AL171:AO171)</f>
        <v>2020900</v>
      </c>
      <c r="AQ171" s="32"/>
      <c r="AR171" s="31"/>
      <c r="AS171" s="31"/>
      <c r="AT171" s="18">
        <f ca="1">SUM(AP171:AS171)</f>
        <v>0</v>
      </c>
      <c r="AU171" s="32"/>
      <c r="AV171" s="31"/>
      <c r="AW171" s="31"/>
      <c r="AX171" s="18">
        <f ca="1"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 ca="1">SUM(K161:K164,K170:K171)</f>
        <v>10319960</v>
      </c>
      <c r="L172" s="13">
        <f>SUM(L161:L164,L170:L171)</f>
        <v>0</v>
      </c>
      <c r="M172" s="13">
        <f>SUM(M161:M164,M170:M171)</f>
        <v>0</v>
      </c>
      <c r="N172" s="12" t="str">
        <f ca="1">IF((SUM(J172:M172))=SUM(N161:N164,N170:N171),SUM(N161:N164,N170:N171),"HIBA!")</f>
        <v>HIBA!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 t="str">
        <f ca="1">IF((SUM(N172:Q172))=SUM(R161:R164,R170:R171),SUM(R161:R164,R170:R171),"HIBA!")</f>
        <v>HIBA!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 t="str">
        <f ca="1">IF((SUM(R172:U172))=SUM(V161:V164,V170:V171),SUM(V161:V164,V170:V171),"HIBA!")</f>
        <v>HIBA!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 t="str">
        <f ca="1">IF((SUM(V172:Y172))=SUM(Z161:Z164,Z170:Z171),SUM(Z161:Z164,Z170:Z171),"HIBA!")</f>
        <v>HIBA!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 t="str">
        <f ca="1">IF((SUM(Z172:AC172))=SUM(AD161:AD164,AD170:AD171),SUM(AD161:AD164,AD170:AD171),"HIBA!")</f>
        <v>HIBA!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 t="str">
        <f ca="1">IF((SUM(AD172:AG172))=SUM(AH161:AH164,AH170:AH171),SUM(AH161:AH164,AH170:AH171),"HIBA!")</f>
        <v>HIBA!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 t="str">
        <f ca="1">IF((SUM(AH172:AK172))=SUM(AL161:AL164,AL170:AL171),SUM(AL161:AL164,AL170:AL171),"HIBA!")</f>
        <v>HIBA!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 t="str">
        <f ca="1">IF((SUM(AL172:AO172))=SUM(AP161:AP164,AP170:AP171),SUM(AP161:AP164,AP170:AP171),"HIBA!")</f>
        <v>HIBA!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 t="str">
        <f ca="1">IF((SUM(AP172:AS172))=SUM(AT161:AT164,AT170:AT171),SUM(AT161:AT164,AT170:AT171),"HIBA!")</f>
        <v>HIBA!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 t="str">
        <f ca="1">IF((SUM(AT172:AW172))=SUM(AX161:AX164,AX170:AX171),SUM(AX161:AX164,AX170:AX171),"HIBA!")</f>
        <v>HIBA!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Önkormányzat!C175+Hivatal!C173+Óvoda!C174+'Közösségi H'!C174</f>
        <v>0</v>
      </c>
      <c r="D173" s="80">
        <f>Önkormányzat!D175+Hivatal!D173+Óvoda!D174+'Közösségi H'!D174</f>
        <v>0</v>
      </c>
      <c r="E173" s="106">
        <f>Önkormányzat!E175+Hivatal!E173+Óvoda!E174+'Közösségi H'!E174</f>
        <v>0</v>
      </c>
      <c r="F173" s="30">
        <f t="shared" ref="F173:F183" si="129">SUM(C173:E173)</f>
        <v>0</v>
      </c>
      <c r="G173" s="105">
        <f>Önkormányzat!G175+Hivatal!G173+Óvoda!G174+'Közösségi H'!G174</f>
        <v>0</v>
      </c>
      <c r="H173" s="80">
        <f>Önkormányzat!H175+Hivatal!H173+Óvoda!H174+'Közösségi H'!H174</f>
        <v>0</v>
      </c>
      <c r="I173" s="106">
        <f>Önkormányzat!I175+Hivatal!I173+Óvoda!I174+'Közösségi H'!I174</f>
        <v>0</v>
      </c>
      <c r="J173" s="30">
        <f t="shared" ref="J173:J183" si="130">SUM(F173:I173)</f>
        <v>0</v>
      </c>
      <c r="K173" s="105">
        <f ca="1">Önkormányzat!K175+Hivatal!K173+Óvoda!K174+'Közösségi H'!K174</f>
        <v>2020900</v>
      </c>
      <c r="L173" s="80">
        <f>Önkormányzat!L175+Hivatal!L173+Óvoda!L174+'Közösségi H'!L174</f>
        <v>0</v>
      </c>
      <c r="M173" s="106">
        <f>Önkormányzat!M175+Hivatal!M173+Óvoda!M174+'Közösségi H'!M174</f>
        <v>0</v>
      </c>
      <c r="N173" s="30">
        <f t="shared" ref="N173:N183" ca="1" si="131">SUM(J173:M173)</f>
        <v>2020900</v>
      </c>
      <c r="O173" s="32"/>
      <c r="P173" s="31"/>
      <c r="Q173" s="31"/>
      <c r="R173" s="30">
        <f t="shared" ref="R173:R183" ca="1" si="132">SUM(N173:Q173)</f>
        <v>2020900</v>
      </c>
      <c r="S173" s="32"/>
      <c r="T173" s="31"/>
      <c r="U173" s="31"/>
      <c r="V173" s="30">
        <f t="shared" ref="V173:V183" ca="1" si="133">SUM(R173:U173)</f>
        <v>2020900</v>
      </c>
      <c r="W173" s="32"/>
      <c r="X173" s="31"/>
      <c r="Y173" s="31"/>
      <c r="Z173" s="30">
        <f t="shared" ref="Z173:Z183" ca="1" si="134">SUM(V173:Y173)</f>
        <v>2020900</v>
      </c>
      <c r="AA173" s="32"/>
      <c r="AB173" s="31"/>
      <c r="AC173" s="31"/>
      <c r="AD173" s="30">
        <f t="shared" ref="AD173:AD183" ca="1" si="135">SUM(Z173:AC173)</f>
        <v>2020900</v>
      </c>
      <c r="AE173" s="32"/>
      <c r="AF173" s="31"/>
      <c r="AG173" s="31"/>
      <c r="AH173" s="30">
        <f t="shared" ref="AH173:AH183" ca="1" si="136">SUM(AD173:AG173)</f>
        <v>2020900</v>
      </c>
      <c r="AI173" s="32"/>
      <c r="AJ173" s="31"/>
      <c r="AK173" s="31"/>
      <c r="AL173" s="30">
        <f t="shared" ref="AL173:AL183" ca="1" si="137">SUM(AH173:AK173)</f>
        <v>2020900</v>
      </c>
      <c r="AM173" s="32"/>
      <c r="AN173" s="31"/>
      <c r="AO173" s="31"/>
      <c r="AP173" s="30">
        <f t="shared" ref="AP173:AP183" ca="1" si="138">SUM(AL173:AO173)</f>
        <v>2020900</v>
      </c>
      <c r="AQ173" s="32"/>
      <c r="AR173" s="31"/>
      <c r="AS173" s="31"/>
      <c r="AT173" s="30">
        <f t="shared" ref="AT173:AT183" ca="1" si="139">SUM(AP173:AS173)</f>
        <v>2020900</v>
      </c>
      <c r="AU173" s="32"/>
      <c r="AV173" s="31"/>
      <c r="AW173" s="31"/>
      <c r="AX173" s="30">
        <f t="shared" ref="AX173:AX183" ca="1" si="140">SUM(AT173:AW173)</f>
        <v>2020900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Önkormányzat!C176+Hivatal!C174+Óvoda!C175+'Közösségi H'!C175</f>
        <v>0</v>
      </c>
      <c r="D174" s="80">
        <f>Önkormányzat!D176+Hivatal!D174+Óvoda!D175+'Közösségi H'!D175</f>
        <v>0</v>
      </c>
      <c r="E174" s="106">
        <f>Önkormányzat!E176+Hivatal!E174+Óvoda!E175+'Közösségi H'!E175</f>
        <v>0</v>
      </c>
      <c r="F174" s="30">
        <f t="shared" si="129"/>
        <v>0</v>
      </c>
      <c r="G174" s="105">
        <f>Önkormányzat!G176+Hivatal!G174+Óvoda!G175+'Közösségi H'!G175</f>
        <v>0</v>
      </c>
      <c r="H174" s="80">
        <f>Önkormányzat!H176+Hivatal!H174+Óvoda!H175+'Közösségi H'!H175</f>
        <v>0</v>
      </c>
      <c r="I174" s="106">
        <f>Önkormányzat!I176+Hivatal!I174+Óvoda!I175+'Közösségi H'!I175</f>
        <v>0</v>
      </c>
      <c r="J174" s="30">
        <f t="shared" si="130"/>
        <v>0</v>
      </c>
      <c r="K174" s="105">
        <f ca="1">Önkormányzat!K176+Hivatal!K174+Óvoda!K175+'Közösségi H'!K175</f>
        <v>2128630</v>
      </c>
      <c r="L174" s="80">
        <f>Önkormányzat!L176+Hivatal!L174+Óvoda!L175+'Közösségi H'!L175</f>
        <v>0</v>
      </c>
      <c r="M174" s="106">
        <f>Önkormányzat!M176+Hivatal!M174+Óvoda!M175+'Közösségi H'!M175</f>
        <v>0</v>
      </c>
      <c r="N174" s="30">
        <f t="shared" ca="1" si="131"/>
        <v>2128630</v>
      </c>
      <c r="O174" s="32"/>
      <c r="P174" s="31"/>
      <c r="Q174" s="31"/>
      <c r="R174" s="30">
        <f t="shared" ca="1" si="132"/>
        <v>2128630</v>
      </c>
      <c r="S174" s="32"/>
      <c r="T174" s="31"/>
      <c r="U174" s="31"/>
      <c r="V174" s="30">
        <f t="shared" ca="1" si="133"/>
        <v>2128630</v>
      </c>
      <c r="W174" s="32"/>
      <c r="X174" s="31"/>
      <c r="Y174" s="31"/>
      <c r="Z174" s="30">
        <f t="shared" ca="1" si="134"/>
        <v>2128630</v>
      </c>
      <c r="AA174" s="32"/>
      <c r="AB174" s="31"/>
      <c r="AC174" s="31"/>
      <c r="AD174" s="30">
        <f t="shared" ca="1" si="135"/>
        <v>2128630</v>
      </c>
      <c r="AE174" s="32"/>
      <c r="AF174" s="31"/>
      <c r="AG174" s="31"/>
      <c r="AH174" s="30">
        <f t="shared" ca="1" si="136"/>
        <v>2128630</v>
      </c>
      <c r="AI174" s="32"/>
      <c r="AJ174" s="31"/>
      <c r="AK174" s="31"/>
      <c r="AL174" s="30">
        <f t="shared" ca="1" si="137"/>
        <v>2128630</v>
      </c>
      <c r="AM174" s="32"/>
      <c r="AN174" s="31"/>
      <c r="AO174" s="31"/>
      <c r="AP174" s="30">
        <f t="shared" ca="1" si="138"/>
        <v>2128630</v>
      </c>
      <c r="AQ174" s="32"/>
      <c r="AR174" s="31"/>
      <c r="AS174" s="31"/>
      <c r="AT174" s="30">
        <f t="shared" ca="1" si="139"/>
        <v>2128630</v>
      </c>
      <c r="AU174" s="32"/>
      <c r="AV174" s="31"/>
      <c r="AW174" s="31"/>
      <c r="AX174" s="30">
        <f t="shared" ca="1" si="140"/>
        <v>2128630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Önkormányzat!C177+Hivatal!C175+Óvoda!C176+'Közösségi H'!C176</f>
        <v>0</v>
      </c>
      <c r="D175" s="80">
        <f>Önkormányzat!D177+Hivatal!D175+Óvoda!D176+'Közösségi H'!D176</f>
        <v>0</v>
      </c>
      <c r="E175" s="106">
        <f>Önkormányzat!E177+Hivatal!E175+Óvoda!E176+'Közösségi H'!E176</f>
        <v>0</v>
      </c>
      <c r="F175" s="30">
        <f t="shared" si="129"/>
        <v>0</v>
      </c>
      <c r="G175" s="105">
        <f>Önkormányzat!G177+Hivatal!G175+Óvoda!G176+'Közösségi H'!G176</f>
        <v>0</v>
      </c>
      <c r="H175" s="80">
        <f>Önkormányzat!H177+Hivatal!H175+Óvoda!H176+'Közösségi H'!H176</f>
        <v>0</v>
      </c>
      <c r="I175" s="106">
        <f>Önkormányzat!I177+Hivatal!I175+Óvoda!I176+'Közösségi H'!I176</f>
        <v>0</v>
      </c>
      <c r="J175" s="30">
        <f t="shared" si="130"/>
        <v>0</v>
      </c>
      <c r="K175" s="105">
        <f ca="1">Önkormányzat!K177+Hivatal!K175+Óvoda!K176+'Közösségi H'!K176</f>
        <v>2020900</v>
      </c>
      <c r="L175" s="80">
        <f>Önkormányzat!L177+Hivatal!L175+Óvoda!L176+'Közösségi H'!L176</f>
        <v>0</v>
      </c>
      <c r="M175" s="106">
        <f>Önkormányzat!M177+Hivatal!M175+Óvoda!M176+'Közösségi H'!M176</f>
        <v>0</v>
      </c>
      <c r="N175" s="30">
        <f t="shared" ca="1" si="131"/>
        <v>2020900</v>
      </c>
      <c r="O175" s="32"/>
      <c r="P175" s="31"/>
      <c r="Q175" s="31"/>
      <c r="R175" s="30">
        <f t="shared" ca="1" si="132"/>
        <v>2020900</v>
      </c>
      <c r="S175" s="32"/>
      <c r="T175" s="31"/>
      <c r="U175" s="31"/>
      <c r="V175" s="30">
        <f t="shared" ca="1" si="133"/>
        <v>2020900</v>
      </c>
      <c r="W175" s="32"/>
      <c r="X175" s="31"/>
      <c r="Y175" s="31"/>
      <c r="Z175" s="30">
        <f t="shared" ca="1" si="134"/>
        <v>2020900</v>
      </c>
      <c r="AA175" s="32"/>
      <c r="AB175" s="31"/>
      <c r="AC175" s="31"/>
      <c r="AD175" s="30">
        <f t="shared" ca="1" si="135"/>
        <v>2020900</v>
      </c>
      <c r="AE175" s="32"/>
      <c r="AF175" s="31"/>
      <c r="AG175" s="31"/>
      <c r="AH175" s="30">
        <f t="shared" ca="1" si="136"/>
        <v>2020900</v>
      </c>
      <c r="AI175" s="32"/>
      <c r="AJ175" s="31"/>
      <c r="AK175" s="31"/>
      <c r="AL175" s="30">
        <f t="shared" ca="1" si="137"/>
        <v>2020900</v>
      </c>
      <c r="AM175" s="32"/>
      <c r="AN175" s="31"/>
      <c r="AO175" s="31"/>
      <c r="AP175" s="30">
        <f t="shared" ca="1" si="138"/>
        <v>2020900</v>
      </c>
      <c r="AQ175" s="32"/>
      <c r="AR175" s="31"/>
      <c r="AS175" s="31"/>
      <c r="AT175" s="30">
        <f t="shared" ca="1" si="139"/>
        <v>2020900</v>
      </c>
      <c r="AU175" s="32"/>
      <c r="AV175" s="31"/>
      <c r="AW175" s="31"/>
      <c r="AX175" s="30">
        <f t="shared" ca="1" si="140"/>
        <v>0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Önkormányzat!C178+Hivatal!C176+Óvoda!C177+'Közösségi H'!C177</f>
        <v>800000</v>
      </c>
      <c r="D176" s="80">
        <f>Önkormányzat!D178+Hivatal!D176+Óvoda!D177+'Közösségi H'!D177</f>
        <v>0</v>
      </c>
      <c r="E176" s="106">
        <f>Önkormányzat!E178+Hivatal!E176+Óvoda!E177+'Közösségi H'!E177</f>
        <v>0</v>
      </c>
      <c r="F176" s="30">
        <f t="shared" si="129"/>
        <v>800000</v>
      </c>
      <c r="G176" s="105">
        <f>Önkormányzat!G178+Hivatal!G176+Óvoda!G177+'Közösségi H'!G177</f>
        <v>0</v>
      </c>
      <c r="H176" s="80">
        <f>Önkormányzat!H178+Hivatal!H176+Óvoda!H177+'Közösségi H'!H177</f>
        <v>0</v>
      </c>
      <c r="I176" s="106">
        <f>Önkormányzat!I178+Hivatal!I176+Óvoda!I177+'Közösségi H'!I177</f>
        <v>0</v>
      </c>
      <c r="J176" s="30">
        <f t="shared" si="130"/>
        <v>800000</v>
      </c>
      <c r="K176" s="105">
        <f>Önkormányzat!K178+Hivatal!K176+Óvoda!K177+'Közösségi H'!K177</f>
        <v>0</v>
      </c>
      <c r="L176" s="80">
        <f>Önkormányzat!L178+Hivatal!L176+Óvoda!L177+'Közösségi H'!L177</f>
        <v>0</v>
      </c>
      <c r="M176" s="106">
        <f>Önkormányzat!M178+Hivatal!M176+Óvoda!M177+'Közösségi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Önkormányzat!C179+Hivatal!C177+Óvoda!C178+'Közösségi H'!C178</f>
        <v>0</v>
      </c>
      <c r="D177" s="80">
        <f>Önkormányzat!D179+Hivatal!D177+Óvoda!D178+'Közösségi H'!D178</f>
        <v>0</v>
      </c>
      <c r="E177" s="106">
        <f>Önkormányzat!E179+Hivatal!E177+Óvoda!E178+'Közösségi H'!E178</f>
        <v>0</v>
      </c>
      <c r="F177" s="30">
        <f t="shared" si="129"/>
        <v>0</v>
      </c>
      <c r="G177" s="105">
        <f>Önkormányzat!G179+Hivatal!G177+Óvoda!G178+'Közösségi H'!G178</f>
        <v>0</v>
      </c>
      <c r="H177" s="80">
        <f>Önkormányzat!H179+Hivatal!H177+Óvoda!H178+'Közösségi H'!H178</f>
        <v>0</v>
      </c>
      <c r="I177" s="106">
        <f>Önkormányzat!I179+Hivatal!I177+Óvoda!I178+'Közösségi H'!I178</f>
        <v>0</v>
      </c>
      <c r="J177" s="30">
        <f t="shared" si="130"/>
        <v>0</v>
      </c>
      <c r="K177" s="105">
        <f ca="1">Önkormányzat!K179+Hivatal!K177+Óvoda!K178+'Közösségi H'!K178</f>
        <v>2020900</v>
      </c>
      <c r="L177" s="80">
        <f>Önkormányzat!L179+Hivatal!L177+Óvoda!L178+'Közösségi H'!L178</f>
        <v>0</v>
      </c>
      <c r="M177" s="106">
        <f>Önkormányzat!M179+Hivatal!M177+Óvoda!M178+'Közösségi H'!M178</f>
        <v>0</v>
      </c>
      <c r="N177" s="30">
        <f t="shared" ca="1" si="131"/>
        <v>2020900</v>
      </c>
      <c r="O177" s="32"/>
      <c r="P177" s="31"/>
      <c r="Q177" s="31"/>
      <c r="R177" s="30">
        <f t="shared" ca="1" si="132"/>
        <v>2020900</v>
      </c>
      <c r="S177" s="32"/>
      <c r="T177" s="31"/>
      <c r="U177" s="31"/>
      <c r="V177" s="30">
        <f t="shared" ca="1" si="133"/>
        <v>2020900</v>
      </c>
      <c r="W177" s="32"/>
      <c r="X177" s="31"/>
      <c r="Y177" s="31"/>
      <c r="Z177" s="30">
        <f t="shared" ca="1" si="134"/>
        <v>2020900</v>
      </c>
      <c r="AA177" s="32"/>
      <c r="AB177" s="31"/>
      <c r="AC177" s="31"/>
      <c r="AD177" s="30">
        <f t="shared" ca="1" si="135"/>
        <v>2020900</v>
      </c>
      <c r="AE177" s="32"/>
      <c r="AF177" s="31"/>
      <c r="AG177" s="31"/>
      <c r="AH177" s="30">
        <f t="shared" ca="1" si="136"/>
        <v>2020900</v>
      </c>
      <c r="AI177" s="32"/>
      <c r="AJ177" s="31"/>
      <c r="AK177" s="31"/>
      <c r="AL177" s="30">
        <f t="shared" ca="1" si="137"/>
        <v>2020900</v>
      </c>
      <c r="AM177" s="32"/>
      <c r="AN177" s="31"/>
      <c r="AO177" s="31"/>
      <c r="AP177" s="30">
        <f t="shared" ca="1" si="138"/>
        <v>2020900</v>
      </c>
      <c r="AQ177" s="32"/>
      <c r="AR177" s="31"/>
      <c r="AS177" s="31"/>
      <c r="AT177" s="30">
        <f t="shared" ca="1" si="139"/>
        <v>0</v>
      </c>
      <c r="AU177" s="32"/>
      <c r="AV177" s="31"/>
      <c r="AW177" s="31"/>
      <c r="AX177" s="30">
        <f t="shared" ca="1" si="140"/>
        <v>0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Önkormányzat!C180+Hivatal!C178+Óvoda!C179+'Közösségi H'!C179</f>
        <v>216000</v>
      </c>
      <c r="D178" s="80">
        <f>Önkormányzat!D180+Hivatal!D178+Óvoda!D179+'Közösségi H'!D179</f>
        <v>0</v>
      </c>
      <c r="E178" s="106">
        <f>Önkormányzat!E180+Hivatal!E178+Óvoda!E179+'Közösségi H'!E179</f>
        <v>0</v>
      </c>
      <c r="F178" s="30">
        <f t="shared" si="129"/>
        <v>216000</v>
      </c>
      <c r="G178" s="105">
        <f>Önkormányzat!G180+Hivatal!G178+Óvoda!G179+'Közösségi H'!G179</f>
        <v>0</v>
      </c>
      <c r="H178" s="80">
        <f>Önkormányzat!H180+Hivatal!H178+Óvoda!H179+'Közösségi H'!H179</f>
        <v>0</v>
      </c>
      <c r="I178" s="106">
        <f>Önkormányzat!I180+Hivatal!I178+Óvoda!I179+'Közösségi H'!I179</f>
        <v>0</v>
      </c>
      <c r="J178" s="30">
        <f t="shared" si="130"/>
        <v>216000</v>
      </c>
      <c r="K178" s="105">
        <f>Önkormányzat!K180+Hivatal!K178+Óvoda!K179+'Közösségi H'!K179</f>
        <v>0</v>
      </c>
      <c r="L178" s="80">
        <f>Önkormányzat!L180+Hivatal!L178+Óvoda!L179+'Közösségi H'!L179</f>
        <v>0</v>
      </c>
      <c r="M178" s="106">
        <f>Önkormányzat!M180+Hivatal!M178+Óvoda!M179+'Közösségi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Önkormányzat!C181+Hivatal!C179+Óvoda!C180+'Közösségi H'!C180</f>
        <v>0</v>
      </c>
      <c r="D179" s="80">
        <f>Önkormányzat!D181+Hivatal!D179+Óvoda!D180+'Közösségi H'!D180</f>
        <v>0</v>
      </c>
      <c r="E179" s="106">
        <f>Önkormányzat!E181+Hivatal!E179+Óvoda!E180+'Közösségi H'!E180</f>
        <v>0</v>
      </c>
      <c r="F179" s="30">
        <f t="shared" si="129"/>
        <v>0</v>
      </c>
      <c r="G179" s="105">
        <f>Önkormányzat!G181+Hivatal!G179+Óvoda!G180+'Közösségi H'!G180</f>
        <v>0</v>
      </c>
      <c r="H179" s="80">
        <f>Önkormányzat!H181+Hivatal!H179+Óvoda!H180+'Közösségi H'!H180</f>
        <v>0</v>
      </c>
      <c r="I179" s="106">
        <f>Önkormányzat!I181+Hivatal!I179+Óvoda!I180+'Közösségi H'!I180</f>
        <v>0</v>
      </c>
      <c r="J179" s="30">
        <f t="shared" si="130"/>
        <v>0</v>
      </c>
      <c r="K179" s="105">
        <f ca="1">Önkormányzat!K181+Hivatal!K179+Óvoda!K180+'Közösségi H'!K180</f>
        <v>2020900</v>
      </c>
      <c r="L179" s="80">
        <f>Önkormányzat!L181+Hivatal!L179+Óvoda!L180+'Közösségi H'!L180</f>
        <v>0</v>
      </c>
      <c r="M179" s="106">
        <f>Önkormányzat!M181+Hivatal!M179+Óvoda!M180+'Közösségi H'!M180</f>
        <v>0</v>
      </c>
      <c r="N179" s="30">
        <f t="shared" ca="1" si="131"/>
        <v>0</v>
      </c>
      <c r="O179" s="32"/>
      <c r="P179" s="31"/>
      <c r="Q179" s="31"/>
      <c r="R179" s="30">
        <f t="shared" ca="1" si="132"/>
        <v>0</v>
      </c>
      <c r="S179" s="32"/>
      <c r="T179" s="31"/>
      <c r="U179" s="31"/>
      <c r="V179" s="30">
        <f t="shared" ca="1" si="133"/>
        <v>0</v>
      </c>
      <c r="W179" s="32"/>
      <c r="X179" s="31"/>
      <c r="Y179" s="31"/>
      <c r="Z179" s="30">
        <f t="shared" ca="1" si="134"/>
        <v>0</v>
      </c>
      <c r="AA179" s="32"/>
      <c r="AB179" s="31"/>
      <c r="AC179" s="31"/>
      <c r="AD179" s="30">
        <f t="shared" ca="1" si="135"/>
        <v>0</v>
      </c>
      <c r="AE179" s="32"/>
      <c r="AF179" s="31"/>
      <c r="AG179" s="31"/>
      <c r="AH179" s="30">
        <f t="shared" ca="1" si="136"/>
        <v>0</v>
      </c>
      <c r="AI179" s="32"/>
      <c r="AJ179" s="31"/>
      <c r="AK179" s="31"/>
      <c r="AL179" s="30">
        <f t="shared" ca="1" si="137"/>
        <v>0</v>
      </c>
      <c r="AM179" s="32"/>
      <c r="AN179" s="31"/>
      <c r="AO179" s="31"/>
      <c r="AP179" s="30">
        <f t="shared" ca="1" si="138"/>
        <v>0</v>
      </c>
      <c r="AQ179" s="32"/>
      <c r="AR179" s="31"/>
      <c r="AS179" s="31"/>
      <c r="AT179" s="30">
        <f t="shared" ca="1" si="139"/>
        <v>0</v>
      </c>
      <c r="AU179" s="32"/>
      <c r="AV179" s="31"/>
      <c r="AW179" s="31"/>
      <c r="AX179" s="30">
        <f t="shared" ca="1" si="140"/>
        <v>0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Önkormányzat!C182+Hivatal!C180+Óvoda!C181+'Közösségi H'!C181</f>
        <v>0</v>
      </c>
      <c r="D180" s="80">
        <f>Önkormányzat!D182+Hivatal!D180+Óvoda!D181+'Közösségi H'!D181</f>
        <v>0</v>
      </c>
      <c r="E180" s="106">
        <f>Önkormányzat!E182+Hivatal!E180+Óvoda!E181+'Közösségi H'!E181</f>
        <v>0</v>
      </c>
      <c r="F180" s="30">
        <f t="shared" si="129"/>
        <v>0</v>
      </c>
      <c r="G180" s="105">
        <f>Önkormányzat!G182+Hivatal!G180+Óvoda!G181+'Közösségi H'!G181</f>
        <v>0</v>
      </c>
      <c r="H180" s="80">
        <f>Önkormányzat!H182+Hivatal!H180+Óvoda!H181+'Közösségi H'!H181</f>
        <v>0</v>
      </c>
      <c r="I180" s="106">
        <f>Önkormányzat!I182+Hivatal!I180+Óvoda!I181+'Közösségi H'!I181</f>
        <v>0</v>
      </c>
      <c r="J180" s="30">
        <f t="shared" si="130"/>
        <v>0</v>
      </c>
      <c r="K180" s="105">
        <f ca="1">Önkormányzat!K182+Hivatal!K180+Óvoda!K181+'Közösségi H'!K181</f>
        <v>2128630</v>
      </c>
      <c r="L180" s="80">
        <f>Önkormányzat!L182+Hivatal!L180+Óvoda!L181+'Közösségi H'!L181</f>
        <v>0</v>
      </c>
      <c r="M180" s="106">
        <f>Önkormányzat!M182+Hivatal!M180+Óvoda!M181+'Közösségi H'!M181</f>
        <v>0</v>
      </c>
      <c r="N180" s="30">
        <f t="shared" ca="1" si="131"/>
        <v>0</v>
      </c>
      <c r="O180" s="32"/>
      <c r="P180" s="31"/>
      <c r="Q180" s="31"/>
      <c r="R180" s="30">
        <f t="shared" ca="1" si="132"/>
        <v>0</v>
      </c>
      <c r="S180" s="32"/>
      <c r="T180" s="31"/>
      <c r="U180" s="31"/>
      <c r="V180" s="30">
        <f t="shared" ca="1" si="133"/>
        <v>0</v>
      </c>
      <c r="W180" s="32"/>
      <c r="X180" s="31"/>
      <c r="Y180" s="31"/>
      <c r="Z180" s="30">
        <f t="shared" ca="1" si="134"/>
        <v>0</v>
      </c>
      <c r="AA180" s="32"/>
      <c r="AB180" s="31"/>
      <c r="AC180" s="31"/>
      <c r="AD180" s="30">
        <f t="shared" ca="1" si="135"/>
        <v>0</v>
      </c>
      <c r="AE180" s="32"/>
      <c r="AF180" s="31"/>
      <c r="AG180" s="31"/>
      <c r="AH180" s="30">
        <f t="shared" ca="1" si="136"/>
        <v>0</v>
      </c>
      <c r="AI180" s="32"/>
      <c r="AJ180" s="31"/>
      <c r="AK180" s="31"/>
      <c r="AL180" s="30">
        <f t="shared" ca="1" si="137"/>
        <v>0</v>
      </c>
      <c r="AM180" s="32"/>
      <c r="AN180" s="31"/>
      <c r="AO180" s="31"/>
      <c r="AP180" s="30">
        <f t="shared" ca="1" si="138"/>
        <v>0</v>
      </c>
      <c r="AQ180" s="32"/>
      <c r="AR180" s="31"/>
      <c r="AS180" s="31"/>
      <c r="AT180" s="30">
        <f t="shared" ca="1" si="139"/>
        <v>0</v>
      </c>
      <c r="AU180" s="32"/>
      <c r="AV180" s="31"/>
      <c r="AW180" s="31"/>
      <c r="AX180" s="30">
        <f t="shared" ca="1" si="140"/>
        <v>0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Önkormányzat!C183+Hivatal!C181+Óvoda!C182+'Közösségi H'!C182</f>
        <v>0</v>
      </c>
      <c r="D181" s="80">
        <f>Önkormányzat!D183+Hivatal!D181+Óvoda!D182+'Közösségi H'!D182</f>
        <v>0</v>
      </c>
      <c r="E181" s="106">
        <f>Önkormányzat!E183+Hivatal!E181+Óvoda!E182+'Közösségi H'!E182</f>
        <v>0</v>
      </c>
      <c r="F181" s="30">
        <f t="shared" si="129"/>
        <v>0</v>
      </c>
      <c r="G181" s="105">
        <f>Önkormányzat!G183+Hivatal!G181+Óvoda!G182+'Közösségi H'!G182</f>
        <v>0</v>
      </c>
      <c r="H181" s="80">
        <f>Önkormányzat!H183+Hivatal!H181+Óvoda!H182+'Közösségi H'!H182</f>
        <v>0</v>
      </c>
      <c r="I181" s="106">
        <f>Önkormányzat!I183+Hivatal!I181+Óvoda!I182+'Közösségi H'!I182</f>
        <v>0</v>
      </c>
      <c r="J181" s="30">
        <f t="shared" si="130"/>
        <v>0</v>
      </c>
      <c r="K181" s="105">
        <f ca="1">Önkormányzat!K183+Hivatal!K181+Óvoda!K182+'Közösségi H'!K182</f>
        <v>2020900</v>
      </c>
      <c r="L181" s="80">
        <f>Önkormányzat!L183+Hivatal!L181+Óvoda!L182+'Közösségi H'!L182</f>
        <v>0</v>
      </c>
      <c r="M181" s="106">
        <f>Önkormányzat!M183+Hivatal!M181+Óvoda!M182+'Közösségi H'!M182</f>
        <v>0</v>
      </c>
      <c r="N181" s="30">
        <f t="shared" ca="1" si="131"/>
        <v>2020900</v>
      </c>
      <c r="O181" s="32"/>
      <c r="P181" s="31"/>
      <c r="Q181" s="31"/>
      <c r="R181" s="30">
        <f t="shared" ca="1" si="132"/>
        <v>2020900</v>
      </c>
      <c r="S181" s="32"/>
      <c r="T181" s="31"/>
      <c r="U181" s="31"/>
      <c r="V181" s="30">
        <f t="shared" ca="1" si="133"/>
        <v>2020900</v>
      </c>
      <c r="W181" s="32"/>
      <c r="X181" s="31"/>
      <c r="Y181" s="31"/>
      <c r="Z181" s="30">
        <f t="shared" ca="1" si="134"/>
        <v>2020900</v>
      </c>
      <c r="AA181" s="32"/>
      <c r="AB181" s="31"/>
      <c r="AC181" s="31"/>
      <c r="AD181" s="30">
        <f t="shared" ca="1" si="135"/>
        <v>2020900</v>
      </c>
      <c r="AE181" s="32"/>
      <c r="AF181" s="31"/>
      <c r="AG181" s="31"/>
      <c r="AH181" s="30">
        <f t="shared" ca="1" si="136"/>
        <v>2020900</v>
      </c>
      <c r="AI181" s="32"/>
      <c r="AJ181" s="31"/>
      <c r="AK181" s="31"/>
      <c r="AL181" s="30">
        <f t="shared" ca="1" si="137"/>
        <v>2020900</v>
      </c>
      <c r="AM181" s="32"/>
      <c r="AN181" s="31"/>
      <c r="AO181" s="31"/>
      <c r="AP181" s="30">
        <f t="shared" ca="1" si="138"/>
        <v>2020900</v>
      </c>
      <c r="AQ181" s="32"/>
      <c r="AR181" s="31"/>
      <c r="AS181" s="31"/>
      <c r="AT181" s="30">
        <f t="shared" ca="1" si="139"/>
        <v>2020900</v>
      </c>
      <c r="AU181" s="32"/>
      <c r="AV181" s="31"/>
      <c r="AW181" s="31"/>
      <c r="AX181" s="30">
        <f t="shared" ca="1" si="140"/>
        <v>2020900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Önkormányzat!C184+Hivatal!C182+Óvoda!C183+'Közösségi H'!C183</f>
        <v>0</v>
      </c>
      <c r="D182" s="80">
        <f>Önkormányzat!D184+Hivatal!D182+Óvoda!D183+'Közösségi H'!D183</f>
        <v>0</v>
      </c>
      <c r="E182" s="106">
        <f>Önkormányzat!E184+Hivatal!E182+Óvoda!E183+'Közösségi H'!E183</f>
        <v>0</v>
      </c>
      <c r="F182" s="30">
        <f t="shared" si="129"/>
        <v>0</v>
      </c>
      <c r="G182" s="105">
        <f>Önkormányzat!G184+Hivatal!G182+Óvoda!G183+'Közösségi H'!G183</f>
        <v>0</v>
      </c>
      <c r="H182" s="80">
        <f>Önkormányzat!H184+Hivatal!H182+Óvoda!H183+'Közösségi H'!H183</f>
        <v>0</v>
      </c>
      <c r="I182" s="106">
        <f>Önkormányzat!I184+Hivatal!I182+Óvoda!I183+'Közösségi H'!I183</f>
        <v>0</v>
      </c>
      <c r="J182" s="30">
        <f t="shared" si="130"/>
        <v>0</v>
      </c>
      <c r="K182" s="105">
        <f ca="1">Önkormányzat!K184+Hivatal!K182+Óvoda!K183+'Közösségi H'!K183</f>
        <v>2128630</v>
      </c>
      <c r="L182" s="80">
        <f>Önkormányzat!L184+Hivatal!L182+Óvoda!L183+'Közösségi H'!L183</f>
        <v>0</v>
      </c>
      <c r="M182" s="106">
        <f>Önkormányzat!M184+Hivatal!M182+Óvoda!M183+'Közösségi H'!M183</f>
        <v>0</v>
      </c>
      <c r="N182" s="30">
        <f t="shared" ca="1" si="131"/>
        <v>2128630</v>
      </c>
      <c r="O182" s="32"/>
      <c r="P182" s="31"/>
      <c r="Q182" s="31"/>
      <c r="R182" s="30">
        <f t="shared" ca="1" si="132"/>
        <v>2128630</v>
      </c>
      <c r="S182" s="32"/>
      <c r="T182" s="31"/>
      <c r="U182" s="31"/>
      <c r="V182" s="30">
        <f t="shared" ca="1" si="133"/>
        <v>2128630</v>
      </c>
      <c r="W182" s="32"/>
      <c r="X182" s="31"/>
      <c r="Y182" s="31"/>
      <c r="Z182" s="30">
        <f t="shared" ca="1" si="134"/>
        <v>2128630</v>
      </c>
      <c r="AA182" s="32"/>
      <c r="AB182" s="31"/>
      <c r="AC182" s="31"/>
      <c r="AD182" s="30">
        <f t="shared" ca="1" si="135"/>
        <v>2128630</v>
      </c>
      <c r="AE182" s="32"/>
      <c r="AF182" s="31"/>
      <c r="AG182" s="31"/>
      <c r="AH182" s="30">
        <f t="shared" ca="1" si="136"/>
        <v>2128630</v>
      </c>
      <c r="AI182" s="32"/>
      <c r="AJ182" s="31"/>
      <c r="AK182" s="31"/>
      <c r="AL182" s="30">
        <f t="shared" ca="1" si="137"/>
        <v>2128630</v>
      </c>
      <c r="AM182" s="32"/>
      <c r="AN182" s="31"/>
      <c r="AO182" s="31"/>
      <c r="AP182" s="30">
        <f t="shared" ca="1" si="138"/>
        <v>2128630</v>
      </c>
      <c r="AQ182" s="32"/>
      <c r="AR182" s="31"/>
      <c r="AS182" s="31"/>
      <c r="AT182" s="30">
        <f t="shared" ca="1" si="139"/>
        <v>2128630</v>
      </c>
      <c r="AU182" s="32"/>
      <c r="AV182" s="31"/>
      <c r="AW182" s="31"/>
      <c r="AX182" s="30">
        <f t="shared" ca="1" si="140"/>
        <v>2128630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Önkormányzat!C185+Hivatal!C183+Óvoda!C184+'Közösségi H'!C184</f>
        <v>910000</v>
      </c>
      <c r="D183" s="80">
        <f>Önkormányzat!D185+Hivatal!D183+Óvoda!D184+'Közösségi H'!D184</f>
        <v>0</v>
      </c>
      <c r="E183" s="106">
        <f>Önkormányzat!E185+Hivatal!E183+Óvoda!E184+'Közösségi H'!E184</f>
        <v>0</v>
      </c>
      <c r="F183" s="30">
        <f t="shared" si="129"/>
        <v>910000</v>
      </c>
      <c r="G183" s="105">
        <f>Önkormányzat!G185+Hivatal!G183+Óvoda!G184+'Közösségi H'!G184</f>
        <v>0</v>
      </c>
      <c r="H183" s="80">
        <f>Önkormányzat!H185+Hivatal!H183+Óvoda!H184+'Közösségi H'!H184</f>
        <v>0</v>
      </c>
      <c r="I183" s="106">
        <f>Önkormányzat!I185+Hivatal!I183+Óvoda!I184+'Közösségi H'!I184</f>
        <v>0</v>
      </c>
      <c r="J183" s="30">
        <f t="shared" si="130"/>
        <v>910000</v>
      </c>
      <c r="K183" s="105">
        <f>Önkormányzat!K185+Hivatal!K183+Óvoda!K184+'Közösségi H'!K184</f>
        <v>0</v>
      </c>
      <c r="L183" s="80">
        <f>Önkormányzat!L185+Hivatal!L183+Óvoda!L184+'Közösségi H'!L184</f>
        <v>0</v>
      </c>
      <c r="M183" s="106">
        <f>Önkormányzat!M185+Hivatal!M183+Óvoda!M184+'Közösségi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 ca="1">SUM(K173:K183)</f>
        <v>8191330</v>
      </c>
      <c r="L184" s="13">
        <f>SUM(L173:L183)</f>
        <v>0</v>
      </c>
      <c r="M184" s="13">
        <f>SUM(M173:M183)</f>
        <v>0</v>
      </c>
      <c r="N184" s="12" t="str">
        <f ca="1">IF((SUM(J184:M184))=SUM(N173:N183),SUM(N173:N183),"HIBA!")</f>
        <v>HIBA!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 t="str">
        <f ca="1">IF((SUM(N184:Q184))=SUM(R173:R183),SUM(R173:R183),"HIBA!")</f>
        <v>HIBA!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 t="str">
        <f ca="1">IF((SUM(R184:U184))=SUM(V173:V183),SUM(V173:V183),"HIBA!")</f>
        <v>HIBA!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 t="str">
        <f ca="1">IF((SUM(V184:Y184))=SUM(Z173:Z183),SUM(Z173:Z183),"HIBA!")</f>
        <v>HIBA!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 t="str">
        <f ca="1">IF((SUM(Z184:AC184))=SUM(AD173:AD183),SUM(AD173:AD183),"HIBA!")</f>
        <v>HIBA!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 t="str">
        <f ca="1">IF((SUM(AD184:AG184))=SUM(AH173:AH183),SUM(AH173:AH183),"HIBA!")</f>
        <v>HIBA!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 t="str">
        <f ca="1">IF((SUM(AH184:AK184))=SUM(AL173:AL183),SUM(AL173:AL183),"HIBA!")</f>
        <v>HIBA!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 t="str">
        <f ca="1">IF((SUM(AL184:AO184))=SUM(AP173:AP183),SUM(AP173:AP183),"HIBA!")</f>
        <v>HIBA!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 t="str">
        <f ca="1">IF((SUM(AP184:AS184))=SUM(AT173:AT183),SUM(AT173:AT183),"HIBA!")</f>
        <v>HIBA!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 t="str">
        <f ca="1">IF((SUM(AT184:AW184))=SUM(AX173:AX183),SUM(AX173:AX183),"HIBA!")</f>
        <v>HIBA!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Önkormányzat!C187+Hivatal!C185+Óvoda!C186+'Közösségi H'!C186</f>
        <v>0</v>
      </c>
      <c r="D185" s="80">
        <f>Önkormányzat!D187+Hivatal!D185+Óvoda!D186+'Közösségi H'!D186</f>
        <v>0</v>
      </c>
      <c r="E185" s="106">
        <f>Önkormányzat!E187+Hivatal!E185+Óvoda!E186+'Közösségi H'!E186</f>
        <v>0</v>
      </c>
      <c r="F185" s="18">
        <f>SUM(C185:E185)</f>
        <v>0</v>
      </c>
      <c r="G185" s="105">
        <f>Önkormányzat!G187+Hivatal!G185+Óvoda!G186+'Közösségi H'!G186</f>
        <v>0</v>
      </c>
      <c r="H185" s="80">
        <f>Önkormányzat!H187+Hivatal!H185+Óvoda!H186+'Közösségi H'!H186</f>
        <v>0</v>
      </c>
      <c r="I185" s="106">
        <f>Önkormányzat!I187+Hivatal!I185+Óvoda!I186+'Közösségi H'!I186</f>
        <v>0</v>
      </c>
      <c r="J185" s="18">
        <f>SUM(F185:I185)</f>
        <v>0</v>
      </c>
      <c r="K185" s="105">
        <f ca="1">Önkormányzat!K187+Hivatal!K185+Óvoda!K186+'Közösségi H'!K186</f>
        <v>2020900</v>
      </c>
      <c r="L185" s="80">
        <f>Önkormányzat!L187+Hivatal!L185+Óvoda!L186+'Közösségi H'!L186</f>
        <v>0</v>
      </c>
      <c r="M185" s="106">
        <f>Önkormányzat!M187+Hivatal!M185+Óvoda!M186+'Közösségi H'!M186</f>
        <v>0</v>
      </c>
      <c r="N185" s="18">
        <f ca="1">SUM(J185:M185)</f>
        <v>2020900</v>
      </c>
      <c r="O185" s="20"/>
      <c r="P185" s="19"/>
      <c r="Q185" s="19"/>
      <c r="R185" s="18">
        <f ca="1">SUM(N185:Q185)</f>
        <v>2020900</v>
      </c>
      <c r="S185" s="20"/>
      <c r="T185" s="19"/>
      <c r="U185" s="19"/>
      <c r="V185" s="18">
        <f ca="1">SUM(R185:U185)</f>
        <v>2020900</v>
      </c>
      <c r="W185" s="20"/>
      <c r="X185" s="19"/>
      <c r="Y185" s="19"/>
      <c r="Z185" s="18">
        <f ca="1">SUM(V185:Y185)</f>
        <v>2020900</v>
      </c>
      <c r="AA185" s="20"/>
      <c r="AB185" s="19"/>
      <c r="AC185" s="19"/>
      <c r="AD185" s="18">
        <f ca="1">SUM(Z185:AC185)</f>
        <v>2020900</v>
      </c>
      <c r="AE185" s="20"/>
      <c r="AF185" s="19"/>
      <c r="AG185" s="19"/>
      <c r="AH185" s="18">
        <f ca="1">SUM(AD185:AG185)</f>
        <v>2020900</v>
      </c>
      <c r="AI185" s="20"/>
      <c r="AJ185" s="19"/>
      <c r="AK185" s="19"/>
      <c r="AL185" s="18">
        <f ca="1">SUM(AH185:AK185)</f>
        <v>2020900</v>
      </c>
      <c r="AM185" s="20"/>
      <c r="AN185" s="19"/>
      <c r="AO185" s="19"/>
      <c r="AP185" s="18">
        <f ca="1">SUM(AL185:AO185)</f>
        <v>2020900</v>
      </c>
      <c r="AQ185" s="20"/>
      <c r="AR185" s="19"/>
      <c r="AS185" s="19"/>
      <c r="AT185" s="18">
        <f ca="1">SUM(AP185:AS185)</f>
        <v>2020900</v>
      </c>
      <c r="AU185" s="20"/>
      <c r="AV185" s="19"/>
      <c r="AW185" s="19"/>
      <c r="AX185" s="18">
        <f ca="1">SUM(AT185:AW185)</f>
        <v>2020900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Önkormányzat!C188+Hivatal!C186+Óvoda!C187+'Közösségi H'!C187</f>
        <v>0</v>
      </c>
      <c r="D186" s="80">
        <f>Önkormányzat!D188+Hivatal!D186+Óvoda!D187+'Közösségi H'!D187</f>
        <v>0</v>
      </c>
      <c r="E186" s="106">
        <f>Önkormányzat!E188+Hivatal!E186+Óvoda!E187+'Közösségi H'!E187</f>
        <v>0</v>
      </c>
      <c r="F186" s="18">
        <f>SUM(C186:E186)</f>
        <v>0</v>
      </c>
      <c r="G186" s="105">
        <f>Önkormányzat!G188+Hivatal!G186+Óvoda!G187+'Közösségi H'!G187</f>
        <v>0</v>
      </c>
      <c r="H186" s="80">
        <f>Önkormányzat!H188+Hivatal!H186+Óvoda!H187+'Közösségi H'!H187</f>
        <v>0</v>
      </c>
      <c r="I186" s="106">
        <f>Önkormányzat!I188+Hivatal!I186+Óvoda!I187+'Közösségi H'!I187</f>
        <v>0</v>
      </c>
      <c r="J186" s="18">
        <f>SUM(F186:I186)</f>
        <v>0</v>
      </c>
      <c r="K186" s="105">
        <f ca="1">Önkormányzat!K188+Hivatal!K186+Óvoda!K187+'Közösségi H'!K187</f>
        <v>2128630</v>
      </c>
      <c r="L186" s="80">
        <f>Önkormányzat!L188+Hivatal!L186+Óvoda!L187+'Közösségi H'!L187</f>
        <v>0</v>
      </c>
      <c r="M186" s="106">
        <f>Önkormányzat!M188+Hivatal!M186+Óvoda!M187+'Közösségi H'!M187</f>
        <v>0</v>
      </c>
      <c r="N186" s="18">
        <f ca="1">SUM(J186:M186)</f>
        <v>2128630</v>
      </c>
      <c r="O186" s="20"/>
      <c r="P186" s="19"/>
      <c r="Q186" s="19"/>
      <c r="R186" s="18">
        <f ca="1">SUM(N186:Q186)</f>
        <v>2128630</v>
      </c>
      <c r="S186" s="20"/>
      <c r="T186" s="19"/>
      <c r="U186" s="19"/>
      <c r="V186" s="18">
        <f ca="1">SUM(R186:U186)</f>
        <v>2128630</v>
      </c>
      <c r="W186" s="20"/>
      <c r="X186" s="19"/>
      <c r="Y186" s="19"/>
      <c r="Z186" s="18">
        <f ca="1">SUM(V186:Y186)</f>
        <v>2128630</v>
      </c>
      <c r="AA186" s="20"/>
      <c r="AB186" s="19"/>
      <c r="AC186" s="19"/>
      <c r="AD186" s="18">
        <f ca="1">SUM(Z186:AC186)</f>
        <v>2128630</v>
      </c>
      <c r="AE186" s="20"/>
      <c r="AF186" s="19"/>
      <c r="AG186" s="19"/>
      <c r="AH186" s="18">
        <f ca="1">SUM(AD186:AG186)</f>
        <v>2128630</v>
      </c>
      <c r="AI186" s="20"/>
      <c r="AJ186" s="19"/>
      <c r="AK186" s="19"/>
      <c r="AL186" s="18">
        <f ca="1">SUM(AH186:AK186)</f>
        <v>2128630</v>
      </c>
      <c r="AM186" s="20"/>
      <c r="AN186" s="19"/>
      <c r="AO186" s="19"/>
      <c r="AP186" s="18">
        <f ca="1">SUM(AL186:AO186)</f>
        <v>2128630</v>
      </c>
      <c r="AQ186" s="20"/>
      <c r="AR186" s="19"/>
      <c r="AS186" s="19"/>
      <c r="AT186" s="18">
        <f ca="1">SUM(AP186:AS186)</f>
        <v>2128630</v>
      </c>
      <c r="AU186" s="20"/>
      <c r="AV186" s="19"/>
      <c r="AW186" s="19"/>
      <c r="AX186" s="18">
        <f ca="1">SUM(AT186:AW186)</f>
        <v>2128630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Önkormányzat!C189+Hivatal!C187+Óvoda!C188+'Közösségi H'!C188</f>
        <v>0</v>
      </c>
      <c r="D187" s="80">
        <f>Önkormányzat!D189+Hivatal!D187+Óvoda!D188+'Közösségi H'!D188</f>
        <v>0</v>
      </c>
      <c r="E187" s="106">
        <f>Önkormányzat!E189+Hivatal!E187+Óvoda!E188+'Közösségi H'!E188</f>
        <v>0</v>
      </c>
      <c r="F187" s="18">
        <f>SUM(C187:E187)</f>
        <v>0</v>
      </c>
      <c r="G187" s="105">
        <f>Önkormányzat!G189+Hivatal!G187+Óvoda!G188+'Közösségi H'!G188</f>
        <v>0</v>
      </c>
      <c r="H187" s="80">
        <f>Önkormányzat!H189+Hivatal!H187+Óvoda!H188+'Közösségi H'!H188</f>
        <v>0</v>
      </c>
      <c r="I187" s="106">
        <f>Önkormányzat!I189+Hivatal!I187+Óvoda!I188+'Közösségi H'!I188</f>
        <v>0</v>
      </c>
      <c r="J187" s="18">
        <f>SUM(F187:I187)</f>
        <v>0</v>
      </c>
      <c r="K187" s="105">
        <f ca="1">Önkormányzat!K189+Hivatal!K187+Óvoda!K188+'Közösségi H'!K188</f>
        <v>2020900</v>
      </c>
      <c r="L187" s="80">
        <f>Önkormányzat!L189+Hivatal!L187+Óvoda!L188+'Közösségi H'!L188</f>
        <v>0</v>
      </c>
      <c r="M187" s="106">
        <f>Önkormányzat!M189+Hivatal!M187+Óvoda!M188+'Közösségi H'!M188</f>
        <v>0</v>
      </c>
      <c r="N187" s="18">
        <f ca="1">SUM(J187:M187)</f>
        <v>2020900</v>
      </c>
      <c r="O187" s="20"/>
      <c r="P187" s="19"/>
      <c r="Q187" s="19"/>
      <c r="R187" s="18">
        <f ca="1">SUM(N187:Q187)</f>
        <v>2020900</v>
      </c>
      <c r="S187" s="20"/>
      <c r="T187" s="19"/>
      <c r="U187" s="19"/>
      <c r="V187" s="18">
        <f ca="1">SUM(R187:U187)</f>
        <v>2020900</v>
      </c>
      <c r="W187" s="20"/>
      <c r="X187" s="19"/>
      <c r="Y187" s="19"/>
      <c r="Z187" s="18">
        <f ca="1">SUM(V187:Y187)</f>
        <v>2020900</v>
      </c>
      <c r="AA187" s="20"/>
      <c r="AB187" s="19"/>
      <c r="AC187" s="19"/>
      <c r="AD187" s="18">
        <f ca="1">SUM(Z187:AC187)</f>
        <v>2020900</v>
      </c>
      <c r="AE187" s="20"/>
      <c r="AF187" s="19"/>
      <c r="AG187" s="19"/>
      <c r="AH187" s="18">
        <f ca="1">SUM(AD187:AG187)</f>
        <v>2020900</v>
      </c>
      <c r="AI187" s="20"/>
      <c r="AJ187" s="19"/>
      <c r="AK187" s="19"/>
      <c r="AL187" s="18">
        <f ca="1">SUM(AH187:AK187)</f>
        <v>2020900</v>
      </c>
      <c r="AM187" s="20"/>
      <c r="AN187" s="19"/>
      <c r="AO187" s="19"/>
      <c r="AP187" s="18">
        <f ca="1">SUM(AL187:AO187)</f>
        <v>2020900</v>
      </c>
      <c r="AQ187" s="20"/>
      <c r="AR187" s="19"/>
      <c r="AS187" s="19"/>
      <c r="AT187" s="18">
        <f ca="1">SUM(AP187:AS187)</f>
        <v>2020900</v>
      </c>
      <c r="AU187" s="20"/>
      <c r="AV187" s="19"/>
      <c r="AW187" s="19"/>
      <c r="AX187" s="18">
        <f ca="1">SUM(AT187:AW187)</f>
        <v>2020900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Önkormányzat!C190+Hivatal!C188+Óvoda!C189+'Közösségi H'!C189</f>
        <v>0</v>
      </c>
      <c r="D188" s="80">
        <f>Önkormányzat!D190+Hivatal!D188+Óvoda!D189+'Közösségi H'!D189</f>
        <v>0</v>
      </c>
      <c r="E188" s="106">
        <f>Önkormányzat!E190+Hivatal!E188+Óvoda!E189+'Közösségi H'!E189</f>
        <v>0</v>
      </c>
      <c r="F188" s="18">
        <f>SUM(C188:E188)</f>
        <v>0</v>
      </c>
      <c r="G188" s="105">
        <f>Önkormányzat!G190+Hivatal!G188+Óvoda!G189+'Közösségi H'!G189</f>
        <v>0</v>
      </c>
      <c r="H188" s="80">
        <f>Önkormányzat!H190+Hivatal!H188+Óvoda!H189+'Közösségi H'!H189</f>
        <v>0</v>
      </c>
      <c r="I188" s="106">
        <f>Önkormányzat!I190+Hivatal!I188+Óvoda!I189+'Közösségi H'!I189</f>
        <v>0</v>
      </c>
      <c r="J188" s="18">
        <f>SUM(F188:I188)</f>
        <v>0</v>
      </c>
      <c r="K188" s="105">
        <f ca="1">Önkormányzat!K190+Hivatal!K188+Óvoda!K189+'Közösségi H'!K189</f>
        <v>2128630</v>
      </c>
      <c r="L188" s="80">
        <f>Önkormányzat!L190+Hivatal!L188+Óvoda!L189+'Közösségi H'!L189</f>
        <v>0</v>
      </c>
      <c r="M188" s="106">
        <f>Önkormányzat!M190+Hivatal!M188+Óvoda!M189+'Közösségi H'!M189</f>
        <v>0</v>
      </c>
      <c r="N188" s="18">
        <f ca="1">SUM(J188:M188)</f>
        <v>2128630</v>
      </c>
      <c r="O188" s="20"/>
      <c r="P188" s="19"/>
      <c r="Q188" s="19"/>
      <c r="R188" s="18">
        <f ca="1">SUM(N188:Q188)</f>
        <v>2128630</v>
      </c>
      <c r="S188" s="20"/>
      <c r="T188" s="19"/>
      <c r="U188" s="19"/>
      <c r="V188" s="18">
        <f ca="1">SUM(R188:U188)</f>
        <v>2128630</v>
      </c>
      <c r="W188" s="20"/>
      <c r="X188" s="19"/>
      <c r="Y188" s="19"/>
      <c r="Z188" s="18">
        <f ca="1">SUM(V188:Y188)</f>
        <v>2128630</v>
      </c>
      <c r="AA188" s="20"/>
      <c r="AB188" s="19"/>
      <c r="AC188" s="19"/>
      <c r="AD188" s="18">
        <f ca="1">SUM(Z188:AC188)</f>
        <v>2128630</v>
      </c>
      <c r="AE188" s="20"/>
      <c r="AF188" s="19"/>
      <c r="AG188" s="19"/>
      <c r="AH188" s="18">
        <f ca="1">SUM(AD188:AG188)</f>
        <v>2128630</v>
      </c>
      <c r="AI188" s="20"/>
      <c r="AJ188" s="19"/>
      <c r="AK188" s="19"/>
      <c r="AL188" s="18">
        <f ca="1">SUM(AH188:AK188)</f>
        <v>2128630</v>
      </c>
      <c r="AM188" s="20"/>
      <c r="AN188" s="19"/>
      <c r="AO188" s="19"/>
      <c r="AP188" s="18">
        <f ca="1">SUM(AL188:AO188)</f>
        <v>2128630</v>
      </c>
      <c r="AQ188" s="20"/>
      <c r="AR188" s="19"/>
      <c r="AS188" s="19"/>
      <c r="AT188" s="18">
        <f ca="1">SUM(AP188:AS188)</f>
        <v>0</v>
      </c>
      <c r="AU188" s="20"/>
      <c r="AV188" s="19"/>
      <c r="AW188" s="19"/>
      <c r="AX188" s="18">
        <f ca="1">SUM(AT188:AW188)</f>
        <v>0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Önkormányzat!C191+Hivatal!C189+Óvoda!C190+'Közösségi H'!C190</f>
        <v>0</v>
      </c>
      <c r="D189" s="80">
        <f>Önkormányzat!D191+Hivatal!D189+Óvoda!D190+'Közösségi H'!D190</f>
        <v>0</v>
      </c>
      <c r="E189" s="106">
        <f>Önkormányzat!E191+Hivatal!E189+Óvoda!E190+'Közösségi H'!E190</f>
        <v>0</v>
      </c>
      <c r="F189" s="18">
        <f>SUM(C189:E189)</f>
        <v>0</v>
      </c>
      <c r="G189" s="105">
        <f>Önkormányzat!G191+Hivatal!G189+Óvoda!G190+'Közösségi H'!G190</f>
        <v>0</v>
      </c>
      <c r="H189" s="80">
        <f>Önkormányzat!H191+Hivatal!H189+Óvoda!H190+'Közösségi H'!H190</f>
        <v>0</v>
      </c>
      <c r="I189" s="106">
        <f>Önkormányzat!I191+Hivatal!I189+Óvoda!I190+'Közösségi H'!I190</f>
        <v>0</v>
      </c>
      <c r="J189" s="18">
        <f>SUM(F189:I189)</f>
        <v>0</v>
      </c>
      <c r="K189" s="105">
        <f ca="1">Önkormányzat!K191+Hivatal!K189+Óvoda!K190+'Közösségi H'!K190</f>
        <v>2020900</v>
      </c>
      <c r="L189" s="80">
        <f>Önkormányzat!L191+Hivatal!L189+Óvoda!L190+'Közösségi H'!L190</f>
        <v>0</v>
      </c>
      <c r="M189" s="106">
        <f>Önkormányzat!M191+Hivatal!M189+Óvoda!M190+'Közösségi H'!M190</f>
        <v>0</v>
      </c>
      <c r="N189" s="18">
        <f ca="1">SUM(J189:M189)</f>
        <v>2020900</v>
      </c>
      <c r="O189" s="20"/>
      <c r="P189" s="19"/>
      <c r="Q189" s="19"/>
      <c r="R189" s="18">
        <f ca="1">SUM(N189:Q189)</f>
        <v>2020900</v>
      </c>
      <c r="S189" s="20"/>
      <c r="T189" s="19"/>
      <c r="U189" s="19"/>
      <c r="V189" s="18">
        <f ca="1">SUM(R189:U189)</f>
        <v>2020900</v>
      </c>
      <c r="W189" s="20"/>
      <c r="X189" s="19"/>
      <c r="Y189" s="19"/>
      <c r="Z189" s="18">
        <f ca="1">SUM(V189:Y189)</f>
        <v>2020900</v>
      </c>
      <c r="AA189" s="20"/>
      <c r="AB189" s="19"/>
      <c r="AC189" s="19"/>
      <c r="AD189" s="18">
        <f ca="1">SUM(Z189:AC189)</f>
        <v>2020900</v>
      </c>
      <c r="AE189" s="20"/>
      <c r="AF189" s="19"/>
      <c r="AG189" s="19"/>
      <c r="AH189" s="18">
        <f ca="1">SUM(AD189:AG189)</f>
        <v>2020900</v>
      </c>
      <c r="AI189" s="20"/>
      <c r="AJ189" s="19"/>
      <c r="AK189" s="19"/>
      <c r="AL189" s="18">
        <f ca="1">SUM(AH189:AK189)</f>
        <v>2020900</v>
      </c>
      <c r="AM189" s="20"/>
      <c r="AN189" s="19"/>
      <c r="AO189" s="19"/>
      <c r="AP189" s="18">
        <f ca="1">SUM(AL189:AO189)</f>
        <v>2020900</v>
      </c>
      <c r="AQ189" s="20"/>
      <c r="AR189" s="19"/>
      <c r="AS189" s="19"/>
      <c r="AT189" s="18">
        <f ca="1">SUM(AP189:AS189)</f>
        <v>2020900</v>
      </c>
      <c r="AU189" s="20"/>
      <c r="AV189" s="19"/>
      <c r="AW189" s="19"/>
      <c r="AX189" s="18">
        <f ca="1">SUM(AT189:AW189)</f>
        <v>2020900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 ca="1">SUM(K185:K189)</f>
        <v>0</v>
      </c>
      <c r="L190" s="13">
        <f>SUM(L185:L189)</f>
        <v>0</v>
      </c>
      <c r="M190" s="13">
        <f>SUM(M185:M189)</f>
        <v>0</v>
      </c>
      <c r="N190" s="12">
        <f ca="1"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 ca="1"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 ca="1"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 ca="1"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 ca="1"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 ca="1"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 ca="1"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 ca="1"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 ca="1"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 ca="1">IF((SUM(AT190:AW190))=SUM(AX185:AX189),SUM(AX185:AX189),"HIBA!")</f>
        <v>0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 ca="1">SUM(K184,K172,K158,K190)</f>
        <v>2128630</v>
      </c>
      <c r="L191" s="41">
        <f>SUM(L184,L172,L158,L190)</f>
        <v>0</v>
      </c>
      <c r="M191" s="41">
        <f>SUM(M184,M172,M158,M190)</f>
        <v>0</v>
      </c>
      <c r="N191" s="40" t="e">
        <f ca="1">IF((SUM(J191:M191))=(N158+N172+N184+N190),SUM(N158+N172+N184+N190),"HIBA!")</f>
        <v>#VALUE!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 t="e">
        <f ca="1">IF((SUM(N191:Q191))=(R158+R172+R184+R190),SUM(R158+R172+R184+R190),"HIBA!")</f>
        <v>#VALUE!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 t="e">
        <f ca="1">IF((SUM(R191:U191))=(V158+V172+V184+V190),SUM(V158+V172+V184+V190),"HIBA!")</f>
        <v>#VALUE!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 t="e">
        <f ca="1">IF((SUM(V191:Y191))=(Z158+Z172+Z184+Z190),SUM(Z158+Z172+Z184+Z190),"HIBA!")</f>
        <v>#VALUE!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 t="e">
        <f ca="1">IF((SUM(Z191:AC191))=(AD158+AD172+AD184+AD190),SUM(AD158+AD172+AD184+AD190),"HIBA!")</f>
        <v>#VALUE!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 t="e">
        <f ca="1">IF((SUM(AD191:AG191))=(AH158+AH172+AH184+AH190),SUM(AH158+AH172+AH184+AH190),"HIBA!")</f>
        <v>#VALUE!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 t="e">
        <f ca="1">IF((SUM(AH191:AK191))=(AL158+AL172+AL184+AL190),SUM(AL158+AL172+AL184+AL190),"HIBA!")</f>
        <v>#VALUE!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 t="e">
        <f ca="1">IF((SUM(AL191:AO191))=(AP158+AP172+AP184+AP190),SUM(AP158+AP172+AP184+AP190),"HIBA!")</f>
        <v>#VALUE!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 t="e">
        <f ca="1">IF((SUM(AP191:AS191))=(AT158+AT172+AT184+AT190),SUM(AT158+AT172+AT184+AT190),"HIBA!")</f>
        <v>#VALUE!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 t="e">
        <f ca="1">IF((SUM(AT191:AW191))=(AX158+AX172+AX184+AX190),SUM(AX158+AX172+AX184+AX190),"HIBA!")</f>
        <v>#VALUE!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 t="e">
        <f>Önkormányzat!#REF!+Hivatal!C192+Óvoda!C193+'Közösségi H'!C193</f>
        <v>#REF!</v>
      </c>
      <c r="D192" s="80" t="e">
        <f>Önkormányzat!#REF!+Hivatal!D192+Óvoda!D193+'Közösségi H'!D193</f>
        <v>#REF!</v>
      </c>
      <c r="E192" s="106" t="e">
        <f>Önkormányzat!#REF!+Hivatal!E192+Óvoda!E193+'Közösségi H'!E193</f>
        <v>#REF!</v>
      </c>
      <c r="F192" s="18" t="e">
        <f>SUM(C192:E192)</f>
        <v>#REF!</v>
      </c>
      <c r="G192" s="105" t="e">
        <f>Önkormányzat!#REF!+Hivatal!G192+Óvoda!G193+'Közösségi H'!G193</f>
        <v>#REF!</v>
      </c>
      <c r="H192" s="80" t="e">
        <f>Önkormányzat!#REF!+Hivatal!H192+Óvoda!H193+'Közösségi H'!H193</f>
        <v>#REF!</v>
      </c>
      <c r="I192" s="106" t="e">
        <f>Önkormányzat!#REF!+Hivatal!I192+Óvoda!I193+'Közösségi H'!I193</f>
        <v>#REF!</v>
      </c>
      <c r="J192" s="18" t="e">
        <f>SUM(F192:I192)</f>
        <v>#REF!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Önkormányzat!C194+Hivatal!C193+Óvoda!C194+'Közösségi H'!C194</f>
        <v>0</v>
      </c>
      <c r="D193" s="80">
        <f>Önkormányzat!D194+Hivatal!D193+Óvoda!D194+'Közösségi H'!D194</f>
        <v>0</v>
      </c>
      <c r="E193" s="106">
        <f>Önkormányzat!E194+Hivatal!E193+Óvoda!E194+'Közösségi H'!E194</f>
        <v>0</v>
      </c>
      <c r="F193" s="18">
        <f>SUM(C193:E193)</f>
        <v>0</v>
      </c>
      <c r="G193" s="105">
        <f>Önkormányzat!G194+Hivatal!G193+Óvoda!G194+'Közösségi H'!G194</f>
        <v>0</v>
      </c>
      <c r="H193" s="80">
        <f>Önkormányzat!H194+Hivatal!H193+Óvoda!H194+'Közösségi H'!H194</f>
        <v>0</v>
      </c>
      <c r="I193" s="106">
        <f>Önkormányzat!I194+Hivatal!I193+Óvoda!I194+'Közösségi H'!I194</f>
        <v>0</v>
      </c>
      <c r="J193" s="18">
        <f>SUM(F193:I193)</f>
        <v>0</v>
      </c>
      <c r="K193" s="105">
        <f ca="1">Önkormányzat!K194+Hivatal!K193+Óvoda!K194+'Közösségi H'!K194</f>
        <v>2128630</v>
      </c>
      <c r="L193" s="80">
        <f>Önkormányzat!L194+Hivatal!L193+Óvoda!L194+'Közösségi H'!L194</f>
        <v>0</v>
      </c>
      <c r="M193" s="106">
        <f>Önkormányzat!M194+Hivatal!M193+Óvoda!M194+'Közösségi H'!M194</f>
        <v>0</v>
      </c>
      <c r="N193" s="18">
        <f ca="1">SUM(J193:M193)</f>
        <v>2128630</v>
      </c>
      <c r="O193" s="20"/>
      <c r="P193" s="19"/>
      <c r="Q193" s="19"/>
      <c r="R193" s="18">
        <f ca="1">SUM(N193:Q193)</f>
        <v>2128630</v>
      </c>
      <c r="S193" s="20"/>
      <c r="T193" s="19"/>
      <c r="U193" s="19"/>
      <c r="V193" s="18">
        <f ca="1">SUM(R193:U193)</f>
        <v>2128630</v>
      </c>
      <c r="W193" s="20"/>
      <c r="X193" s="19"/>
      <c r="Y193" s="19"/>
      <c r="Z193" s="18">
        <f ca="1">SUM(V193:Y193)</f>
        <v>2128630</v>
      </c>
      <c r="AA193" s="20"/>
      <c r="AB193" s="19"/>
      <c r="AC193" s="19"/>
      <c r="AD193" s="18">
        <f ca="1">SUM(Z193:AC193)</f>
        <v>2128630</v>
      </c>
      <c r="AE193" s="20"/>
      <c r="AF193" s="19"/>
      <c r="AG193" s="19"/>
      <c r="AH193" s="18">
        <f ca="1">SUM(AD193:AG193)</f>
        <v>2128630</v>
      </c>
      <c r="AI193" s="20"/>
      <c r="AJ193" s="19"/>
      <c r="AK193" s="19"/>
      <c r="AL193" s="18">
        <f ca="1">SUM(AH193:AK193)</f>
        <v>2128630</v>
      </c>
      <c r="AM193" s="20"/>
      <c r="AN193" s="19"/>
      <c r="AO193" s="19"/>
      <c r="AP193" s="18">
        <f ca="1">SUM(AL193:AO193)</f>
        <v>2128630</v>
      </c>
      <c r="AQ193" s="20"/>
      <c r="AR193" s="19"/>
      <c r="AS193" s="19"/>
      <c r="AT193" s="18">
        <f ca="1">SUM(AP193:AS193)</f>
        <v>2128630</v>
      </c>
      <c r="AU193" s="20"/>
      <c r="AV193" s="19"/>
      <c r="AW193" s="19"/>
      <c r="AX193" s="18">
        <f ca="1">SUM(AT193:AW193)</f>
        <v>0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Önkormányzat!C195+Hivatal!C194+Óvoda!C195+'Közösségi H'!C195</f>
        <v>0</v>
      </c>
      <c r="D194" s="80">
        <f>Önkormányzat!D195+Hivatal!D194+Óvoda!D195+'Közösségi H'!D195</f>
        <v>0</v>
      </c>
      <c r="E194" s="106">
        <f>Önkormányzat!E195+Hivatal!E194+Óvoda!E195+'Közösségi H'!E195</f>
        <v>0</v>
      </c>
      <c r="F194" s="18">
        <f>SUM(C194:E194)</f>
        <v>0</v>
      </c>
      <c r="G194" s="105">
        <f>Önkormányzat!G195+Hivatal!G194+Óvoda!G195+'Közösségi H'!G195</f>
        <v>0</v>
      </c>
      <c r="H194" s="80">
        <f>Önkormányzat!H195+Hivatal!H194+Óvoda!H195+'Közösségi H'!H195</f>
        <v>0</v>
      </c>
      <c r="I194" s="106">
        <f>Önkormányzat!I195+Hivatal!I194+Óvoda!I195+'Közösségi H'!I195</f>
        <v>0</v>
      </c>
      <c r="J194" s="18">
        <f>SUM(F194:I194)</f>
        <v>0</v>
      </c>
      <c r="K194" s="105">
        <f ca="1">Önkormányzat!K195+Hivatal!K194+Óvoda!K195+'Közösségi H'!K195</f>
        <v>2020900</v>
      </c>
      <c r="L194" s="80">
        <f>Önkormányzat!L195+Hivatal!L194+Óvoda!L195+'Közösségi H'!L195</f>
        <v>0</v>
      </c>
      <c r="M194" s="106">
        <f>Önkormányzat!M195+Hivatal!M194+Óvoda!M195+'Közösségi H'!M195</f>
        <v>0</v>
      </c>
      <c r="N194" s="18">
        <f ca="1">SUM(J194:M194)</f>
        <v>2020900</v>
      </c>
      <c r="O194" s="20"/>
      <c r="P194" s="19"/>
      <c r="Q194" s="19"/>
      <c r="R194" s="18">
        <f ca="1">SUM(N194:Q194)</f>
        <v>2020900</v>
      </c>
      <c r="S194" s="20"/>
      <c r="T194" s="19"/>
      <c r="U194" s="19"/>
      <c r="V194" s="18">
        <f ca="1">SUM(R194:U194)</f>
        <v>2020900</v>
      </c>
      <c r="W194" s="20"/>
      <c r="X194" s="19"/>
      <c r="Y194" s="19"/>
      <c r="Z194" s="18">
        <f ca="1">SUM(V194:Y194)</f>
        <v>2020900</v>
      </c>
      <c r="AA194" s="20"/>
      <c r="AB194" s="19"/>
      <c r="AC194" s="19"/>
      <c r="AD194" s="18">
        <f ca="1">SUM(Z194:AC194)</f>
        <v>2020900</v>
      </c>
      <c r="AE194" s="20"/>
      <c r="AF194" s="19"/>
      <c r="AG194" s="19"/>
      <c r="AH194" s="18">
        <f ca="1">SUM(AD194:AG194)</f>
        <v>2020900</v>
      </c>
      <c r="AI194" s="20"/>
      <c r="AJ194" s="19"/>
      <c r="AK194" s="19"/>
      <c r="AL194" s="18">
        <f ca="1">SUM(AH194:AK194)</f>
        <v>2020900</v>
      </c>
      <c r="AM194" s="20"/>
      <c r="AN194" s="19"/>
      <c r="AO194" s="19"/>
      <c r="AP194" s="18">
        <f ca="1">SUM(AL194:AO194)</f>
        <v>2020900</v>
      </c>
      <c r="AQ194" s="20"/>
      <c r="AR194" s="19"/>
      <c r="AS194" s="19"/>
      <c r="AT194" s="18">
        <f ca="1">SUM(AP194:AS194)</f>
        <v>2020900</v>
      </c>
      <c r="AU194" s="20"/>
      <c r="AV194" s="19"/>
      <c r="AW194" s="19"/>
      <c r="AX194" s="18">
        <f ca="1">SUM(AT194:AW194)</f>
        <v>2020900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Önkormányzat!C196+Hivatal!C195+Óvoda!C196+'Közösségi H'!C196</f>
        <v>0</v>
      </c>
      <c r="D195" s="80">
        <f>Önkormányzat!D196+Hivatal!D195+Óvoda!D196+'Közösségi H'!D196</f>
        <v>0</v>
      </c>
      <c r="E195" s="106">
        <f>Önkormányzat!E196+Hivatal!E195+Óvoda!E196+'Közösségi H'!E196</f>
        <v>0</v>
      </c>
      <c r="F195" s="18">
        <f>SUM(C195:E195)</f>
        <v>0</v>
      </c>
      <c r="G195" s="105">
        <f>Önkormányzat!G196+Hivatal!G195+Óvoda!G196+'Közösségi H'!G196</f>
        <v>0</v>
      </c>
      <c r="H195" s="80">
        <f>Önkormányzat!H196+Hivatal!H195+Óvoda!H196+'Közösségi H'!H196</f>
        <v>0</v>
      </c>
      <c r="I195" s="106">
        <f>Önkormányzat!I196+Hivatal!I195+Óvoda!I196+'Közösségi H'!I196</f>
        <v>0</v>
      </c>
      <c r="J195" s="18">
        <f>SUM(F195:I195)</f>
        <v>0</v>
      </c>
      <c r="K195" s="105">
        <f ca="1">Önkormányzat!K196+Hivatal!K195+Óvoda!K196+'Közösségi H'!K196</f>
        <v>2128630</v>
      </c>
      <c r="L195" s="80">
        <f>Önkormányzat!L196+Hivatal!L195+Óvoda!L196+'Közösségi H'!L196</f>
        <v>0</v>
      </c>
      <c r="M195" s="106">
        <f>Önkormányzat!M196+Hivatal!M195+Óvoda!M196+'Közösségi H'!M196</f>
        <v>0</v>
      </c>
      <c r="N195" s="18">
        <f ca="1">SUM(J195:M195)</f>
        <v>2128630</v>
      </c>
      <c r="O195" s="20"/>
      <c r="P195" s="19"/>
      <c r="Q195" s="19"/>
      <c r="R195" s="18">
        <f ca="1">SUM(N195:Q195)</f>
        <v>2128630</v>
      </c>
      <c r="S195" s="20"/>
      <c r="T195" s="19"/>
      <c r="U195" s="19"/>
      <c r="V195" s="18">
        <f ca="1">SUM(R195:U195)</f>
        <v>2128630</v>
      </c>
      <c r="W195" s="20"/>
      <c r="X195" s="19"/>
      <c r="Y195" s="19"/>
      <c r="Z195" s="18">
        <f ca="1">SUM(V195:Y195)</f>
        <v>2128630</v>
      </c>
      <c r="AA195" s="20"/>
      <c r="AB195" s="19"/>
      <c r="AC195" s="19"/>
      <c r="AD195" s="18">
        <f ca="1">SUM(Z195:AC195)</f>
        <v>2128630</v>
      </c>
      <c r="AE195" s="20"/>
      <c r="AF195" s="19"/>
      <c r="AG195" s="19"/>
      <c r="AH195" s="18">
        <f ca="1">SUM(AD195:AG195)</f>
        <v>2128630</v>
      </c>
      <c r="AI195" s="20"/>
      <c r="AJ195" s="19"/>
      <c r="AK195" s="19"/>
      <c r="AL195" s="18">
        <f ca="1">SUM(AH195:AK195)</f>
        <v>2128630</v>
      </c>
      <c r="AM195" s="20"/>
      <c r="AN195" s="19"/>
      <c r="AO195" s="19"/>
      <c r="AP195" s="18">
        <f ca="1">SUM(AL195:AO195)</f>
        <v>2128630</v>
      </c>
      <c r="AQ195" s="20"/>
      <c r="AR195" s="19"/>
      <c r="AS195" s="19"/>
      <c r="AT195" s="18">
        <f ca="1">SUM(AP195:AS195)</f>
        <v>2128630</v>
      </c>
      <c r="AU195" s="20"/>
      <c r="AV195" s="19"/>
      <c r="AW195" s="19"/>
      <c r="AX195" s="18">
        <f ca="1">SUM(AT195:AW195)</f>
        <v>2128630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Önkormányzat!C197+Hivatal!C196+Óvoda!C197+'Közösségi H'!C197</f>
        <v>0</v>
      </c>
      <c r="D196" s="80">
        <f>Önkormányzat!D197+Hivatal!D196+Óvoda!D197+'Közösségi H'!D197</f>
        <v>0</v>
      </c>
      <c r="E196" s="106">
        <f>Önkormányzat!E197+Hivatal!E196+Óvoda!E197+'Közösségi H'!E197</f>
        <v>0</v>
      </c>
      <c r="F196" s="18">
        <f>SUM(C196:E196)</f>
        <v>0</v>
      </c>
      <c r="G196" s="105">
        <f>Önkormányzat!G197+Hivatal!G196+Óvoda!G197+'Közösségi H'!G197</f>
        <v>0</v>
      </c>
      <c r="H196" s="80">
        <f>Önkormányzat!H197+Hivatal!H196+Óvoda!H197+'Közösségi H'!H197</f>
        <v>0</v>
      </c>
      <c r="I196" s="106">
        <f>Önkormányzat!I197+Hivatal!I196+Óvoda!I197+'Közösségi H'!I197</f>
        <v>0</v>
      </c>
      <c r="J196" s="18">
        <f>SUM(F196:I196)</f>
        <v>0</v>
      </c>
      <c r="K196" s="105">
        <f ca="1">Önkormányzat!K197+Hivatal!K196+Óvoda!K197+'Közösségi H'!K197</f>
        <v>2020900</v>
      </c>
      <c r="L196" s="80">
        <f>Önkormányzat!L197+Hivatal!L196+Óvoda!L197+'Közösségi H'!L197</f>
        <v>0</v>
      </c>
      <c r="M196" s="106">
        <f>Önkormányzat!M197+Hivatal!M196+Óvoda!M197+'Közösségi H'!M197</f>
        <v>0</v>
      </c>
      <c r="N196" s="18">
        <f ca="1">SUM(J196:M196)</f>
        <v>2020900</v>
      </c>
      <c r="O196" s="20"/>
      <c r="P196" s="19"/>
      <c r="Q196" s="19"/>
      <c r="R196" s="18">
        <f ca="1">SUM(N196:Q196)</f>
        <v>2020900</v>
      </c>
      <c r="S196" s="20"/>
      <c r="T196" s="19"/>
      <c r="U196" s="19"/>
      <c r="V196" s="18">
        <f ca="1">SUM(R196:U196)</f>
        <v>2020900</v>
      </c>
      <c r="W196" s="20"/>
      <c r="X196" s="19"/>
      <c r="Y196" s="19"/>
      <c r="Z196" s="18">
        <f ca="1">SUM(V196:Y196)</f>
        <v>2020900</v>
      </c>
      <c r="AA196" s="20"/>
      <c r="AB196" s="19"/>
      <c r="AC196" s="19"/>
      <c r="AD196" s="18">
        <f ca="1">SUM(Z196:AC196)</f>
        <v>2020900</v>
      </c>
      <c r="AE196" s="20"/>
      <c r="AF196" s="19"/>
      <c r="AG196" s="19"/>
      <c r="AH196" s="18">
        <f ca="1">SUM(AD196:AG196)</f>
        <v>2020900</v>
      </c>
      <c r="AI196" s="20"/>
      <c r="AJ196" s="19"/>
      <c r="AK196" s="19"/>
      <c r="AL196" s="18">
        <f ca="1">SUM(AH196:AK196)</f>
        <v>2020900</v>
      </c>
      <c r="AM196" s="20"/>
      <c r="AN196" s="19"/>
      <c r="AO196" s="19"/>
      <c r="AP196" s="18">
        <f ca="1">SUM(AL196:AO196)</f>
        <v>2020900</v>
      </c>
      <c r="AQ196" s="20"/>
      <c r="AR196" s="19"/>
      <c r="AS196" s="19"/>
      <c r="AT196" s="18">
        <f ca="1">SUM(AP196:AS196)</f>
        <v>2020900</v>
      </c>
      <c r="AU196" s="20"/>
      <c r="AV196" s="19"/>
      <c r="AW196" s="19"/>
      <c r="AX196" s="18">
        <f ca="1">SUM(AT196:AW196)</f>
        <v>2020900</v>
      </c>
    </row>
    <row r="197" spans="1:50" s="11" customFormat="1" ht="30" customHeight="1" x14ac:dyDescent="0.25">
      <c r="A197" s="16" t="s">
        <v>91</v>
      </c>
      <c r="B197" s="15" t="s">
        <v>90</v>
      </c>
      <c r="C197" s="14" t="e">
        <f>SUM(C192:C196)</f>
        <v>#REF!</v>
      </c>
      <c r="D197" s="13" t="e">
        <f>SUM(D192:D196)</f>
        <v>#REF!</v>
      </c>
      <c r="E197" s="13" t="e">
        <f>SUM(E192:E196)</f>
        <v>#REF!</v>
      </c>
      <c r="F197" s="12" t="e">
        <f>IF((SUM(C197:E197))=SUM(F192:F196),SUM(F192:F196),"HIBA!")</f>
        <v>#REF!</v>
      </c>
      <c r="G197" s="14" t="e">
        <f>SUM(G192:G196)</f>
        <v>#REF!</v>
      </c>
      <c r="H197" s="13" t="e">
        <f>SUM(H192:H196)</f>
        <v>#REF!</v>
      </c>
      <c r="I197" s="13" t="e">
        <f>SUM(I192:I196)</f>
        <v>#REF!</v>
      </c>
      <c r="J197" s="12" t="e">
        <f>IF((SUM(F197:I197))=SUM(J192:J196),SUM(J192:J196),"HIBA!")</f>
        <v>#REF!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Önkormányzat!C198+Hivatal!C198+Óvoda!C199+'Közösségi H'!C199</f>
        <v>0</v>
      </c>
      <c r="D198" s="80">
        <f>Önkormányzat!D198+Hivatal!D198+Óvoda!D199+'Közösségi H'!D199</f>
        <v>0</v>
      </c>
      <c r="E198" s="106">
        <f>Önkormányzat!E198+Hivatal!E198+Óvoda!E199+'Közösségi H'!E199</f>
        <v>0</v>
      </c>
      <c r="F198" s="18">
        <f>SUM(C198:E198)</f>
        <v>0</v>
      </c>
      <c r="G198" s="105">
        <f>Önkormányzat!G198+Hivatal!G198+Óvoda!G199+'Közösségi H'!G199</f>
        <v>0</v>
      </c>
      <c r="H198" s="80">
        <f>Önkormányzat!H198+Hivatal!H198+Óvoda!H199+'Közösségi H'!H199</f>
        <v>0</v>
      </c>
      <c r="I198" s="106">
        <f>Önkormányzat!I198+Hivatal!I198+Óvoda!I199+'Közösségi H'!I199</f>
        <v>0</v>
      </c>
      <c r="J198" s="18">
        <f>SUM(F198:I198)</f>
        <v>0</v>
      </c>
      <c r="K198" s="105">
        <f ca="1">Önkormányzat!K198+Hivatal!K198+Óvoda!K199+'Közösségi H'!K199</f>
        <v>2128630</v>
      </c>
      <c r="L198" s="80">
        <f>Önkormányzat!L198+Hivatal!L198+Óvoda!L199+'Közösségi H'!L199</f>
        <v>0</v>
      </c>
      <c r="M198" s="106">
        <f>Önkormányzat!M198+Hivatal!M198+Óvoda!M199+'Közösségi H'!M199</f>
        <v>0</v>
      </c>
      <c r="N198" s="18">
        <f ca="1">SUM(J198:M198)</f>
        <v>2128630</v>
      </c>
      <c r="O198" s="20"/>
      <c r="P198" s="19"/>
      <c r="Q198" s="19"/>
      <c r="R198" s="18">
        <f ca="1">SUM(N198:Q198)</f>
        <v>0</v>
      </c>
      <c r="S198" s="20"/>
      <c r="T198" s="19"/>
      <c r="U198" s="19"/>
      <c r="V198" s="18">
        <f ca="1">SUM(R198:U198)</f>
        <v>0</v>
      </c>
      <c r="W198" s="20"/>
      <c r="X198" s="19"/>
      <c r="Y198" s="19"/>
      <c r="Z198" s="18">
        <f ca="1">SUM(V198:Y198)</f>
        <v>0</v>
      </c>
      <c r="AA198" s="20"/>
      <c r="AB198" s="19"/>
      <c r="AC198" s="19"/>
      <c r="AD198" s="18">
        <f ca="1">SUM(Z198:AC198)</f>
        <v>0</v>
      </c>
      <c r="AE198" s="20"/>
      <c r="AF198" s="19"/>
      <c r="AG198" s="19"/>
      <c r="AH198" s="18">
        <f ca="1">SUM(AD198:AG198)</f>
        <v>0</v>
      </c>
      <c r="AI198" s="20"/>
      <c r="AJ198" s="19"/>
      <c r="AK198" s="19"/>
      <c r="AL198" s="18">
        <f ca="1">SUM(AH198:AK198)</f>
        <v>0</v>
      </c>
      <c r="AM198" s="20"/>
      <c r="AN198" s="19"/>
      <c r="AO198" s="19"/>
      <c r="AP198" s="18">
        <f ca="1">SUM(AL198:AO198)</f>
        <v>0</v>
      </c>
      <c r="AQ198" s="20"/>
      <c r="AR198" s="19"/>
      <c r="AS198" s="19"/>
      <c r="AT198" s="18">
        <f ca="1">SUM(AP198:AS198)</f>
        <v>0</v>
      </c>
      <c r="AU198" s="20"/>
      <c r="AV198" s="19"/>
      <c r="AW198" s="19"/>
      <c r="AX198" s="18">
        <f ca="1">SUM(AT198:AW198)</f>
        <v>0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Önkormányzat!C199+Hivatal!C199+Óvoda!C200+'Közösségi H'!C200</f>
        <v>2000000</v>
      </c>
      <c r="D199" s="80">
        <f>Önkormányzat!D199+Hivatal!D199+Óvoda!D200+'Közösségi H'!D200</f>
        <v>0</v>
      </c>
      <c r="E199" s="106">
        <f>Önkormányzat!E199+Hivatal!E199+Óvoda!E200+'Közösségi H'!E200</f>
        <v>0</v>
      </c>
      <c r="F199" s="18">
        <f>SUM(C199:E199)</f>
        <v>2000000</v>
      </c>
      <c r="G199" s="105">
        <f>Önkormányzat!G199+Hivatal!G199+Óvoda!G200+'Közösségi H'!G200</f>
        <v>400000</v>
      </c>
      <c r="H199" s="80">
        <f>Önkormányzat!H199+Hivatal!H199+Óvoda!H200+'Közösségi H'!H200</f>
        <v>0</v>
      </c>
      <c r="I199" s="106">
        <f>Önkormányzat!I199+Hivatal!I199+Óvoda!I200+'Közösségi H'!I200</f>
        <v>0</v>
      </c>
      <c r="J199" s="18">
        <f>SUM(F199:I199)</f>
        <v>2400000</v>
      </c>
      <c r="K199" s="105">
        <f>Önkormányzat!K199+Hivatal!K199+Óvoda!K200+'Közösségi H'!K200</f>
        <v>0</v>
      </c>
      <c r="L199" s="80">
        <f>Önkormányzat!L199+Hivatal!L199+Óvoda!L200+'Közösségi H'!L200</f>
        <v>0</v>
      </c>
      <c r="M199" s="106">
        <f>Önkormányzat!M199+Hivatal!M199+Óvoda!M200+'Közösségi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Önkormányzat!C200+Hivatal!C200+Óvoda!C201+'Közösségi H'!C201</f>
        <v>0</v>
      </c>
      <c r="D200" s="80">
        <f>Önkormányzat!D200+Hivatal!D200+Óvoda!D201+'Közösségi H'!D201</f>
        <v>0</v>
      </c>
      <c r="E200" s="106">
        <f>Önkormányzat!E200+Hivatal!E200+Óvoda!E201+'Közösségi H'!E201</f>
        <v>0</v>
      </c>
      <c r="F200" s="18">
        <f>SUM(C200:E200)</f>
        <v>0</v>
      </c>
      <c r="G200" s="105">
        <f>Önkormányzat!G200+Hivatal!G200+Óvoda!G201+'Közösségi H'!G201</f>
        <v>0</v>
      </c>
      <c r="H200" s="80">
        <f>Önkormányzat!H200+Hivatal!H200+Óvoda!H201+'Közösségi H'!H201</f>
        <v>0</v>
      </c>
      <c r="I200" s="106">
        <f>Önkormányzat!I200+Hivatal!I200+Óvoda!I201+'Közösségi H'!I201</f>
        <v>0</v>
      </c>
      <c r="J200" s="18">
        <f>SUM(F200:I200)</f>
        <v>0</v>
      </c>
      <c r="K200" s="105">
        <f ca="1">Önkormányzat!K200+Hivatal!K200+Óvoda!K201+'Közösségi H'!K201</f>
        <v>2128630</v>
      </c>
      <c r="L200" s="80">
        <f>Önkormányzat!L200+Hivatal!L200+Óvoda!L201+'Közösségi H'!L201</f>
        <v>0</v>
      </c>
      <c r="M200" s="106">
        <f>Önkormányzat!M200+Hivatal!M200+Óvoda!M201+'Közösségi H'!M201</f>
        <v>0</v>
      </c>
      <c r="N200" s="18">
        <f ca="1">SUM(J200:M200)</f>
        <v>2128630</v>
      </c>
      <c r="O200" s="20"/>
      <c r="P200" s="19"/>
      <c r="Q200" s="19"/>
      <c r="R200" s="18">
        <f ca="1">SUM(N200:Q200)</f>
        <v>2128630</v>
      </c>
      <c r="S200" s="20"/>
      <c r="T200" s="19"/>
      <c r="U200" s="19"/>
      <c r="V200" s="18">
        <f ca="1">SUM(R200:U200)</f>
        <v>2128630</v>
      </c>
      <c r="W200" s="20"/>
      <c r="X200" s="19"/>
      <c r="Y200" s="19"/>
      <c r="Z200" s="18">
        <f ca="1">SUM(V200:Y200)</f>
        <v>2128630</v>
      </c>
      <c r="AA200" s="20"/>
      <c r="AB200" s="19"/>
      <c r="AC200" s="19"/>
      <c r="AD200" s="18">
        <f ca="1">SUM(Z200:AC200)</f>
        <v>2128630</v>
      </c>
      <c r="AE200" s="20"/>
      <c r="AF200" s="19"/>
      <c r="AG200" s="19"/>
      <c r="AH200" s="18">
        <f ca="1">SUM(AD200:AG200)</f>
        <v>2128630</v>
      </c>
      <c r="AI200" s="20"/>
      <c r="AJ200" s="19"/>
      <c r="AK200" s="19"/>
      <c r="AL200" s="18">
        <f ca="1">SUM(AH200:AK200)</f>
        <v>2128630</v>
      </c>
      <c r="AM200" s="20"/>
      <c r="AN200" s="19"/>
      <c r="AO200" s="19"/>
      <c r="AP200" s="18">
        <f ca="1">SUM(AL200:AO200)</f>
        <v>0</v>
      </c>
      <c r="AQ200" s="20"/>
      <c r="AR200" s="19"/>
      <c r="AS200" s="19"/>
      <c r="AT200" s="18">
        <f ca="1">SUM(AP200:AS200)</f>
        <v>0</v>
      </c>
      <c r="AU200" s="20"/>
      <c r="AV200" s="19"/>
      <c r="AW200" s="19"/>
      <c r="AX200" s="18">
        <f ca="1">SUM(AT200:AW200)</f>
        <v>0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Önkormányzat!C201+Hivatal!C201+Óvoda!C202+'Közösségi H'!C202</f>
        <v>0</v>
      </c>
      <c r="D201" s="80">
        <f>Önkormányzat!D201+Hivatal!D201+Óvoda!D202+'Közösségi H'!D202</f>
        <v>0</v>
      </c>
      <c r="E201" s="106">
        <f>Önkormányzat!E201+Hivatal!E201+Óvoda!E202+'Közösségi H'!E202</f>
        <v>0</v>
      </c>
      <c r="F201" s="18">
        <f>SUM(C201:E201)</f>
        <v>0</v>
      </c>
      <c r="G201" s="105">
        <f>Önkormányzat!G201+Hivatal!G201+Óvoda!G202+'Közösségi H'!G202</f>
        <v>0</v>
      </c>
      <c r="H201" s="80">
        <f>Önkormányzat!H201+Hivatal!H201+Óvoda!H202+'Közösségi H'!H202</f>
        <v>0</v>
      </c>
      <c r="I201" s="106">
        <f>Önkormányzat!I201+Hivatal!I201+Óvoda!I202+'Közösségi H'!I202</f>
        <v>0</v>
      </c>
      <c r="J201" s="18">
        <f>SUM(F201:I201)</f>
        <v>0</v>
      </c>
      <c r="K201" s="105">
        <f ca="1">Önkormányzat!K201+Hivatal!K201+Óvoda!K202+'Közösségi H'!K202</f>
        <v>2020900</v>
      </c>
      <c r="L201" s="80">
        <f>Önkormányzat!L201+Hivatal!L201+Óvoda!L202+'Közösségi H'!L202</f>
        <v>0</v>
      </c>
      <c r="M201" s="106">
        <f>Önkormányzat!M201+Hivatal!M201+Óvoda!M202+'Közösségi H'!M202</f>
        <v>0</v>
      </c>
      <c r="N201" s="18">
        <f ca="1">SUM(J201:M201)</f>
        <v>2020900</v>
      </c>
      <c r="O201" s="20"/>
      <c r="P201" s="19"/>
      <c r="Q201" s="19"/>
      <c r="R201" s="18">
        <f ca="1">SUM(N201:Q201)</f>
        <v>2020900</v>
      </c>
      <c r="S201" s="20"/>
      <c r="T201" s="19"/>
      <c r="U201" s="19"/>
      <c r="V201" s="18">
        <f ca="1">SUM(R201:U201)</f>
        <v>2020900</v>
      </c>
      <c r="W201" s="20"/>
      <c r="X201" s="19"/>
      <c r="Y201" s="19"/>
      <c r="Z201" s="18">
        <f ca="1">SUM(V201:Y201)</f>
        <v>2020900</v>
      </c>
      <c r="AA201" s="20"/>
      <c r="AB201" s="19"/>
      <c r="AC201" s="19"/>
      <c r="AD201" s="18">
        <f ca="1">SUM(Z201:AC201)</f>
        <v>2020900</v>
      </c>
      <c r="AE201" s="20"/>
      <c r="AF201" s="19"/>
      <c r="AG201" s="19"/>
      <c r="AH201" s="18">
        <f ca="1">SUM(AD201:AG201)</f>
        <v>2020900</v>
      </c>
      <c r="AI201" s="20"/>
      <c r="AJ201" s="19"/>
      <c r="AK201" s="19"/>
      <c r="AL201" s="18">
        <f ca="1">SUM(AH201:AK201)</f>
        <v>2020900</v>
      </c>
      <c r="AM201" s="20"/>
      <c r="AN201" s="19"/>
      <c r="AO201" s="19"/>
      <c r="AP201" s="18">
        <f ca="1">SUM(AL201:AO201)</f>
        <v>2020900</v>
      </c>
      <c r="AQ201" s="20"/>
      <c r="AR201" s="19"/>
      <c r="AS201" s="19"/>
      <c r="AT201" s="18">
        <f ca="1">SUM(AP201:AS201)</f>
        <v>0</v>
      </c>
      <c r="AU201" s="20"/>
      <c r="AV201" s="19"/>
      <c r="AW201" s="19"/>
      <c r="AX201" s="18">
        <f ca="1">SUM(AT201:AW201)</f>
        <v>0</v>
      </c>
    </row>
    <row r="202" spans="1:50" s="17" customFormat="1" ht="24.9" customHeight="1" x14ac:dyDescent="0.25">
      <c r="A202" s="45" t="s">
        <v>81</v>
      </c>
      <c r="B202" s="21" t="s">
        <v>80</v>
      </c>
      <c r="C202" s="105" t="e">
        <f>Önkormányzat!#REF!+Hivatal!C202+Óvoda!C203+'Közösségi H'!C203</f>
        <v>#REF!</v>
      </c>
      <c r="D202" s="80" t="e">
        <f>Önkormányzat!#REF!+Hivatal!D202+Óvoda!D203+'Közösségi H'!D203</f>
        <v>#REF!</v>
      </c>
      <c r="E202" s="106" t="e">
        <f>Önkormányzat!#REF!+Hivatal!E202+Óvoda!E203+'Közösségi H'!E203</f>
        <v>#REF!</v>
      </c>
      <c r="F202" s="18" t="e">
        <f>SUM(C202:E202)</f>
        <v>#REF!</v>
      </c>
      <c r="G202" s="105" t="e">
        <f>Önkormányzat!#REF!+Hivatal!G202+Óvoda!G203+'Közösségi H'!G203</f>
        <v>#REF!</v>
      </c>
      <c r="H202" s="80" t="e">
        <f>Önkormányzat!#REF!+Hivatal!H202+Óvoda!H203+'Közösségi H'!H203</f>
        <v>#REF!</v>
      </c>
      <c r="I202" s="106" t="e">
        <f>Önkormányzat!#REF!+Hivatal!I202+Óvoda!I203+'Közösségi H'!I203</f>
        <v>#REF!</v>
      </c>
      <c r="J202" s="18" t="e">
        <f>SUM(F202:I202)</f>
        <v>#REF!</v>
      </c>
      <c r="K202" s="105" t="e">
        <f>Önkormányzat!#REF!+Hivatal!K202+Óvoda!K203+'Közösségi H'!K203</f>
        <v>#REF!</v>
      </c>
      <c r="L202" s="80" t="e">
        <f>Önkormányzat!#REF!+Hivatal!L202+Óvoda!L203+'Közösségi H'!L203</f>
        <v>#REF!</v>
      </c>
      <c r="M202" s="106" t="e">
        <f>Önkormányzat!#REF!+Hivatal!M202+Óvoda!M203+'Közösségi H'!M203</f>
        <v>#REF!</v>
      </c>
      <c r="N202" s="18" t="e">
        <f>SUM(J202:M202)</f>
        <v>#REF!</v>
      </c>
      <c r="O202" s="20"/>
      <c r="P202" s="19"/>
      <c r="Q202" s="19"/>
      <c r="R202" s="18" t="e">
        <f>SUM(N202:Q202)</f>
        <v>#REF!</v>
      </c>
      <c r="S202" s="20"/>
      <c r="T202" s="19"/>
      <c r="U202" s="19"/>
      <c r="V202" s="18" t="e">
        <f>SUM(R202:U202)</f>
        <v>#REF!</v>
      </c>
      <c r="W202" s="20"/>
      <c r="X202" s="19"/>
      <c r="Y202" s="19"/>
      <c r="Z202" s="18" t="e">
        <f>SUM(V202:Y202)</f>
        <v>#REF!</v>
      </c>
      <c r="AA202" s="20"/>
      <c r="AB202" s="19"/>
      <c r="AC202" s="19"/>
      <c r="AD202" s="18" t="e">
        <f>SUM(Z202:AC202)</f>
        <v>#REF!</v>
      </c>
      <c r="AE202" s="20"/>
      <c r="AF202" s="19"/>
      <c r="AG202" s="19"/>
      <c r="AH202" s="18" t="e">
        <f>SUM(AD202:AG202)</f>
        <v>#REF!</v>
      </c>
      <c r="AI202" s="20"/>
      <c r="AJ202" s="19"/>
      <c r="AK202" s="19"/>
      <c r="AL202" s="18" t="e">
        <f>SUM(AH202:AK202)</f>
        <v>#REF!</v>
      </c>
      <c r="AM202" s="20"/>
      <c r="AN202" s="19"/>
      <c r="AO202" s="19"/>
      <c r="AP202" s="18" t="e">
        <f>SUM(AL202:AO202)</f>
        <v>#REF!</v>
      </c>
      <c r="AQ202" s="20"/>
      <c r="AR202" s="19"/>
      <c r="AS202" s="19"/>
      <c r="AT202" s="18" t="e">
        <f>SUM(AP202:AS202)</f>
        <v>#REF!</v>
      </c>
      <c r="AU202" s="20"/>
      <c r="AV202" s="19"/>
      <c r="AW202" s="19"/>
      <c r="AX202" s="18" t="e">
        <f>SUM(AT202:AW202)</f>
        <v>#REF!</v>
      </c>
    </row>
    <row r="203" spans="1:50" s="11" customFormat="1" ht="30" customHeight="1" x14ac:dyDescent="0.25">
      <c r="A203" s="16" t="s">
        <v>79</v>
      </c>
      <c r="B203" s="15" t="s">
        <v>78</v>
      </c>
      <c r="C203" s="14" t="e">
        <f>SUM(C198:C202)</f>
        <v>#REF!</v>
      </c>
      <c r="D203" s="13" t="e">
        <f>SUM(D198:D202)</f>
        <v>#REF!</v>
      </c>
      <c r="E203" s="13" t="e">
        <f>SUM(E198:E202)</f>
        <v>#REF!</v>
      </c>
      <c r="F203" s="12" t="e">
        <f>IF((SUM(C203:E203))=SUM(F198:F202),SUM(F198:F202),"HIBA!")</f>
        <v>#REF!</v>
      </c>
      <c r="G203" s="14" t="e">
        <f>SUM(G198:G202)</f>
        <v>#REF!</v>
      </c>
      <c r="H203" s="13" t="e">
        <f>SUM(H198:H202)</f>
        <v>#REF!</v>
      </c>
      <c r="I203" s="13" t="e">
        <f>SUM(I198:I202)</f>
        <v>#REF!</v>
      </c>
      <c r="J203" s="12" t="e">
        <f>IF((SUM(F203:I203))=SUM(J198:J202),SUM(J198:J202),"HIBA!")</f>
        <v>#REF!</v>
      </c>
      <c r="K203" s="14" t="e">
        <f ca="1">SUM(K198:K202)</f>
        <v>#REF!</v>
      </c>
      <c r="L203" s="13" t="e">
        <f>SUM(L198:L202)</f>
        <v>#REF!</v>
      </c>
      <c r="M203" s="13" t="e">
        <f>SUM(M198:M202)</f>
        <v>#REF!</v>
      </c>
      <c r="N203" s="12" t="e">
        <f ca="1">IF((SUM(J203:M203))=SUM(N198:N202),SUM(N198:N202),"HIBA!")</f>
        <v>#REF!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 t="e">
        <f ca="1">IF((SUM(N203:Q203))=SUM(R198:R202),SUM(R198:R202),"HIBA!")</f>
        <v>#REF!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 t="e">
        <f ca="1">IF((SUM(R203:U203))=SUM(V198:V202),SUM(V198:V202),"HIBA!")</f>
        <v>#REF!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 t="e">
        <f ca="1">IF((SUM(V203:Y203))=SUM(Z198:Z202),SUM(Z198:Z202),"HIBA!")</f>
        <v>#REF!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 t="e">
        <f ca="1">IF((SUM(Z203:AC203))=SUM(AD198:AD202),SUM(AD198:AD202),"HIBA!")</f>
        <v>#REF!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 t="e">
        <f ca="1">IF((SUM(AD203:AG203))=SUM(AH198:AH202),SUM(AH198:AH202),"HIBA!")</f>
        <v>#REF!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 t="e">
        <f ca="1">IF((SUM(AH203:AK203))=SUM(AL198:AL202),SUM(AL198:AL202),"HIBA!")</f>
        <v>#REF!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 t="e">
        <f ca="1">IF((SUM(AL203:AO203))=SUM(AP198:AP202),SUM(AP198:AP202),"HIBA!")</f>
        <v>#REF!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 t="e">
        <f ca="1">IF((SUM(AP203:AS203))=SUM(AT198:AT202),SUM(AT198:AT202),"HIBA!")</f>
        <v>#REF!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 t="e">
        <f ca="1">IF((SUM(AT203:AW203))=SUM(AX198:AX202),SUM(AX198:AX202),"HIBA!")</f>
        <v>#REF!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 t="e">
        <f>Önkormányzat!#REF!+Hivatal!C204+Óvoda!C205+'Közösségi H'!C205</f>
        <v>#REF!</v>
      </c>
      <c r="D204" s="80" t="e">
        <f>Önkormányzat!#REF!+Hivatal!D204+Óvoda!D205+'Közösségi H'!D205</f>
        <v>#REF!</v>
      </c>
      <c r="E204" s="106" t="e">
        <f>Önkormányzat!#REF!+Hivatal!E204+Óvoda!E205+'Közösségi H'!E205</f>
        <v>#REF!</v>
      </c>
      <c r="F204" s="18" t="e">
        <f>SUM(C204:E204)</f>
        <v>#REF!</v>
      </c>
      <c r="G204" s="105" t="e">
        <f>Önkormányzat!#REF!+Hivatal!G204+Óvoda!G205+'Közösségi H'!G205</f>
        <v>#REF!</v>
      </c>
      <c r="H204" s="80" t="e">
        <f>Önkormányzat!#REF!+Hivatal!H204+Óvoda!H205+'Közösségi H'!H205</f>
        <v>#REF!</v>
      </c>
      <c r="I204" s="106" t="e">
        <f>Önkormányzat!#REF!+Hivatal!I204+Óvoda!I205+'Közösségi H'!I205</f>
        <v>#REF!</v>
      </c>
      <c r="J204" s="18" t="e">
        <f>SUM(F204:I204)</f>
        <v>#REF!</v>
      </c>
      <c r="K204" s="105" t="e">
        <f>Önkormányzat!#REF!+Hivatal!K204+Óvoda!K205+'Közösségi H'!K205</f>
        <v>#REF!</v>
      </c>
      <c r="L204" s="80" t="e">
        <f>Önkormányzat!#REF!+Hivatal!L204+Óvoda!L205+'Közösségi H'!L205</f>
        <v>#REF!</v>
      </c>
      <c r="M204" s="106" t="e">
        <f>Önkormányzat!#REF!+Hivatal!M204+Óvoda!M205+'Közösségi H'!M205</f>
        <v>#REF!</v>
      </c>
      <c r="N204" s="18" t="e">
        <f>SUM(J204:M204)</f>
        <v>#REF!</v>
      </c>
      <c r="O204" s="20"/>
      <c r="P204" s="19"/>
      <c r="Q204" s="19"/>
      <c r="R204" s="18" t="e">
        <f>SUM(N204:Q204)</f>
        <v>#REF!</v>
      </c>
      <c r="S204" s="20"/>
      <c r="T204" s="19"/>
      <c r="U204" s="19"/>
      <c r="V204" s="18" t="e">
        <f>SUM(R204:U204)</f>
        <v>#REF!</v>
      </c>
      <c r="W204" s="20"/>
      <c r="X204" s="19"/>
      <c r="Y204" s="19"/>
      <c r="Z204" s="18" t="e">
        <f>SUM(V204:Y204)</f>
        <v>#REF!</v>
      </c>
      <c r="AA204" s="20"/>
      <c r="AB204" s="19"/>
      <c r="AC204" s="19"/>
      <c r="AD204" s="18" t="e">
        <f>SUM(Z204:AC204)</f>
        <v>#REF!</v>
      </c>
      <c r="AE204" s="20"/>
      <c r="AF204" s="19"/>
      <c r="AG204" s="19"/>
      <c r="AH204" s="18" t="e">
        <f>SUM(AD204:AG204)</f>
        <v>#REF!</v>
      </c>
      <c r="AI204" s="20"/>
      <c r="AJ204" s="19"/>
      <c r="AK204" s="19"/>
      <c r="AL204" s="18" t="e">
        <f>SUM(AH204:AK204)</f>
        <v>#REF!</v>
      </c>
      <c r="AM204" s="20"/>
      <c r="AN204" s="19"/>
      <c r="AO204" s="19"/>
      <c r="AP204" s="18" t="e">
        <f>SUM(AL204:AO204)</f>
        <v>#REF!</v>
      </c>
      <c r="AQ204" s="20"/>
      <c r="AR204" s="19"/>
      <c r="AS204" s="19"/>
      <c r="AT204" s="18" t="e">
        <f>SUM(AP204:AS204)</f>
        <v>#REF!</v>
      </c>
      <c r="AU204" s="20"/>
      <c r="AV204" s="19"/>
      <c r="AW204" s="19"/>
      <c r="AX204" s="18" t="e">
        <f>SUM(AT204:AW204)</f>
        <v>#REF!</v>
      </c>
    </row>
    <row r="205" spans="1:50" s="17" customFormat="1" ht="24.9" customHeight="1" x14ac:dyDescent="0.25">
      <c r="A205" s="45" t="s">
        <v>75</v>
      </c>
      <c r="B205" s="21" t="s">
        <v>74</v>
      </c>
      <c r="C205" s="105" t="e">
        <f>Önkormányzat!#REF!+Hivatal!C205+Óvoda!C206+'Közösségi H'!C206</f>
        <v>#REF!</v>
      </c>
      <c r="D205" s="80" t="e">
        <f>Önkormányzat!#REF!+Hivatal!D205+Óvoda!D206+'Közösségi H'!D206</f>
        <v>#REF!</v>
      </c>
      <c r="E205" s="106" t="e">
        <f>Önkormányzat!#REF!+Hivatal!E205+Óvoda!E206+'Közösségi H'!E206</f>
        <v>#REF!</v>
      </c>
      <c r="F205" s="18" t="e">
        <f>SUM(C205:E205)</f>
        <v>#REF!</v>
      </c>
      <c r="G205" s="105" t="e">
        <f>Önkormányzat!#REF!+Hivatal!G205+Óvoda!G206+'Közösségi H'!G206</f>
        <v>#REF!</v>
      </c>
      <c r="H205" s="80" t="e">
        <f>Önkormányzat!#REF!+Hivatal!H205+Óvoda!H206+'Közösségi H'!H206</f>
        <v>#REF!</v>
      </c>
      <c r="I205" s="106" t="e">
        <f>Önkormányzat!#REF!+Hivatal!I205+Óvoda!I206+'Közösségi H'!I206</f>
        <v>#REF!</v>
      </c>
      <c r="J205" s="18" t="e">
        <f>SUM(F205:I205)</f>
        <v>#REF!</v>
      </c>
      <c r="K205" s="105" t="e">
        <f>Önkormányzat!#REF!+Hivatal!K205+Óvoda!K206+'Közösségi H'!K206</f>
        <v>#REF!</v>
      </c>
      <c r="L205" s="80" t="e">
        <f>Önkormányzat!#REF!+Hivatal!L205+Óvoda!L206+'Közösségi H'!L206</f>
        <v>#REF!</v>
      </c>
      <c r="M205" s="106" t="e">
        <f>Önkormányzat!#REF!+Hivatal!M205+Óvoda!M206+'Közösségi H'!M206</f>
        <v>#REF!</v>
      </c>
      <c r="N205" s="18" t="e">
        <f>SUM(J205:M205)</f>
        <v>#REF!</v>
      </c>
      <c r="O205" s="20"/>
      <c r="P205" s="19"/>
      <c r="Q205" s="19"/>
      <c r="R205" s="18" t="e">
        <f>SUM(N205:Q205)</f>
        <v>#REF!</v>
      </c>
      <c r="S205" s="20"/>
      <c r="T205" s="19"/>
      <c r="U205" s="19"/>
      <c r="V205" s="18" t="e">
        <f>SUM(R205:U205)</f>
        <v>#REF!</v>
      </c>
      <c r="W205" s="20"/>
      <c r="X205" s="19"/>
      <c r="Y205" s="19"/>
      <c r="Z205" s="18" t="e">
        <f>SUM(V205:Y205)</f>
        <v>#REF!</v>
      </c>
      <c r="AA205" s="20"/>
      <c r="AB205" s="19"/>
      <c r="AC205" s="19"/>
      <c r="AD205" s="18" t="e">
        <f>SUM(Z205:AC205)</f>
        <v>#REF!</v>
      </c>
      <c r="AE205" s="20"/>
      <c r="AF205" s="19"/>
      <c r="AG205" s="19"/>
      <c r="AH205" s="18" t="e">
        <f>SUM(AD205:AG205)</f>
        <v>#REF!</v>
      </c>
      <c r="AI205" s="20"/>
      <c r="AJ205" s="19"/>
      <c r="AK205" s="19"/>
      <c r="AL205" s="18" t="e">
        <f>SUM(AH205:AK205)</f>
        <v>#REF!</v>
      </c>
      <c r="AM205" s="20"/>
      <c r="AN205" s="19"/>
      <c r="AO205" s="19"/>
      <c r="AP205" s="18" t="e">
        <f>SUM(AL205:AO205)</f>
        <v>#REF!</v>
      </c>
      <c r="AQ205" s="20"/>
      <c r="AR205" s="19"/>
      <c r="AS205" s="19"/>
      <c r="AT205" s="18" t="e">
        <f>SUM(AP205:AS205)</f>
        <v>#REF!</v>
      </c>
      <c r="AU205" s="20"/>
      <c r="AV205" s="19"/>
      <c r="AW205" s="19"/>
      <c r="AX205" s="18" t="e">
        <f>SUM(AT205:AW205)</f>
        <v>#REF!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 t="e">
        <f>Önkormányzat!#REF!+Hivatal!C206+Óvoda!C207+'Közösségi H'!C207</f>
        <v>#REF!</v>
      </c>
      <c r="D206" s="80" t="e">
        <f>Önkormányzat!#REF!+Hivatal!D206+Óvoda!D207+'Közösségi H'!D207</f>
        <v>#REF!</v>
      </c>
      <c r="E206" s="106" t="e">
        <f>Önkormányzat!#REF!+Hivatal!E206+Óvoda!E207+'Közösségi H'!E207</f>
        <v>#REF!</v>
      </c>
      <c r="F206" s="18" t="e">
        <f>SUM(C206:E206)</f>
        <v>#REF!</v>
      </c>
      <c r="G206" s="105" t="e">
        <f>Önkormányzat!#REF!+Hivatal!G206+Óvoda!G207+'Közösségi H'!G207</f>
        <v>#REF!</v>
      </c>
      <c r="H206" s="80" t="e">
        <f>Önkormányzat!#REF!+Hivatal!H206+Óvoda!H207+'Közösségi H'!H207</f>
        <v>#REF!</v>
      </c>
      <c r="I206" s="106" t="e">
        <f>Önkormányzat!#REF!+Hivatal!I206+Óvoda!I207+'Közösségi H'!I207</f>
        <v>#REF!</v>
      </c>
      <c r="J206" s="18" t="e">
        <f>SUM(F206:I206)</f>
        <v>#REF!</v>
      </c>
      <c r="K206" s="105" t="e">
        <f>Önkormányzat!#REF!+Hivatal!K206+Óvoda!K207+'Közösségi H'!K207</f>
        <v>#REF!</v>
      </c>
      <c r="L206" s="80" t="e">
        <f>Önkormányzat!#REF!+Hivatal!L206+Óvoda!L207+'Közösségi H'!L207</f>
        <v>#REF!</v>
      </c>
      <c r="M206" s="106" t="e">
        <f>Önkormányzat!#REF!+Hivatal!M206+Óvoda!M207+'Közösségi H'!M207</f>
        <v>#REF!</v>
      </c>
      <c r="N206" s="18" t="e">
        <f>SUM(J206:M206)</f>
        <v>#REF!</v>
      </c>
      <c r="O206" s="20"/>
      <c r="P206" s="19"/>
      <c r="Q206" s="19"/>
      <c r="R206" s="18" t="e">
        <f>SUM(N206:Q206)</f>
        <v>#REF!</v>
      </c>
      <c r="S206" s="20"/>
      <c r="T206" s="19"/>
      <c r="U206" s="19"/>
      <c r="V206" s="18" t="e">
        <f>SUM(R206:U206)</f>
        <v>#REF!</v>
      </c>
      <c r="W206" s="20"/>
      <c r="X206" s="19"/>
      <c r="Y206" s="19"/>
      <c r="Z206" s="18" t="e">
        <f>SUM(V206:Y206)</f>
        <v>#REF!</v>
      </c>
      <c r="AA206" s="20"/>
      <c r="AB206" s="19"/>
      <c r="AC206" s="19"/>
      <c r="AD206" s="18" t="e">
        <f>SUM(Z206:AC206)</f>
        <v>#REF!</v>
      </c>
      <c r="AE206" s="20"/>
      <c r="AF206" s="19"/>
      <c r="AG206" s="19"/>
      <c r="AH206" s="18" t="e">
        <f>SUM(AD206:AG206)</f>
        <v>#REF!</v>
      </c>
      <c r="AI206" s="20"/>
      <c r="AJ206" s="19"/>
      <c r="AK206" s="19"/>
      <c r="AL206" s="18" t="e">
        <f>SUM(AH206:AK206)</f>
        <v>#REF!</v>
      </c>
      <c r="AM206" s="20"/>
      <c r="AN206" s="19"/>
      <c r="AO206" s="19"/>
      <c r="AP206" s="18" t="e">
        <f>SUM(AL206:AO206)</f>
        <v>#REF!</v>
      </c>
      <c r="AQ206" s="20"/>
      <c r="AR206" s="19"/>
      <c r="AS206" s="19"/>
      <c r="AT206" s="18" t="e">
        <f>SUM(AP206:AS206)</f>
        <v>#REF!</v>
      </c>
      <c r="AU206" s="20"/>
      <c r="AV206" s="19"/>
      <c r="AW206" s="19"/>
      <c r="AX206" s="18" t="e">
        <f>SUM(AT206:AW206)</f>
        <v>#REF!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 t="e">
        <f>Önkormányzat!#REF!+Hivatal!C207+Óvoda!C208+'Közösségi H'!C208</f>
        <v>#REF!</v>
      </c>
      <c r="D207" s="80" t="e">
        <f>Önkormányzat!#REF!+Hivatal!D207+Óvoda!D208+'Közösségi H'!D208</f>
        <v>#REF!</v>
      </c>
      <c r="E207" s="106" t="e">
        <f>Önkormányzat!#REF!+Hivatal!E207+Óvoda!E208+'Közösségi H'!E208</f>
        <v>#REF!</v>
      </c>
      <c r="F207" s="18" t="e">
        <f>SUM(C207:E207)</f>
        <v>#REF!</v>
      </c>
      <c r="G207" s="105" t="e">
        <f>Önkormányzat!#REF!+Hivatal!G207+Óvoda!G208+'Közösségi H'!G208</f>
        <v>#REF!</v>
      </c>
      <c r="H207" s="80" t="e">
        <f>Önkormányzat!#REF!+Hivatal!H207+Óvoda!H208+'Közösségi H'!H208</f>
        <v>#REF!</v>
      </c>
      <c r="I207" s="106" t="e">
        <f>Önkormányzat!#REF!+Hivatal!I207+Óvoda!I208+'Közösségi H'!I208</f>
        <v>#REF!</v>
      </c>
      <c r="J207" s="18" t="e">
        <f>SUM(F207:I207)</f>
        <v>#REF!</v>
      </c>
      <c r="K207" s="105" t="e">
        <f>Önkormányzat!#REF!+Hivatal!K207+Óvoda!K208+'Közösségi H'!K208</f>
        <v>#REF!</v>
      </c>
      <c r="L207" s="80" t="e">
        <f>Önkormányzat!#REF!+Hivatal!L207+Óvoda!L208+'Közösségi H'!L208</f>
        <v>#REF!</v>
      </c>
      <c r="M207" s="106" t="e">
        <f>Önkormányzat!#REF!+Hivatal!M207+Óvoda!M208+'Közösségi H'!M208</f>
        <v>#REF!</v>
      </c>
      <c r="N207" s="18" t="e">
        <f>SUM(J207:M207)</f>
        <v>#REF!</v>
      </c>
      <c r="O207" s="20"/>
      <c r="P207" s="19"/>
      <c r="Q207" s="19"/>
      <c r="R207" s="18" t="e">
        <f>SUM(N207:Q207)</f>
        <v>#REF!</v>
      </c>
      <c r="S207" s="20"/>
      <c r="T207" s="19"/>
      <c r="U207" s="19"/>
      <c r="V207" s="18" t="e">
        <f>SUM(R207:U207)</f>
        <v>#REF!</v>
      </c>
      <c r="W207" s="20"/>
      <c r="X207" s="19"/>
      <c r="Y207" s="19"/>
      <c r="Z207" s="18" t="e">
        <f>SUM(V207:Y207)</f>
        <v>#REF!</v>
      </c>
      <c r="AA207" s="20"/>
      <c r="AB207" s="19"/>
      <c r="AC207" s="19"/>
      <c r="AD207" s="18" t="e">
        <f>SUM(Z207:AC207)</f>
        <v>#REF!</v>
      </c>
      <c r="AE207" s="20"/>
      <c r="AF207" s="19"/>
      <c r="AG207" s="19"/>
      <c r="AH207" s="18" t="e">
        <f>SUM(AD207:AG207)</f>
        <v>#REF!</v>
      </c>
      <c r="AI207" s="20"/>
      <c r="AJ207" s="19"/>
      <c r="AK207" s="19"/>
      <c r="AL207" s="18" t="e">
        <f>SUM(AH207:AK207)</f>
        <v>#REF!</v>
      </c>
      <c r="AM207" s="20"/>
      <c r="AN207" s="19"/>
      <c r="AO207" s="19"/>
      <c r="AP207" s="18" t="e">
        <f>SUM(AL207:AO207)</f>
        <v>#REF!</v>
      </c>
      <c r="AQ207" s="20"/>
      <c r="AR207" s="19"/>
      <c r="AS207" s="19"/>
      <c r="AT207" s="18" t="e">
        <f>SUM(AP207:AS207)</f>
        <v>#REF!</v>
      </c>
      <c r="AU207" s="20"/>
      <c r="AV207" s="19"/>
      <c r="AW207" s="19"/>
      <c r="AX207" s="18" t="e">
        <f>SUM(AT207:AW207)</f>
        <v>#REF!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Önkormányzat!C203+Hivatal!C208+Óvoda!C209+'Közösségi H'!C209</f>
        <v>0</v>
      </c>
      <c r="D208" s="80">
        <f>Önkormányzat!D203+Hivatal!D208+Óvoda!D209+'Közösségi H'!D209</f>
        <v>0</v>
      </c>
      <c r="E208" s="106">
        <f>Önkormányzat!E203+Hivatal!E208+Óvoda!E209+'Közösségi H'!E209</f>
        <v>0</v>
      </c>
      <c r="F208" s="18">
        <f>SUM(C208:E208)</f>
        <v>0</v>
      </c>
      <c r="G208" s="105">
        <f>Önkormányzat!G203+Hivatal!G208+Óvoda!G209+'Közösségi H'!G209</f>
        <v>0</v>
      </c>
      <c r="H208" s="80">
        <f>Önkormányzat!H203+Hivatal!H208+Óvoda!H209+'Közösségi H'!H209</f>
        <v>0</v>
      </c>
      <c r="I208" s="106">
        <f>Önkormányzat!I203+Hivatal!I208+Óvoda!I209+'Közösségi H'!I209</f>
        <v>0</v>
      </c>
      <c r="J208" s="18">
        <f>SUM(F208:I208)</f>
        <v>0</v>
      </c>
      <c r="K208" s="105">
        <f ca="1">Önkormányzat!K203+Hivatal!K208+Óvoda!K209+'Közösségi H'!K209</f>
        <v>2128630</v>
      </c>
      <c r="L208" s="80">
        <f>Önkormányzat!L203+Hivatal!L208+Óvoda!L209+'Közösségi H'!L209</f>
        <v>0</v>
      </c>
      <c r="M208" s="106">
        <f>Önkormányzat!M203+Hivatal!M208+Óvoda!M209+'Közösségi H'!M209</f>
        <v>0</v>
      </c>
      <c r="N208" s="18">
        <f ca="1">SUM(J208:M208)</f>
        <v>2128630</v>
      </c>
      <c r="O208" s="20"/>
      <c r="P208" s="19"/>
      <c r="Q208" s="19"/>
      <c r="R208" s="18">
        <f ca="1">SUM(N208:Q208)</f>
        <v>2128630</v>
      </c>
      <c r="S208" s="20"/>
      <c r="T208" s="19"/>
      <c r="U208" s="19"/>
      <c r="V208" s="18">
        <f ca="1">SUM(R208:U208)</f>
        <v>2128630</v>
      </c>
      <c r="W208" s="20"/>
      <c r="X208" s="19"/>
      <c r="Y208" s="19"/>
      <c r="Z208" s="18">
        <f ca="1">SUM(V208:Y208)</f>
        <v>2128630</v>
      </c>
      <c r="AA208" s="20"/>
      <c r="AB208" s="19"/>
      <c r="AC208" s="19"/>
      <c r="AD208" s="18">
        <f ca="1">SUM(Z208:AC208)</f>
        <v>2128630</v>
      </c>
      <c r="AE208" s="20"/>
      <c r="AF208" s="19"/>
      <c r="AG208" s="19"/>
      <c r="AH208" s="18">
        <f ca="1">SUM(AD208:AG208)</f>
        <v>2128630</v>
      </c>
      <c r="AI208" s="20"/>
      <c r="AJ208" s="19"/>
      <c r="AK208" s="19"/>
      <c r="AL208" s="18">
        <f ca="1">SUM(AH208:AK208)</f>
        <v>2128630</v>
      </c>
      <c r="AM208" s="20"/>
      <c r="AN208" s="19"/>
      <c r="AO208" s="19"/>
      <c r="AP208" s="18">
        <f ca="1">SUM(AL208:AO208)</f>
        <v>2128630</v>
      </c>
      <c r="AQ208" s="20"/>
      <c r="AR208" s="19"/>
      <c r="AS208" s="19"/>
      <c r="AT208" s="18">
        <f ca="1">SUM(AP208:AS208)</f>
        <v>2128630</v>
      </c>
      <c r="AU208" s="20"/>
      <c r="AV208" s="19"/>
      <c r="AW208" s="19"/>
      <c r="AX208" s="18">
        <f ca="1">SUM(AT208:AW208)</f>
        <v>2128630</v>
      </c>
    </row>
    <row r="209" spans="1:50" s="11" customFormat="1" ht="30" customHeight="1" x14ac:dyDescent="0.25">
      <c r="A209" s="16" t="s">
        <v>67</v>
      </c>
      <c r="B209" s="15" t="s">
        <v>66</v>
      </c>
      <c r="C209" s="14" t="e">
        <f>SUM(C204:C208)</f>
        <v>#REF!</v>
      </c>
      <c r="D209" s="13" t="e">
        <f>SUM(D204:D208)</f>
        <v>#REF!</v>
      </c>
      <c r="E209" s="13" t="e">
        <f>SUM(E204:E208)</f>
        <v>#REF!</v>
      </c>
      <c r="F209" s="12" t="e">
        <f>IF((SUM(C209:E209))=SUM(F204:F208),SUM(F204:F208),"HIBA!")</f>
        <v>#REF!</v>
      </c>
      <c r="G209" s="14" t="e">
        <f>SUM(G204:G208)</f>
        <v>#REF!</v>
      </c>
      <c r="H209" s="13" t="e">
        <f>SUM(H204:H208)</f>
        <v>#REF!</v>
      </c>
      <c r="I209" s="13" t="e">
        <f>SUM(I204:I208)</f>
        <v>#REF!</v>
      </c>
      <c r="J209" s="12" t="e">
        <f>IF((SUM(F209:I209))=SUM(J204:J208),SUM(J204:J208),"HIBA!")</f>
        <v>#REF!</v>
      </c>
      <c r="K209" s="14" t="e">
        <f>SUM(K204:K208)</f>
        <v>#REF!</v>
      </c>
      <c r="L209" s="13" t="e">
        <f>SUM(L204:L208)</f>
        <v>#REF!</v>
      </c>
      <c r="M209" s="13" t="e">
        <f>SUM(M204:M208)</f>
        <v>#REF!</v>
      </c>
      <c r="N209" s="12" t="e">
        <f>IF((SUM(J209:M209))=SUM(N204:N208),SUM(N204:N208),"HIBA!")</f>
        <v>#REF!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 t="e">
        <f>IF((SUM(N209:Q209))=SUM(R204:R208),SUM(R204:R208),"HIBA!")</f>
        <v>#REF!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 t="e">
        <f>IF((SUM(R209:U209))=SUM(V204:V208),SUM(V204:V208),"HIBA!")</f>
        <v>#REF!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 t="e">
        <f>IF((SUM(V209:Y209))=SUM(Z204:Z208),SUM(Z204:Z208),"HIBA!")</f>
        <v>#REF!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 t="e">
        <f>IF((SUM(Z209:AC209))=SUM(AD204:AD208),SUM(AD204:AD208),"HIBA!")</f>
        <v>#REF!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 t="e">
        <f>IF((SUM(AD209:AG209))=SUM(AH204:AH208),SUM(AH204:AH208),"HIBA!")</f>
        <v>#REF!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 t="e">
        <f>IF((SUM(AH209:AK209))=SUM(AL204:AL208),SUM(AL204:AL208),"HIBA!")</f>
        <v>#REF!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 t="e">
        <f>IF((SUM(AL209:AO209))=SUM(AP204:AP208),SUM(AP204:AP208),"HIBA!")</f>
        <v>#REF!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 t="e">
        <f>IF((SUM(AP209:AS209))=SUM(AT204:AT208),SUM(AT204:AT208),"HIBA!")</f>
        <v>#REF!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 t="e">
        <f>IF((SUM(AT209:AW209))=SUM(AX204:AX208),SUM(AX204:AX208),"HIBA!")</f>
        <v>#REF!</v>
      </c>
    </row>
    <row r="210" spans="1:50" s="5" customFormat="1" ht="30" customHeight="1" x14ac:dyDescent="0.3">
      <c r="A210" s="44" t="s">
        <v>65</v>
      </c>
      <c r="B210" s="43"/>
      <c r="C210" s="42" t="e">
        <f>SUM(C197+C203+C209)</f>
        <v>#REF!</v>
      </c>
      <c r="D210" s="41" t="e">
        <f>SUM(D197+D203+D209)</f>
        <v>#REF!</v>
      </c>
      <c r="E210" s="41" t="e">
        <f>SUM(E197+E203+E209)</f>
        <v>#REF!</v>
      </c>
      <c r="F210" s="40" t="e">
        <f>IF((SUM(C210:E210))=(F209+F203+F197),SUM(F209+F203+F197),"HIBA!")</f>
        <v>#REF!</v>
      </c>
      <c r="G210" s="42" t="e">
        <f>SUM(G197+G203+G209)</f>
        <v>#REF!</v>
      </c>
      <c r="H210" s="41" t="e">
        <f>SUM(H197+H203+H209)</f>
        <v>#REF!</v>
      </c>
      <c r="I210" s="41" t="e">
        <f>SUM(I197+I203+I209)</f>
        <v>#REF!</v>
      </c>
      <c r="J210" s="40" t="e">
        <f>IF((SUM(F210:I210))=(J209+J203+J197),SUM(J209+J203+J197),"HIBA!")</f>
        <v>#REF!</v>
      </c>
      <c r="K210" s="42" t="e">
        <f ca="1"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 ca="1"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 ca="1"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 ca="1"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 ca="1"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 ca="1"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 ca="1"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 ca="1"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 ca="1"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 ca="1"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 ca="1"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 t="e">
        <f>SUM(C209,C203,C197,C190,C184,C172,C158)</f>
        <v>#REF!</v>
      </c>
      <c r="D211" s="36" t="e">
        <f>SUM(D209,D203,D197,D190,D184,D172,D158)</f>
        <v>#REF!</v>
      </c>
      <c r="E211" s="36" t="e">
        <f>SUM(E209,E203,E197,E190,E184,E172,E158)</f>
        <v>#REF!</v>
      </c>
      <c r="F211" s="35" t="e">
        <f>IF((SUM(C211:E211))=(F209+F203+F197+F190+F184+F172+F158),SUM(F209+F203+F197+F190+F184+F172+F158),"HIBA!")</f>
        <v>#REF!</v>
      </c>
      <c r="G211" s="37" t="e">
        <f>SUM(G209,G203,G197,G190,G184,G172,G158)</f>
        <v>#REF!</v>
      </c>
      <c r="H211" s="36" t="e">
        <f>SUM(H209,H203,H197,H190,H184,H172,H158)</f>
        <v>#REF!</v>
      </c>
      <c r="I211" s="36" t="e">
        <f>SUM(I209,I203,I197,I190,I184,I172,I158)</f>
        <v>#REF!</v>
      </c>
      <c r="J211" s="35" t="e">
        <f>IF((SUM(F211:I211))=(J209+J203+J197+J190+J184+J172+J158),SUM(J209+J203+J197+J190+J184+J172+J158),"HIBA!")</f>
        <v>#REF!</v>
      </c>
      <c r="K211" s="37" t="e">
        <f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 ca="1"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 ca="1"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 ca="1"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 ca="1"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 ca="1"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 ca="1"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 ca="1"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 ca="1"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 ca="1"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 ca="1"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Önkormányzat!C208+Hivatal!C212+Óvoda!C213+'Közösségi H'!C213</f>
        <v>0</v>
      </c>
      <c r="D212" s="80">
        <f>Önkormányzat!D208+Hivatal!D212+Óvoda!D213+'Közösségi H'!D213</f>
        <v>0</v>
      </c>
      <c r="E212" s="106">
        <f>Önkormányzat!E208+Hivatal!E212+Óvoda!E213+'Közösségi H'!E213</f>
        <v>0</v>
      </c>
      <c r="F212" s="30">
        <f>SUM(C212:E212)</f>
        <v>0</v>
      </c>
      <c r="G212" s="105">
        <f>Önkormányzat!G208+Hivatal!G212+Óvoda!G213+'Közösségi H'!G213</f>
        <v>0</v>
      </c>
      <c r="H212" s="80">
        <f>Önkormányzat!H208+Hivatal!H212+Óvoda!H213+'Közösségi H'!H213</f>
        <v>0</v>
      </c>
      <c r="I212" s="106">
        <f>Önkormányzat!I208+Hivatal!I212+Óvoda!I213+'Közösségi H'!I213</f>
        <v>0</v>
      </c>
      <c r="J212" s="30">
        <f>SUM(F212:I212)</f>
        <v>0</v>
      </c>
      <c r="K212" s="105">
        <f ca="1">Önkormányzat!K208+Hivatal!K212+Óvoda!K213+'Közösségi H'!K213</f>
        <v>2128630</v>
      </c>
      <c r="L212" s="80">
        <f>Önkormányzat!L208+Hivatal!L212+Óvoda!L213+'Közösségi H'!L213</f>
        <v>0</v>
      </c>
      <c r="M212" s="106">
        <f>Önkormányzat!M208+Hivatal!M212+Óvoda!M213+'Közösségi H'!M213</f>
        <v>0</v>
      </c>
      <c r="N212" s="30">
        <f ca="1">SUM(J212:M212)</f>
        <v>0</v>
      </c>
      <c r="O212" s="32"/>
      <c r="P212" s="31"/>
      <c r="Q212" s="31"/>
      <c r="R212" s="30">
        <f ca="1">SUM(N212:Q212)</f>
        <v>0</v>
      </c>
      <c r="S212" s="32"/>
      <c r="T212" s="31"/>
      <c r="U212" s="31"/>
      <c r="V212" s="30">
        <f ca="1">SUM(R212:U212)</f>
        <v>0</v>
      </c>
      <c r="W212" s="32"/>
      <c r="X212" s="31"/>
      <c r="Y212" s="31"/>
      <c r="Z212" s="30">
        <f ca="1">SUM(V212:Y212)</f>
        <v>0</v>
      </c>
      <c r="AA212" s="32"/>
      <c r="AB212" s="31"/>
      <c r="AC212" s="31"/>
      <c r="AD212" s="30">
        <f ca="1">SUM(Z212:AC212)</f>
        <v>0</v>
      </c>
      <c r="AE212" s="32"/>
      <c r="AF212" s="31"/>
      <c r="AG212" s="31"/>
      <c r="AH212" s="30">
        <f ca="1">SUM(AD212:AG212)</f>
        <v>0</v>
      </c>
      <c r="AI212" s="32"/>
      <c r="AJ212" s="31"/>
      <c r="AK212" s="31"/>
      <c r="AL212" s="30">
        <f ca="1">SUM(AH212:AK212)</f>
        <v>0</v>
      </c>
      <c r="AM212" s="32"/>
      <c r="AN212" s="31"/>
      <c r="AO212" s="31"/>
      <c r="AP212" s="30">
        <f ca="1">SUM(AL212:AO212)</f>
        <v>0</v>
      </c>
      <c r="AQ212" s="32"/>
      <c r="AR212" s="31"/>
      <c r="AS212" s="31"/>
      <c r="AT212" s="30">
        <f ca="1">SUM(AP212:AS212)</f>
        <v>0</v>
      </c>
      <c r="AU212" s="32"/>
      <c r="AV212" s="31"/>
      <c r="AW212" s="31"/>
      <c r="AX212" s="30">
        <f ca="1">SUM(AT212:AW212)</f>
        <v>0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Önkormányzat!C209+Hivatal!C213+Óvoda!C214+'Közösségi H'!C214</f>
        <v>0</v>
      </c>
      <c r="D213" s="80">
        <f>Önkormányzat!D209+Hivatal!D213+Óvoda!D214+'Közösségi H'!D214</f>
        <v>0</v>
      </c>
      <c r="E213" s="106">
        <f>Önkormányzat!E209+Hivatal!E213+Óvoda!E214+'Közösségi H'!E214</f>
        <v>0</v>
      </c>
      <c r="F213" s="30">
        <f>SUM(C213:E213)</f>
        <v>0</v>
      </c>
      <c r="G213" s="105">
        <f>Önkormányzat!G209+Hivatal!G213+Óvoda!G214+'Közösségi H'!G214</f>
        <v>0</v>
      </c>
      <c r="H213" s="80">
        <f>Önkormányzat!H209+Hivatal!H213+Óvoda!H214+'Közösségi H'!H214</f>
        <v>0</v>
      </c>
      <c r="I213" s="106">
        <f>Önkormányzat!I209+Hivatal!I213+Óvoda!I214+'Közösségi H'!I214</f>
        <v>0</v>
      </c>
      <c r="J213" s="30">
        <f>SUM(F213:I213)</f>
        <v>0</v>
      </c>
      <c r="K213" s="105">
        <f ca="1">Önkormányzat!K209+Hivatal!K213+Óvoda!K214+'Közösségi H'!K214</f>
        <v>2020900</v>
      </c>
      <c r="L213" s="80">
        <f>Önkormányzat!L209+Hivatal!L213+Óvoda!L214+'Közösségi H'!L214</f>
        <v>0</v>
      </c>
      <c r="M213" s="106">
        <f>Önkormányzat!M209+Hivatal!M213+Óvoda!M214+'Közösségi H'!M214</f>
        <v>0</v>
      </c>
      <c r="N213" s="30">
        <f ca="1">SUM(J213:M213)</f>
        <v>2020900</v>
      </c>
      <c r="O213" s="32"/>
      <c r="P213" s="31"/>
      <c r="Q213" s="31"/>
      <c r="R213" s="30">
        <f ca="1">SUM(N213:Q213)</f>
        <v>2020900</v>
      </c>
      <c r="S213" s="32"/>
      <c r="T213" s="31"/>
      <c r="U213" s="31"/>
      <c r="V213" s="30">
        <f ca="1">SUM(R213:U213)</f>
        <v>2020900</v>
      </c>
      <c r="W213" s="32"/>
      <c r="X213" s="31"/>
      <c r="Y213" s="31"/>
      <c r="Z213" s="30">
        <f ca="1">SUM(V213:Y213)</f>
        <v>2020900</v>
      </c>
      <c r="AA213" s="32"/>
      <c r="AB213" s="31"/>
      <c r="AC213" s="31"/>
      <c r="AD213" s="30">
        <f ca="1">SUM(Z213:AC213)</f>
        <v>2020900</v>
      </c>
      <c r="AE213" s="32"/>
      <c r="AF213" s="31"/>
      <c r="AG213" s="31"/>
      <c r="AH213" s="30">
        <f ca="1">SUM(AD213:AG213)</f>
        <v>2020900</v>
      </c>
      <c r="AI213" s="32"/>
      <c r="AJ213" s="31"/>
      <c r="AK213" s="31"/>
      <c r="AL213" s="30">
        <f ca="1">SUM(AH213:AK213)</f>
        <v>2020900</v>
      </c>
      <c r="AM213" s="32"/>
      <c r="AN213" s="31"/>
      <c r="AO213" s="31"/>
      <c r="AP213" s="30">
        <f ca="1">SUM(AL213:AO213)</f>
        <v>2020900</v>
      </c>
      <c r="AQ213" s="32"/>
      <c r="AR213" s="31"/>
      <c r="AS213" s="31"/>
      <c r="AT213" s="30">
        <f ca="1">SUM(AP213:AS213)</f>
        <v>2020900</v>
      </c>
      <c r="AU213" s="32"/>
      <c r="AV213" s="31"/>
      <c r="AW213" s="31"/>
      <c r="AX213" s="30">
        <f ca="1">SUM(AT213:AW213)</f>
        <v>2020900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Önkormányzat!C210+Hivatal!C214+Óvoda!C215+'Közösségi H'!C215</f>
        <v>0</v>
      </c>
      <c r="D214" s="80">
        <f>Önkormányzat!D210+Hivatal!D214+Óvoda!D215+'Közösségi H'!D215</f>
        <v>0</v>
      </c>
      <c r="E214" s="106">
        <f>Önkormányzat!E210+Hivatal!E214+Óvoda!E215+'Közösségi H'!E215</f>
        <v>0</v>
      </c>
      <c r="F214" s="30">
        <f>SUM(C214:E214)</f>
        <v>0</v>
      </c>
      <c r="G214" s="105">
        <f>Önkormányzat!G210+Hivatal!G214+Óvoda!G215+'Közösségi H'!G215</f>
        <v>0</v>
      </c>
      <c r="H214" s="80">
        <f>Önkormányzat!H210+Hivatal!H214+Óvoda!H215+'Közösségi H'!H215</f>
        <v>0</v>
      </c>
      <c r="I214" s="106">
        <f>Önkormányzat!I210+Hivatal!I214+Óvoda!I215+'Közösségi H'!I215</f>
        <v>0</v>
      </c>
      <c r="J214" s="30">
        <f>SUM(F214:I214)</f>
        <v>0</v>
      </c>
      <c r="K214" s="105">
        <f ca="1">Önkormányzat!K210+Hivatal!K214+Óvoda!K215+'Közösségi H'!K215</f>
        <v>2128630</v>
      </c>
      <c r="L214" s="80">
        <f>Önkormányzat!L210+Hivatal!L214+Óvoda!L215+'Közösségi H'!L215</f>
        <v>0</v>
      </c>
      <c r="M214" s="106">
        <f>Önkormányzat!M210+Hivatal!M214+Óvoda!M215+'Közösségi H'!M215</f>
        <v>0</v>
      </c>
      <c r="N214" s="30">
        <f ca="1">SUM(J214:M214)</f>
        <v>2128630</v>
      </c>
      <c r="O214" s="32"/>
      <c r="P214" s="31"/>
      <c r="Q214" s="31"/>
      <c r="R214" s="30">
        <f ca="1">SUM(N214:Q214)</f>
        <v>2128630</v>
      </c>
      <c r="S214" s="32"/>
      <c r="T214" s="31"/>
      <c r="U214" s="31"/>
      <c r="V214" s="30">
        <f ca="1">SUM(R214:U214)</f>
        <v>2128630</v>
      </c>
      <c r="W214" s="32"/>
      <c r="X214" s="31"/>
      <c r="Y214" s="31"/>
      <c r="Z214" s="30">
        <f ca="1">SUM(V214:Y214)</f>
        <v>2128630</v>
      </c>
      <c r="AA214" s="32"/>
      <c r="AB214" s="31"/>
      <c r="AC214" s="31"/>
      <c r="AD214" s="30">
        <f ca="1">SUM(Z214:AC214)</f>
        <v>2128630</v>
      </c>
      <c r="AE214" s="32"/>
      <c r="AF214" s="31"/>
      <c r="AG214" s="31"/>
      <c r="AH214" s="30">
        <f ca="1">SUM(AD214:AG214)</f>
        <v>2128630</v>
      </c>
      <c r="AI214" s="32"/>
      <c r="AJ214" s="31"/>
      <c r="AK214" s="31"/>
      <c r="AL214" s="30">
        <f ca="1">SUM(AH214:AK214)</f>
        <v>2128630</v>
      </c>
      <c r="AM214" s="32"/>
      <c r="AN214" s="31"/>
      <c r="AO214" s="31"/>
      <c r="AP214" s="30">
        <f ca="1">SUM(AL214:AO214)</f>
        <v>2128630</v>
      </c>
      <c r="AQ214" s="32"/>
      <c r="AR214" s="31"/>
      <c r="AS214" s="31"/>
      <c r="AT214" s="30">
        <f ca="1">SUM(AP214:AS214)</f>
        <v>2128630</v>
      </c>
      <c r="AU214" s="32"/>
      <c r="AV214" s="31"/>
      <c r="AW214" s="31"/>
      <c r="AX214" s="30">
        <f ca="1">SUM(AT214:AW214)</f>
        <v>2128630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 ca="1">SUM(K212:K214)</f>
        <v>4257260</v>
      </c>
      <c r="L215" s="25">
        <f>SUM(L212:L214)</f>
        <v>0</v>
      </c>
      <c r="M215" s="25">
        <f>SUM(M212:M214)</f>
        <v>0</v>
      </c>
      <c r="N215" s="24" t="str">
        <f ca="1">IF((SUM(J215:M215))=SUM(N212:N214),SUM(N212:N214),"HIBA!")</f>
        <v>HIBA!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 t="str">
        <f ca="1">IF((SUM(N215:Q215))=SUM(R212:R214),SUM(R212:R214),"HIBA!")</f>
        <v>HIBA!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 t="str">
        <f ca="1">IF((SUM(R215:U215))=SUM(V212:V214),SUM(V212:V214),"HIBA!")</f>
        <v>HIBA!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 t="str">
        <f ca="1">IF((SUM(V215:Y215))=SUM(Z212:Z214),SUM(Z212:Z214),"HIBA!")</f>
        <v>HIBA!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 t="str">
        <f ca="1">IF((SUM(Z215:AC215))=SUM(AD212:AD214),SUM(AD212:AD214),"HIBA!")</f>
        <v>HIBA!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 t="str">
        <f ca="1">IF((SUM(AD215:AG215))=SUM(AH212:AH214),SUM(AH212:AH214),"HIBA!")</f>
        <v>HIBA!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 t="str">
        <f ca="1">IF((SUM(AH215:AK215))=SUM(AL212:AL214),SUM(AL212:AL214),"HIBA!")</f>
        <v>HIBA!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 t="str">
        <f ca="1">IF((SUM(AL215:AO215))=SUM(AP212:AP214),SUM(AP212:AP214),"HIBA!")</f>
        <v>HIBA!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 t="str">
        <f ca="1">IF((SUM(AP215:AS215))=SUM(AT212:AT214),SUM(AT212:AT214),"HIBA!")</f>
        <v>HIBA!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 t="str">
        <f ca="1">IF((SUM(AT215:AW215))=SUM(AX212:AX214),SUM(AX212:AX214),"HIBA!")</f>
        <v>HIBA!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Önkormányzat!C212+Hivatal!C216+Óvoda!C217+'Közösségi H'!C217</f>
        <v>0</v>
      </c>
      <c r="D216" s="80">
        <f>Önkormányzat!D212+Hivatal!D216+Óvoda!D217+'Közösségi H'!D217</f>
        <v>0</v>
      </c>
      <c r="E216" s="106">
        <f>Önkormányzat!E212+Hivatal!E216+Óvoda!E217+'Közösségi H'!E217</f>
        <v>0</v>
      </c>
      <c r="F216" s="30">
        <f>SUM(C216:E216)</f>
        <v>0</v>
      </c>
      <c r="G216" s="105">
        <f>Önkormányzat!G212+Hivatal!G216+Óvoda!G217+'Közösségi H'!G217</f>
        <v>0</v>
      </c>
      <c r="H216" s="80">
        <f>Önkormányzat!H212+Hivatal!H216+Óvoda!H217+'Közösségi H'!H217</f>
        <v>0</v>
      </c>
      <c r="I216" s="106">
        <f>Önkormányzat!I212+Hivatal!I216+Óvoda!I217+'Közösségi H'!I217</f>
        <v>0</v>
      </c>
      <c r="J216" s="30">
        <f>SUM(F216:I216)</f>
        <v>0</v>
      </c>
      <c r="K216" s="105">
        <f ca="1">Önkormányzat!K212+Hivatal!K216+Óvoda!K217+'Közösségi H'!K217</f>
        <v>2128630</v>
      </c>
      <c r="L216" s="80">
        <f>Önkormányzat!L212+Hivatal!L216+Óvoda!L217+'Közösségi H'!L217</f>
        <v>0</v>
      </c>
      <c r="M216" s="106">
        <f>Önkormányzat!M212+Hivatal!M216+Óvoda!M217+'Közösségi H'!M217</f>
        <v>0</v>
      </c>
      <c r="N216" s="30">
        <f ca="1">SUM(J216:M216)</f>
        <v>0</v>
      </c>
      <c r="O216" s="32"/>
      <c r="P216" s="31"/>
      <c r="Q216" s="31"/>
      <c r="R216" s="30">
        <f ca="1">SUM(N216:Q216)</f>
        <v>0</v>
      </c>
      <c r="S216" s="32"/>
      <c r="T216" s="31"/>
      <c r="U216" s="31"/>
      <c r="V216" s="30">
        <f ca="1">SUM(R216:U216)</f>
        <v>0</v>
      </c>
      <c r="W216" s="32"/>
      <c r="X216" s="31"/>
      <c r="Y216" s="31"/>
      <c r="Z216" s="30">
        <f ca="1">SUM(V216:Y216)</f>
        <v>0</v>
      </c>
      <c r="AA216" s="32"/>
      <c r="AB216" s="31"/>
      <c r="AC216" s="31"/>
      <c r="AD216" s="30">
        <f ca="1">SUM(Z216:AC216)</f>
        <v>0</v>
      </c>
      <c r="AE216" s="32"/>
      <c r="AF216" s="31"/>
      <c r="AG216" s="31"/>
      <c r="AH216" s="30">
        <f ca="1">SUM(AD216:AG216)</f>
        <v>0</v>
      </c>
      <c r="AI216" s="32"/>
      <c r="AJ216" s="31"/>
      <c r="AK216" s="31"/>
      <c r="AL216" s="30">
        <f ca="1">SUM(AH216:AK216)</f>
        <v>0</v>
      </c>
      <c r="AM216" s="32"/>
      <c r="AN216" s="31"/>
      <c r="AO216" s="31"/>
      <c r="AP216" s="30">
        <f ca="1">SUM(AL216:AO216)</f>
        <v>0</v>
      </c>
      <c r="AQ216" s="32"/>
      <c r="AR216" s="31"/>
      <c r="AS216" s="31"/>
      <c r="AT216" s="30">
        <f ca="1">SUM(AP216:AS216)</f>
        <v>0</v>
      </c>
      <c r="AU216" s="32"/>
      <c r="AV216" s="31"/>
      <c r="AW216" s="31"/>
      <c r="AX216" s="30">
        <f ca="1">SUM(AT216:AW216)</f>
        <v>0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Önkormányzat!C213+Hivatal!C217+Óvoda!C218+'Közösségi H'!C218</f>
        <v>0</v>
      </c>
      <c r="D217" s="80">
        <f>Önkormányzat!D213+Hivatal!D217+Óvoda!D218+'Közösségi H'!D218</f>
        <v>0</v>
      </c>
      <c r="E217" s="106">
        <f>Önkormányzat!E213+Hivatal!E217+Óvoda!E218+'Közösségi H'!E218</f>
        <v>0</v>
      </c>
      <c r="F217" s="30">
        <f>SUM(C217:E217)</f>
        <v>0</v>
      </c>
      <c r="G217" s="105">
        <f>Önkormányzat!G213+Hivatal!G217+Óvoda!G218+'Közösségi H'!G218</f>
        <v>0</v>
      </c>
      <c r="H217" s="80">
        <f>Önkormányzat!H213+Hivatal!H217+Óvoda!H218+'Közösségi H'!H218</f>
        <v>0</v>
      </c>
      <c r="I217" s="106">
        <f>Önkormányzat!I213+Hivatal!I217+Óvoda!I218+'Közösségi H'!I218</f>
        <v>0</v>
      </c>
      <c r="J217" s="30">
        <f>SUM(F217:I217)</f>
        <v>0</v>
      </c>
      <c r="K217" s="105">
        <f ca="1">Önkormányzat!K213+Hivatal!K217+Óvoda!K218+'Közösségi H'!K218</f>
        <v>2020900</v>
      </c>
      <c r="L217" s="80">
        <f>Önkormányzat!L213+Hivatal!L217+Óvoda!L218+'Közösségi H'!L218</f>
        <v>0</v>
      </c>
      <c r="M217" s="106">
        <f>Önkormányzat!M213+Hivatal!M217+Óvoda!M218+'Közösségi H'!M218</f>
        <v>0</v>
      </c>
      <c r="N217" s="30">
        <f ca="1">SUM(J217:M217)</f>
        <v>2020900</v>
      </c>
      <c r="O217" s="32"/>
      <c r="P217" s="31"/>
      <c r="Q217" s="31"/>
      <c r="R217" s="30">
        <f ca="1">SUM(N217:Q217)</f>
        <v>2020900</v>
      </c>
      <c r="S217" s="32"/>
      <c r="T217" s="31"/>
      <c r="U217" s="31"/>
      <c r="V217" s="30">
        <f ca="1">SUM(R217:U217)</f>
        <v>2020900</v>
      </c>
      <c r="W217" s="32"/>
      <c r="X217" s="31"/>
      <c r="Y217" s="31"/>
      <c r="Z217" s="30">
        <f ca="1">SUM(V217:Y217)</f>
        <v>2020900</v>
      </c>
      <c r="AA217" s="32"/>
      <c r="AB217" s="31"/>
      <c r="AC217" s="31"/>
      <c r="AD217" s="30">
        <f ca="1">SUM(Z217:AC217)</f>
        <v>2020900</v>
      </c>
      <c r="AE217" s="32"/>
      <c r="AF217" s="31"/>
      <c r="AG217" s="31"/>
      <c r="AH217" s="30">
        <f ca="1">SUM(AD217:AG217)</f>
        <v>2020900</v>
      </c>
      <c r="AI217" s="32"/>
      <c r="AJ217" s="31"/>
      <c r="AK217" s="31"/>
      <c r="AL217" s="30">
        <f ca="1">SUM(AH217:AK217)</f>
        <v>2020900</v>
      </c>
      <c r="AM217" s="32"/>
      <c r="AN217" s="31"/>
      <c r="AO217" s="31"/>
      <c r="AP217" s="30">
        <f ca="1">SUM(AL217:AO217)</f>
        <v>2020900</v>
      </c>
      <c r="AQ217" s="32"/>
      <c r="AR217" s="31"/>
      <c r="AS217" s="31"/>
      <c r="AT217" s="30">
        <f ca="1">SUM(AP217:AS217)</f>
        <v>2020900</v>
      </c>
      <c r="AU217" s="32"/>
      <c r="AV217" s="31"/>
      <c r="AW217" s="31"/>
      <c r="AX217" s="30">
        <f ca="1">SUM(AT217:AW217)</f>
        <v>2020900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Önkormányzat!C214+Hivatal!C218+Óvoda!C219+'Közösségi H'!C219</f>
        <v>0</v>
      </c>
      <c r="D218" s="80">
        <f>Önkormányzat!D214+Hivatal!D218+Óvoda!D219+'Közösségi H'!D219</f>
        <v>0</v>
      </c>
      <c r="E218" s="106">
        <f>Önkormányzat!E214+Hivatal!E218+Óvoda!E219+'Közösségi H'!E219</f>
        <v>0</v>
      </c>
      <c r="F218" s="30">
        <f>SUM(C218:E218)</f>
        <v>0</v>
      </c>
      <c r="G218" s="105">
        <f>Önkormányzat!G214+Hivatal!G218+Óvoda!G219+'Közösségi H'!G219</f>
        <v>0</v>
      </c>
      <c r="H218" s="80">
        <f>Önkormányzat!H214+Hivatal!H218+Óvoda!H219+'Közösségi H'!H219</f>
        <v>0</v>
      </c>
      <c r="I218" s="106">
        <f>Önkormányzat!I214+Hivatal!I218+Óvoda!I219+'Közösségi H'!I219</f>
        <v>0</v>
      </c>
      <c r="J218" s="30">
        <f>SUM(F218:I218)</f>
        <v>0</v>
      </c>
      <c r="K218" s="105">
        <f ca="1">Önkormányzat!K214+Hivatal!K218+Óvoda!K219+'Közösségi H'!K219</f>
        <v>2128630</v>
      </c>
      <c r="L218" s="80">
        <f>Önkormányzat!L214+Hivatal!L218+Óvoda!L219+'Közösségi H'!L219</f>
        <v>0</v>
      </c>
      <c r="M218" s="106">
        <f>Önkormányzat!M214+Hivatal!M218+Óvoda!M219+'Közösségi H'!M219</f>
        <v>0</v>
      </c>
      <c r="N218" s="30">
        <f ca="1">SUM(J218:M218)</f>
        <v>2128630</v>
      </c>
      <c r="O218" s="32"/>
      <c r="P218" s="31"/>
      <c r="Q218" s="31"/>
      <c r="R218" s="30">
        <f ca="1">SUM(N218:Q218)</f>
        <v>2128630</v>
      </c>
      <c r="S218" s="32"/>
      <c r="T218" s="31"/>
      <c r="U218" s="31"/>
      <c r="V218" s="30">
        <f ca="1">SUM(R218:U218)</f>
        <v>2128630</v>
      </c>
      <c r="W218" s="32"/>
      <c r="X218" s="31"/>
      <c r="Y218" s="31"/>
      <c r="Z218" s="30">
        <f ca="1">SUM(V218:Y218)</f>
        <v>2128630</v>
      </c>
      <c r="AA218" s="32"/>
      <c r="AB218" s="31"/>
      <c r="AC218" s="31"/>
      <c r="AD218" s="30">
        <f ca="1">SUM(Z218:AC218)</f>
        <v>2128630</v>
      </c>
      <c r="AE218" s="32"/>
      <c r="AF218" s="31"/>
      <c r="AG218" s="31"/>
      <c r="AH218" s="30">
        <f ca="1">SUM(AD218:AG218)</f>
        <v>2128630</v>
      </c>
      <c r="AI218" s="32"/>
      <c r="AJ218" s="31"/>
      <c r="AK218" s="31"/>
      <c r="AL218" s="30">
        <f ca="1">SUM(AH218:AK218)</f>
        <v>2128630</v>
      </c>
      <c r="AM218" s="32"/>
      <c r="AN218" s="31"/>
      <c r="AO218" s="31"/>
      <c r="AP218" s="30">
        <f ca="1">SUM(AL218:AO218)</f>
        <v>2128630</v>
      </c>
      <c r="AQ218" s="32"/>
      <c r="AR218" s="31"/>
      <c r="AS218" s="31"/>
      <c r="AT218" s="30">
        <f ca="1">SUM(AP218:AS218)</f>
        <v>0</v>
      </c>
      <c r="AU218" s="32"/>
      <c r="AV218" s="31"/>
      <c r="AW218" s="31"/>
      <c r="AX218" s="30">
        <f ca="1">SUM(AT218:AW218)</f>
        <v>0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Önkormányzat!C215+Hivatal!C219+Óvoda!C220+'Közösségi H'!C220</f>
        <v>0</v>
      </c>
      <c r="D219" s="80">
        <f>Önkormányzat!D215+Hivatal!D219+Óvoda!D220+'Közösségi H'!D220</f>
        <v>0</v>
      </c>
      <c r="E219" s="106">
        <f>Önkormányzat!E215+Hivatal!E219+Óvoda!E220+'Közösségi H'!E220</f>
        <v>0</v>
      </c>
      <c r="F219" s="30">
        <f>SUM(C219:E219)</f>
        <v>0</v>
      </c>
      <c r="G219" s="105">
        <f>Önkormányzat!G215+Hivatal!G219+Óvoda!G220+'Közösségi H'!G220</f>
        <v>0</v>
      </c>
      <c r="H219" s="80">
        <f>Önkormányzat!H215+Hivatal!H219+Óvoda!H220+'Közösségi H'!H220</f>
        <v>0</v>
      </c>
      <c r="I219" s="106">
        <f>Önkormányzat!I215+Hivatal!I219+Óvoda!I220+'Közösségi H'!I220</f>
        <v>0</v>
      </c>
      <c r="J219" s="30">
        <f>SUM(F219:I219)</f>
        <v>0</v>
      </c>
      <c r="K219" s="105">
        <f ca="1">Önkormányzat!K215+Hivatal!K219+Óvoda!K220+'Közösségi H'!K220</f>
        <v>2020900</v>
      </c>
      <c r="L219" s="80">
        <f>Önkormányzat!L215+Hivatal!L219+Óvoda!L220+'Közösségi H'!L220</f>
        <v>0</v>
      </c>
      <c r="M219" s="106">
        <f>Önkormányzat!M215+Hivatal!M219+Óvoda!M220+'Közösségi H'!M220</f>
        <v>0</v>
      </c>
      <c r="N219" s="30">
        <f ca="1">SUM(J219:M219)</f>
        <v>0</v>
      </c>
      <c r="O219" s="32"/>
      <c r="P219" s="31"/>
      <c r="Q219" s="31"/>
      <c r="R219" s="30">
        <f ca="1">SUM(N219:Q219)</f>
        <v>0</v>
      </c>
      <c r="S219" s="32"/>
      <c r="T219" s="31"/>
      <c r="U219" s="31"/>
      <c r="V219" s="30">
        <f ca="1">SUM(R219:U219)</f>
        <v>0</v>
      </c>
      <c r="W219" s="32"/>
      <c r="X219" s="31"/>
      <c r="Y219" s="31"/>
      <c r="Z219" s="30">
        <f ca="1">SUM(V219:Y219)</f>
        <v>0</v>
      </c>
      <c r="AA219" s="32"/>
      <c r="AB219" s="31"/>
      <c r="AC219" s="31"/>
      <c r="AD219" s="30">
        <f ca="1">SUM(Z219:AC219)</f>
        <v>0</v>
      </c>
      <c r="AE219" s="32"/>
      <c r="AF219" s="31"/>
      <c r="AG219" s="31"/>
      <c r="AH219" s="30">
        <f ca="1">SUM(AD219:AG219)</f>
        <v>0</v>
      </c>
      <c r="AI219" s="32"/>
      <c r="AJ219" s="31"/>
      <c r="AK219" s="31"/>
      <c r="AL219" s="30">
        <f ca="1">SUM(AH219:AK219)</f>
        <v>0</v>
      </c>
      <c r="AM219" s="32"/>
      <c r="AN219" s="31"/>
      <c r="AO219" s="31"/>
      <c r="AP219" s="30">
        <f ca="1">SUM(AL219:AO219)</f>
        <v>0</v>
      </c>
      <c r="AQ219" s="32"/>
      <c r="AR219" s="31"/>
      <c r="AS219" s="31"/>
      <c r="AT219" s="30">
        <f ca="1">SUM(AP219:AS219)</f>
        <v>0</v>
      </c>
      <c r="AU219" s="32"/>
      <c r="AV219" s="31"/>
      <c r="AW219" s="31"/>
      <c r="AX219" s="30">
        <f ca="1">SUM(AT219:AW219)</f>
        <v>0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 ca="1">SUM(K216:K219)</f>
        <v>8299060</v>
      </c>
      <c r="L220" s="25">
        <f>SUM(L216:L219)</f>
        <v>0</v>
      </c>
      <c r="M220" s="25">
        <f>SUM(M216:M219)</f>
        <v>0</v>
      </c>
      <c r="N220" s="24" t="str">
        <f ca="1">IF((SUM(J220:M220))=SUM(N216:N219),SUM(N216:N219),"HIBA!")</f>
        <v>HIBA!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 t="str">
        <f ca="1">IF((SUM(N220:Q220))=SUM(R216:R219),SUM(R216:R219),"HIBA!")</f>
        <v>HIBA!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 t="str">
        <f ca="1">IF((SUM(R220:U220))=SUM(V216:V219),SUM(V216:V219),"HIBA!")</f>
        <v>HIBA!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 t="str">
        <f ca="1">IF((SUM(V220:Y220))=SUM(Z216:Z219),SUM(Z216:Z219),"HIBA!")</f>
        <v>HIBA!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 t="str">
        <f ca="1">IF((SUM(Z220:AC220))=SUM(AD216:AD219),SUM(AD216:AD219),"HIBA!")</f>
        <v>HIBA!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 t="str">
        <f ca="1">IF((SUM(AD220:AG220))=SUM(AH216:AH219),SUM(AH216:AH219),"HIBA!")</f>
        <v>HIBA!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 t="str">
        <f ca="1">IF((SUM(AH220:AK220))=SUM(AL216:AL219),SUM(AL216:AL219),"HIBA!")</f>
        <v>HIBA!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 t="str">
        <f ca="1">IF((SUM(AL220:AO220))=SUM(AP216:AP219),SUM(AP216:AP219),"HIBA!")</f>
        <v>HIBA!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 t="str">
        <f ca="1">IF((SUM(AP220:AS220))=SUM(AT216:AT219),SUM(AT216:AT219),"HIBA!")</f>
        <v>HIBA!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 t="str">
        <f ca="1">IF((SUM(AT220:AW220))=SUM(AX216:AX219),SUM(AX216:AX219),"HIBA!")</f>
        <v>HIBA!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Önkormányzat!C217+Hivatal!C221+Óvoda!C222+'Közösségi H'!C222</f>
        <v>51524975</v>
      </c>
      <c r="D221" s="80">
        <f>Önkormányzat!D217+Hivatal!D221+Óvoda!D222+'Közösségi H'!D222</f>
        <v>0</v>
      </c>
      <c r="E221" s="106">
        <f>Önkormányzat!E217+Hivatal!E221+Óvoda!E222+'Közösségi H'!E222</f>
        <v>0</v>
      </c>
      <c r="F221" s="30">
        <f>SUM(C221:E221)</f>
        <v>51524975</v>
      </c>
      <c r="G221" s="105">
        <f>Önkormányzat!G217+Hivatal!G221+Óvoda!G222+'Közösségi H'!G222</f>
        <v>-176121</v>
      </c>
      <c r="H221" s="80">
        <f>Önkormányzat!H217+Hivatal!H221+Óvoda!H222+'Közösségi H'!H222</f>
        <v>0</v>
      </c>
      <c r="I221" s="106">
        <f>Önkormányzat!I217+Hivatal!I221+Óvoda!I222+'Közösségi H'!I222</f>
        <v>0</v>
      </c>
      <c r="J221" s="30">
        <f>SUM(F221:I221)</f>
        <v>51348854</v>
      </c>
      <c r="K221" s="105">
        <f>Önkormányzat!K217+Hivatal!K221+Óvoda!K222+'Közösségi H'!K222</f>
        <v>0</v>
      </c>
      <c r="L221" s="80">
        <f>Önkormányzat!L217+Hivatal!L221+Óvoda!L222+'Közösségi H'!L222</f>
        <v>0</v>
      </c>
      <c r="M221" s="106">
        <f>Önkormányzat!M217+Hivatal!M221+Óvoda!M222+'Közösségi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Önkormányzat!C218+Hivatal!C222+Óvoda!C223+'Közösségi H'!C223</f>
        <v>0</v>
      </c>
      <c r="D222" s="80">
        <f>Önkormányzat!D218+Hivatal!D222+Óvoda!D223+'Közösségi H'!D223</f>
        <v>0</v>
      </c>
      <c r="E222" s="106">
        <f>Önkormányzat!E218+Hivatal!E222+Óvoda!E223+'Közösségi H'!E223</f>
        <v>0</v>
      </c>
      <c r="F222" s="30">
        <f>SUM(C222:E222)</f>
        <v>0</v>
      </c>
      <c r="G222" s="105">
        <f>Önkormányzat!G218+Hivatal!G222+Óvoda!G223+'Közösségi H'!G223</f>
        <v>0</v>
      </c>
      <c r="H222" s="80">
        <f>Önkormányzat!H218+Hivatal!H222+Óvoda!H223+'Közösségi H'!H223</f>
        <v>0</v>
      </c>
      <c r="I222" s="106">
        <f>Önkormányzat!I218+Hivatal!I222+Óvoda!I223+'Közösségi H'!I223</f>
        <v>0</v>
      </c>
      <c r="J222" s="30">
        <f>SUM(F222:I222)</f>
        <v>0</v>
      </c>
      <c r="K222" s="105">
        <f ca="1">Önkormányzat!K218+Hivatal!K222+Óvoda!K223+'Közösségi H'!K223</f>
        <v>2128630</v>
      </c>
      <c r="L222" s="80">
        <f>Önkormányzat!L218+Hivatal!L222+Óvoda!L223+'Közösségi H'!L223</f>
        <v>0</v>
      </c>
      <c r="M222" s="106">
        <f>Önkormányzat!M218+Hivatal!M222+Óvoda!M223+'Közösségi H'!M223</f>
        <v>0</v>
      </c>
      <c r="N222" s="30">
        <f ca="1">SUM(J222:M222)</f>
        <v>2128630</v>
      </c>
      <c r="O222" s="32"/>
      <c r="P222" s="31"/>
      <c r="Q222" s="31"/>
      <c r="R222" s="30">
        <f ca="1">SUM(N222:Q222)</f>
        <v>2128630</v>
      </c>
      <c r="S222" s="32"/>
      <c r="T222" s="31"/>
      <c r="U222" s="31"/>
      <c r="V222" s="30">
        <f ca="1">SUM(R222:U222)</f>
        <v>2128630</v>
      </c>
      <c r="W222" s="32"/>
      <c r="X222" s="31"/>
      <c r="Y222" s="31"/>
      <c r="Z222" s="30">
        <f ca="1">SUM(V222:Y222)</f>
        <v>2128630</v>
      </c>
      <c r="AA222" s="32"/>
      <c r="AB222" s="31"/>
      <c r="AC222" s="31"/>
      <c r="AD222" s="30">
        <f ca="1">SUM(Z222:AC222)</f>
        <v>0</v>
      </c>
      <c r="AE222" s="32"/>
      <c r="AF222" s="31"/>
      <c r="AG222" s="31"/>
      <c r="AH222" s="30">
        <f ca="1">SUM(AD222:AG222)</f>
        <v>0</v>
      </c>
      <c r="AI222" s="32"/>
      <c r="AJ222" s="31"/>
      <c r="AK222" s="31"/>
      <c r="AL222" s="30">
        <f ca="1">SUM(AH222:AK222)</f>
        <v>0</v>
      </c>
      <c r="AM222" s="32"/>
      <c r="AN222" s="31"/>
      <c r="AO222" s="31"/>
      <c r="AP222" s="30">
        <f ca="1">SUM(AL222:AO222)</f>
        <v>0</v>
      </c>
      <c r="AQ222" s="32"/>
      <c r="AR222" s="31"/>
      <c r="AS222" s="31"/>
      <c r="AT222" s="30">
        <f ca="1">SUM(AP222:AS222)</f>
        <v>0</v>
      </c>
      <c r="AU222" s="32"/>
      <c r="AV222" s="31"/>
      <c r="AW222" s="31"/>
      <c r="AX222" s="30">
        <f ca="1">SUM(AT222:AW222)</f>
        <v>0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Önkormányzat!C219+Hivatal!C223+Óvoda!C224+'Közösségi H'!C224</f>
        <v>0</v>
      </c>
      <c r="D223" s="80">
        <f>Önkormányzat!D219+Hivatal!D223+Óvoda!D224+'Közösségi H'!D224</f>
        <v>0</v>
      </c>
      <c r="E223" s="106">
        <f>Önkormányzat!E219+Hivatal!E223+Óvoda!E224+'Közösségi H'!E224</f>
        <v>0</v>
      </c>
      <c r="F223" s="30">
        <f>SUM(C223:E223)</f>
        <v>0</v>
      </c>
      <c r="G223" s="105">
        <f>Önkormányzat!G219+Hivatal!G223+Óvoda!G224+'Közösségi H'!G224</f>
        <v>0</v>
      </c>
      <c r="H223" s="80">
        <f>Önkormányzat!H219+Hivatal!H223+Óvoda!H224+'Közösségi H'!H224</f>
        <v>0</v>
      </c>
      <c r="I223" s="106">
        <f>Önkormányzat!I219+Hivatal!I223+Óvoda!I224+'Közösségi H'!I224</f>
        <v>0</v>
      </c>
      <c r="J223" s="30">
        <f>SUM(F223:I223)</f>
        <v>0</v>
      </c>
      <c r="K223" s="105">
        <f ca="1">Önkormányzat!K219+Hivatal!K223+Óvoda!K224+'Közösségi H'!K224</f>
        <v>2020900</v>
      </c>
      <c r="L223" s="80">
        <f>Önkormányzat!L219+Hivatal!L223+Óvoda!L224+'Közösségi H'!L224</f>
        <v>0</v>
      </c>
      <c r="M223" s="106">
        <f>Önkormányzat!M219+Hivatal!M223+Óvoda!M224+'Közösségi H'!M224</f>
        <v>0</v>
      </c>
      <c r="N223" s="30">
        <f ca="1">SUM(J223:M223)</f>
        <v>0</v>
      </c>
      <c r="O223" s="32"/>
      <c r="P223" s="31"/>
      <c r="Q223" s="31"/>
      <c r="R223" s="30">
        <f ca="1">SUM(N223:Q223)</f>
        <v>0</v>
      </c>
      <c r="S223" s="32"/>
      <c r="T223" s="31"/>
      <c r="U223" s="31"/>
      <c r="V223" s="30">
        <f ca="1">SUM(R223:U223)</f>
        <v>0</v>
      </c>
      <c r="W223" s="32"/>
      <c r="X223" s="31"/>
      <c r="Y223" s="31"/>
      <c r="Z223" s="30">
        <f ca="1">SUM(V223:Y223)</f>
        <v>0</v>
      </c>
      <c r="AA223" s="32"/>
      <c r="AB223" s="31"/>
      <c r="AC223" s="31"/>
      <c r="AD223" s="30">
        <f ca="1">SUM(Z223:AC223)</f>
        <v>0</v>
      </c>
      <c r="AE223" s="32"/>
      <c r="AF223" s="31"/>
      <c r="AG223" s="31"/>
      <c r="AH223" s="30">
        <f ca="1">SUM(AD223:AG223)</f>
        <v>0</v>
      </c>
      <c r="AI223" s="32"/>
      <c r="AJ223" s="31"/>
      <c r="AK223" s="31"/>
      <c r="AL223" s="30">
        <f ca="1">SUM(AH223:AK223)</f>
        <v>0</v>
      </c>
      <c r="AM223" s="32"/>
      <c r="AN223" s="31"/>
      <c r="AO223" s="31"/>
      <c r="AP223" s="30">
        <f ca="1">SUM(AL223:AO223)</f>
        <v>0</v>
      </c>
      <c r="AQ223" s="32"/>
      <c r="AR223" s="31"/>
      <c r="AS223" s="31"/>
      <c r="AT223" s="30">
        <f ca="1">SUM(AP223:AS223)</f>
        <v>0</v>
      </c>
      <c r="AU223" s="32"/>
      <c r="AV223" s="31"/>
      <c r="AW223" s="31"/>
      <c r="AX223" s="30">
        <f ca="1">SUM(AT223:AW223)</f>
        <v>0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Önkormányzat!C220+Hivatal!C224+Óvoda!C225+'Közösségi H'!C225</f>
        <v>0</v>
      </c>
      <c r="D224" s="80">
        <f>Önkormányzat!D220+Hivatal!D224+Óvoda!D225+'Közösségi H'!D225</f>
        <v>0</v>
      </c>
      <c r="E224" s="106">
        <f>Önkormányzat!E220+Hivatal!E224+Óvoda!E225+'Közösségi H'!E225</f>
        <v>0</v>
      </c>
      <c r="F224" s="30">
        <f>SUM(C224:E224)</f>
        <v>0</v>
      </c>
      <c r="G224" s="105">
        <f>Önkormányzat!G220+Hivatal!G224+Óvoda!G225+'Közösségi H'!G225</f>
        <v>0</v>
      </c>
      <c r="H224" s="80">
        <f>Önkormányzat!H220+Hivatal!H224+Óvoda!H225+'Közösségi H'!H225</f>
        <v>0</v>
      </c>
      <c r="I224" s="106">
        <f>Önkormányzat!I220+Hivatal!I224+Óvoda!I225+'Közösségi H'!I225</f>
        <v>0</v>
      </c>
      <c r="J224" s="30">
        <f>SUM(F224:I224)</f>
        <v>0</v>
      </c>
      <c r="K224" s="105">
        <f ca="1">Önkormányzat!K220+Hivatal!K224+Óvoda!K225+'Közösségi H'!K225</f>
        <v>2128630</v>
      </c>
      <c r="L224" s="80">
        <f>Önkormányzat!L220+Hivatal!L224+Óvoda!L225+'Közösségi H'!L225</f>
        <v>0</v>
      </c>
      <c r="M224" s="106">
        <f>Önkormányzat!M220+Hivatal!M224+Óvoda!M225+'Közösségi H'!M225</f>
        <v>0</v>
      </c>
      <c r="N224" s="30">
        <f ca="1">SUM(J224:M224)</f>
        <v>2128630</v>
      </c>
      <c r="O224" s="32"/>
      <c r="P224" s="31"/>
      <c r="Q224" s="31"/>
      <c r="R224" s="30">
        <f ca="1">SUM(N224:Q224)</f>
        <v>2128630</v>
      </c>
      <c r="S224" s="32"/>
      <c r="T224" s="31"/>
      <c r="U224" s="31"/>
      <c r="V224" s="30">
        <f ca="1">SUM(R224:U224)</f>
        <v>2128630</v>
      </c>
      <c r="W224" s="32"/>
      <c r="X224" s="31"/>
      <c r="Y224" s="31"/>
      <c r="Z224" s="30">
        <f ca="1">SUM(V224:Y224)</f>
        <v>2128630</v>
      </c>
      <c r="AA224" s="32"/>
      <c r="AB224" s="31"/>
      <c r="AC224" s="31"/>
      <c r="AD224" s="30">
        <f ca="1">SUM(Z224:AC224)</f>
        <v>2128630</v>
      </c>
      <c r="AE224" s="32"/>
      <c r="AF224" s="31"/>
      <c r="AG224" s="31"/>
      <c r="AH224" s="30">
        <f ca="1">SUM(AD224:AG224)</f>
        <v>2128630</v>
      </c>
      <c r="AI224" s="32"/>
      <c r="AJ224" s="31"/>
      <c r="AK224" s="31"/>
      <c r="AL224" s="30">
        <f ca="1">SUM(AH224:AK224)</f>
        <v>2128630</v>
      </c>
      <c r="AM224" s="32"/>
      <c r="AN224" s="31"/>
      <c r="AO224" s="31"/>
      <c r="AP224" s="30">
        <f ca="1">SUM(AL224:AO224)</f>
        <v>2128630</v>
      </c>
      <c r="AQ224" s="32"/>
      <c r="AR224" s="31"/>
      <c r="AS224" s="31"/>
      <c r="AT224" s="30">
        <f ca="1">SUM(AP224:AS224)</f>
        <v>2128630</v>
      </c>
      <c r="AU224" s="32"/>
      <c r="AV224" s="31"/>
      <c r="AW224" s="31"/>
      <c r="AX224" s="30">
        <f ca="1">SUM(AT224:AW224)</f>
        <v>2128630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 ca="1">SUM(K221:K224)</f>
        <v>2128630</v>
      </c>
      <c r="L225" s="25">
        <f>SUM(L221:L224)</f>
        <v>0</v>
      </c>
      <c r="M225" s="25">
        <f>SUM(M221:M224)</f>
        <v>0</v>
      </c>
      <c r="N225" s="24">
        <f ca="1">IF((SUM(J225:M225))=SUM(N221:N224),SUM(N221:N224),"HIBA!")</f>
        <v>53477484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 t="str">
        <f ca="1">IF((SUM(N225:Q225))=SUM(R221:R224),SUM(R221:R224),"HIBA!")</f>
        <v>HIBA!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 t="str">
        <f ca="1">IF((SUM(R225:U225))=SUM(V221:V224),SUM(V221:V224),"HIBA!")</f>
        <v>HIBA!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 t="str">
        <f ca="1">IF((SUM(V225:Y225))=SUM(Z221:Z224),SUM(Z221:Z224),"HIBA!")</f>
        <v>HIBA!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 t="str">
        <f ca="1">IF((SUM(Z225:AC225))=SUM(AD221:AD224),SUM(AD221:AD224),"HIBA!")</f>
        <v>HIBA!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 t="str">
        <f ca="1">IF((SUM(AD225:AG225))=SUM(AH221:AH224),SUM(AH221:AH224),"HIBA!")</f>
        <v>HIBA!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 t="str">
        <f ca="1">IF((SUM(AH225:AK225))=SUM(AL221:AL224),SUM(AL221:AL224),"HIBA!")</f>
        <v>HIBA!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 t="str">
        <f ca="1">IF((SUM(AL225:AO225))=SUM(AP221:AP224),SUM(AP221:AP224),"HIBA!")</f>
        <v>HIBA!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 t="str">
        <f ca="1">IF((SUM(AP225:AS225))=SUM(AT221:AT224),SUM(AT221:AT224),"HIBA!")</f>
        <v>HIBA!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 t="str">
        <f ca="1">IF((SUM(AT225:AW225))=SUM(AX221:AX224),SUM(AX221:AX224),"HIBA!")</f>
        <v>HIBA!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Önkormányzat!C222+Hivatal!C226+Óvoda!C227+'Közösségi H'!C227</f>
        <v>960022</v>
      </c>
      <c r="D226" s="80">
        <f>Önkormányzat!D222+Hivatal!D226+Óvoda!D227+'Közösségi H'!D227</f>
        <v>0</v>
      </c>
      <c r="E226" s="106">
        <f>Önkormányzat!E222+Hivatal!E226+Óvoda!E227+'Közösségi H'!E227</f>
        <v>0</v>
      </c>
      <c r="F226" s="30">
        <f t="shared" ref="F226:F232" si="141">SUM(C226:E226)</f>
        <v>960022</v>
      </c>
      <c r="G226" s="105">
        <f>Önkormányzat!G222+Hivatal!G226+Óvoda!G227+'Közösségi H'!G227</f>
        <v>1489022</v>
      </c>
      <c r="H226" s="80">
        <f>Önkormányzat!H222+Hivatal!H226+Óvoda!H227+'Közösségi H'!H227</f>
        <v>0</v>
      </c>
      <c r="I226" s="106">
        <f>Önkormányzat!I222+Hivatal!I226+Óvoda!I227+'Közösségi H'!I227</f>
        <v>0</v>
      </c>
      <c r="J226" s="30">
        <f t="shared" ref="J226:J232" si="142">SUM(F226:I226)</f>
        <v>2449044</v>
      </c>
      <c r="K226" s="105">
        <f>Önkormányzat!K222+Hivatal!K226+Óvoda!K227+'Közösségi H'!K227</f>
        <v>119763</v>
      </c>
      <c r="L226" s="80">
        <f>Önkormányzat!L222+Hivatal!L226+Óvoda!L227+'Közösségi H'!L227</f>
        <v>0</v>
      </c>
      <c r="M226" s="106">
        <f>Önkormányzat!M222+Hivatal!M226+Óvoda!M227+'Közösségi H'!M227</f>
        <v>0</v>
      </c>
      <c r="N226" s="30">
        <f t="shared" ref="N226:N232" si="143">SUM(J226:M226)</f>
        <v>2568807</v>
      </c>
      <c r="O226" s="32"/>
      <c r="P226" s="31"/>
      <c r="Q226" s="31"/>
      <c r="R226" s="30">
        <f t="shared" ref="R226:R232" si="144">SUM(N226:Q226)</f>
        <v>2568807</v>
      </c>
      <c r="S226" s="32"/>
      <c r="T226" s="31"/>
      <c r="U226" s="31"/>
      <c r="V226" s="30">
        <f t="shared" ref="V226:V232" si="145">SUM(R226:U226)</f>
        <v>2568807</v>
      </c>
      <c r="W226" s="32"/>
      <c r="X226" s="31"/>
      <c r="Y226" s="31"/>
      <c r="Z226" s="30">
        <f t="shared" ref="Z226:Z232" si="146">SUM(V226:Y226)</f>
        <v>2568807</v>
      </c>
      <c r="AA226" s="32"/>
      <c r="AB226" s="31"/>
      <c r="AC226" s="31"/>
      <c r="AD226" s="30">
        <f t="shared" ref="AD226:AD232" si="147">SUM(Z226:AC226)</f>
        <v>2568807</v>
      </c>
      <c r="AE226" s="32"/>
      <c r="AF226" s="31"/>
      <c r="AG226" s="31"/>
      <c r="AH226" s="30">
        <f t="shared" ref="AH226:AH232" si="148">SUM(AD226:AG226)</f>
        <v>2568807</v>
      </c>
      <c r="AI226" s="32"/>
      <c r="AJ226" s="31"/>
      <c r="AK226" s="31"/>
      <c r="AL226" s="30">
        <f t="shared" ref="AL226:AL232" si="149">SUM(AH226:AK226)</f>
        <v>2568807</v>
      </c>
      <c r="AM226" s="32"/>
      <c r="AN226" s="31"/>
      <c r="AO226" s="31"/>
      <c r="AP226" s="30">
        <f t="shared" ref="AP226:AP232" si="150">SUM(AL226:AO226)</f>
        <v>2568807</v>
      </c>
      <c r="AQ226" s="32"/>
      <c r="AR226" s="31"/>
      <c r="AS226" s="31"/>
      <c r="AT226" s="30">
        <f t="shared" ref="AT226:AT232" si="151">SUM(AP226:AS226)</f>
        <v>2568807</v>
      </c>
      <c r="AU226" s="32"/>
      <c r="AV226" s="31"/>
      <c r="AW226" s="31"/>
      <c r="AX226" s="30">
        <f t="shared" ref="AX226:AX232" si="152">SUM(AT226:AW226)</f>
        <v>2568807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Önkormányzat!C223+Hivatal!C227+Óvoda!C228+'Közösségi H'!C228</f>
        <v>0</v>
      </c>
      <c r="D227" s="80">
        <f>Önkormányzat!D223+Hivatal!D227+Óvoda!D228+'Közösségi H'!D228</f>
        <v>0</v>
      </c>
      <c r="E227" s="106">
        <f>Önkormányzat!E223+Hivatal!E227+Óvoda!E228+'Közösségi H'!E228</f>
        <v>0</v>
      </c>
      <c r="F227" s="30">
        <f t="shared" si="141"/>
        <v>0</v>
      </c>
      <c r="G227" s="105">
        <f>Önkormányzat!G223+Hivatal!G227+Óvoda!G228+'Közösségi H'!G228</f>
        <v>0</v>
      </c>
      <c r="H227" s="80">
        <f>Önkormányzat!H223+Hivatal!H227+Óvoda!H228+'Közösségi H'!H228</f>
        <v>0</v>
      </c>
      <c r="I227" s="106">
        <f>Önkormányzat!I223+Hivatal!I227+Óvoda!I228+'Közösségi H'!I228</f>
        <v>0</v>
      </c>
      <c r="J227" s="30">
        <f t="shared" si="142"/>
        <v>0</v>
      </c>
      <c r="K227" s="105">
        <f ca="1">Önkormányzat!K223+Hivatal!K227+Óvoda!K228+'Közösségi H'!K228</f>
        <v>2020900</v>
      </c>
      <c r="L227" s="80">
        <f>Önkormányzat!L223+Hivatal!L227+Óvoda!L228+'Közösségi H'!L228</f>
        <v>0</v>
      </c>
      <c r="M227" s="106">
        <f>Önkormányzat!M223+Hivatal!M227+Óvoda!M228+'Közösségi H'!M228</f>
        <v>0</v>
      </c>
      <c r="N227" s="30">
        <f t="shared" ca="1" si="143"/>
        <v>2020900</v>
      </c>
      <c r="O227" s="32"/>
      <c r="P227" s="31"/>
      <c r="Q227" s="31"/>
      <c r="R227" s="30">
        <f t="shared" ca="1" si="144"/>
        <v>2020900</v>
      </c>
      <c r="S227" s="32"/>
      <c r="T227" s="31"/>
      <c r="U227" s="31"/>
      <c r="V227" s="30">
        <f t="shared" ca="1" si="145"/>
        <v>2020900</v>
      </c>
      <c r="W227" s="32"/>
      <c r="X227" s="31"/>
      <c r="Y227" s="31"/>
      <c r="Z227" s="30">
        <f t="shared" ca="1" si="146"/>
        <v>2020900</v>
      </c>
      <c r="AA227" s="32"/>
      <c r="AB227" s="31"/>
      <c r="AC227" s="31"/>
      <c r="AD227" s="30">
        <f t="shared" ca="1" si="147"/>
        <v>2020900</v>
      </c>
      <c r="AE227" s="32"/>
      <c r="AF227" s="31"/>
      <c r="AG227" s="31"/>
      <c r="AH227" s="30">
        <f t="shared" ca="1" si="148"/>
        <v>2020900</v>
      </c>
      <c r="AI227" s="32"/>
      <c r="AJ227" s="31"/>
      <c r="AK227" s="31"/>
      <c r="AL227" s="30">
        <f t="shared" ca="1" si="149"/>
        <v>2020900</v>
      </c>
      <c r="AM227" s="32"/>
      <c r="AN227" s="31"/>
      <c r="AO227" s="31"/>
      <c r="AP227" s="30">
        <f t="shared" ca="1" si="150"/>
        <v>2020900</v>
      </c>
      <c r="AQ227" s="32"/>
      <c r="AR227" s="31"/>
      <c r="AS227" s="31"/>
      <c r="AT227" s="30">
        <f t="shared" ca="1" si="151"/>
        <v>2020900</v>
      </c>
      <c r="AU227" s="32"/>
      <c r="AV227" s="31"/>
      <c r="AW227" s="31"/>
      <c r="AX227" s="30">
        <f t="shared" ca="1" si="152"/>
        <v>2020900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Önkormányzat!D224+Hivatal!D228+Óvoda!D229+'Közösségi H'!D229</f>
        <v>0</v>
      </c>
      <c r="E228" s="106">
        <f>Önkormányzat!E224+Hivatal!E228+Óvoda!E229+'Közösségi H'!E229</f>
        <v>0</v>
      </c>
      <c r="F228" s="30">
        <f t="shared" si="141"/>
        <v>0</v>
      </c>
      <c r="G228" s="105">
        <f>Önkormányzat!G224+Hivatal!G228+Óvoda!G229+'Közösségi H'!G229</f>
        <v>0</v>
      </c>
      <c r="H228" s="80">
        <f>Önkormányzat!H224+Hivatal!H228+Óvoda!H229+'Közösségi H'!H229</f>
        <v>0</v>
      </c>
      <c r="I228" s="106">
        <f>Önkormányzat!I224+Hivatal!I228+Óvoda!I229+'Közösségi H'!I229</f>
        <v>0</v>
      </c>
      <c r="J228" s="30">
        <f t="shared" si="142"/>
        <v>0</v>
      </c>
      <c r="K228" s="105">
        <f ca="1">Önkormányzat!K224+Hivatal!K228+Óvoda!K229+'Közösségi H'!K229</f>
        <v>2128630</v>
      </c>
      <c r="L228" s="80">
        <f>Önkormányzat!L224+Hivatal!L228+Óvoda!L229+'Közösségi H'!L229</f>
        <v>0</v>
      </c>
      <c r="M228" s="106">
        <f>Önkormányzat!M224+Hivatal!M228+Óvoda!M229+'Közösségi H'!M229</f>
        <v>0</v>
      </c>
      <c r="N228" s="30">
        <f t="shared" ca="1" si="143"/>
        <v>2128630</v>
      </c>
      <c r="O228" s="32"/>
      <c r="P228" s="31"/>
      <c r="Q228" s="31"/>
      <c r="R228" s="30">
        <f t="shared" ca="1" si="144"/>
        <v>2128630</v>
      </c>
      <c r="S228" s="32"/>
      <c r="T228" s="31"/>
      <c r="U228" s="31"/>
      <c r="V228" s="30">
        <f t="shared" ca="1" si="145"/>
        <v>2128630</v>
      </c>
      <c r="W228" s="32"/>
      <c r="X228" s="31"/>
      <c r="Y228" s="31"/>
      <c r="Z228" s="30">
        <f t="shared" ca="1" si="146"/>
        <v>2128630</v>
      </c>
      <c r="AA228" s="32"/>
      <c r="AB228" s="31"/>
      <c r="AC228" s="31"/>
      <c r="AD228" s="30">
        <f t="shared" ca="1" si="147"/>
        <v>2128630</v>
      </c>
      <c r="AE228" s="32"/>
      <c r="AF228" s="31"/>
      <c r="AG228" s="31"/>
      <c r="AH228" s="30">
        <f t="shared" ca="1" si="148"/>
        <v>2128630</v>
      </c>
      <c r="AI228" s="32"/>
      <c r="AJ228" s="31"/>
      <c r="AK228" s="31"/>
      <c r="AL228" s="30">
        <f t="shared" ca="1" si="149"/>
        <v>2128630</v>
      </c>
      <c r="AM228" s="32"/>
      <c r="AN228" s="31"/>
      <c r="AO228" s="31"/>
      <c r="AP228" s="30">
        <f t="shared" ca="1" si="150"/>
        <v>2128630</v>
      </c>
      <c r="AQ228" s="32"/>
      <c r="AR228" s="31"/>
      <c r="AS228" s="31"/>
      <c r="AT228" s="30">
        <f t="shared" ca="1" si="151"/>
        <v>2128630</v>
      </c>
      <c r="AU228" s="32"/>
      <c r="AV228" s="31"/>
      <c r="AW228" s="31"/>
      <c r="AX228" s="30">
        <f t="shared" ca="1" si="152"/>
        <v>2128630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Önkormányzat!C225+Hivatal!C229+Óvoda!C230+'Közösségi H'!C230</f>
        <v>0</v>
      </c>
      <c r="D229" s="80">
        <f>Önkormányzat!D225+Hivatal!D229+Óvoda!D230+'Közösségi H'!D230</f>
        <v>0</v>
      </c>
      <c r="E229" s="106">
        <f>Önkormányzat!E225+Hivatal!E229+Óvoda!E230+'Közösségi H'!E230</f>
        <v>0</v>
      </c>
      <c r="F229" s="30">
        <f t="shared" si="141"/>
        <v>0</v>
      </c>
      <c r="G229" s="105">
        <f>Önkormányzat!G225+Hivatal!G229+Óvoda!G230+'Közösségi H'!G230</f>
        <v>0</v>
      </c>
      <c r="H229" s="80">
        <f>Önkormányzat!H225+Hivatal!H229+Óvoda!H230+'Közösségi H'!H230</f>
        <v>0</v>
      </c>
      <c r="I229" s="106">
        <f>Önkormányzat!I225+Hivatal!I229+Óvoda!I230+'Közösségi H'!I230</f>
        <v>0</v>
      </c>
      <c r="J229" s="30">
        <f t="shared" si="142"/>
        <v>0</v>
      </c>
      <c r="K229" s="105">
        <f ca="1">Önkormányzat!K225+Hivatal!K229+Óvoda!K230+'Közösségi H'!K230</f>
        <v>2020900</v>
      </c>
      <c r="L229" s="80">
        <f>Önkormányzat!L225+Hivatal!L229+Óvoda!L230+'Közösségi H'!L230</f>
        <v>0</v>
      </c>
      <c r="M229" s="106">
        <f>Önkormányzat!M225+Hivatal!M229+Óvoda!M230+'Közösségi H'!M230</f>
        <v>0</v>
      </c>
      <c r="N229" s="30">
        <f t="shared" ca="1" si="143"/>
        <v>2020900</v>
      </c>
      <c r="O229" s="32"/>
      <c r="P229" s="31"/>
      <c r="Q229" s="31"/>
      <c r="R229" s="30">
        <f t="shared" ca="1" si="144"/>
        <v>2020900</v>
      </c>
      <c r="S229" s="32"/>
      <c r="T229" s="31"/>
      <c r="U229" s="31"/>
      <c r="V229" s="30">
        <f t="shared" ca="1" si="145"/>
        <v>2020900</v>
      </c>
      <c r="W229" s="32"/>
      <c r="X229" s="31"/>
      <c r="Y229" s="31"/>
      <c r="Z229" s="30">
        <f t="shared" ca="1" si="146"/>
        <v>2020900</v>
      </c>
      <c r="AA229" s="32"/>
      <c r="AB229" s="31"/>
      <c r="AC229" s="31"/>
      <c r="AD229" s="30">
        <f t="shared" ca="1" si="147"/>
        <v>2020900</v>
      </c>
      <c r="AE229" s="32"/>
      <c r="AF229" s="31"/>
      <c r="AG229" s="31"/>
      <c r="AH229" s="30">
        <f t="shared" ca="1" si="148"/>
        <v>2020900</v>
      </c>
      <c r="AI229" s="32"/>
      <c r="AJ229" s="31"/>
      <c r="AK229" s="31"/>
      <c r="AL229" s="30">
        <f t="shared" ca="1" si="149"/>
        <v>2020900</v>
      </c>
      <c r="AM229" s="32"/>
      <c r="AN229" s="31"/>
      <c r="AO229" s="31"/>
      <c r="AP229" s="30">
        <f t="shared" ca="1" si="150"/>
        <v>2020900</v>
      </c>
      <c r="AQ229" s="32"/>
      <c r="AR229" s="31"/>
      <c r="AS229" s="31"/>
      <c r="AT229" s="30">
        <f t="shared" ca="1" si="151"/>
        <v>2020900</v>
      </c>
      <c r="AU229" s="32"/>
      <c r="AV229" s="31"/>
      <c r="AW229" s="31"/>
      <c r="AX229" s="30">
        <f t="shared" ca="1" si="152"/>
        <v>0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Önkormányzat!C226+Hivatal!C230+Óvoda!C231+'Közösségi H'!C231</f>
        <v>0</v>
      </c>
      <c r="D230" s="80">
        <f>Önkormányzat!D226+Hivatal!D230+Óvoda!D231+'Közösségi H'!D231</f>
        <v>0</v>
      </c>
      <c r="E230" s="106">
        <f>Önkormányzat!E226+Hivatal!E230+Óvoda!E231+'Közösségi H'!E231</f>
        <v>0</v>
      </c>
      <c r="F230" s="30">
        <f t="shared" si="141"/>
        <v>0</v>
      </c>
      <c r="G230" s="105">
        <f>Önkormányzat!G226+Hivatal!G230+Óvoda!G231+'Közösségi H'!G231</f>
        <v>0</v>
      </c>
      <c r="H230" s="80">
        <f>Önkormányzat!H226+Hivatal!H230+Óvoda!H231+'Közösségi H'!H231</f>
        <v>0</v>
      </c>
      <c r="I230" s="106">
        <f>Önkormányzat!I226+Hivatal!I230+Óvoda!I231+'Közösségi H'!I231</f>
        <v>0</v>
      </c>
      <c r="J230" s="30">
        <f t="shared" si="142"/>
        <v>0</v>
      </c>
      <c r="K230" s="105">
        <f ca="1">Önkormányzat!K226+Hivatal!K230+Óvoda!K231+'Közösségi H'!K231</f>
        <v>2128630</v>
      </c>
      <c r="L230" s="80">
        <f>Önkormányzat!L226+Hivatal!L230+Óvoda!L231+'Közösségi H'!L231</f>
        <v>0</v>
      </c>
      <c r="M230" s="106">
        <f>Önkormányzat!M226+Hivatal!M230+Óvoda!M231+'Közösségi H'!M231</f>
        <v>0</v>
      </c>
      <c r="N230" s="30">
        <f t="shared" ca="1" si="143"/>
        <v>2128630</v>
      </c>
      <c r="O230" s="32"/>
      <c r="P230" s="31"/>
      <c r="Q230" s="31"/>
      <c r="R230" s="30">
        <f t="shared" ca="1" si="144"/>
        <v>2128630</v>
      </c>
      <c r="S230" s="32"/>
      <c r="T230" s="31"/>
      <c r="U230" s="31"/>
      <c r="V230" s="30">
        <f t="shared" ca="1" si="145"/>
        <v>2128630</v>
      </c>
      <c r="W230" s="32"/>
      <c r="X230" s="31"/>
      <c r="Y230" s="31"/>
      <c r="Z230" s="30">
        <f t="shared" ca="1" si="146"/>
        <v>2128630</v>
      </c>
      <c r="AA230" s="32"/>
      <c r="AB230" s="31"/>
      <c r="AC230" s="31"/>
      <c r="AD230" s="30">
        <f t="shared" ca="1" si="147"/>
        <v>2128630</v>
      </c>
      <c r="AE230" s="32"/>
      <c r="AF230" s="31"/>
      <c r="AG230" s="31"/>
      <c r="AH230" s="30">
        <f t="shared" ca="1" si="148"/>
        <v>2128630</v>
      </c>
      <c r="AI230" s="32"/>
      <c r="AJ230" s="31"/>
      <c r="AK230" s="31"/>
      <c r="AL230" s="30">
        <f t="shared" ca="1" si="149"/>
        <v>2128630</v>
      </c>
      <c r="AM230" s="32"/>
      <c r="AN230" s="31"/>
      <c r="AO230" s="31"/>
      <c r="AP230" s="30">
        <f t="shared" ca="1" si="150"/>
        <v>2128630</v>
      </c>
      <c r="AQ230" s="32"/>
      <c r="AR230" s="31"/>
      <c r="AS230" s="31"/>
      <c r="AT230" s="30">
        <f t="shared" ca="1" si="151"/>
        <v>0</v>
      </c>
      <c r="AU230" s="32"/>
      <c r="AV230" s="31"/>
      <c r="AW230" s="31"/>
      <c r="AX230" s="30">
        <f t="shared" ca="1" si="152"/>
        <v>0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Önkormányzat!C227+Hivatal!C231+Óvoda!C232+'Közösségi H'!C232</f>
        <v>0</v>
      </c>
      <c r="D231" s="80">
        <f>Önkormányzat!D227+Hivatal!D231+Óvoda!D232+'Közösségi H'!D232</f>
        <v>0</v>
      </c>
      <c r="E231" s="106">
        <f>Önkormányzat!E227+Hivatal!E231+Óvoda!E232+'Közösségi H'!E232</f>
        <v>0</v>
      </c>
      <c r="F231" s="30">
        <f t="shared" si="141"/>
        <v>0</v>
      </c>
      <c r="G231" s="105">
        <f>Önkormányzat!G227+Hivatal!G231+Óvoda!G232+'Közösségi H'!G232</f>
        <v>0</v>
      </c>
      <c r="H231" s="80">
        <f>Önkormányzat!H227+Hivatal!H231+Óvoda!H232+'Közösségi H'!H232</f>
        <v>0</v>
      </c>
      <c r="I231" s="106">
        <f>Önkormányzat!I227+Hivatal!I231+Óvoda!I232+'Közösségi H'!I232</f>
        <v>0</v>
      </c>
      <c r="J231" s="30">
        <f t="shared" si="142"/>
        <v>0</v>
      </c>
      <c r="K231" s="105">
        <f ca="1">Önkormányzat!K227+Hivatal!K231+Óvoda!K232+'Közösségi H'!K232</f>
        <v>2020900</v>
      </c>
      <c r="L231" s="80">
        <f>Önkormányzat!L227+Hivatal!L231+Óvoda!L232+'Közösségi H'!L232</f>
        <v>0</v>
      </c>
      <c r="M231" s="106">
        <f>Önkormányzat!M227+Hivatal!M231+Óvoda!M232+'Közösségi H'!M232</f>
        <v>0</v>
      </c>
      <c r="N231" s="30">
        <f t="shared" ca="1" si="143"/>
        <v>2020900</v>
      </c>
      <c r="O231" s="32"/>
      <c r="P231" s="31"/>
      <c r="Q231" s="31"/>
      <c r="R231" s="30">
        <f t="shared" ca="1" si="144"/>
        <v>2020900</v>
      </c>
      <c r="S231" s="32"/>
      <c r="T231" s="31"/>
      <c r="U231" s="31"/>
      <c r="V231" s="30">
        <f t="shared" ca="1" si="145"/>
        <v>2020900</v>
      </c>
      <c r="W231" s="32"/>
      <c r="X231" s="31"/>
      <c r="Y231" s="31"/>
      <c r="Z231" s="30">
        <f t="shared" ca="1" si="146"/>
        <v>2020900</v>
      </c>
      <c r="AA231" s="32"/>
      <c r="AB231" s="31"/>
      <c r="AC231" s="31"/>
      <c r="AD231" s="30">
        <f t="shared" ca="1" si="147"/>
        <v>2020900</v>
      </c>
      <c r="AE231" s="32"/>
      <c r="AF231" s="31"/>
      <c r="AG231" s="31"/>
      <c r="AH231" s="30">
        <f t="shared" ca="1" si="148"/>
        <v>2020900</v>
      </c>
      <c r="AI231" s="32"/>
      <c r="AJ231" s="31"/>
      <c r="AK231" s="31"/>
      <c r="AL231" s="30">
        <f t="shared" ca="1" si="149"/>
        <v>2020900</v>
      </c>
      <c r="AM231" s="32"/>
      <c r="AN231" s="31"/>
      <c r="AO231" s="31"/>
      <c r="AP231" s="30">
        <f t="shared" ca="1" si="150"/>
        <v>2020900</v>
      </c>
      <c r="AQ231" s="32"/>
      <c r="AR231" s="31"/>
      <c r="AS231" s="31"/>
      <c r="AT231" s="30">
        <f t="shared" ca="1" si="151"/>
        <v>2020900</v>
      </c>
      <c r="AU231" s="32"/>
      <c r="AV231" s="31"/>
      <c r="AW231" s="31"/>
      <c r="AX231" s="30">
        <f t="shared" ca="1" si="152"/>
        <v>2020900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Önkormányzat!C228+Hivatal!C232+Óvoda!C233+'Közösségi H'!C233</f>
        <v>0</v>
      </c>
      <c r="D232" s="80">
        <f>Önkormányzat!D228+Hivatal!D232+Óvoda!D233+'Közösségi H'!D233</f>
        <v>0</v>
      </c>
      <c r="E232" s="106">
        <f>Önkormányzat!E228+Hivatal!E232+Óvoda!E233+'Közösségi H'!E233</f>
        <v>0</v>
      </c>
      <c r="F232" s="30">
        <f t="shared" si="141"/>
        <v>0</v>
      </c>
      <c r="G232" s="105">
        <f>Önkormányzat!G228+Hivatal!G232+Óvoda!G233+'Közösségi H'!G233</f>
        <v>0</v>
      </c>
      <c r="H232" s="80">
        <f>Önkormányzat!H228+Hivatal!H232+Óvoda!H233+'Közösségi H'!H233</f>
        <v>0</v>
      </c>
      <c r="I232" s="106">
        <f>Önkormányzat!I228+Hivatal!I232+Óvoda!I233+'Közösségi H'!I233</f>
        <v>0</v>
      </c>
      <c r="J232" s="30">
        <f t="shared" si="142"/>
        <v>0</v>
      </c>
      <c r="K232" s="105">
        <f ca="1">Önkormányzat!K228+Hivatal!K232+Óvoda!K233+'Közösségi H'!K233</f>
        <v>2128630</v>
      </c>
      <c r="L232" s="80">
        <f>Önkormányzat!L228+Hivatal!L232+Óvoda!L233+'Közösségi H'!L233</f>
        <v>0</v>
      </c>
      <c r="M232" s="106">
        <f>Önkormányzat!M228+Hivatal!M232+Óvoda!M233+'Közösségi H'!M233</f>
        <v>0</v>
      </c>
      <c r="N232" s="30">
        <f t="shared" ca="1" si="143"/>
        <v>2128630</v>
      </c>
      <c r="O232" s="32"/>
      <c r="P232" s="31"/>
      <c r="Q232" s="31"/>
      <c r="R232" s="30">
        <f t="shared" ca="1" si="144"/>
        <v>2128630</v>
      </c>
      <c r="S232" s="32"/>
      <c r="T232" s="31"/>
      <c r="U232" s="31"/>
      <c r="V232" s="30">
        <f t="shared" ca="1" si="145"/>
        <v>2128630</v>
      </c>
      <c r="W232" s="32"/>
      <c r="X232" s="31"/>
      <c r="Y232" s="31"/>
      <c r="Z232" s="30">
        <f t="shared" ca="1" si="146"/>
        <v>2128630</v>
      </c>
      <c r="AA232" s="32"/>
      <c r="AB232" s="31"/>
      <c r="AC232" s="31"/>
      <c r="AD232" s="30">
        <f t="shared" ca="1" si="147"/>
        <v>2128630</v>
      </c>
      <c r="AE232" s="32"/>
      <c r="AF232" s="31"/>
      <c r="AG232" s="31"/>
      <c r="AH232" s="30">
        <f t="shared" ca="1" si="148"/>
        <v>2128630</v>
      </c>
      <c r="AI232" s="32"/>
      <c r="AJ232" s="31"/>
      <c r="AK232" s="31"/>
      <c r="AL232" s="30">
        <f t="shared" ca="1" si="149"/>
        <v>2128630</v>
      </c>
      <c r="AM232" s="32"/>
      <c r="AN232" s="31"/>
      <c r="AO232" s="31"/>
      <c r="AP232" s="30">
        <f t="shared" ca="1" si="150"/>
        <v>2128630</v>
      </c>
      <c r="AQ232" s="32"/>
      <c r="AR232" s="31"/>
      <c r="AS232" s="31"/>
      <c r="AT232" s="30">
        <f t="shared" ca="1" si="151"/>
        <v>2128630</v>
      </c>
      <c r="AU232" s="32"/>
      <c r="AV232" s="31"/>
      <c r="AW232" s="31"/>
      <c r="AX232" s="30">
        <f t="shared" ca="1" si="152"/>
        <v>2128630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 ca="1">SUM(K231:K232)</f>
        <v>0</v>
      </c>
      <c r="L233" s="25">
        <f>SUM(L231:L232)</f>
        <v>0</v>
      </c>
      <c r="M233" s="25">
        <f>SUM(M231:M232)</f>
        <v>0</v>
      </c>
      <c r="N233" s="24">
        <f ca="1"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 ca="1"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 ca="1"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 ca="1"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 ca="1"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 ca="1"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 ca="1"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 ca="1"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 ca="1"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 ca="1">IF((SUM(AT233:AW233))=SUM(AX231:AX232),SUM(AX231:AX232),"HIBA!")</f>
        <v>0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 ca="1">SUM(K225:K230,K220,K215,K233)</f>
        <v>119763</v>
      </c>
      <c r="L234" s="25">
        <f>SUM(L225:L230,L220,L215,L233)</f>
        <v>0</v>
      </c>
      <c r="M234" s="25">
        <f>SUM(M225:M230,M220,M215,M233)</f>
        <v>0</v>
      </c>
      <c r="N234" s="24">
        <f ca="1">IF((SUM(J234:M234))=SUM(N225:N230,N220,N215,N233),SUM(N225:N230,N220,N215,N233),"HIBA!")</f>
        <v>53917661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 ca="1">IF((SUM(N234:Q234))=SUM(R225:R230,R220,R215,R233),SUM(R225:R230,R220,R215,R233),"HIBA!")</f>
        <v>53917661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 ca="1">IF((SUM(R234:U234))=SUM(V225:V230,V220,V215,V233),SUM(V225:V230,V220,V215,V233),"HIBA!")</f>
        <v>53917661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 ca="1">IF((SUM(V234:Y234))=SUM(Z225:Z230,Z220,Z215,Z233),SUM(Z225:Z230,Z220,Z215,Z233),"HIBA!")</f>
        <v>53917661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 ca="1">IF((SUM(Z234:AC234))=SUM(AD225:AD230,AD220,AD215,AD233),SUM(AD225:AD230,AD220,AD215,AD233),"HIBA!")</f>
        <v>53917661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 ca="1">IF((SUM(AD234:AG234))=SUM(AH225:AH230,AH220,AH215,AH233),SUM(AH225:AH230,AH220,AH215,AH233),"HIBA!")</f>
        <v>53917661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 ca="1">IF((SUM(AH234:AK234))=SUM(AL225:AL230,AL220,AL215,AL233),SUM(AL225:AL230,AL220,AL215,AL233),"HIBA!")</f>
        <v>53917661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 ca="1">IF((SUM(AL234:AO234))=SUM(AP225:AP230,AP220,AP215,AP233),SUM(AP225:AP230,AP220,AP215,AP233),"HIBA!")</f>
        <v>53917661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 ca="1">IF((SUM(AP234:AS234))=SUM(AT225:AT230,AT220,AT215,AT233),SUM(AT225:AT230,AT220,AT215,AT233),"HIBA!")</f>
        <v>53917661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 t="str">
        <f ca="1">IF((SUM(AT234:AW234))=SUM(AX225:AX230,AX220,AX215,AX233),SUM(AX225:AX230,AX220,AX215,AX233),"HIBA!")</f>
        <v>HIBA!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Önkormányzat!C231+Hivatal!C235+Óvoda!C236+'Közösségi H'!C236</f>
        <v>0</v>
      </c>
      <c r="D235" s="80">
        <f>Önkormányzat!D231+Hivatal!D235+Óvoda!D236+'Közösségi H'!D236</f>
        <v>0</v>
      </c>
      <c r="E235" s="106">
        <f>Önkormányzat!E231+Hivatal!E235+Óvoda!E236+'Közösségi H'!E236</f>
        <v>0</v>
      </c>
      <c r="F235" s="30">
        <f>SUM(C235:E235)</f>
        <v>0</v>
      </c>
      <c r="G235" s="105">
        <f>Önkormányzat!G231+Hivatal!G235+Óvoda!G236+'Közösségi H'!G236</f>
        <v>0</v>
      </c>
      <c r="H235" s="80">
        <f>Önkormányzat!H231+Hivatal!H235+Óvoda!H236+'Közösségi H'!H236</f>
        <v>0</v>
      </c>
      <c r="I235" s="106">
        <f>Önkormányzat!I231+Hivatal!I235+Óvoda!I236+'Közösségi H'!I236</f>
        <v>0</v>
      </c>
      <c r="J235" s="30">
        <f>SUM(F235:I235)</f>
        <v>0</v>
      </c>
      <c r="K235" s="105">
        <f ca="1">Önkormányzat!K231+Hivatal!K235+Óvoda!K236+'Közösségi H'!K236</f>
        <v>2568807</v>
      </c>
      <c r="L235" s="80">
        <f>Önkormányzat!L231+Hivatal!L235+Óvoda!L236+'Közösségi H'!L236</f>
        <v>0</v>
      </c>
      <c r="M235" s="106">
        <f>Önkormányzat!M231+Hivatal!M235+Óvoda!M236+'Közösségi H'!M236</f>
        <v>0</v>
      </c>
      <c r="N235" s="30">
        <f ca="1">SUM(J235:M235)</f>
        <v>0</v>
      </c>
      <c r="O235" s="32"/>
      <c r="P235" s="31"/>
      <c r="Q235" s="31"/>
      <c r="R235" s="30">
        <f ca="1">SUM(N235:Q235)</f>
        <v>0</v>
      </c>
      <c r="S235" s="32"/>
      <c r="T235" s="31"/>
      <c r="U235" s="31"/>
      <c r="V235" s="30">
        <f ca="1">SUM(R235:U235)</f>
        <v>0</v>
      </c>
      <c r="W235" s="32"/>
      <c r="X235" s="31"/>
      <c r="Y235" s="31"/>
      <c r="Z235" s="30">
        <f ca="1">SUM(V235:Y235)</f>
        <v>0</v>
      </c>
      <c r="AA235" s="32"/>
      <c r="AB235" s="31"/>
      <c r="AC235" s="31"/>
      <c r="AD235" s="30">
        <f ca="1">SUM(Z235:AC235)</f>
        <v>0</v>
      </c>
      <c r="AE235" s="32"/>
      <c r="AF235" s="31"/>
      <c r="AG235" s="31"/>
      <c r="AH235" s="30">
        <f ca="1">SUM(AD235:AG235)</f>
        <v>0</v>
      </c>
      <c r="AI235" s="32"/>
      <c r="AJ235" s="31"/>
      <c r="AK235" s="31"/>
      <c r="AL235" s="30">
        <f ca="1">SUM(AH235:AK235)</f>
        <v>0</v>
      </c>
      <c r="AM235" s="32"/>
      <c r="AN235" s="31"/>
      <c r="AO235" s="31"/>
      <c r="AP235" s="30">
        <f ca="1">SUM(AL235:AO235)</f>
        <v>0</v>
      </c>
      <c r="AQ235" s="32"/>
      <c r="AR235" s="31"/>
      <c r="AS235" s="31"/>
      <c r="AT235" s="30">
        <f ca="1">SUM(AP235:AS235)</f>
        <v>0</v>
      </c>
      <c r="AU235" s="32"/>
      <c r="AV235" s="31"/>
      <c r="AW235" s="31"/>
      <c r="AX235" s="30">
        <f ca="1">SUM(AT235:AW235)</f>
        <v>0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Önkormányzat!C232+Hivatal!C236+Óvoda!C237+'Közösségi H'!C237</f>
        <v>0</v>
      </c>
      <c r="D236" s="80">
        <f>Önkormányzat!D232+Hivatal!D236+Óvoda!D237+'Közösségi H'!D237</f>
        <v>0</v>
      </c>
      <c r="E236" s="106">
        <f>Önkormányzat!E232+Hivatal!E236+Óvoda!E237+'Közösségi H'!E237</f>
        <v>0</v>
      </c>
      <c r="F236" s="30">
        <f>SUM(C236:E236)</f>
        <v>0</v>
      </c>
      <c r="G236" s="105">
        <f>Önkormányzat!G232+Hivatal!G236+Óvoda!G237+'Közösségi H'!G237</f>
        <v>0</v>
      </c>
      <c r="H236" s="80">
        <f>Önkormányzat!H232+Hivatal!H236+Óvoda!H237+'Közösségi H'!H237</f>
        <v>0</v>
      </c>
      <c r="I236" s="106">
        <f>Önkormányzat!I232+Hivatal!I236+Óvoda!I237+'Közösségi H'!I237</f>
        <v>0</v>
      </c>
      <c r="J236" s="30">
        <f>SUM(F236:I236)</f>
        <v>0</v>
      </c>
      <c r="K236" s="105">
        <f ca="1">Önkormányzat!K232+Hivatal!K236+Óvoda!K237+'Közösségi H'!K237</f>
        <v>0</v>
      </c>
      <c r="L236" s="80">
        <f>Önkormányzat!L232+Hivatal!L236+Óvoda!L237+'Közösségi H'!L237</f>
        <v>0</v>
      </c>
      <c r="M236" s="106">
        <f>Önkormányzat!M232+Hivatal!M236+Óvoda!M237+'Közösségi H'!M237</f>
        <v>0</v>
      </c>
      <c r="N236" s="30">
        <f ca="1">SUM(J236:M236)</f>
        <v>0</v>
      </c>
      <c r="O236" s="32"/>
      <c r="P236" s="31"/>
      <c r="Q236" s="31"/>
      <c r="R236" s="30">
        <f ca="1">SUM(N236:Q236)</f>
        <v>0</v>
      </c>
      <c r="S236" s="32"/>
      <c r="T236" s="31"/>
      <c r="U236" s="31"/>
      <c r="V236" s="30">
        <f ca="1">SUM(R236:U236)</f>
        <v>0</v>
      </c>
      <c r="W236" s="32"/>
      <c r="X236" s="31"/>
      <c r="Y236" s="31"/>
      <c r="Z236" s="30">
        <f ca="1">SUM(V236:Y236)</f>
        <v>0</v>
      </c>
      <c r="AA236" s="32"/>
      <c r="AB236" s="31"/>
      <c r="AC236" s="31"/>
      <c r="AD236" s="30">
        <f ca="1">SUM(Z236:AC236)</f>
        <v>0</v>
      </c>
      <c r="AE236" s="32"/>
      <c r="AF236" s="31"/>
      <c r="AG236" s="31"/>
      <c r="AH236" s="30">
        <f ca="1">SUM(AD236:AG236)</f>
        <v>0</v>
      </c>
      <c r="AI236" s="32"/>
      <c r="AJ236" s="31"/>
      <c r="AK236" s="31"/>
      <c r="AL236" s="30">
        <f ca="1">SUM(AH236:AK236)</f>
        <v>0</v>
      </c>
      <c r="AM236" s="32"/>
      <c r="AN236" s="31"/>
      <c r="AO236" s="31"/>
      <c r="AP236" s="30">
        <f ca="1">SUM(AL236:AO236)</f>
        <v>0</v>
      </c>
      <c r="AQ236" s="32"/>
      <c r="AR236" s="31"/>
      <c r="AS236" s="31"/>
      <c r="AT236" s="30">
        <f ca="1">SUM(AP236:AS236)</f>
        <v>0</v>
      </c>
      <c r="AU236" s="32"/>
      <c r="AV236" s="31"/>
      <c r="AW236" s="31"/>
      <c r="AX236" s="30">
        <f ca="1">SUM(AT236:AW236)</f>
        <v>0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Önkormányzat!C233+Hivatal!C237+Óvoda!C238+'Közösségi H'!C238</f>
        <v>0</v>
      </c>
      <c r="D237" s="80">
        <f>Önkormányzat!D233+Hivatal!D237+Óvoda!D238+'Közösségi H'!D238</f>
        <v>0</v>
      </c>
      <c r="E237" s="106">
        <f>Önkormányzat!E233+Hivatal!E237+Óvoda!E238+'Közösségi H'!E238</f>
        <v>0</v>
      </c>
      <c r="F237" s="30">
        <f>SUM(C237:E237)</f>
        <v>0</v>
      </c>
      <c r="G237" s="105">
        <f>Önkormányzat!G233+Hivatal!G237+Óvoda!G238+'Közösségi H'!G238</f>
        <v>0</v>
      </c>
      <c r="H237" s="80">
        <f>Önkormányzat!H233+Hivatal!H237+Óvoda!H238+'Közösségi H'!H238</f>
        <v>0</v>
      </c>
      <c r="I237" s="106">
        <f>Önkormányzat!I233+Hivatal!I237+Óvoda!I238+'Közösségi H'!I238</f>
        <v>0</v>
      </c>
      <c r="J237" s="30">
        <f>SUM(F237:I237)</f>
        <v>0</v>
      </c>
      <c r="K237" s="105">
        <f ca="1">Önkormányzat!K233+Hivatal!K237+Óvoda!K238+'Közösségi H'!K238</f>
        <v>0</v>
      </c>
      <c r="L237" s="80">
        <f>Önkormányzat!L233+Hivatal!L237+Óvoda!L238+'Közösségi H'!L238</f>
        <v>0</v>
      </c>
      <c r="M237" s="106">
        <f>Önkormányzat!M233+Hivatal!M237+Óvoda!M238+'Közösségi H'!M238</f>
        <v>0</v>
      </c>
      <c r="N237" s="30">
        <f ca="1">SUM(J237:M237)</f>
        <v>0</v>
      </c>
      <c r="O237" s="32"/>
      <c r="P237" s="31"/>
      <c r="Q237" s="31"/>
      <c r="R237" s="30">
        <f ca="1">SUM(N237:Q237)</f>
        <v>0</v>
      </c>
      <c r="S237" s="32"/>
      <c r="T237" s="31"/>
      <c r="U237" s="31"/>
      <c r="V237" s="30">
        <f ca="1">SUM(R237:U237)</f>
        <v>0</v>
      </c>
      <c r="W237" s="32"/>
      <c r="X237" s="31"/>
      <c r="Y237" s="31"/>
      <c r="Z237" s="30">
        <f ca="1">SUM(V237:Y237)</f>
        <v>0</v>
      </c>
      <c r="AA237" s="32"/>
      <c r="AB237" s="31"/>
      <c r="AC237" s="31"/>
      <c r="AD237" s="30">
        <f ca="1">SUM(Z237:AC237)</f>
        <v>0</v>
      </c>
      <c r="AE237" s="32"/>
      <c r="AF237" s="31"/>
      <c r="AG237" s="31"/>
      <c r="AH237" s="30">
        <f ca="1">SUM(AD237:AG237)</f>
        <v>0</v>
      </c>
      <c r="AI237" s="32"/>
      <c r="AJ237" s="31"/>
      <c r="AK237" s="31"/>
      <c r="AL237" s="30">
        <f ca="1">SUM(AH237:AK237)</f>
        <v>0</v>
      </c>
      <c r="AM237" s="32"/>
      <c r="AN237" s="31"/>
      <c r="AO237" s="31"/>
      <c r="AP237" s="30">
        <f ca="1">SUM(AL237:AO237)</f>
        <v>0</v>
      </c>
      <c r="AQ237" s="32"/>
      <c r="AR237" s="31"/>
      <c r="AS237" s="31"/>
      <c r="AT237" s="30">
        <f ca="1">SUM(AP237:AS237)</f>
        <v>0</v>
      </c>
      <c r="AU237" s="32"/>
      <c r="AV237" s="31"/>
      <c r="AW237" s="31"/>
      <c r="AX237" s="30">
        <f ca="1">SUM(AT237:AW237)</f>
        <v>0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Önkormányzat!C234+Hivatal!C238+Óvoda!C239+'Közösségi H'!C239</f>
        <v>0</v>
      </c>
      <c r="D238" s="80">
        <f>Önkormányzat!D234+Hivatal!D238+Óvoda!D239+'Közösségi H'!D239</f>
        <v>0</v>
      </c>
      <c r="E238" s="106">
        <f>Önkormányzat!E234+Hivatal!E238+Óvoda!E239+'Közösségi H'!E239</f>
        <v>0</v>
      </c>
      <c r="F238" s="30">
        <f>SUM(C238:E238)</f>
        <v>0</v>
      </c>
      <c r="G238" s="105">
        <f>Önkormányzat!G234+Hivatal!G238+Óvoda!G239+'Közösségi H'!G239</f>
        <v>0</v>
      </c>
      <c r="H238" s="80">
        <f>Önkormányzat!H234+Hivatal!H238+Óvoda!H239+'Közösségi H'!H239</f>
        <v>0</v>
      </c>
      <c r="I238" s="106">
        <f>Önkormányzat!I234+Hivatal!I238+Óvoda!I239+'Közösségi H'!I239</f>
        <v>0</v>
      </c>
      <c r="J238" s="30">
        <f>SUM(F238:I238)</f>
        <v>0</v>
      </c>
      <c r="K238" s="105">
        <f ca="1">Önkormányzat!K234+Hivatal!K238+Óvoda!K239+'Közösségi H'!K239</f>
        <v>0</v>
      </c>
      <c r="L238" s="80">
        <f>Önkormányzat!L234+Hivatal!L238+Óvoda!L239+'Közösségi H'!L239</f>
        <v>0</v>
      </c>
      <c r="M238" s="106">
        <f>Önkormányzat!M234+Hivatal!M238+Óvoda!M239+'Közösségi H'!M239</f>
        <v>0</v>
      </c>
      <c r="N238" s="30">
        <f ca="1">SUM(J238:M238)</f>
        <v>0</v>
      </c>
      <c r="O238" s="32"/>
      <c r="P238" s="31"/>
      <c r="Q238" s="31"/>
      <c r="R238" s="30">
        <f ca="1">SUM(N238:Q238)</f>
        <v>0</v>
      </c>
      <c r="S238" s="32"/>
      <c r="T238" s="31"/>
      <c r="U238" s="31"/>
      <c r="V238" s="30">
        <f ca="1">SUM(R238:U238)</f>
        <v>0</v>
      </c>
      <c r="W238" s="32"/>
      <c r="X238" s="31"/>
      <c r="Y238" s="31"/>
      <c r="Z238" s="30">
        <f ca="1">SUM(V238:Y238)</f>
        <v>0</v>
      </c>
      <c r="AA238" s="32"/>
      <c r="AB238" s="31"/>
      <c r="AC238" s="31"/>
      <c r="AD238" s="30">
        <f ca="1">SUM(Z238:AC238)</f>
        <v>0</v>
      </c>
      <c r="AE238" s="32"/>
      <c r="AF238" s="31"/>
      <c r="AG238" s="31"/>
      <c r="AH238" s="30">
        <f ca="1">SUM(AD238:AG238)</f>
        <v>0</v>
      </c>
      <c r="AI238" s="32"/>
      <c r="AJ238" s="31"/>
      <c r="AK238" s="31"/>
      <c r="AL238" s="30">
        <f ca="1">SUM(AH238:AK238)</f>
        <v>0</v>
      </c>
      <c r="AM238" s="32"/>
      <c r="AN238" s="31"/>
      <c r="AO238" s="31"/>
      <c r="AP238" s="30">
        <f ca="1">SUM(AL238:AO238)</f>
        <v>0</v>
      </c>
      <c r="AQ238" s="32"/>
      <c r="AR238" s="31"/>
      <c r="AS238" s="31"/>
      <c r="AT238" s="30">
        <f ca="1">SUM(AP238:AS238)</f>
        <v>0</v>
      </c>
      <c r="AU238" s="32"/>
      <c r="AV238" s="31"/>
      <c r="AW238" s="31"/>
      <c r="AX238" s="30">
        <f ca="1">SUM(AT238:AW238)</f>
        <v>0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Önkormányzat!C235+Hivatal!C239+Óvoda!C240+'Közösségi H'!C240</f>
        <v>0</v>
      </c>
      <c r="D239" s="80">
        <f>Önkormányzat!D235+Hivatal!D239+Óvoda!D240+'Közösségi H'!D240</f>
        <v>0</v>
      </c>
      <c r="E239" s="106">
        <f>Önkormányzat!E235+Hivatal!E239+Óvoda!E240+'Közösségi H'!E240</f>
        <v>0</v>
      </c>
      <c r="F239" s="30">
        <f>SUM(C239:E239)</f>
        <v>0</v>
      </c>
      <c r="G239" s="105">
        <f>Önkormányzat!G235+Hivatal!G239+Óvoda!G240+'Közösségi H'!G240</f>
        <v>0</v>
      </c>
      <c r="H239" s="80">
        <f>Önkormányzat!H235+Hivatal!H239+Óvoda!H240+'Közösségi H'!H240</f>
        <v>0</v>
      </c>
      <c r="I239" s="106">
        <f>Önkormányzat!I235+Hivatal!I239+Óvoda!I240+'Közösségi H'!I240</f>
        <v>0</v>
      </c>
      <c r="J239" s="30">
        <f>SUM(F239:I239)</f>
        <v>0</v>
      </c>
      <c r="K239" s="105">
        <f ca="1">Önkormányzat!K235+Hivatal!K239+Óvoda!K240+'Közösségi H'!K240</f>
        <v>2020900</v>
      </c>
      <c r="L239" s="80">
        <f>Önkormányzat!L235+Hivatal!L239+Óvoda!L240+'Közösségi H'!L240</f>
        <v>0</v>
      </c>
      <c r="M239" s="106">
        <f>Önkormányzat!M235+Hivatal!M239+Óvoda!M240+'Közösségi H'!M240</f>
        <v>0</v>
      </c>
      <c r="N239" s="30">
        <f ca="1">SUM(J239:M239)</f>
        <v>2020900</v>
      </c>
      <c r="O239" s="32"/>
      <c r="P239" s="31"/>
      <c r="Q239" s="31"/>
      <c r="R239" s="30">
        <f ca="1">SUM(N239:Q239)</f>
        <v>2020900</v>
      </c>
      <c r="S239" s="32"/>
      <c r="T239" s="31"/>
      <c r="U239" s="31"/>
      <c r="V239" s="30">
        <f ca="1">SUM(R239:U239)</f>
        <v>2020900</v>
      </c>
      <c r="W239" s="32"/>
      <c r="X239" s="31"/>
      <c r="Y239" s="31"/>
      <c r="Z239" s="30">
        <f ca="1">SUM(V239:Y239)</f>
        <v>2020900</v>
      </c>
      <c r="AA239" s="32"/>
      <c r="AB239" s="31"/>
      <c r="AC239" s="31"/>
      <c r="AD239" s="30">
        <f ca="1">SUM(Z239:AC239)</f>
        <v>2020900</v>
      </c>
      <c r="AE239" s="32"/>
      <c r="AF239" s="31"/>
      <c r="AG239" s="31"/>
      <c r="AH239" s="30">
        <f ca="1">SUM(AD239:AG239)</f>
        <v>2020900</v>
      </c>
      <c r="AI239" s="32"/>
      <c r="AJ239" s="31"/>
      <c r="AK239" s="31"/>
      <c r="AL239" s="30">
        <f ca="1">SUM(AH239:AK239)</f>
        <v>2020900</v>
      </c>
      <c r="AM239" s="32"/>
      <c r="AN239" s="31"/>
      <c r="AO239" s="31"/>
      <c r="AP239" s="30">
        <f ca="1">SUM(AL239:AO239)</f>
        <v>2020900</v>
      </c>
      <c r="AQ239" s="32"/>
      <c r="AR239" s="31"/>
      <c r="AS239" s="31"/>
      <c r="AT239" s="30">
        <f ca="1">SUM(AP239:AS239)</f>
        <v>2020900</v>
      </c>
      <c r="AU239" s="32"/>
      <c r="AV239" s="31"/>
      <c r="AW239" s="31"/>
      <c r="AX239" s="30">
        <f ca="1">SUM(AT239:AW239)</f>
        <v>2020900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 ca="1">SUM(K235:K239)</f>
        <v>4589707</v>
      </c>
      <c r="L240" s="25">
        <f>SUM(L235:L239)</f>
        <v>0</v>
      </c>
      <c r="M240" s="25">
        <f>SUM(M235:M239)</f>
        <v>0</v>
      </c>
      <c r="N240" s="24" t="str">
        <f ca="1">IF((SUM(J240:M240))=SUM(N235:N239),SUM(N235:N239),"HIBA!")</f>
        <v>HIBA!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 t="str">
        <f ca="1">IF((SUM(N240:Q240))=SUM(R235:R239),SUM(R235:R239),"HIBA!")</f>
        <v>HIBA!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 t="str">
        <f ca="1">IF((SUM(R240:U240))=SUM(V235:V239),SUM(V235:V239),"HIBA!")</f>
        <v>HIBA!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 t="str">
        <f ca="1">IF((SUM(V240:Y240))=SUM(Z235:Z239),SUM(Z235:Z239),"HIBA!")</f>
        <v>HIBA!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 t="str">
        <f ca="1">IF((SUM(Z240:AC240))=SUM(AD235:AD239),SUM(AD235:AD239),"HIBA!")</f>
        <v>HIBA!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 t="str">
        <f ca="1">IF((SUM(AD240:AG240))=SUM(AH235:AH239),SUM(AH235:AH239),"HIBA!")</f>
        <v>HIBA!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 t="str">
        <f ca="1">IF((SUM(AH240:AK240))=SUM(AL235:AL239),SUM(AL235:AL239),"HIBA!")</f>
        <v>HIBA!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 t="str">
        <f ca="1">IF((SUM(AL240:AO240))=SUM(AP235:AP239),SUM(AP235:AP239),"HIBA!")</f>
        <v>HIBA!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 t="str">
        <f ca="1">IF((SUM(AP240:AS240))=SUM(AT235:AT239),SUM(AT235:AT239),"HIBA!")</f>
        <v>HIBA!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 t="str">
        <f ca="1">IF((SUM(AT240:AW240))=SUM(AX235:AX239),SUM(AX235:AX239),"HIBA!")</f>
        <v>HIBA!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Önkormányzat!C237+Hivatal!C241+Óvoda!C242+'Közösségi H'!C242</f>
        <v>0</v>
      </c>
      <c r="D241" s="80">
        <f>Önkormányzat!D237+Hivatal!D241+Óvoda!D242+'Közösségi H'!D242</f>
        <v>0</v>
      </c>
      <c r="E241" s="106">
        <f>Önkormányzat!E237+Hivatal!E241+Óvoda!E242+'Közösségi H'!E242</f>
        <v>0</v>
      </c>
      <c r="F241" s="18">
        <f>SUM(C241:E241)</f>
        <v>0</v>
      </c>
      <c r="G241" s="105">
        <f>Önkormányzat!G237+Hivatal!G241+Óvoda!G242+'Közösségi H'!G242</f>
        <v>0</v>
      </c>
      <c r="H241" s="80">
        <f>Önkormányzat!H237+Hivatal!H241+Óvoda!H242+'Közösségi H'!H242</f>
        <v>0</v>
      </c>
      <c r="I241" s="106">
        <f>Önkormányzat!I237+Hivatal!I241+Óvoda!I242+'Közösségi H'!I242</f>
        <v>0</v>
      </c>
      <c r="J241" s="18">
        <f>SUM(F241:I241)</f>
        <v>0</v>
      </c>
      <c r="K241" s="105">
        <f ca="1">Önkormányzat!K237+Hivatal!K241+Óvoda!K242+'Közösségi H'!K242</f>
        <v>0</v>
      </c>
      <c r="L241" s="80">
        <f>Önkormányzat!L237+Hivatal!L241+Óvoda!L242+'Közösségi H'!L242</f>
        <v>0</v>
      </c>
      <c r="M241" s="106">
        <f>Önkormányzat!M237+Hivatal!M241+Óvoda!M242+'Közösségi H'!M242</f>
        <v>0</v>
      </c>
      <c r="N241" s="18">
        <f ca="1">SUM(J241:M241)</f>
        <v>0</v>
      </c>
      <c r="O241" s="20"/>
      <c r="P241" s="19"/>
      <c r="Q241" s="19"/>
      <c r="R241" s="18">
        <f ca="1">SUM(N241:Q241)</f>
        <v>0</v>
      </c>
      <c r="S241" s="20"/>
      <c r="T241" s="19"/>
      <c r="U241" s="19"/>
      <c r="V241" s="18">
        <f ca="1">SUM(R241:U241)</f>
        <v>0</v>
      </c>
      <c r="W241" s="20"/>
      <c r="X241" s="19"/>
      <c r="Y241" s="19"/>
      <c r="Z241" s="18">
        <f ca="1">SUM(V241:Y241)</f>
        <v>0</v>
      </c>
      <c r="AA241" s="20"/>
      <c r="AB241" s="19"/>
      <c r="AC241" s="19"/>
      <c r="AD241" s="18">
        <f ca="1">SUM(Z241:AC241)</f>
        <v>0</v>
      </c>
      <c r="AE241" s="20"/>
      <c r="AF241" s="19"/>
      <c r="AG241" s="19"/>
      <c r="AH241" s="18">
        <f ca="1">SUM(AD241:AG241)</f>
        <v>0</v>
      </c>
      <c r="AI241" s="20"/>
      <c r="AJ241" s="19"/>
      <c r="AK241" s="19"/>
      <c r="AL241" s="18">
        <f ca="1">SUM(AH241:AK241)</f>
        <v>0</v>
      </c>
      <c r="AM241" s="20"/>
      <c r="AN241" s="19"/>
      <c r="AO241" s="19"/>
      <c r="AP241" s="18">
        <f ca="1">SUM(AL241:AO241)</f>
        <v>0</v>
      </c>
      <c r="AQ241" s="20"/>
      <c r="AR241" s="19"/>
      <c r="AS241" s="19"/>
      <c r="AT241" s="18">
        <f ca="1">SUM(AP241:AS241)</f>
        <v>0</v>
      </c>
      <c r="AU241" s="20"/>
      <c r="AV241" s="19"/>
      <c r="AW241" s="19"/>
      <c r="AX241" s="18">
        <f ca="1">SUM(AT241:AW241)</f>
        <v>0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Önkormányzat!C238+Hivatal!C242+Óvoda!C243+'Közösségi H'!C243</f>
        <v>0</v>
      </c>
      <c r="D242" s="80">
        <f>Önkormányzat!D238+Hivatal!D242+Óvoda!D243+'Közösségi H'!D243</f>
        <v>0</v>
      </c>
      <c r="E242" s="106">
        <f>Önkormányzat!E238+Hivatal!E242+Óvoda!E243+'Közösségi H'!E243</f>
        <v>0</v>
      </c>
      <c r="F242" s="18">
        <f>SUM(C242:E242)</f>
        <v>0</v>
      </c>
      <c r="G242" s="105">
        <f>Önkormányzat!G238+Hivatal!G242+Óvoda!G243+'Közösségi H'!G243</f>
        <v>0</v>
      </c>
      <c r="H242" s="80">
        <f>Önkormányzat!H238+Hivatal!H242+Óvoda!H243+'Közösségi H'!H243</f>
        <v>0</v>
      </c>
      <c r="I242" s="106">
        <f>Önkormányzat!I238+Hivatal!I242+Óvoda!I243+'Közösségi H'!I243</f>
        <v>0</v>
      </c>
      <c r="J242" s="18">
        <f>SUM(F242:I242)</f>
        <v>0</v>
      </c>
      <c r="K242" s="105">
        <f ca="1">Önkormányzat!K238+Hivatal!K242+Óvoda!K243+'Közösségi H'!K243</f>
        <v>53917661</v>
      </c>
      <c r="L242" s="80">
        <f>Önkormányzat!L238+Hivatal!L242+Óvoda!L243+'Közösségi H'!L243</f>
        <v>0</v>
      </c>
      <c r="M242" s="106">
        <f>Önkormányzat!M238+Hivatal!M242+Óvoda!M243+'Közösségi H'!M243</f>
        <v>0</v>
      </c>
      <c r="N242" s="18">
        <f ca="1">SUM(J242:M242)</f>
        <v>53917661</v>
      </c>
      <c r="O242" s="20"/>
      <c r="P242" s="19"/>
      <c r="Q242" s="19"/>
      <c r="R242" s="18">
        <f ca="1">SUM(N242:Q242)</f>
        <v>53917661</v>
      </c>
      <c r="S242" s="20"/>
      <c r="T242" s="19"/>
      <c r="U242" s="19"/>
      <c r="V242" s="18">
        <f ca="1">SUM(R242:U242)</f>
        <v>53917661</v>
      </c>
      <c r="W242" s="20"/>
      <c r="X242" s="19"/>
      <c r="Y242" s="19"/>
      <c r="Z242" s="18">
        <f ca="1">SUM(V242:Y242)</f>
        <v>53917661</v>
      </c>
      <c r="AA242" s="20"/>
      <c r="AB242" s="19"/>
      <c r="AC242" s="19"/>
      <c r="AD242" s="18">
        <f ca="1">SUM(Z242:AC242)</f>
        <v>53917661</v>
      </c>
      <c r="AE242" s="20"/>
      <c r="AF242" s="19"/>
      <c r="AG242" s="19"/>
      <c r="AH242" s="18">
        <f ca="1">SUM(AD242:AG242)</f>
        <v>53917661</v>
      </c>
      <c r="AI242" s="20"/>
      <c r="AJ242" s="19"/>
      <c r="AK242" s="19"/>
      <c r="AL242" s="18">
        <f ca="1">SUM(AH242:AK242)</f>
        <v>53917661</v>
      </c>
      <c r="AM242" s="20"/>
      <c r="AN242" s="19"/>
      <c r="AO242" s="19"/>
      <c r="AP242" s="18">
        <f ca="1">SUM(AL242:AO242)</f>
        <v>53917661</v>
      </c>
      <c r="AQ242" s="20"/>
      <c r="AR242" s="19"/>
      <c r="AS242" s="19"/>
      <c r="AT242" s="18">
        <f ca="1">SUM(AP242:AS242)</f>
        <v>53917661</v>
      </c>
      <c r="AU242" s="20"/>
      <c r="AV242" s="19"/>
      <c r="AW242" s="19"/>
      <c r="AX242" s="18">
        <f ca="1">SUM(AT242:AW242)</f>
        <v>53917661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 ca="1">SUM(K240:K242,K234)</f>
        <v>119763</v>
      </c>
      <c r="L243" s="13">
        <f>SUM(L240:L242,L234)</f>
        <v>0</v>
      </c>
      <c r="M243" s="13">
        <f>SUM(M240:M242,M234)</f>
        <v>0</v>
      </c>
      <c r="N243" s="12">
        <f ca="1">IF((SUM(J243:M243))=SUM(N240:N242,N234),SUM(N240:N242,N234),"HIBA!")</f>
        <v>53917661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 ca="1">IF((SUM(N243:Q243))=SUM(R240:R242,R234),SUM(R240:R242,R234),"HIBA!")</f>
        <v>53917661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 ca="1">IF((SUM(R243:U243))=SUM(V240:V242,V234),SUM(V240:V242,V234),"HIBA!")</f>
        <v>53917661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 ca="1">IF((SUM(V243:Y243))=SUM(Z240:Z242,Z234),SUM(Z240:Z242,Z234),"HIBA!")</f>
        <v>53917661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 ca="1">IF((SUM(Z243:AC243))=SUM(AD240:AD242,AD234),SUM(AD240:AD242,AD234),"HIBA!")</f>
        <v>53917661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 ca="1">IF((SUM(AD243:AG243))=SUM(AH240:AH242,AH234),SUM(AH240:AH242,AH234),"HIBA!")</f>
        <v>53917661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 ca="1">IF((SUM(AH243:AK243))=SUM(AL240:AL242,AL234),SUM(AL240:AL242,AL234),"HIBA!")</f>
        <v>53917661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 ca="1">IF((SUM(AL243:AO243))=SUM(AP240:AP242,AP234),SUM(AP240:AP242,AP234),"HIBA!")</f>
        <v>53917661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 ca="1">IF((SUM(AP243:AS243))=SUM(AT240:AT242,AT234),SUM(AT240:AT242,AT234),"HIBA!")</f>
        <v>53917661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 t="str">
        <f ca="1">IF((SUM(AT243:AW243))=SUM(AX240:AX242,AX234),SUM(AX240:AX242,AX234),"HIBA!")</f>
        <v>HIBA!</v>
      </c>
    </row>
    <row r="244" spans="1:50" s="5" customFormat="1" ht="30" customHeight="1" thickBot="1" x14ac:dyDescent="0.35">
      <c r="A244" s="10" t="s">
        <v>0</v>
      </c>
      <c r="B244" s="9"/>
      <c r="C244" s="8" t="e">
        <f>SUM(C243,C211)</f>
        <v>#REF!</v>
      </c>
      <c r="D244" s="7" t="e">
        <f>SUM(D243,D211)</f>
        <v>#REF!</v>
      </c>
      <c r="E244" s="7" t="e">
        <f>SUM(E243,E211)</f>
        <v>#REF!</v>
      </c>
      <c r="F244" s="6" t="e">
        <f>IF((SUM(C244:E244))=SUM(F243,F211),SUM(F243,F211),"HIBA!")</f>
        <v>#REF!</v>
      </c>
      <c r="G244" s="8" t="e">
        <f>SUM(G243,G211)</f>
        <v>#REF!</v>
      </c>
      <c r="H244" s="7" t="e">
        <f>SUM(H243,H211)</f>
        <v>#REF!</v>
      </c>
      <c r="I244" s="7" t="e">
        <f>SUM(I243,I211)</f>
        <v>#REF!</v>
      </c>
      <c r="J244" s="6" t="e">
        <f>IF((SUM(F244:I244))=SUM(J243,J211),SUM(J243,J211),"HIBA!")</f>
        <v>#REF!</v>
      </c>
      <c r="K244" s="8" t="e">
        <f ca="1">SUM(K243,K211)</f>
        <v>#REF!</v>
      </c>
      <c r="L244" s="7" t="e">
        <f>SUM(L243,L211)</f>
        <v>#REF!</v>
      </c>
      <c r="M244" s="7" t="e">
        <f>SUM(M243,M211)</f>
        <v>#REF!</v>
      </c>
      <c r="N244" s="6" t="e">
        <f ca="1"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 ca="1"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 ca="1"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 ca="1"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 ca="1"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 ca="1"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 ca="1"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 ca="1"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 ca="1"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 ca="1">IF((SUM(AT244:AW244))=SUM(AX243,AX211),SUM(AX243,AX211),"HIBA!")</f>
        <v>#REF!</v>
      </c>
    </row>
    <row r="245" spans="1:50" x14ac:dyDescent="0.25">
      <c r="F245" s="2" t="e">
        <f>IF(F137=F244,"",F137-F244)</f>
        <v>#REF!</v>
      </c>
      <c r="J245" s="2" t="e">
        <f>IF(J137=J244,"",J137-J244)</f>
        <v>#REF!</v>
      </c>
      <c r="N245" s="2" t="e">
        <f ca="1">IF(N137=N244,"",N137-N244)</f>
        <v>#REF!</v>
      </c>
      <c r="R245" s="2" t="e">
        <f ca="1">IF(R137=R244,"",R137-R244)</f>
        <v>#REF!</v>
      </c>
      <c r="V245" s="2" t="e">
        <f ca="1">IF(V137=V244,"",V137-V244)</f>
        <v>#REF!</v>
      </c>
      <c r="Z245" s="2" t="e">
        <f ca="1">IF(Z137=Z244,"",Z137-Z244)</f>
        <v>#REF!</v>
      </c>
      <c r="AD245" s="2" t="e">
        <f ca="1">IF(AD137=AD244,"",AD137-AD244)</f>
        <v>#REF!</v>
      </c>
      <c r="AH245" s="2" t="e">
        <f ca="1">IF(AH137=AH244,"",AH137-AH244)</f>
        <v>#REF!</v>
      </c>
      <c r="AL245" s="2" t="e">
        <f ca="1">IF(AL137=AL244,"",AL137-AL244)</f>
        <v>#REF!</v>
      </c>
      <c r="AP245" s="2" t="e">
        <f ca="1">IF(AP137=AP244,"",AP137-AP244)</f>
        <v>#REF!</v>
      </c>
      <c r="AT245" s="2" t="e">
        <f ca="1">IF(AT137=AT244,"",AT137-AT244)</f>
        <v>#REF!</v>
      </c>
      <c r="AX245" s="2" t="e">
        <f ca="1">IF(AX137=AX244,"",AX137-AX244)</f>
        <v>#REF!</v>
      </c>
    </row>
  </sheetData>
  <sheetProtection selectLockedCells="1"/>
  <mergeCells count="27"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83" t="s">
        <v>682</v>
      </c>
      <c r="B1" s="717"/>
      <c r="C1" s="717"/>
      <c r="D1" s="717"/>
      <c r="E1" s="717"/>
      <c r="F1" s="717"/>
      <c r="G1" s="717"/>
      <c r="H1" s="222"/>
    </row>
    <row r="2" spans="1:12" ht="22.5" customHeight="1" x14ac:dyDescent="0.35">
      <c r="A2" s="718" t="s">
        <v>486</v>
      </c>
      <c r="B2" s="718"/>
      <c r="C2" s="718"/>
      <c r="D2" s="718"/>
      <c r="E2" s="718"/>
      <c r="F2" s="718"/>
      <c r="G2" s="718"/>
      <c r="H2" s="222"/>
    </row>
    <row r="3" spans="1:12" x14ac:dyDescent="0.3">
      <c r="A3" s="227"/>
      <c r="B3" s="227"/>
      <c r="C3" s="227"/>
      <c r="D3" s="227"/>
      <c r="E3" s="227"/>
      <c r="F3" s="227"/>
      <c r="G3" s="227"/>
      <c r="H3" s="222"/>
    </row>
    <row r="4" spans="1:12" ht="27.6" x14ac:dyDescent="0.3">
      <c r="A4" s="226" t="s">
        <v>197</v>
      </c>
      <c r="B4" s="225" t="s">
        <v>463</v>
      </c>
      <c r="C4" s="224" t="s">
        <v>485</v>
      </c>
      <c r="D4" s="224" t="s">
        <v>484</v>
      </c>
      <c r="E4" s="224" t="s">
        <v>483</v>
      </c>
      <c r="F4" s="224" t="s">
        <v>482</v>
      </c>
      <c r="G4" s="223" t="s">
        <v>481</v>
      </c>
      <c r="H4" s="222"/>
    </row>
    <row r="5" spans="1:12" x14ac:dyDescent="0.3">
      <c r="A5" s="215" t="s">
        <v>673</v>
      </c>
      <c r="B5" s="221"/>
      <c r="C5" s="215">
        <v>25292</v>
      </c>
      <c r="D5" s="215"/>
      <c r="E5" s="215"/>
      <c r="F5" s="215"/>
      <c r="G5" s="215">
        <f>SUM(C5:F5)</f>
        <v>25292</v>
      </c>
      <c r="H5" s="207"/>
      <c r="I5" s="205"/>
      <c r="J5" s="205">
        <v>331</v>
      </c>
      <c r="K5" s="205"/>
      <c r="L5" s="205"/>
    </row>
    <row r="6" spans="1:12" x14ac:dyDescent="0.3">
      <c r="A6" s="217" t="s">
        <v>480</v>
      </c>
      <c r="B6" s="216"/>
      <c r="C6" s="215">
        <v>0</v>
      </c>
      <c r="D6" s="215"/>
      <c r="E6" s="215"/>
      <c r="F6" s="215"/>
      <c r="G6" s="215">
        <f>SUM(C6:F6)</f>
        <v>0</v>
      </c>
      <c r="H6" s="207"/>
      <c r="I6" s="205"/>
      <c r="J6" s="205">
        <v>19947</v>
      </c>
      <c r="K6" s="205"/>
      <c r="L6" s="205"/>
    </row>
    <row r="7" spans="1:12" hidden="1" x14ac:dyDescent="0.3">
      <c r="A7" s="215"/>
      <c r="B7" s="221"/>
      <c r="C7" s="215"/>
      <c r="D7" s="215"/>
      <c r="E7" s="215"/>
      <c r="F7" s="215"/>
      <c r="G7" s="215">
        <f>SUM(C7:F7)</f>
        <v>0</v>
      </c>
      <c r="H7" s="207"/>
      <c r="I7" s="205"/>
      <c r="J7" s="205"/>
      <c r="K7" s="205"/>
      <c r="L7" s="205"/>
    </row>
    <row r="8" spans="1:12" hidden="1" x14ac:dyDescent="0.3">
      <c r="A8" s="215"/>
      <c r="B8" s="221"/>
      <c r="C8" s="215"/>
      <c r="D8" s="215"/>
      <c r="E8" s="215"/>
      <c r="F8" s="215"/>
      <c r="G8" s="215">
        <f>SUM(C8:F8)</f>
        <v>0</v>
      </c>
      <c r="H8" s="207"/>
      <c r="I8" s="205"/>
      <c r="J8" s="205"/>
      <c r="K8" s="205"/>
      <c r="L8" s="205"/>
    </row>
    <row r="9" spans="1:12" x14ac:dyDescent="0.3">
      <c r="A9" s="214" t="s">
        <v>319</v>
      </c>
      <c r="B9" s="213" t="s">
        <v>318</v>
      </c>
      <c r="C9" s="212">
        <f>SUM(C5:C8)</f>
        <v>25292</v>
      </c>
      <c r="D9" s="212">
        <f>SUM(D5:D8)</f>
        <v>0</v>
      </c>
      <c r="E9" s="212">
        <f>SUM(E5:E8)</f>
        <v>0</v>
      </c>
      <c r="F9" s="212">
        <f>SUM(F5:F8)</f>
        <v>0</v>
      </c>
      <c r="G9" s="212">
        <f>SUM(G5:G8)</f>
        <v>25292</v>
      </c>
      <c r="H9" s="207"/>
      <c r="I9" s="205"/>
      <c r="J9" s="205">
        <v>3520</v>
      </c>
      <c r="K9" s="205"/>
      <c r="L9" s="205"/>
    </row>
    <row r="10" spans="1:12" hidden="1" x14ac:dyDescent="0.3">
      <c r="A10" s="214"/>
      <c r="B10" s="213"/>
      <c r="C10" s="212"/>
      <c r="D10" s="212"/>
      <c r="E10" s="212"/>
      <c r="F10" s="212"/>
      <c r="G10" s="212">
        <f t="shared" ref="G10:G20" si="0">SUM(C10:F10)</f>
        <v>0</v>
      </c>
      <c r="H10" s="207"/>
      <c r="I10" s="205"/>
      <c r="J10" s="205"/>
      <c r="K10" s="205"/>
      <c r="L10" s="205"/>
    </row>
    <row r="11" spans="1:12" hidden="1" x14ac:dyDescent="0.3">
      <c r="A11" s="214"/>
      <c r="B11" s="213"/>
      <c r="C11" s="212"/>
      <c r="D11" s="212"/>
      <c r="E11" s="212"/>
      <c r="F11" s="212"/>
      <c r="G11" s="212">
        <f t="shared" si="0"/>
        <v>0</v>
      </c>
      <c r="H11" s="207"/>
      <c r="I11" s="205"/>
      <c r="J11" s="205"/>
      <c r="K11" s="205"/>
      <c r="L11" s="205"/>
    </row>
    <row r="12" spans="1:12" hidden="1" x14ac:dyDescent="0.3">
      <c r="A12" s="214"/>
      <c r="B12" s="213"/>
      <c r="C12" s="212"/>
      <c r="D12" s="212"/>
      <c r="E12" s="212"/>
      <c r="F12" s="212"/>
      <c r="G12" s="212">
        <f t="shared" si="0"/>
        <v>0</v>
      </c>
      <c r="H12" s="207"/>
      <c r="I12" s="205"/>
      <c r="J12" s="205"/>
      <c r="K12" s="205"/>
      <c r="L12" s="205"/>
    </row>
    <row r="13" spans="1:12" hidden="1" x14ac:dyDescent="0.3">
      <c r="A13" s="214"/>
      <c r="B13" s="213"/>
      <c r="C13" s="212"/>
      <c r="D13" s="212"/>
      <c r="E13" s="212"/>
      <c r="F13" s="212"/>
      <c r="G13" s="212">
        <f t="shared" si="0"/>
        <v>0</v>
      </c>
      <c r="H13" s="207"/>
      <c r="I13" s="205"/>
      <c r="J13" s="205"/>
      <c r="K13" s="205"/>
      <c r="L13" s="205"/>
    </row>
    <row r="14" spans="1:12" x14ac:dyDescent="0.3">
      <c r="A14" s="214" t="s">
        <v>479</v>
      </c>
      <c r="B14" s="213" t="s">
        <v>316</v>
      </c>
      <c r="C14" s="212">
        <f>SUM(C10:C13)</f>
        <v>0</v>
      </c>
      <c r="D14" s="212">
        <f>SUM(D10:D13)</f>
        <v>0</v>
      </c>
      <c r="E14" s="212">
        <f>SUM(E10:E13)</f>
        <v>0</v>
      </c>
      <c r="F14" s="212">
        <f>SUM(F10:F13)</f>
        <v>0</v>
      </c>
      <c r="G14" s="212">
        <f t="shared" si="0"/>
        <v>0</v>
      </c>
      <c r="H14" s="207"/>
      <c r="I14" s="205"/>
      <c r="J14" s="205">
        <v>1494</v>
      </c>
      <c r="K14" s="205"/>
      <c r="L14" s="205"/>
    </row>
    <row r="15" spans="1:12" hidden="1" x14ac:dyDescent="0.3">
      <c r="A15" s="212"/>
      <c r="B15" s="212"/>
      <c r="C15" s="212"/>
      <c r="D15" s="212"/>
      <c r="E15" s="212"/>
      <c r="F15" s="212"/>
      <c r="G15" s="212">
        <f t="shared" si="0"/>
        <v>0</v>
      </c>
      <c r="H15" s="207"/>
      <c r="I15" s="205"/>
      <c r="J15" s="205"/>
      <c r="K15" s="205"/>
      <c r="L15" s="205"/>
    </row>
    <row r="16" spans="1:12" hidden="1" x14ac:dyDescent="0.3">
      <c r="A16" s="214"/>
      <c r="B16" s="213"/>
      <c r="C16" s="212"/>
      <c r="D16" s="212"/>
      <c r="E16" s="212"/>
      <c r="F16" s="212"/>
      <c r="G16" s="212">
        <f t="shared" si="0"/>
        <v>0</v>
      </c>
      <c r="H16" s="207"/>
      <c r="I16" s="205"/>
      <c r="J16" s="205"/>
      <c r="K16" s="205"/>
      <c r="L16" s="205"/>
    </row>
    <row r="17" spans="1:12" hidden="1" x14ac:dyDescent="0.3">
      <c r="A17" s="214"/>
      <c r="B17" s="213"/>
      <c r="C17" s="212"/>
      <c r="D17" s="212"/>
      <c r="E17" s="212"/>
      <c r="F17" s="212"/>
      <c r="G17" s="212">
        <f t="shared" si="0"/>
        <v>0</v>
      </c>
      <c r="H17" s="207"/>
      <c r="I17" s="205"/>
      <c r="J17" s="205"/>
      <c r="K17" s="205"/>
      <c r="L17" s="205"/>
    </row>
    <row r="18" spans="1:12" hidden="1" x14ac:dyDescent="0.3">
      <c r="A18" s="214"/>
      <c r="B18" s="213"/>
      <c r="C18" s="212"/>
      <c r="D18" s="212"/>
      <c r="E18" s="212"/>
      <c r="F18" s="212"/>
      <c r="G18" s="212">
        <f t="shared" si="0"/>
        <v>0</v>
      </c>
      <c r="H18" s="207"/>
      <c r="I18" s="205"/>
      <c r="J18" s="205"/>
      <c r="K18" s="205"/>
      <c r="L18" s="205"/>
    </row>
    <row r="19" spans="1:12" x14ac:dyDescent="0.3">
      <c r="A19" s="214" t="s">
        <v>315</v>
      </c>
      <c r="B19" s="213" t="s">
        <v>314</v>
      </c>
      <c r="C19" s="212">
        <v>1550</v>
      </c>
      <c r="D19" s="212">
        <f>SUM(D15:D18)</f>
        <v>0</v>
      </c>
      <c r="E19" s="212">
        <f>SUM(E15:E18)</f>
        <v>0</v>
      </c>
      <c r="F19" s="212">
        <f>SUM(F15:F18)</f>
        <v>0</v>
      </c>
      <c r="G19" s="212">
        <f t="shared" si="0"/>
        <v>1550</v>
      </c>
      <c r="H19" s="207"/>
      <c r="I19" s="205"/>
      <c r="J19" s="205">
        <f>SUM(J5:J14)</f>
        <v>25292</v>
      </c>
      <c r="K19" s="205"/>
      <c r="L19" s="205"/>
    </row>
    <row r="20" spans="1:12" x14ac:dyDescent="0.3">
      <c r="A20" s="217" t="s">
        <v>478</v>
      </c>
      <c r="B20" s="216"/>
      <c r="C20" s="215">
        <v>0</v>
      </c>
      <c r="D20" s="215">
        <v>200</v>
      </c>
      <c r="E20" s="215">
        <v>200</v>
      </c>
      <c r="F20" s="215">
        <v>200</v>
      </c>
      <c r="G20" s="215">
        <f t="shared" si="0"/>
        <v>600</v>
      </c>
      <c r="H20" s="207"/>
      <c r="I20" s="205"/>
      <c r="J20" s="205"/>
      <c r="K20" s="205"/>
      <c r="L20" s="205"/>
    </row>
    <row r="21" spans="1:12" x14ac:dyDescent="0.3">
      <c r="A21" s="214" t="s">
        <v>313</v>
      </c>
      <c r="B21" s="213" t="s">
        <v>312</v>
      </c>
      <c r="C21" s="212">
        <f>SUM(C20:C20)</f>
        <v>0</v>
      </c>
      <c r="D21" s="212">
        <f>SUM(D20:D20)</f>
        <v>200</v>
      </c>
      <c r="E21" s="212">
        <f>SUM(E20:E20)</f>
        <v>200</v>
      </c>
      <c r="F21" s="212">
        <f>SUM(F20:F20)</f>
        <v>200</v>
      </c>
      <c r="G21" s="212">
        <f>SUM(G20)</f>
        <v>600</v>
      </c>
      <c r="H21" s="207"/>
      <c r="I21" s="205"/>
      <c r="J21" s="205"/>
      <c r="K21" s="205"/>
      <c r="L21" s="205"/>
    </row>
    <row r="22" spans="1:12" hidden="1" x14ac:dyDescent="0.3">
      <c r="A22" s="214"/>
      <c r="B22" s="213"/>
      <c r="C22" s="212"/>
      <c r="D22" s="212"/>
      <c r="E22" s="212"/>
      <c r="F22" s="212"/>
      <c r="G22" s="212">
        <f t="shared" ref="G22:G28" si="1">SUM(C22:F22)</f>
        <v>0</v>
      </c>
      <c r="H22" s="207"/>
      <c r="I22" s="205"/>
      <c r="J22" s="205"/>
      <c r="K22" s="205"/>
      <c r="L22" s="205"/>
    </row>
    <row r="23" spans="1:12" hidden="1" x14ac:dyDescent="0.3">
      <c r="A23" s="214"/>
      <c r="B23" s="213"/>
      <c r="C23" s="212"/>
      <c r="D23" s="212"/>
      <c r="E23" s="212"/>
      <c r="F23" s="212"/>
      <c r="G23" s="212">
        <f t="shared" si="1"/>
        <v>0</v>
      </c>
      <c r="H23" s="207"/>
      <c r="I23" s="205"/>
      <c r="J23" s="205"/>
      <c r="K23" s="205"/>
      <c r="L23" s="205"/>
    </row>
    <row r="24" spans="1:12" x14ac:dyDescent="0.3">
      <c r="A24" s="214" t="s">
        <v>311</v>
      </c>
      <c r="B24" s="213" t="s">
        <v>310</v>
      </c>
      <c r="C24" s="212">
        <f>SUM(C22:C23)</f>
        <v>0</v>
      </c>
      <c r="D24" s="212">
        <f>SUM(D22:D23)</f>
        <v>0</v>
      </c>
      <c r="E24" s="212">
        <f>SUM(E22:E23)</f>
        <v>0</v>
      </c>
      <c r="F24" s="212">
        <f>SUM(F22:F23)</f>
        <v>0</v>
      </c>
      <c r="G24" s="212">
        <f t="shared" si="1"/>
        <v>0</v>
      </c>
      <c r="H24" s="207"/>
      <c r="I24" s="205"/>
      <c r="J24" s="205"/>
      <c r="K24" s="205"/>
      <c r="L24" s="205"/>
    </row>
    <row r="25" spans="1:12" hidden="1" x14ac:dyDescent="0.3">
      <c r="A25" s="214"/>
      <c r="B25" s="213"/>
      <c r="C25" s="212"/>
      <c r="D25" s="212"/>
      <c r="E25" s="212"/>
      <c r="F25" s="212"/>
      <c r="G25" s="212">
        <f t="shared" si="1"/>
        <v>0</v>
      </c>
      <c r="H25" s="207"/>
      <c r="I25" s="205"/>
      <c r="J25" s="205"/>
      <c r="K25" s="205"/>
      <c r="L25" s="205"/>
    </row>
    <row r="26" spans="1:12" hidden="1" x14ac:dyDescent="0.3">
      <c r="A26" s="214"/>
      <c r="B26" s="213"/>
      <c r="C26" s="212"/>
      <c r="D26" s="212"/>
      <c r="E26" s="212"/>
      <c r="F26" s="212"/>
      <c r="G26" s="212">
        <f t="shared" si="1"/>
        <v>0</v>
      </c>
      <c r="H26" s="207"/>
      <c r="I26" s="205"/>
      <c r="J26" s="205"/>
      <c r="K26" s="205"/>
      <c r="L26" s="205"/>
    </row>
    <row r="27" spans="1:12" ht="27.6" x14ac:dyDescent="0.3">
      <c r="A27" s="214" t="s">
        <v>309</v>
      </c>
      <c r="B27" s="213" t="s">
        <v>308</v>
      </c>
      <c r="C27" s="212">
        <f>SUM(C25:C26)</f>
        <v>0</v>
      </c>
      <c r="D27" s="212">
        <f>SUM(D25:D26)</f>
        <v>0</v>
      </c>
      <c r="E27" s="212">
        <f>SUM(E25:E26)</f>
        <v>0</v>
      </c>
      <c r="F27" s="212">
        <f>SUM(F25:F26)</f>
        <v>0</v>
      </c>
      <c r="G27" s="212">
        <f t="shared" si="1"/>
        <v>0</v>
      </c>
      <c r="H27" s="207"/>
      <c r="I27" s="205"/>
      <c r="J27" s="205"/>
      <c r="K27" s="205"/>
      <c r="L27" s="205"/>
    </row>
    <row r="28" spans="1:12" ht="27.6" x14ac:dyDescent="0.3">
      <c r="A28" s="214" t="s">
        <v>307</v>
      </c>
      <c r="B28" s="213" t="s">
        <v>306</v>
      </c>
      <c r="C28" s="212">
        <f>SUM(C9+C14+C19+C21)*0.27</f>
        <v>7247.34</v>
      </c>
      <c r="D28" s="212">
        <v>55</v>
      </c>
      <c r="E28" s="212">
        <v>55</v>
      </c>
      <c r="F28" s="212">
        <v>55</v>
      </c>
      <c r="G28" s="212">
        <f t="shared" si="1"/>
        <v>7412.34</v>
      </c>
      <c r="H28" s="207"/>
      <c r="I28" s="205"/>
      <c r="J28" s="205"/>
      <c r="K28" s="205"/>
      <c r="L28" s="205"/>
    </row>
    <row r="29" spans="1:12" ht="15.6" x14ac:dyDescent="0.3">
      <c r="A29" s="220" t="s">
        <v>305</v>
      </c>
      <c r="B29" s="219" t="s">
        <v>304</v>
      </c>
      <c r="C29" s="218">
        <f>SUM(C27,C24,C21,C19,C14,C9,C28)</f>
        <v>34089.339999999997</v>
      </c>
      <c r="D29" s="218">
        <f>SUM(D27,D24,D21,D19,D14,D9,D28)</f>
        <v>255</v>
      </c>
      <c r="E29" s="218">
        <f>SUM(E27,E24,E21,E19,E14,E9,E28)</f>
        <v>255</v>
      </c>
      <c r="F29" s="218">
        <f>SUM(F27,F24,F21,F19,F14,F9,F28)</f>
        <v>255</v>
      </c>
      <c r="G29" s="218">
        <f>SUM(G9+G14+G19+G21+G24+G27+G28)</f>
        <v>34854.339999999997</v>
      </c>
      <c r="H29" s="207"/>
      <c r="I29" s="205"/>
      <c r="J29" s="205"/>
      <c r="K29" s="205"/>
      <c r="L29" s="205"/>
    </row>
    <row r="30" spans="1:12" x14ac:dyDescent="0.3">
      <c r="A30" s="217" t="s">
        <v>477</v>
      </c>
      <c r="B30" s="213"/>
      <c r="C30" s="215">
        <v>0</v>
      </c>
      <c r="D30" s="215"/>
      <c r="E30" s="215"/>
      <c r="F30" s="215"/>
      <c r="G30" s="215">
        <f>SUM(C30:F30)</f>
        <v>0</v>
      </c>
      <c r="H30" s="207"/>
      <c r="I30" s="205"/>
      <c r="J30" s="205"/>
      <c r="K30" s="205"/>
      <c r="L30" s="205"/>
    </row>
    <row r="31" spans="1:12" x14ac:dyDescent="0.3">
      <c r="A31" s="217" t="s">
        <v>476</v>
      </c>
      <c r="B31" s="216"/>
      <c r="C31" s="215">
        <v>0</v>
      </c>
      <c r="D31" s="215"/>
      <c r="E31" s="215"/>
      <c r="F31" s="215"/>
      <c r="G31" s="215">
        <f>SUM(C31:F31)</f>
        <v>0</v>
      </c>
      <c r="H31" s="207"/>
      <c r="I31" s="205"/>
      <c r="J31" s="205"/>
      <c r="K31" s="205"/>
      <c r="L31" s="205"/>
    </row>
    <row r="32" spans="1:12" hidden="1" x14ac:dyDescent="0.3">
      <c r="A32" s="214"/>
      <c r="B32" s="213"/>
      <c r="C32" s="215"/>
      <c r="D32" s="215"/>
      <c r="E32" s="215"/>
      <c r="F32" s="215"/>
      <c r="G32" s="215">
        <f>SUM(C32:F32)</f>
        <v>0</v>
      </c>
      <c r="H32" s="207"/>
      <c r="I32" s="205"/>
      <c r="J32" s="205"/>
      <c r="K32" s="205"/>
      <c r="L32" s="205"/>
    </row>
    <row r="33" spans="1:12" hidden="1" x14ac:dyDescent="0.3">
      <c r="A33" s="214"/>
      <c r="B33" s="213"/>
      <c r="C33" s="215"/>
      <c r="D33" s="215"/>
      <c r="E33" s="215"/>
      <c r="F33" s="215"/>
      <c r="G33" s="215">
        <f>SUM(C33:F33)</f>
        <v>0</v>
      </c>
      <c r="H33" s="207"/>
      <c r="I33" s="205"/>
      <c r="J33" s="205"/>
      <c r="K33" s="205"/>
      <c r="L33" s="205"/>
    </row>
    <row r="34" spans="1:12" x14ac:dyDescent="0.3">
      <c r="A34" s="214" t="s">
        <v>303</v>
      </c>
      <c r="B34" s="213" t="s">
        <v>302</v>
      </c>
      <c r="C34" s="212">
        <v>0</v>
      </c>
      <c r="D34" s="212">
        <f>SUM(D30:D33)</f>
        <v>0</v>
      </c>
      <c r="E34" s="212">
        <f>SUM(E30:E33)</f>
        <v>0</v>
      </c>
      <c r="F34" s="212">
        <f>SUM(F30:F33)</f>
        <v>0</v>
      </c>
      <c r="G34" s="212">
        <f>SUM(G30:G33)</f>
        <v>0</v>
      </c>
      <c r="H34" s="207"/>
      <c r="I34" s="205"/>
      <c r="J34" s="205"/>
      <c r="K34" s="205"/>
      <c r="L34" s="205"/>
    </row>
    <row r="35" spans="1:12" hidden="1" x14ac:dyDescent="0.3">
      <c r="A35" s="214"/>
      <c r="B35" s="213"/>
      <c r="C35" s="212"/>
      <c r="D35" s="212"/>
      <c r="E35" s="212"/>
      <c r="F35" s="212"/>
      <c r="G35" s="212">
        <f t="shared" ref="G35:G45" si="2">SUM(C35:F35)</f>
        <v>0</v>
      </c>
      <c r="H35" s="207"/>
      <c r="I35" s="205"/>
      <c r="J35" s="205"/>
      <c r="K35" s="205"/>
      <c r="L35" s="205"/>
    </row>
    <row r="36" spans="1:12" hidden="1" x14ac:dyDescent="0.3">
      <c r="A36" s="214"/>
      <c r="B36" s="213"/>
      <c r="C36" s="212"/>
      <c r="D36" s="212"/>
      <c r="E36" s="212"/>
      <c r="F36" s="212"/>
      <c r="G36" s="212">
        <f t="shared" si="2"/>
        <v>0</v>
      </c>
      <c r="H36" s="207"/>
      <c r="I36" s="205"/>
      <c r="J36" s="205"/>
      <c r="K36" s="205"/>
      <c r="L36" s="205"/>
    </row>
    <row r="37" spans="1:12" hidden="1" x14ac:dyDescent="0.3">
      <c r="A37" s="214"/>
      <c r="B37" s="213"/>
      <c r="C37" s="212"/>
      <c r="D37" s="212"/>
      <c r="E37" s="212"/>
      <c r="F37" s="212"/>
      <c r="G37" s="212">
        <f t="shared" si="2"/>
        <v>0</v>
      </c>
      <c r="H37" s="207"/>
      <c r="I37" s="205"/>
      <c r="J37" s="205"/>
      <c r="K37" s="205"/>
      <c r="L37" s="205"/>
    </row>
    <row r="38" spans="1:12" hidden="1" x14ac:dyDescent="0.3">
      <c r="A38" s="214"/>
      <c r="B38" s="213"/>
      <c r="C38" s="212"/>
      <c r="D38" s="212"/>
      <c r="E38" s="212"/>
      <c r="F38" s="212"/>
      <c r="G38" s="212">
        <f t="shared" si="2"/>
        <v>0</v>
      </c>
      <c r="H38" s="207"/>
      <c r="I38" s="205"/>
      <c r="J38" s="205"/>
      <c r="K38" s="205"/>
      <c r="L38" s="205"/>
    </row>
    <row r="39" spans="1:12" x14ac:dyDescent="0.3">
      <c r="A39" s="214" t="s">
        <v>301</v>
      </c>
      <c r="B39" s="213" t="s">
        <v>300</v>
      </c>
      <c r="C39" s="212">
        <v>0</v>
      </c>
      <c r="D39" s="212">
        <v>3500</v>
      </c>
      <c r="E39" s="212">
        <f>SUM(E35:E38)</f>
        <v>0</v>
      </c>
      <c r="F39" s="212">
        <f>SUM(F35:F38)</f>
        <v>0</v>
      </c>
      <c r="G39" s="212">
        <f t="shared" si="2"/>
        <v>3500</v>
      </c>
      <c r="H39" s="207"/>
      <c r="I39" s="205"/>
      <c r="J39" s="205"/>
      <c r="K39" s="205"/>
      <c r="L39" s="205"/>
    </row>
    <row r="40" spans="1:12" hidden="1" x14ac:dyDescent="0.3">
      <c r="A40" s="214"/>
      <c r="B40" s="213"/>
      <c r="C40" s="212"/>
      <c r="D40" s="212"/>
      <c r="E40" s="212"/>
      <c r="F40" s="212"/>
      <c r="G40" s="212">
        <f t="shared" si="2"/>
        <v>0</v>
      </c>
      <c r="H40" s="207"/>
      <c r="I40" s="205"/>
      <c r="J40" s="205"/>
      <c r="K40" s="205"/>
      <c r="L40" s="205"/>
    </row>
    <row r="41" spans="1:12" hidden="1" x14ac:dyDescent="0.3">
      <c r="A41" s="214"/>
      <c r="B41" s="213"/>
      <c r="C41" s="212"/>
      <c r="D41" s="212"/>
      <c r="E41" s="212"/>
      <c r="F41" s="212"/>
      <c r="G41" s="212">
        <f t="shared" si="2"/>
        <v>0</v>
      </c>
      <c r="H41" s="207"/>
      <c r="I41" s="205"/>
      <c r="J41" s="205"/>
      <c r="K41" s="205"/>
      <c r="L41" s="205"/>
    </row>
    <row r="42" spans="1:12" hidden="1" x14ac:dyDescent="0.3">
      <c r="A42" s="214"/>
      <c r="B42" s="213"/>
      <c r="C42" s="212"/>
      <c r="D42" s="212"/>
      <c r="E42" s="212"/>
      <c r="F42" s="212"/>
      <c r="G42" s="212">
        <f t="shared" si="2"/>
        <v>0</v>
      </c>
      <c r="H42" s="207"/>
      <c r="I42" s="205"/>
      <c r="J42" s="205"/>
      <c r="K42" s="205"/>
      <c r="L42" s="205"/>
    </row>
    <row r="43" spans="1:12" hidden="1" x14ac:dyDescent="0.3">
      <c r="A43" s="214"/>
      <c r="B43" s="213"/>
      <c r="C43" s="212"/>
      <c r="D43" s="212"/>
      <c r="E43" s="212"/>
      <c r="F43" s="212"/>
      <c r="G43" s="212">
        <f t="shared" si="2"/>
        <v>0</v>
      </c>
      <c r="H43" s="207"/>
      <c r="I43" s="205"/>
      <c r="J43" s="205"/>
      <c r="K43" s="205"/>
      <c r="L43" s="205"/>
    </row>
    <row r="44" spans="1:12" x14ac:dyDescent="0.3">
      <c r="A44" s="214" t="s">
        <v>299</v>
      </c>
      <c r="B44" s="213" t="s">
        <v>298</v>
      </c>
      <c r="C44" s="212">
        <f>SUM(C40:C43)</f>
        <v>0</v>
      </c>
      <c r="D44" s="212">
        <f>SUM(D40:D43)</f>
        <v>0</v>
      </c>
      <c r="E44" s="212">
        <f>SUM(E40:E43)</f>
        <v>0</v>
      </c>
      <c r="F44" s="212">
        <f>SUM(F40:F43)</f>
        <v>0</v>
      </c>
      <c r="G44" s="212">
        <f t="shared" si="2"/>
        <v>0</v>
      </c>
      <c r="H44" s="207"/>
      <c r="I44" s="205"/>
      <c r="J44" s="205"/>
      <c r="K44" s="205"/>
      <c r="L44" s="205"/>
    </row>
    <row r="45" spans="1:12" ht="27.6" x14ac:dyDescent="0.3">
      <c r="A45" s="214" t="s">
        <v>297</v>
      </c>
      <c r="B45" s="213" t="s">
        <v>296</v>
      </c>
      <c r="C45" s="212">
        <f>SUM(C44,C39,C34)*0.27</f>
        <v>0</v>
      </c>
      <c r="D45" s="212"/>
      <c r="E45" s="212"/>
      <c r="F45" s="212"/>
      <c r="G45" s="212">
        <f t="shared" si="2"/>
        <v>0</v>
      </c>
      <c r="H45" s="207"/>
      <c r="I45" s="205"/>
      <c r="J45" s="205"/>
      <c r="K45" s="205"/>
      <c r="L45" s="205"/>
    </row>
    <row r="46" spans="1:12" ht="15.6" x14ac:dyDescent="0.3">
      <c r="A46" s="211" t="s">
        <v>295</v>
      </c>
      <c r="B46" s="210" t="s">
        <v>294</v>
      </c>
      <c r="C46" s="209">
        <f>SUM(C44,C39,C34,C45)</f>
        <v>0</v>
      </c>
      <c r="D46" s="209">
        <f>SUM(D44,D39,D34,D45)</f>
        <v>3500</v>
      </c>
      <c r="E46" s="209">
        <f>SUM(E44,E39,E34,E45)</f>
        <v>0</v>
      </c>
      <c r="F46" s="209">
        <f>SUM(F44,F39,F34,F45)</f>
        <v>0</v>
      </c>
      <c r="G46" s="209">
        <f>SUM(G44,G39,G34,G45)</f>
        <v>3500</v>
      </c>
      <c r="H46" s="207"/>
      <c r="I46" s="205"/>
      <c r="J46" s="205"/>
      <c r="K46" s="205"/>
      <c r="L46" s="205"/>
    </row>
    <row r="47" spans="1:12" x14ac:dyDescent="0.3">
      <c r="A47" s="208"/>
      <c r="B47" s="208"/>
      <c r="C47" s="208"/>
      <c r="D47" s="208"/>
      <c r="E47" s="208"/>
      <c r="F47" s="208"/>
      <c r="G47" s="208"/>
      <c r="H47" s="207"/>
      <c r="I47" s="205"/>
      <c r="J47" s="205"/>
      <c r="K47" s="205"/>
      <c r="L47" s="205"/>
    </row>
    <row r="48" spans="1:12" x14ac:dyDescent="0.3">
      <c r="A48" s="203"/>
      <c r="B48" s="203"/>
      <c r="C48" s="203"/>
      <c r="D48" s="203"/>
      <c r="E48" s="203"/>
      <c r="F48" s="203"/>
      <c r="G48" s="203"/>
      <c r="H48" s="207"/>
      <c r="I48" s="205"/>
      <c r="J48" s="205"/>
      <c r="K48" s="205"/>
      <c r="L48" s="205"/>
    </row>
    <row r="49" spans="1:12" x14ac:dyDescent="0.3">
      <c r="A49" s="203"/>
      <c r="B49" s="203"/>
      <c r="C49" s="203"/>
      <c r="D49" s="203"/>
      <c r="E49" s="203"/>
      <c r="F49" s="203"/>
      <c r="G49" s="203"/>
      <c r="H49" s="205"/>
      <c r="I49" s="205"/>
      <c r="J49" s="205"/>
      <c r="K49" s="205"/>
      <c r="L49" s="205"/>
    </row>
    <row r="50" spans="1:12" x14ac:dyDescent="0.3">
      <c r="A50" s="203"/>
      <c r="B50" s="203"/>
      <c r="C50" s="206"/>
      <c r="D50" s="206"/>
      <c r="E50" s="206"/>
      <c r="F50" s="206"/>
      <c r="G50" s="206"/>
      <c r="H50" s="205"/>
      <c r="I50" s="205"/>
      <c r="J50" s="205"/>
      <c r="K50" s="205"/>
      <c r="L50" s="205"/>
    </row>
    <row r="51" spans="1:12" x14ac:dyDescent="0.3">
      <c r="A51" s="203"/>
      <c r="B51" s="203"/>
      <c r="C51" s="203"/>
      <c r="D51" s="203"/>
      <c r="E51" s="203"/>
      <c r="F51" s="203"/>
      <c r="G51" s="203"/>
      <c r="H51" s="205"/>
      <c r="I51" s="205"/>
      <c r="J51" s="205"/>
      <c r="K51" s="205"/>
      <c r="L51" s="205"/>
    </row>
    <row r="52" spans="1:12" x14ac:dyDescent="0.3">
      <c r="A52" s="203"/>
      <c r="B52" s="202"/>
      <c r="C52" s="204"/>
      <c r="D52" s="204"/>
      <c r="E52" s="204"/>
      <c r="F52" s="204"/>
      <c r="G52" s="204"/>
    </row>
    <row r="53" spans="1:12" x14ac:dyDescent="0.3">
      <c r="A53" s="203"/>
      <c r="B53" s="202"/>
      <c r="C53" s="204"/>
      <c r="D53" s="204"/>
      <c r="E53" s="204"/>
      <c r="F53" s="204"/>
      <c r="G53" s="204"/>
    </row>
    <row r="54" spans="1:12" x14ac:dyDescent="0.3">
      <c r="A54" s="203"/>
      <c r="B54" s="202"/>
      <c r="C54" s="201"/>
      <c r="D54" s="201"/>
      <c r="E54" s="201"/>
      <c r="F54" s="201"/>
      <c r="G54" s="201"/>
    </row>
    <row r="56" spans="1:12" x14ac:dyDescent="0.3">
      <c r="C56" s="200"/>
      <c r="D56" s="200"/>
      <c r="E56" s="200"/>
      <c r="F56" s="200"/>
      <c r="G56" s="20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92" t="s">
        <v>682</v>
      </c>
      <c r="B1" s="715"/>
      <c r="C1" s="715"/>
      <c r="D1" s="715"/>
      <c r="E1" s="715"/>
      <c r="F1" s="715"/>
      <c r="G1" s="715"/>
      <c r="H1" s="222"/>
    </row>
    <row r="2" spans="1:10" ht="24" customHeight="1" x14ac:dyDescent="0.35">
      <c r="A2" s="692" t="s">
        <v>556</v>
      </c>
      <c r="B2" s="711"/>
      <c r="C2" s="711"/>
      <c r="D2" s="711"/>
      <c r="E2" s="711"/>
      <c r="F2" s="711"/>
      <c r="G2" s="711"/>
      <c r="H2" s="222"/>
    </row>
    <row r="3" spans="1:10" x14ac:dyDescent="0.3">
      <c r="A3" s="222"/>
      <c r="B3" s="222"/>
      <c r="C3" s="222"/>
      <c r="D3" s="222"/>
      <c r="E3" s="222"/>
      <c r="F3" s="222"/>
      <c r="G3" s="222"/>
      <c r="H3" s="222"/>
    </row>
    <row r="4" spans="1:10" ht="26.4" x14ac:dyDescent="0.3">
      <c r="A4" s="264" t="s">
        <v>197</v>
      </c>
      <c r="B4" s="265" t="s">
        <v>463</v>
      </c>
      <c r="C4" s="230" t="s">
        <v>485</v>
      </c>
      <c r="D4" s="230" t="s">
        <v>484</v>
      </c>
      <c r="E4" s="230" t="s">
        <v>483</v>
      </c>
      <c r="F4" s="230" t="s">
        <v>482</v>
      </c>
      <c r="G4" s="231" t="s">
        <v>481</v>
      </c>
      <c r="H4" s="222"/>
    </row>
    <row r="5" spans="1:10" x14ac:dyDescent="0.3">
      <c r="A5" s="266" t="s">
        <v>557</v>
      </c>
      <c r="B5" s="267"/>
      <c r="C5" s="268">
        <v>4200</v>
      </c>
      <c r="D5" s="268">
        <v>0</v>
      </c>
      <c r="E5" s="268">
        <v>0</v>
      </c>
      <c r="F5" s="268">
        <v>0</v>
      </c>
      <c r="G5" s="268">
        <f>SUM(C5:F5)</f>
        <v>4200</v>
      </c>
      <c r="H5" s="222"/>
      <c r="J5" s="269"/>
    </row>
    <row r="6" spans="1:10" x14ac:dyDescent="0.3">
      <c r="A6" s="267"/>
      <c r="B6" s="267"/>
      <c r="C6" s="268"/>
      <c r="D6" s="268"/>
      <c r="E6" s="268"/>
      <c r="F6" s="268"/>
      <c r="G6" s="268"/>
      <c r="H6" s="222"/>
    </row>
    <row r="7" spans="1:10" x14ac:dyDescent="0.3">
      <c r="A7" s="267"/>
      <c r="B7" s="267"/>
      <c r="C7" s="268"/>
      <c r="D7" s="268"/>
      <c r="E7" s="268"/>
      <c r="F7" s="268"/>
      <c r="G7" s="268"/>
      <c r="H7" s="222"/>
    </row>
    <row r="8" spans="1:10" x14ac:dyDescent="0.3">
      <c r="A8" s="267"/>
      <c r="B8" s="267"/>
      <c r="C8" s="268"/>
      <c r="D8" s="268"/>
      <c r="E8" s="268"/>
      <c r="F8" s="268"/>
      <c r="G8" s="268"/>
      <c r="H8" s="222"/>
    </row>
    <row r="9" spans="1:10" ht="24.75" customHeight="1" x14ac:dyDescent="0.3">
      <c r="A9" s="270" t="s">
        <v>558</v>
      </c>
      <c r="B9" s="271" t="s">
        <v>324</v>
      </c>
      <c r="C9" s="272">
        <f>SUM(C5:C8)</f>
        <v>4200</v>
      </c>
      <c r="D9" s="272">
        <f>SUM(D5:D8)</f>
        <v>0</v>
      </c>
      <c r="E9" s="272">
        <f>SUM(E5:E8)</f>
        <v>0</v>
      </c>
      <c r="F9" s="272">
        <f>SUM(F5:F8)</f>
        <v>0</v>
      </c>
      <c r="G9" s="272">
        <f>SUM(G5:G8)</f>
        <v>4200</v>
      </c>
      <c r="H9" s="222"/>
    </row>
    <row r="10" spans="1:10" x14ac:dyDescent="0.3">
      <c r="A10" s="273" t="s">
        <v>674</v>
      </c>
      <c r="B10" s="274"/>
      <c r="C10" s="275">
        <v>34825</v>
      </c>
      <c r="D10" s="268">
        <v>0</v>
      </c>
      <c r="E10" s="268">
        <v>0</v>
      </c>
      <c r="F10" s="268">
        <v>0</v>
      </c>
      <c r="G10" s="268">
        <f t="shared" ref="G10:G21" si="0">SUM(C10:F10)</f>
        <v>34825</v>
      </c>
      <c r="H10" s="222"/>
    </row>
    <row r="11" spans="1:10" x14ac:dyDescent="0.3">
      <c r="A11" s="273" t="s">
        <v>559</v>
      </c>
      <c r="B11" s="274"/>
      <c r="C11" s="275">
        <v>0</v>
      </c>
      <c r="D11" s="268">
        <v>0</v>
      </c>
      <c r="E11" s="268">
        <v>0</v>
      </c>
      <c r="F11" s="268">
        <v>0</v>
      </c>
      <c r="G11" s="268">
        <f t="shared" si="0"/>
        <v>0</v>
      </c>
      <c r="H11" s="222"/>
    </row>
    <row r="12" spans="1:10" x14ac:dyDescent="0.3">
      <c r="A12" s="273" t="s">
        <v>675</v>
      </c>
      <c r="B12" s="274"/>
      <c r="C12" s="275">
        <v>1200</v>
      </c>
      <c r="D12" s="268">
        <v>0</v>
      </c>
      <c r="E12" s="268">
        <v>0</v>
      </c>
      <c r="F12" s="268">
        <v>0</v>
      </c>
      <c r="G12" s="268">
        <f t="shared" si="0"/>
        <v>1200</v>
      </c>
      <c r="H12" s="222"/>
    </row>
    <row r="13" spans="1:10" x14ac:dyDescent="0.3">
      <c r="A13" s="273" t="s">
        <v>560</v>
      </c>
      <c r="B13" s="274"/>
      <c r="C13" s="275">
        <v>3227</v>
      </c>
      <c r="D13" s="268">
        <v>0</v>
      </c>
      <c r="E13" s="268">
        <v>0</v>
      </c>
      <c r="F13" s="268">
        <v>0</v>
      </c>
      <c r="G13" s="268">
        <f t="shared" si="0"/>
        <v>3227</v>
      </c>
      <c r="H13" s="222"/>
      <c r="I13" s="387"/>
    </row>
    <row r="14" spans="1:10" x14ac:dyDescent="0.3">
      <c r="A14" s="273" t="s">
        <v>561</v>
      </c>
      <c r="B14" s="274"/>
      <c r="C14" s="275">
        <v>1000</v>
      </c>
      <c r="D14" s="268">
        <v>0</v>
      </c>
      <c r="E14" s="268">
        <v>0</v>
      </c>
      <c r="F14" s="268">
        <v>0</v>
      </c>
      <c r="G14" s="268">
        <f t="shared" si="0"/>
        <v>1000</v>
      </c>
      <c r="H14" s="222"/>
      <c r="I14" s="269"/>
    </row>
    <row r="15" spans="1:10" x14ac:dyDescent="0.3">
      <c r="A15" s="273" t="s">
        <v>562</v>
      </c>
      <c r="B15" s="274"/>
      <c r="C15" s="275">
        <v>150</v>
      </c>
      <c r="D15" s="268">
        <v>0</v>
      </c>
      <c r="E15" s="268">
        <v>0</v>
      </c>
      <c r="F15" s="268">
        <v>0</v>
      </c>
      <c r="G15" s="268">
        <f t="shared" si="0"/>
        <v>150</v>
      </c>
      <c r="H15" s="222"/>
      <c r="I15" s="387"/>
    </row>
    <row r="16" spans="1:10" x14ac:dyDescent="0.3">
      <c r="A16" s="273" t="s">
        <v>563</v>
      </c>
      <c r="B16" s="274"/>
      <c r="C16" s="275">
        <v>2000</v>
      </c>
      <c r="D16" s="268">
        <v>0</v>
      </c>
      <c r="E16" s="268">
        <v>0</v>
      </c>
      <c r="F16" s="268">
        <v>0</v>
      </c>
      <c r="G16" s="268">
        <f t="shared" si="0"/>
        <v>2000</v>
      </c>
      <c r="H16" s="222"/>
      <c r="I16" s="269"/>
    </row>
    <row r="17" spans="1:11" x14ac:dyDescent="0.3">
      <c r="A17" s="273" t="s">
        <v>564</v>
      </c>
      <c r="B17" s="274"/>
      <c r="C17" s="275">
        <v>0</v>
      </c>
      <c r="D17" s="268">
        <v>0</v>
      </c>
      <c r="E17" s="268">
        <v>0</v>
      </c>
      <c r="F17" s="268">
        <v>0</v>
      </c>
      <c r="G17" s="268">
        <f t="shared" si="0"/>
        <v>0</v>
      </c>
      <c r="H17" s="222"/>
    </row>
    <row r="18" spans="1:11" x14ac:dyDescent="0.3">
      <c r="A18" s="273" t="s">
        <v>676</v>
      </c>
      <c r="B18" s="274"/>
      <c r="C18" s="275">
        <v>1825</v>
      </c>
      <c r="D18" s="268">
        <v>0</v>
      </c>
      <c r="E18" s="268">
        <v>0</v>
      </c>
      <c r="F18" s="268">
        <v>0</v>
      </c>
      <c r="G18" s="268">
        <f t="shared" si="0"/>
        <v>1825</v>
      </c>
      <c r="H18" s="222"/>
    </row>
    <row r="19" spans="1:11" x14ac:dyDescent="0.3">
      <c r="A19" s="273" t="s">
        <v>677</v>
      </c>
      <c r="B19" s="274"/>
      <c r="C19" s="275">
        <v>23467</v>
      </c>
      <c r="D19" s="268"/>
      <c r="E19" s="268"/>
      <c r="F19" s="268"/>
      <c r="G19" s="268">
        <v>23467</v>
      </c>
      <c r="H19" s="222"/>
    </row>
    <row r="20" spans="1:11" x14ac:dyDescent="0.3">
      <c r="A20" s="273" t="s">
        <v>565</v>
      </c>
      <c r="B20" s="276"/>
      <c r="C20" s="277">
        <v>0</v>
      </c>
      <c r="D20" s="268">
        <v>0</v>
      </c>
      <c r="E20" s="268">
        <v>0</v>
      </c>
      <c r="F20" s="268">
        <v>0</v>
      </c>
      <c r="G20" s="268">
        <f t="shared" si="0"/>
        <v>0</v>
      </c>
      <c r="H20" s="222"/>
    </row>
    <row r="21" spans="1:11" x14ac:dyDescent="0.3">
      <c r="A21" s="273" t="s">
        <v>566</v>
      </c>
      <c r="B21" s="276"/>
      <c r="C21" s="277">
        <v>0</v>
      </c>
      <c r="D21" s="268">
        <v>0</v>
      </c>
      <c r="E21" s="268">
        <v>0</v>
      </c>
      <c r="F21" s="268">
        <v>0</v>
      </c>
      <c r="G21" s="268">
        <f t="shared" si="0"/>
        <v>0</v>
      </c>
      <c r="H21" s="222"/>
      <c r="I21" s="387"/>
    </row>
    <row r="22" spans="1:11" ht="20.25" customHeight="1" x14ac:dyDescent="0.3">
      <c r="A22" s="270" t="s">
        <v>567</v>
      </c>
      <c r="B22" s="271" t="s">
        <v>324</v>
      </c>
      <c r="C22" s="272">
        <f>SUM(C10:C21)</f>
        <v>67694</v>
      </c>
      <c r="D22" s="272">
        <f>SUM(D10:D21)</f>
        <v>0</v>
      </c>
      <c r="E22" s="272">
        <f>SUM(E10:E21)</f>
        <v>0</v>
      </c>
      <c r="F22" s="272">
        <f>SUM(F10:F21)</f>
        <v>0</v>
      </c>
      <c r="G22" s="272">
        <f>SUM(G10:G21)</f>
        <v>67694</v>
      </c>
      <c r="H22" s="222"/>
      <c r="K22" s="269"/>
    </row>
    <row r="23" spans="1:11" ht="23.25" customHeight="1" x14ac:dyDescent="0.3">
      <c r="A23" s="278" t="s">
        <v>568</v>
      </c>
      <c r="B23" s="279"/>
      <c r="C23" s="280">
        <f>SUM(C22,C9)</f>
        <v>71894</v>
      </c>
      <c r="D23" s="280">
        <f>SUM(D22,D9)</f>
        <v>0</v>
      </c>
      <c r="E23" s="280">
        <f>SUM(E22,E9)</f>
        <v>0</v>
      </c>
      <c r="F23" s="280">
        <f>SUM(F22,F9)</f>
        <v>0</v>
      </c>
      <c r="G23" s="280">
        <f>SUM(G22,G9)</f>
        <v>71894</v>
      </c>
      <c r="H23" s="222"/>
      <c r="I23" s="269"/>
    </row>
    <row r="24" spans="1:11" x14ac:dyDescent="0.3">
      <c r="A24" s="222"/>
      <c r="B24" s="222"/>
      <c r="C24" s="222"/>
      <c r="D24" s="222"/>
      <c r="E24" s="222"/>
      <c r="F24" s="222"/>
      <c r="G24" s="222"/>
      <c r="H24" s="222"/>
    </row>
    <row r="25" spans="1:11" x14ac:dyDescent="0.3">
      <c r="A25" s="222"/>
      <c r="B25" s="222"/>
      <c r="C25" s="222"/>
      <c r="D25" s="222"/>
      <c r="E25" s="222"/>
      <c r="F25" s="222"/>
      <c r="G25" s="222"/>
      <c r="H25" s="222"/>
    </row>
    <row r="26" spans="1:11" x14ac:dyDescent="0.3">
      <c r="A26" s="222"/>
      <c r="B26" s="222"/>
      <c r="C26" s="222"/>
      <c r="D26" s="222"/>
      <c r="E26" s="222"/>
      <c r="F26" s="222"/>
      <c r="G26" s="222"/>
      <c r="H26" s="222"/>
    </row>
    <row r="27" spans="1:11" x14ac:dyDescent="0.3">
      <c r="A27" s="222"/>
      <c r="B27" s="222"/>
      <c r="C27" s="222"/>
      <c r="D27" s="222"/>
      <c r="E27" s="222"/>
      <c r="F27" s="222"/>
      <c r="G27" s="222"/>
      <c r="H27" s="22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719" t="s">
        <v>682</v>
      </c>
      <c r="B1" s="720"/>
      <c r="C1" s="720"/>
      <c r="D1" s="720"/>
      <c r="E1" s="720"/>
      <c r="F1" s="720"/>
      <c r="G1" s="720"/>
      <c r="H1" s="720"/>
      <c r="I1" s="720"/>
      <c r="J1" s="720"/>
    </row>
    <row r="2" spans="1:10" ht="45" customHeight="1" x14ac:dyDescent="0.3">
      <c r="A2" s="719" t="s">
        <v>638</v>
      </c>
      <c r="B2" s="721"/>
      <c r="C2" s="721"/>
      <c r="D2" s="721"/>
      <c r="E2" s="721"/>
      <c r="F2" s="721"/>
      <c r="G2" s="721"/>
      <c r="H2" s="721"/>
      <c r="I2" s="721"/>
      <c r="J2" s="721"/>
    </row>
    <row r="3" spans="1:10" ht="26.25" customHeight="1" x14ac:dyDescent="0.35">
      <c r="A3" s="722" t="s">
        <v>680</v>
      </c>
      <c r="B3" s="723"/>
      <c r="C3" s="723"/>
      <c r="D3" s="723"/>
      <c r="E3" s="723"/>
      <c r="F3" s="699"/>
      <c r="G3" s="699"/>
      <c r="H3" s="699"/>
      <c r="I3" s="699"/>
      <c r="J3" s="699"/>
    </row>
    <row r="4" spans="1:10" ht="33.75" customHeight="1" x14ac:dyDescent="0.3">
      <c r="A4" s="357" t="s">
        <v>570</v>
      </c>
      <c r="B4" s="358"/>
      <c r="C4" s="358"/>
      <c r="D4" s="358"/>
      <c r="E4" s="358"/>
      <c r="F4" s="358"/>
      <c r="G4" s="358"/>
      <c r="H4" s="358"/>
      <c r="I4" s="358"/>
      <c r="J4" s="358"/>
    </row>
    <row r="5" spans="1:10" ht="96" customHeight="1" x14ac:dyDescent="0.3">
      <c r="A5" s="359" t="s">
        <v>197</v>
      </c>
      <c r="B5" s="295" t="s">
        <v>463</v>
      </c>
      <c r="C5" s="360" t="s">
        <v>639</v>
      </c>
      <c r="D5" s="360" t="s">
        <v>640</v>
      </c>
      <c r="E5" s="360" t="s">
        <v>641</v>
      </c>
      <c r="F5" s="360" t="s">
        <v>642</v>
      </c>
      <c r="G5" s="360" t="s">
        <v>643</v>
      </c>
      <c r="H5" s="360" t="s">
        <v>644</v>
      </c>
      <c r="I5" s="360" t="s">
        <v>645</v>
      </c>
      <c r="J5" s="360" t="s">
        <v>646</v>
      </c>
    </row>
    <row r="6" spans="1:10" x14ac:dyDescent="0.3">
      <c r="A6" s="299"/>
      <c r="B6" s="299"/>
      <c r="C6" s="299"/>
      <c r="D6" s="299"/>
      <c r="E6" s="299"/>
      <c r="F6" s="361"/>
      <c r="G6" s="362"/>
      <c r="H6" s="299"/>
      <c r="I6" s="299"/>
      <c r="J6" s="299"/>
    </row>
    <row r="7" spans="1:10" x14ac:dyDescent="0.3">
      <c r="A7" s="299"/>
      <c r="B7" s="299"/>
      <c r="C7" s="299"/>
      <c r="D7" s="299"/>
      <c r="E7" s="299"/>
      <c r="F7" s="299"/>
      <c r="G7" s="299"/>
      <c r="H7" s="299"/>
      <c r="I7" s="299"/>
      <c r="J7" s="299"/>
    </row>
    <row r="8" spans="1:10" x14ac:dyDescent="0.3">
      <c r="A8" s="298" t="s">
        <v>319</v>
      </c>
      <c r="B8" s="363" t="s">
        <v>318</v>
      </c>
      <c r="C8" s="294">
        <f>SUM(C7:C7)</f>
        <v>0</v>
      </c>
      <c r="D8" s="294">
        <f>SUM(D7:D7)</f>
        <v>0</v>
      </c>
      <c r="E8" s="294">
        <f>SUM(E7:E7)</f>
        <v>0</v>
      </c>
      <c r="F8" s="299"/>
      <c r="G8" s="299"/>
      <c r="H8" s="299"/>
      <c r="I8" s="299"/>
      <c r="J8" s="299"/>
    </row>
    <row r="9" spans="1:10" x14ac:dyDescent="0.3">
      <c r="A9" s="298"/>
      <c r="B9" s="363"/>
      <c r="C9" s="299"/>
      <c r="D9" s="299"/>
      <c r="E9" s="299"/>
      <c r="F9" s="299"/>
      <c r="G9" s="299"/>
      <c r="H9" s="299"/>
      <c r="I9" s="299"/>
      <c r="J9" s="299"/>
    </row>
    <row r="10" spans="1:10" x14ac:dyDescent="0.3">
      <c r="A10" s="298"/>
      <c r="B10" s="363"/>
      <c r="C10" s="299"/>
      <c r="D10" s="299"/>
      <c r="E10" s="299"/>
      <c r="F10" s="299"/>
      <c r="G10" s="299"/>
      <c r="H10" s="299"/>
      <c r="I10" s="299"/>
      <c r="J10" s="299"/>
    </row>
    <row r="11" spans="1:10" x14ac:dyDescent="0.3">
      <c r="A11" s="298" t="s">
        <v>479</v>
      </c>
      <c r="B11" s="363" t="s">
        <v>316</v>
      </c>
      <c r="C11" s="294">
        <f>SUM(C9:C10)</f>
        <v>0</v>
      </c>
      <c r="D11" s="294">
        <f>SUM(D9:D10)</f>
        <v>0</v>
      </c>
      <c r="E11" s="294">
        <f>SUM(E9:E10)</f>
        <v>0</v>
      </c>
      <c r="F11" s="299"/>
      <c r="G11" s="299"/>
      <c r="H11" s="299"/>
      <c r="I11" s="299"/>
      <c r="J11" s="299"/>
    </row>
    <row r="12" spans="1:10" x14ac:dyDescent="0.3">
      <c r="A12" s="298"/>
      <c r="B12" s="363"/>
      <c r="C12" s="299"/>
      <c r="D12" s="299"/>
      <c r="E12" s="299"/>
      <c r="F12" s="299"/>
      <c r="G12" s="299"/>
      <c r="H12" s="299"/>
      <c r="I12" s="299"/>
      <c r="J12" s="299"/>
    </row>
    <row r="13" spans="1:10" x14ac:dyDescent="0.3">
      <c r="A13" s="298"/>
      <c r="B13" s="363"/>
      <c r="C13" s="299"/>
      <c r="D13" s="299"/>
      <c r="E13" s="299"/>
      <c r="F13" s="299"/>
      <c r="G13" s="299"/>
      <c r="H13" s="299"/>
      <c r="I13" s="299"/>
      <c r="J13" s="299"/>
    </row>
    <row r="14" spans="1:10" x14ac:dyDescent="0.3">
      <c r="A14" s="298" t="s">
        <v>315</v>
      </c>
      <c r="B14" s="363" t="s">
        <v>314</v>
      </c>
      <c r="C14" s="294">
        <f>SUM(C12:C13)</f>
        <v>0</v>
      </c>
      <c r="D14" s="294">
        <f>SUM(D12:D13)</f>
        <v>0</v>
      </c>
      <c r="E14" s="294">
        <f>SUM(E12:E13)</f>
        <v>0</v>
      </c>
      <c r="F14" s="299"/>
      <c r="G14" s="299"/>
      <c r="H14" s="299"/>
      <c r="I14" s="299"/>
      <c r="J14" s="299"/>
    </row>
    <row r="15" spans="1:10" x14ac:dyDescent="0.3">
      <c r="A15" s="298"/>
      <c r="B15" s="363"/>
      <c r="C15" s="299"/>
      <c r="D15" s="299"/>
      <c r="E15" s="299"/>
      <c r="F15" s="299"/>
      <c r="G15" s="299"/>
      <c r="H15" s="299"/>
      <c r="I15" s="299"/>
      <c r="J15" s="299"/>
    </row>
    <row r="16" spans="1:10" x14ac:dyDescent="0.3">
      <c r="A16" s="298"/>
      <c r="B16" s="363"/>
      <c r="C16" s="299"/>
      <c r="D16" s="299"/>
      <c r="E16" s="299"/>
      <c r="F16" s="299"/>
      <c r="G16" s="299"/>
      <c r="H16" s="299"/>
      <c r="I16" s="299"/>
      <c r="J16" s="299"/>
    </row>
    <row r="17" spans="1:10" x14ac:dyDescent="0.3">
      <c r="A17" s="298" t="s">
        <v>313</v>
      </c>
      <c r="B17" s="363" t="s">
        <v>312</v>
      </c>
      <c r="C17" s="294">
        <f>SUM(C15:C16)</f>
        <v>0</v>
      </c>
      <c r="D17" s="294">
        <f>SUM(D15:D16)</f>
        <v>0</v>
      </c>
      <c r="E17" s="294">
        <f>SUM(E15:E16)</f>
        <v>0</v>
      </c>
      <c r="F17" s="299"/>
      <c r="G17" s="299"/>
      <c r="H17" s="299"/>
      <c r="I17" s="299"/>
      <c r="J17" s="299"/>
    </row>
    <row r="18" spans="1:10" x14ac:dyDescent="0.3">
      <c r="A18" s="298"/>
      <c r="B18" s="363"/>
      <c r="C18" s="299"/>
      <c r="D18" s="299"/>
      <c r="E18" s="299"/>
      <c r="F18" s="299"/>
      <c r="G18" s="299"/>
      <c r="H18" s="299"/>
      <c r="I18" s="299"/>
      <c r="J18" s="299"/>
    </row>
    <row r="19" spans="1:10" x14ac:dyDescent="0.3">
      <c r="A19" s="298"/>
      <c r="B19" s="363"/>
      <c r="C19" s="299"/>
      <c r="D19" s="299"/>
      <c r="E19" s="299"/>
      <c r="F19" s="299"/>
      <c r="G19" s="299"/>
      <c r="H19" s="299"/>
      <c r="I19" s="299"/>
      <c r="J19" s="299"/>
    </row>
    <row r="20" spans="1:10" x14ac:dyDescent="0.3">
      <c r="A20" s="298" t="s">
        <v>311</v>
      </c>
      <c r="B20" s="363" t="s">
        <v>310</v>
      </c>
      <c r="C20" s="294">
        <f>SUM(C18:C19)</f>
        <v>0</v>
      </c>
      <c r="D20" s="294">
        <f>SUM(D18:D19)</f>
        <v>0</v>
      </c>
      <c r="E20" s="294">
        <f>SUM(E18:E19)</f>
        <v>0</v>
      </c>
      <c r="F20" s="299"/>
      <c r="G20" s="299"/>
      <c r="H20" s="299"/>
      <c r="I20" s="299"/>
      <c r="J20" s="299"/>
    </row>
    <row r="21" spans="1:10" x14ac:dyDescent="0.3">
      <c r="A21" s="298"/>
      <c r="B21" s="363"/>
      <c r="C21" s="299"/>
      <c r="D21" s="299"/>
      <c r="E21" s="299"/>
      <c r="F21" s="299"/>
      <c r="G21" s="299"/>
      <c r="H21" s="299"/>
      <c r="I21" s="299"/>
      <c r="J21" s="299"/>
    </row>
    <row r="22" spans="1:10" x14ac:dyDescent="0.3">
      <c r="A22" s="298"/>
      <c r="B22" s="363"/>
      <c r="C22" s="299"/>
      <c r="D22" s="299"/>
      <c r="E22" s="299"/>
      <c r="F22" s="299"/>
      <c r="G22" s="299"/>
      <c r="H22" s="299"/>
      <c r="I22" s="299"/>
      <c r="J22" s="299"/>
    </row>
    <row r="23" spans="1:10" x14ac:dyDescent="0.3">
      <c r="A23" s="298" t="s">
        <v>309</v>
      </c>
      <c r="B23" s="363" t="s">
        <v>308</v>
      </c>
      <c r="C23" s="294">
        <f>SUM(C21:C22)</f>
        <v>0</v>
      </c>
      <c r="D23" s="294">
        <f>SUM(D21:D22)</f>
        <v>0</v>
      </c>
      <c r="E23" s="294">
        <f>SUM(E21:E22)</f>
        <v>0</v>
      </c>
      <c r="F23" s="299"/>
      <c r="G23" s="299"/>
      <c r="H23" s="299"/>
      <c r="I23" s="299"/>
      <c r="J23" s="299"/>
    </row>
    <row r="24" spans="1:10" x14ac:dyDescent="0.3">
      <c r="A24" s="298" t="s">
        <v>307</v>
      </c>
      <c r="B24" s="363" t="s">
        <v>306</v>
      </c>
      <c r="C24" s="294"/>
      <c r="D24" s="299"/>
      <c r="E24" s="299"/>
      <c r="F24" s="299"/>
      <c r="G24" s="299"/>
      <c r="H24" s="299"/>
      <c r="I24" s="299"/>
      <c r="J24" s="299"/>
    </row>
    <row r="25" spans="1:10" ht="15" x14ac:dyDescent="0.3">
      <c r="A25" s="364" t="s">
        <v>305</v>
      </c>
      <c r="B25" s="365" t="s">
        <v>304</v>
      </c>
      <c r="C25" s="366">
        <f>SUM(C23,C20,C17,C14,C11,C8,C24)</f>
        <v>0</v>
      </c>
      <c r="D25" s="366">
        <f>SUM(D23,D20,D17,D14,D11,D8,D24)</f>
        <v>0</v>
      </c>
      <c r="E25" s="366">
        <f>SUM(E23,E20,E17,E14,E11,E8,E24)</f>
        <v>0</v>
      </c>
      <c r="F25" s="366"/>
      <c r="G25" s="366"/>
      <c r="H25" s="366"/>
      <c r="I25" s="366"/>
      <c r="J25" s="366"/>
    </row>
    <row r="26" spans="1:10" ht="15" x14ac:dyDescent="0.3">
      <c r="A26" s="367"/>
      <c r="B26" s="368"/>
      <c r="C26" s="299"/>
      <c r="D26" s="299"/>
      <c r="E26" s="299"/>
      <c r="F26" s="299"/>
      <c r="G26" s="299"/>
      <c r="H26" s="299"/>
      <c r="I26" s="299"/>
      <c r="J26" s="299"/>
    </row>
    <row r="27" spans="1:10" ht="15" x14ac:dyDescent="0.3">
      <c r="A27" s="367"/>
      <c r="B27" s="368"/>
      <c r="C27" s="299"/>
      <c r="D27" s="299"/>
      <c r="E27" s="299"/>
      <c r="F27" s="299"/>
      <c r="G27" s="299"/>
      <c r="H27" s="299"/>
      <c r="I27" s="299"/>
      <c r="J27" s="299"/>
    </row>
    <row r="28" spans="1:10" x14ac:dyDescent="0.3">
      <c r="A28" s="298" t="s">
        <v>303</v>
      </c>
      <c r="B28" s="363" t="s">
        <v>302</v>
      </c>
      <c r="C28" s="294">
        <f>SUM(C26:C27)</f>
        <v>0</v>
      </c>
      <c r="D28" s="294">
        <f>SUM(D26:D27)</f>
        <v>0</v>
      </c>
      <c r="E28" s="294">
        <f>SUM(E26:E27)</f>
        <v>0</v>
      </c>
      <c r="F28" s="299"/>
      <c r="G28" s="299"/>
      <c r="H28" s="299"/>
      <c r="I28" s="299"/>
      <c r="J28" s="299"/>
    </row>
    <row r="29" spans="1:10" x14ac:dyDescent="0.3">
      <c r="A29" s="298"/>
      <c r="B29" s="363"/>
      <c r="C29" s="299"/>
      <c r="D29" s="299"/>
      <c r="E29" s="299"/>
      <c r="F29" s="299"/>
      <c r="G29" s="299"/>
      <c r="H29" s="299"/>
      <c r="I29" s="299"/>
      <c r="J29" s="299"/>
    </row>
    <row r="30" spans="1:10" x14ac:dyDescent="0.3">
      <c r="A30" s="298"/>
      <c r="B30" s="363"/>
      <c r="C30" s="299"/>
      <c r="D30" s="299"/>
      <c r="E30" s="299"/>
      <c r="F30" s="299"/>
      <c r="G30" s="299"/>
      <c r="H30" s="299"/>
      <c r="I30" s="299"/>
      <c r="J30" s="299"/>
    </row>
    <row r="31" spans="1:10" x14ac:dyDescent="0.3">
      <c r="A31" s="298" t="s">
        <v>301</v>
      </c>
      <c r="B31" s="363" t="s">
        <v>300</v>
      </c>
      <c r="C31" s="294">
        <f>SUM(C29:C30)</f>
        <v>0</v>
      </c>
      <c r="D31" s="294">
        <f>SUM(D29:D30)</f>
        <v>0</v>
      </c>
      <c r="E31" s="294">
        <f>SUM(E29:E30)</f>
        <v>0</v>
      </c>
      <c r="F31" s="299"/>
      <c r="G31" s="299"/>
      <c r="H31" s="299"/>
      <c r="I31" s="299"/>
      <c r="J31" s="299"/>
    </row>
    <row r="32" spans="1:10" x14ac:dyDescent="0.3">
      <c r="A32" s="298"/>
      <c r="B32" s="363"/>
      <c r="C32" s="299"/>
      <c r="D32" s="299"/>
      <c r="E32" s="299"/>
      <c r="F32" s="299"/>
      <c r="G32" s="299"/>
      <c r="H32" s="299"/>
      <c r="I32" s="299"/>
      <c r="J32" s="299"/>
    </row>
    <row r="33" spans="1:10" x14ac:dyDescent="0.3">
      <c r="A33" s="298"/>
      <c r="B33" s="363"/>
      <c r="C33" s="299"/>
      <c r="D33" s="299"/>
      <c r="E33" s="299"/>
      <c r="F33" s="299"/>
      <c r="G33" s="299"/>
      <c r="H33" s="299"/>
      <c r="I33" s="299"/>
      <c r="J33" s="299"/>
    </row>
    <row r="34" spans="1:10" x14ac:dyDescent="0.3">
      <c r="A34" s="298" t="s">
        <v>299</v>
      </c>
      <c r="B34" s="363" t="s">
        <v>298</v>
      </c>
      <c r="C34" s="294">
        <f>SUM(C32:C33)</f>
        <v>0</v>
      </c>
      <c r="D34" s="294">
        <f>SUM(D32:D33)</f>
        <v>0</v>
      </c>
      <c r="E34" s="294">
        <f>SUM(E32:E33)</f>
        <v>0</v>
      </c>
      <c r="F34" s="299"/>
      <c r="G34" s="299"/>
      <c r="H34" s="299"/>
      <c r="I34" s="299"/>
      <c r="J34" s="299"/>
    </row>
    <row r="35" spans="1:10" x14ac:dyDescent="0.3">
      <c r="A35" s="298" t="s">
        <v>297</v>
      </c>
      <c r="B35" s="363" t="s">
        <v>296</v>
      </c>
      <c r="C35" s="299"/>
      <c r="D35" s="299"/>
      <c r="E35" s="299"/>
      <c r="F35" s="299"/>
      <c r="G35" s="299"/>
      <c r="H35" s="299"/>
      <c r="I35" s="299"/>
      <c r="J35" s="299"/>
    </row>
    <row r="36" spans="1:10" ht="15" x14ac:dyDescent="0.3">
      <c r="A36" s="364" t="s">
        <v>295</v>
      </c>
      <c r="B36" s="365" t="s">
        <v>294</v>
      </c>
      <c r="C36" s="366">
        <f>SUM(C34,C31,C28,C35)</f>
        <v>0</v>
      </c>
      <c r="D36" s="366">
        <f>SUM(D34,D31,D28,D35)</f>
        <v>0</v>
      </c>
      <c r="E36" s="366">
        <f>SUM(E34,E31,E28,E35)</f>
        <v>0</v>
      </c>
      <c r="F36" s="306"/>
      <c r="G36" s="306"/>
      <c r="H36" s="306"/>
      <c r="I36" s="306"/>
      <c r="J36" s="306"/>
    </row>
    <row r="37" spans="1:10" ht="60.6" x14ac:dyDescent="0.3">
      <c r="A37" s="369" t="s">
        <v>647</v>
      </c>
      <c r="B37" s="370"/>
      <c r="C37" s="370"/>
      <c r="D37" s="370"/>
      <c r="E37" s="370"/>
      <c r="F37" s="370"/>
      <c r="G37" s="370"/>
      <c r="H37" s="370"/>
      <c r="I37" s="370"/>
      <c r="J37" s="370"/>
    </row>
    <row r="38" spans="1:10" x14ac:dyDescent="0.3">
      <c r="A38" s="360" t="s">
        <v>648</v>
      </c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x14ac:dyDescent="0.3">
      <c r="A39" s="360" t="s">
        <v>648</v>
      </c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x14ac:dyDescent="0.3">
      <c r="A40" s="360" t="s">
        <v>648</v>
      </c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x14ac:dyDescent="0.3">
      <c r="A41" s="371"/>
      <c r="B41" s="371"/>
      <c r="C41" s="371"/>
      <c r="D41" s="371"/>
      <c r="E41" s="371"/>
      <c r="F41" s="371"/>
      <c r="G41" s="371"/>
      <c r="H41" s="371"/>
      <c r="I41" s="371"/>
      <c r="J41" s="371"/>
    </row>
    <row r="42" spans="1:10" x14ac:dyDescent="0.3">
      <c r="A42" s="371"/>
      <c r="B42" s="371"/>
      <c r="C42" s="371"/>
      <c r="D42" s="371"/>
      <c r="E42" s="371"/>
      <c r="F42" s="371"/>
      <c r="G42" s="371"/>
      <c r="H42" s="371"/>
      <c r="I42" s="371"/>
      <c r="J42" s="371"/>
    </row>
    <row r="43" spans="1:10" x14ac:dyDescent="0.3">
      <c r="A43" s="372" t="s">
        <v>649</v>
      </c>
      <c r="B43" s="358"/>
      <c r="C43" s="358"/>
      <c r="D43" s="358"/>
      <c r="E43" s="358"/>
      <c r="F43" s="358"/>
      <c r="G43" s="358"/>
      <c r="H43" s="358"/>
      <c r="I43" s="358"/>
      <c r="J43" s="358"/>
    </row>
    <row r="44" spans="1:10" x14ac:dyDescent="0.3">
      <c r="A44" s="373"/>
      <c r="B44" s="358"/>
      <c r="C44" s="358"/>
      <c r="D44" s="358"/>
      <c r="E44" s="358"/>
      <c r="F44" s="358"/>
      <c r="G44" s="358"/>
      <c r="H44" s="358"/>
      <c r="I44" s="358"/>
      <c r="J44" s="358"/>
    </row>
    <row r="45" spans="1:10" ht="26.4" x14ac:dyDescent="0.3">
      <c r="A45" s="374" t="s">
        <v>650</v>
      </c>
      <c r="B45" s="358"/>
      <c r="C45" s="358"/>
      <c r="D45" s="358"/>
      <c r="E45" s="358"/>
      <c r="F45" s="358"/>
      <c r="G45" s="358"/>
      <c r="H45" s="358"/>
      <c r="I45" s="358"/>
      <c r="J45" s="358"/>
    </row>
    <row r="46" spans="1:10" ht="52.8" x14ac:dyDescent="0.3">
      <c r="A46" s="374" t="s">
        <v>651</v>
      </c>
      <c r="B46" s="358"/>
      <c r="C46" s="358"/>
      <c r="D46" s="358"/>
      <c r="E46" s="358"/>
      <c r="F46" s="358"/>
      <c r="G46" s="358"/>
      <c r="H46" s="358"/>
      <c r="I46" s="358"/>
      <c r="J46" s="358"/>
    </row>
    <row r="47" spans="1:10" ht="39.6" x14ac:dyDescent="0.3">
      <c r="A47" s="374" t="s">
        <v>652</v>
      </c>
      <c r="B47" s="358"/>
      <c r="C47" s="358"/>
      <c r="D47" s="358"/>
      <c r="E47" s="358"/>
      <c r="F47" s="358"/>
      <c r="G47" s="358"/>
      <c r="H47" s="358"/>
      <c r="I47" s="358"/>
      <c r="J47" s="358"/>
    </row>
    <row r="48" spans="1:10" ht="39.6" x14ac:dyDescent="0.3">
      <c r="A48" s="374" t="s">
        <v>653</v>
      </c>
      <c r="B48" s="358"/>
      <c r="C48" s="358"/>
      <c r="D48" s="358"/>
      <c r="E48" s="358"/>
      <c r="F48" s="358"/>
      <c r="G48" s="358"/>
      <c r="H48" s="358"/>
      <c r="I48" s="358"/>
      <c r="J48" s="358"/>
    </row>
    <row r="49" spans="1:10" ht="52.8" x14ac:dyDescent="0.3">
      <c r="A49" s="374" t="s">
        <v>654</v>
      </c>
      <c r="B49" s="358"/>
      <c r="C49" s="358"/>
      <c r="D49" s="358"/>
      <c r="E49" s="358"/>
      <c r="F49" s="358"/>
      <c r="G49" s="358"/>
      <c r="H49" s="358"/>
      <c r="I49" s="358"/>
      <c r="J49" s="358"/>
    </row>
    <row r="50" spans="1:10" ht="26.4" x14ac:dyDescent="0.3">
      <c r="A50" s="374" t="s">
        <v>655</v>
      </c>
      <c r="B50" s="358"/>
      <c r="C50" s="358"/>
      <c r="D50" s="358"/>
      <c r="E50" s="358"/>
      <c r="F50" s="358"/>
      <c r="G50" s="358"/>
      <c r="H50" s="358"/>
      <c r="I50" s="358"/>
      <c r="J50" s="358"/>
    </row>
    <row r="51" spans="1:10" ht="39.6" x14ac:dyDescent="0.3">
      <c r="A51" s="374" t="s">
        <v>656</v>
      </c>
      <c r="B51" s="358"/>
      <c r="C51" s="358"/>
      <c r="D51" s="358"/>
      <c r="E51" s="358"/>
      <c r="F51" s="358"/>
      <c r="G51" s="358"/>
      <c r="H51" s="358"/>
      <c r="I51" s="358"/>
      <c r="J51" s="358"/>
    </row>
    <row r="52" spans="1:10" ht="66" x14ac:dyDescent="0.3">
      <c r="A52" s="375" t="s">
        <v>657</v>
      </c>
      <c r="B52" s="358"/>
      <c r="C52" s="358"/>
      <c r="D52" s="358"/>
      <c r="E52" s="358"/>
      <c r="F52" s="358"/>
      <c r="G52" s="358"/>
      <c r="H52" s="358"/>
      <c r="I52" s="358"/>
      <c r="J52" s="358"/>
    </row>
    <row r="53" spans="1:10" x14ac:dyDescent="0.3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x14ac:dyDescent="0.3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x14ac:dyDescent="0.3">
      <c r="A55" s="358"/>
      <c r="B55" s="358"/>
      <c r="C55" s="358"/>
      <c r="D55" s="358"/>
      <c r="E55" s="358"/>
      <c r="F55" s="358"/>
      <c r="G55" s="358"/>
      <c r="H55" s="358"/>
      <c r="I55" s="358"/>
      <c r="J55" s="358"/>
    </row>
    <row r="56" spans="1:10" x14ac:dyDescent="0.3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x14ac:dyDescent="0.3">
      <c r="A57" s="358"/>
      <c r="B57" s="358"/>
      <c r="C57" s="358"/>
      <c r="D57" s="358"/>
      <c r="E57" s="358"/>
      <c r="F57" s="358"/>
      <c r="G57" s="358"/>
      <c r="H57" s="358"/>
      <c r="I57" s="358"/>
      <c r="J57" s="358"/>
    </row>
    <row r="58" spans="1:10" x14ac:dyDescent="0.3">
      <c r="A58" s="358"/>
      <c r="B58" s="358"/>
      <c r="C58" s="358"/>
      <c r="D58" s="358"/>
      <c r="E58" s="358"/>
      <c r="F58" s="358"/>
      <c r="G58" s="358"/>
      <c r="H58" s="358"/>
      <c r="I58" s="358"/>
      <c r="J58" s="358"/>
    </row>
    <row r="59" spans="1:10" x14ac:dyDescent="0.3">
      <c r="A59" s="358"/>
      <c r="B59" s="358"/>
      <c r="C59" s="358"/>
      <c r="D59" s="358"/>
      <c r="E59" s="358"/>
      <c r="F59" s="358"/>
      <c r="G59" s="358"/>
      <c r="H59" s="358"/>
      <c r="I59" s="358"/>
      <c r="J59" s="358"/>
    </row>
    <row r="60" spans="1:10" x14ac:dyDescent="0.3">
      <c r="A60" s="358"/>
      <c r="B60" s="358"/>
      <c r="C60" s="358"/>
      <c r="D60" s="358"/>
      <c r="E60" s="358"/>
      <c r="F60" s="358"/>
      <c r="G60" s="358"/>
      <c r="H60" s="358"/>
      <c r="I60" s="358"/>
      <c r="J60" s="358"/>
    </row>
    <row r="61" spans="1:10" x14ac:dyDescent="0.3">
      <c r="A61" s="358"/>
      <c r="B61" s="358"/>
      <c r="C61" s="358"/>
      <c r="D61" s="358"/>
      <c r="E61" s="358"/>
      <c r="F61" s="358"/>
      <c r="G61" s="358"/>
      <c r="H61" s="358"/>
      <c r="I61" s="358"/>
      <c r="J61" s="358"/>
    </row>
    <row r="62" spans="1:10" x14ac:dyDescent="0.3">
      <c r="A62" s="358"/>
      <c r="B62" s="358"/>
      <c r="C62" s="358"/>
      <c r="D62" s="358"/>
      <c r="E62" s="358"/>
      <c r="F62" s="358"/>
      <c r="G62" s="358"/>
      <c r="H62" s="358"/>
      <c r="I62" s="358"/>
      <c r="J62" s="358"/>
    </row>
    <row r="63" spans="1:10" x14ac:dyDescent="0.3">
      <c r="A63" s="358"/>
      <c r="B63" s="358"/>
      <c r="C63" s="358"/>
      <c r="D63" s="358"/>
      <c r="E63" s="358"/>
      <c r="F63" s="358"/>
      <c r="G63" s="358"/>
      <c r="H63" s="358"/>
      <c r="I63" s="358"/>
      <c r="J63" s="358"/>
    </row>
    <row r="64" spans="1:10" x14ac:dyDescent="0.3">
      <c r="A64" s="376"/>
      <c r="B64" s="376"/>
      <c r="C64" s="376"/>
      <c r="D64" s="376"/>
      <c r="E64" s="376"/>
      <c r="F64" s="376"/>
      <c r="G64" s="376"/>
      <c r="H64" s="376"/>
      <c r="I64" s="376"/>
      <c r="J64" s="376"/>
    </row>
    <row r="65" spans="1:10" x14ac:dyDescent="0.3">
      <c r="A65" s="376"/>
      <c r="B65" s="376"/>
      <c r="C65" s="376"/>
      <c r="D65" s="376"/>
      <c r="E65" s="376"/>
      <c r="F65" s="376"/>
      <c r="G65" s="376"/>
      <c r="H65" s="376"/>
      <c r="I65" s="376"/>
      <c r="J65" s="376"/>
    </row>
    <row r="66" spans="1:10" x14ac:dyDescent="0.3">
      <c r="A66" s="376"/>
      <c r="B66" s="376"/>
      <c r="C66" s="376"/>
      <c r="D66" s="376"/>
      <c r="E66" s="376"/>
      <c r="F66" s="376"/>
      <c r="G66" s="376"/>
      <c r="H66" s="376"/>
      <c r="I66" s="376"/>
      <c r="J66" s="376"/>
    </row>
    <row r="67" spans="1:10" x14ac:dyDescent="0.3">
      <c r="A67" s="376"/>
      <c r="B67" s="376"/>
      <c r="C67" s="376"/>
      <c r="D67" s="376"/>
      <c r="E67" s="376"/>
      <c r="F67" s="376"/>
      <c r="G67" s="376"/>
      <c r="H67" s="376"/>
      <c r="I67" s="376"/>
      <c r="J67" s="376"/>
    </row>
    <row r="68" spans="1:10" x14ac:dyDescent="0.3">
      <c r="A68" s="376"/>
      <c r="B68" s="376"/>
      <c r="C68" s="376"/>
      <c r="D68" s="376"/>
      <c r="E68" s="376"/>
      <c r="F68" s="376"/>
      <c r="G68" s="376"/>
      <c r="H68" s="376"/>
      <c r="I68" s="376"/>
      <c r="J68" s="376"/>
    </row>
    <row r="69" spans="1:10" x14ac:dyDescent="0.3">
      <c r="A69" s="376"/>
      <c r="B69" s="376"/>
      <c r="C69" s="376"/>
      <c r="D69" s="376"/>
      <c r="E69" s="376"/>
      <c r="F69" s="376"/>
      <c r="G69" s="376"/>
      <c r="H69" s="376"/>
      <c r="I69" s="376"/>
      <c r="J69" s="376"/>
    </row>
    <row r="70" spans="1:10" x14ac:dyDescent="0.3">
      <c r="A70" s="376"/>
      <c r="B70" s="376"/>
      <c r="C70" s="376"/>
      <c r="D70" s="376"/>
      <c r="E70" s="376"/>
      <c r="F70" s="376"/>
      <c r="G70" s="376"/>
      <c r="H70" s="376"/>
      <c r="I70" s="376"/>
      <c r="J70" s="376"/>
    </row>
    <row r="71" spans="1:10" x14ac:dyDescent="0.3">
      <c r="A71" s="376"/>
      <c r="B71" s="376"/>
      <c r="C71" s="376"/>
      <c r="D71" s="376"/>
      <c r="E71" s="376"/>
      <c r="F71" s="376"/>
      <c r="G71" s="376"/>
      <c r="H71" s="376"/>
      <c r="I71" s="376"/>
      <c r="J71" s="376"/>
    </row>
    <row r="72" spans="1:10" x14ac:dyDescent="0.3">
      <c r="A72" s="376"/>
      <c r="B72" s="376"/>
      <c r="C72" s="376"/>
      <c r="D72" s="376"/>
      <c r="E72" s="376"/>
      <c r="F72" s="376"/>
      <c r="G72" s="376"/>
      <c r="H72" s="376"/>
      <c r="I72" s="376"/>
      <c r="J72" s="376"/>
    </row>
    <row r="73" spans="1:10" x14ac:dyDescent="0.3">
      <c r="A73" s="376"/>
      <c r="B73" s="376"/>
      <c r="C73" s="376"/>
      <c r="D73" s="376"/>
      <c r="E73" s="376"/>
      <c r="F73" s="376"/>
      <c r="G73" s="376"/>
      <c r="H73" s="376"/>
      <c r="I73" s="376"/>
      <c r="J73" s="376"/>
    </row>
    <row r="74" spans="1:10" x14ac:dyDescent="0.3">
      <c r="A74" s="376"/>
      <c r="B74" s="376"/>
      <c r="C74" s="376"/>
      <c r="D74" s="376"/>
      <c r="E74" s="376"/>
      <c r="F74" s="376"/>
      <c r="G74" s="376"/>
      <c r="H74" s="376"/>
      <c r="I74" s="376"/>
      <c r="J74" s="376"/>
    </row>
    <row r="75" spans="1:10" x14ac:dyDescent="0.3">
      <c r="A75" s="376"/>
      <c r="B75" s="376"/>
      <c r="C75" s="376"/>
      <c r="D75" s="376"/>
      <c r="E75" s="376"/>
      <c r="F75" s="376"/>
      <c r="G75" s="376"/>
      <c r="H75" s="376"/>
      <c r="I75" s="376"/>
      <c r="J75" s="376"/>
    </row>
    <row r="76" spans="1:10" x14ac:dyDescent="0.3">
      <c r="A76" s="376"/>
      <c r="B76" s="376"/>
      <c r="C76" s="376"/>
      <c r="D76" s="376"/>
      <c r="E76" s="376"/>
      <c r="F76" s="376"/>
      <c r="G76" s="376"/>
      <c r="H76" s="376"/>
      <c r="I76" s="376"/>
      <c r="J76" s="376"/>
    </row>
    <row r="77" spans="1:10" x14ac:dyDescent="0.3">
      <c r="A77" s="376"/>
      <c r="B77" s="376"/>
      <c r="C77" s="376"/>
      <c r="D77" s="376"/>
      <c r="E77" s="376"/>
      <c r="F77" s="376"/>
      <c r="G77" s="376"/>
      <c r="H77" s="376"/>
      <c r="I77" s="376"/>
      <c r="J77" s="376"/>
    </row>
    <row r="78" spans="1:10" x14ac:dyDescent="0.3">
      <c r="A78" s="376"/>
      <c r="B78" s="376"/>
      <c r="C78" s="376"/>
      <c r="D78" s="376"/>
      <c r="E78" s="376"/>
      <c r="F78" s="376"/>
      <c r="G78" s="376"/>
      <c r="H78" s="376"/>
      <c r="I78" s="376"/>
      <c r="J78" s="376"/>
    </row>
    <row r="79" spans="1:10" x14ac:dyDescent="0.3">
      <c r="A79" s="376"/>
      <c r="B79" s="376"/>
      <c r="C79" s="376"/>
      <c r="D79" s="376"/>
      <c r="E79" s="376"/>
      <c r="F79" s="376"/>
      <c r="G79" s="376"/>
      <c r="H79" s="376"/>
      <c r="I79" s="376"/>
      <c r="J79" s="376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92" t="s">
        <v>682</v>
      </c>
      <c r="B1" s="724"/>
      <c r="C1" s="724"/>
      <c r="D1" s="724"/>
      <c r="E1" s="724"/>
      <c r="F1" s="724"/>
      <c r="G1" s="724"/>
      <c r="H1" s="195"/>
      <c r="I1" s="195"/>
    </row>
    <row r="2" spans="1:9" ht="72" customHeight="1" x14ac:dyDescent="0.3">
      <c r="A2" s="719" t="s">
        <v>658</v>
      </c>
      <c r="B2" s="719"/>
      <c r="C2" s="719"/>
      <c r="D2" s="719"/>
      <c r="E2" s="719"/>
      <c r="F2" s="719"/>
      <c r="G2" s="719"/>
    </row>
    <row r="3" spans="1:9" ht="26.25" customHeight="1" x14ac:dyDescent="0.35">
      <c r="A3" s="722" t="s">
        <v>680</v>
      </c>
      <c r="B3" s="723"/>
      <c r="C3" s="723"/>
      <c r="D3" s="723"/>
      <c r="E3" s="723"/>
      <c r="F3" s="377"/>
      <c r="G3" s="377"/>
    </row>
    <row r="4" spans="1:9" ht="34.5" customHeight="1" x14ac:dyDescent="0.3">
      <c r="A4" s="357" t="s">
        <v>570</v>
      </c>
      <c r="B4" s="358"/>
      <c r="C4" s="358"/>
      <c r="D4" s="358"/>
      <c r="E4" s="358"/>
      <c r="F4" s="358"/>
      <c r="G4" s="358"/>
    </row>
    <row r="5" spans="1:9" ht="53.4" x14ac:dyDescent="0.3">
      <c r="A5" s="359" t="s">
        <v>197</v>
      </c>
      <c r="B5" s="295" t="s">
        <v>463</v>
      </c>
      <c r="C5" s="360" t="s">
        <v>644</v>
      </c>
      <c r="D5" s="360" t="s">
        <v>645</v>
      </c>
      <c r="E5" s="360" t="s">
        <v>659</v>
      </c>
      <c r="F5" s="378"/>
      <c r="G5" s="379"/>
    </row>
    <row r="6" spans="1:9" x14ac:dyDescent="0.3">
      <c r="A6" s="303" t="s">
        <v>611</v>
      </c>
      <c r="B6" s="298" t="s">
        <v>61</v>
      </c>
      <c r="C6" s="299"/>
      <c r="D6" s="299"/>
      <c r="E6" s="362"/>
      <c r="F6" s="380"/>
      <c r="G6" s="371"/>
    </row>
    <row r="7" spans="1:9" x14ac:dyDescent="0.3">
      <c r="A7" s="300" t="s">
        <v>596</v>
      </c>
      <c r="B7" s="300" t="s">
        <v>61</v>
      </c>
      <c r="C7" s="299"/>
      <c r="D7" s="299"/>
      <c r="E7" s="299"/>
      <c r="F7" s="380"/>
      <c r="G7" s="371"/>
    </row>
    <row r="8" spans="1:9" ht="26.4" x14ac:dyDescent="0.3">
      <c r="A8" s="297" t="s">
        <v>60</v>
      </c>
      <c r="B8" s="298" t="s">
        <v>59</v>
      </c>
      <c r="C8" s="299"/>
      <c r="D8" s="299"/>
      <c r="E8" s="299"/>
      <c r="F8" s="380"/>
      <c r="G8" s="371"/>
    </row>
    <row r="9" spans="1:9" x14ac:dyDescent="0.3">
      <c r="A9" s="303" t="s">
        <v>612</v>
      </c>
      <c r="B9" s="298" t="s">
        <v>57</v>
      </c>
      <c r="C9" s="299"/>
      <c r="D9" s="299"/>
      <c r="E9" s="299"/>
      <c r="F9" s="380"/>
      <c r="G9" s="371"/>
    </row>
    <row r="10" spans="1:9" x14ac:dyDescent="0.3">
      <c r="A10" s="300" t="s">
        <v>596</v>
      </c>
      <c r="B10" s="300" t="s">
        <v>57</v>
      </c>
      <c r="C10" s="299"/>
      <c r="D10" s="299"/>
      <c r="E10" s="299"/>
      <c r="F10" s="380"/>
      <c r="G10" s="371"/>
    </row>
    <row r="11" spans="1:9" x14ac:dyDescent="0.3">
      <c r="A11" s="301" t="s">
        <v>56</v>
      </c>
      <c r="B11" s="302" t="s">
        <v>55</v>
      </c>
      <c r="C11" s="299"/>
      <c r="D11" s="299"/>
      <c r="E11" s="299"/>
      <c r="F11" s="380"/>
      <c r="G11" s="371"/>
    </row>
    <row r="12" spans="1:9" ht="26.4" x14ac:dyDescent="0.3">
      <c r="A12" s="297" t="s">
        <v>613</v>
      </c>
      <c r="B12" s="298" t="s">
        <v>53</v>
      </c>
      <c r="C12" s="299"/>
      <c r="D12" s="299"/>
      <c r="E12" s="299"/>
      <c r="F12" s="380"/>
      <c r="G12" s="371"/>
    </row>
    <row r="13" spans="1:9" x14ac:dyDescent="0.3">
      <c r="A13" s="300" t="s">
        <v>601</v>
      </c>
      <c r="B13" s="300" t="s">
        <v>53</v>
      </c>
      <c r="C13" s="299"/>
      <c r="D13" s="299"/>
      <c r="E13" s="299"/>
      <c r="F13" s="380"/>
      <c r="G13" s="371"/>
    </row>
    <row r="14" spans="1:9" x14ac:dyDescent="0.3">
      <c r="A14" s="303" t="s">
        <v>614</v>
      </c>
      <c r="B14" s="298" t="s">
        <v>51</v>
      </c>
      <c r="C14" s="299"/>
      <c r="D14" s="299"/>
      <c r="E14" s="299"/>
      <c r="F14" s="380"/>
      <c r="G14" s="371"/>
    </row>
    <row r="15" spans="1:9" ht="26.4" x14ac:dyDescent="0.3">
      <c r="A15" s="298" t="s">
        <v>615</v>
      </c>
      <c r="B15" s="298" t="s">
        <v>49</v>
      </c>
      <c r="C15" s="299"/>
      <c r="D15" s="299"/>
      <c r="E15" s="299"/>
      <c r="F15" s="380"/>
      <c r="G15" s="371"/>
    </row>
    <row r="16" spans="1:9" x14ac:dyDescent="0.3">
      <c r="A16" s="300" t="s">
        <v>602</v>
      </c>
      <c r="B16" s="300" t="s">
        <v>49</v>
      </c>
      <c r="C16" s="299"/>
      <c r="D16" s="299"/>
      <c r="E16" s="299"/>
      <c r="F16" s="380"/>
      <c r="G16" s="371"/>
    </row>
    <row r="17" spans="1:7" x14ac:dyDescent="0.3">
      <c r="A17" s="303" t="s">
        <v>616</v>
      </c>
      <c r="B17" s="298" t="s">
        <v>47</v>
      </c>
      <c r="C17" s="299"/>
      <c r="D17" s="299"/>
      <c r="E17" s="299"/>
      <c r="F17" s="380"/>
      <c r="G17" s="371"/>
    </row>
    <row r="18" spans="1:7" x14ac:dyDescent="0.3">
      <c r="A18" s="304" t="s">
        <v>46</v>
      </c>
      <c r="B18" s="302" t="s">
        <v>45</v>
      </c>
      <c r="C18" s="299"/>
      <c r="D18" s="299"/>
      <c r="E18" s="299"/>
      <c r="F18" s="380"/>
      <c r="G18" s="371"/>
    </row>
    <row r="19" spans="1:7" ht="26.4" x14ac:dyDescent="0.3">
      <c r="A19" s="297" t="s">
        <v>18</v>
      </c>
      <c r="B19" s="298" t="s">
        <v>17</v>
      </c>
      <c r="C19" s="299"/>
      <c r="D19" s="299"/>
      <c r="E19" s="299"/>
      <c r="F19" s="380"/>
      <c r="G19" s="371"/>
    </row>
    <row r="20" spans="1:7" ht="26.4" x14ac:dyDescent="0.3">
      <c r="A20" s="298" t="s">
        <v>16</v>
      </c>
      <c r="B20" s="298" t="s">
        <v>15</v>
      </c>
      <c r="C20" s="299"/>
      <c r="D20" s="299"/>
      <c r="E20" s="299"/>
      <c r="F20" s="380"/>
      <c r="G20" s="371"/>
    </row>
    <row r="21" spans="1:7" x14ac:dyDescent="0.3">
      <c r="A21" s="303" t="s">
        <v>14</v>
      </c>
      <c r="B21" s="298" t="s">
        <v>13</v>
      </c>
      <c r="C21" s="299"/>
      <c r="D21" s="299"/>
      <c r="E21" s="299"/>
      <c r="F21" s="380"/>
      <c r="G21" s="371"/>
    </row>
    <row r="22" spans="1:7" x14ac:dyDescent="0.3">
      <c r="A22" s="303" t="s">
        <v>620</v>
      </c>
      <c r="B22" s="298" t="s">
        <v>11</v>
      </c>
      <c r="C22" s="299"/>
      <c r="D22" s="299"/>
      <c r="E22" s="299"/>
      <c r="F22" s="380"/>
      <c r="G22" s="371"/>
    </row>
    <row r="23" spans="1:7" x14ac:dyDescent="0.3">
      <c r="A23" s="300" t="s">
        <v>608</v>
      </c>
      <c r="B23" s="300" t="s">
        <v>11</v>
      </c>
      <c r="C23" s="299"/>
      <c r="D23" s="299"/>
      <c r="E23" s="299"/>
      <c r="F23" s="380"/>
      <c r="G23" s="371"/>
    </row>
    <row r="24" spans="1:7" x14ac:dyDescent="0.3">
      <c r="A24" s="300" t="s">
        <v>609</v>
      </c>
      <c r="B24" s="300" t="s">
        <v>11</v>
      </c>
      <c r="C24" s="299"/>
      <c r="D24" s="299"/>
      <c r="E24" s="299"/>
      <c r="F24" s="380"/>
      <c r="G24" s="371"/>
    </row>
    <row r="25" spans="1:7" x14ac:dyDescent="0.3">
      <c r="A25" s="302" t="s">
        <v>610</v>
      </c>
      <c r="B25" s="302" t="s">
        <v>11</v>
      </c>
      <c r="C25" s="299"/>
      <c r="D25" s="299"/>
      <c r="E25" s="299"/>
      <c r="F25" s="380"/>
      <c r="G25" s="371"/>
    </row>
    <row r="26" spans="1:7" x14ac:dyDescent="0.3">
      <c r="A26" s="381" t="s">
        <v>8</v>
      </c>
      <c r="B26" s="290" t="s">
        <v>7</v>
      </c>
      <c r="C26" s="299"/>
      <c r="D26" s="299"/>
      <c r="E26" s="299"/>
      <c r="F26" s="380"/>
      <c r="G26" s="371"/>
    </row>
    <row r="27" spans="1:7" x14ac:dyDescent="0.3">
      <c r="A27" s="382"/>
      <c r="B27" s="383"/>
      <c r="C27" s="358"/>
      <c r="D27" s="358"/>
      <c r="E27" s="358"/>
      <c r="F27" s="358"/>
      <c r="G27" s="358"/>
    </row>
    <row r="28" spans="1:7" ht="27" x14ac:dyDescent="0.3">
      <c r="A28" s="359" t="s">
        <v>197</v>
      </c>
      <c r="B28" s="295" t="s">
        <v>463</v>
      </c>
      <c r="C28" s="384" t="s">
        <v>660</v>
      </c>
      <c r="D28" s="384" t="s">
        <v>661</v>
      </c>
      <c r="E28" s="384" t="s">
        <v>662</v>
      </c>
      <c r="F28" s="384" t="s">
        <v>663</v>
      </c>
      <c r="G28" s="384" t="s">
        <v>664</v>
      </c>
    </row>
    <row r="29" spans="1:7" ht="45.6" x14ac:dyDescent="0.3">
      <c r="A29" s="385" t="s">
        <v>665</v>
      </c>
      <c r="B29" s="290"/>
      <c r="C29" s="299"/>
      <c r="D29" s="299"/>
      <c r="E29" s="299"/>
      <c r="F29" s="299"/>
      <c r="G29" s="299"/>
    </row>
    <row r="30" spans="1:7" ht="30.6" x14ac:dyDescent="0.3">
      <c r="A30" s="386" t="s">
        <v>666</v>
      </c>
      <c r="B30" s="290"/>
      <c r="C30" s="299"/>
      <c r="D30" s="299"/>
      <c r="E30" s="299"/>
      <c r="F30" s="299"/>
      <c r="G30" s="299"/>
    </row>
    <row r="31" spans="1:7" ht="60.6" x14ac:dyDescent="0.3">
      <c r="A31" s="386" t="s">
        <v>667</v>
      </c>
      <c r="B31" s="290"/>
      <c r="C31" s="299"/>
      <c r="D31" s="299"/>
      <c r="E31" s="299"/>
      <c r="F31" s="299"/>
      <c r="G31" s="299"/>
    </row>
    <row r="32" spans="1:7" ht="30.6" x14ac:dyDescent="0.3">
      <c r="A32" s="386" t="s">
        <v>668</v>
      </c>
      <c r="B32" s="290"/>
      <c r="C32" s="299"/>
      <c r="D32" s="299"/>
      <c r="E32" s="299"/>
      <c r="F32" s="299"/>
      <c r="G32" s="299"/>
    </row>
    <row r="33" spans="1:7" ht="45.6" x14ac:dyDescent="0.3">
      <c r="A33" s="386" t="s">
        <v>669</v>
      </c>
      <c r="B33" s="290"/>
      <c r="C33" s="299"/>
      <c r="D33" s="299"/>
      <c r="E33" s="299"/>
      <c r="F33" s="299"/>
      <c r="G33" s="299"/>
    </row>
    <row r="34" spans="1:7" ht="15.6" x14ac:dyDescent="0.3">
      <c r="A34" s="386" t="s">
        <v>670</v>
      </c>
      <c r="B34" s="290"/>
      <c r="C34" s="299"/>
      <c r="D34" s="299"/>
      <c r="E34" s="299"/>
      <c r="F34" s="299"/>
      <c r="G34" s="299"/>
    </row>
    <row r="35" spans="1:7" ht="30.6" x14ac:dyDescent="0.3">
      <c r="A35" s="386" t="s">
        <v>671</v>
      </c>
      <c r="B35" s="290"/>
      <c r="C35" s="299"/>
      <c r="D35" s="299"/>
      <c r="E35" s="299"/>
      <c r="F35" s="299"/>
      <c r="G35" s="299"/>
    </row>
    <row r="36" spans="1:7" x14ac:dyDescent="0.3">
      <c r="A36" s="381" t="s">
        <v>624</v>
      </c>
      <c r="B36" s="290"/>
      <c r="C36" s="299"/>
      <c r="D36" s="299"/>
      <c r="E36" s="299"/>
      <c r="F36" s="299"/>
      <c r="G36" s="299"/>
    </row>
    <row r="37" spans="1:7" x14ac:dyDescent="0.3">
      <c r="A37" s="382"/>
      <c r="B37" s="383"/>
      <c r="C37" s="358"/>
      <c r="D37" s="358"/>
      <c r="E37" s="358"/>
      <c r="F37" s="358"/>
      <c r="G37" s="358"/>
    </row>
    <row r="38" spans="1:7" x14ac:dyDescent="0.3">
      <c r="A38" s="382"/>
      <c r="B38" s="383"/>
      <c r="C38" s="358"/>
      <c r="D38" s="358"/>
      <c r="E38" s="358"/>
      <c r="F38" s="358"/>
      <c r="G38" s="358"/>
    </row>
    <row r="39" spans="1:7" x14ac:dyDescent="0.3">
      <c r="A39" s="725" t="s">
        <v>672</v>
      </c>
      <c r="B39" s="725"/>
      <c r="C39" s="725"/>
      <c r="D39" s="725"/>
      <c r="E39" s="725"/>
      <c r="F39" s="726"/>
      <c r="G39" s="726"/>
    </row>
    <row r="40" spans="1:7" x14ac:dyDescent="0.3">
      <c r="A40" s="725"/>
      <c r="B40" s="725"/>
      <c r="C40" s="725"/>
      <c r="D40" s="725"/>
      <c r="E40" s="725"/>
      <c r="F40" s="726"/>
      <c r="G40" s="726"/>
    </row>
    <row r="41" spans="1:7" x14ac:dyDescent="0.3">
      <c r="A41" s="725"/>
      <c r="B41" s="725"/>
      <c r="C41" s="725"/>
      <c r="D41" s="725"/>
      <c r="E41" s="725"/>
      <c r="F41" s="726"/>
      <c r="G41" s="726"/>
    </row>
    <row r="42" spans="1:7" x14ac:dyDescent="0.3">
      <c r="A42" s="382"/>
      <c r="B42" s="383"/>
      <c r="C42" s="358"/>
      <c r="D42" s="358"/>
      <c r="E42" s="358"/>
      <c r="F42" s="358"/>
      <c r="G42" s="358"/>
    </row>
    <row r="43" spans="1:7" x14ac:dyDescent="0.3">
      <c r="A43" s="358"/>
      <c r="B43" s="358"/>
      <c r="C43" s="358"/>
      <c r="D43" s="358"/>
      <c r="E43" s="358"/>
      <c r="F43" s="358"/>
      <c r="G43" s="358"/>
    </row>
    <row r="44" spans="1:7" x14ac:dyDescent="0.3">
      <c r="A44" s="358"/>
      <c r="B44" s="358"/>
      <c r="C44" s="358"/>
      <c r="D44" s="358"/>
      <c r="E44" s="358"/>
      <c r="F44" s="358"/>
      <c r="G44" s="358"/>
    </row>
    <row r="45" spans="1:7" x14ac:dyDescent="0.3">
      <c r="A45" s="358"/>
      <c r="B45" s="358"/>
      <c r="C45" s="358"/>
      <c r="D45" s="358"/>
      <c r="E45" s="358"/>
      <c r="F45" s="358"/>
      <c r="G45" s="358"/>
    </row>
    <row r="46" spans="1:7" x14ac:dyDescent="0.3">
      <c r="A46" s="376"/>
      <c r="B46" s="376"/>
      <c r="C46" s="376"/>
      <c r="D46" s="376"/>
      <c r="E46" s="376"/>
      <c r="F46" s="376"/>
      <c r="G46" s="376"/>
    </row>
    <row r="47" spans="1:7" x14ac:dyDescent="0.3">
      <c r="A47" s="376"/>
      <c r="B47" s="376"/>
      <c r="C47" s="376"/>
      <c r="D47" s="376"/>
      <c r="E47" s="376"/>
      <c r="F47" s="376"/>
      <c r="G47" s="376"/>
    </row>
    <row r="48" spans="1:7" x14ac:dyDescent="0.3">
      <c r="A48" s="376"/>
      <c r="B48" s="376"/>
      <c r="C48" s="376"/>
      <c r="D48" s="376"/>
      <c r="E48" s="376"/>
      <c r="F48" s="376"/>
      <c r="G48" s="376"/>
    </row>
    <row r="49" spans="1:7" x14ac:dyDescent="0.3">
      <c r="A49" s="376"/>
      <c r="B49" s="376"/>
      <c r="C49" s="376"/>
      <c r="D49" s="376"/>
      <c r="E49" s="376"/>
      <c r="F49" s="376"/>
      <c r="G49" s="376"/>
    </row>
    <row r="50" spans="1:7" x14ac:dyDescent="0.3">
      <c r="A50" s="376"/>
      <c r="B50" s="376"/>
      <c r="C50" s="376"/>
      <c r="D50" s="376"/>
      <c r="E50" s="376"/>
      <c r="F50" s="376"/>
      <c r="G50" s="376"/>
    </row>
    <row r="51" spans="1:7" x14ac:dyDescent="0.3">
      <c r="A51" s="376"/>
      <c r="B51" s="376"/>
      <c r="C51" s="376"/>
      <c r="D51" s="376"/>
      <c r="E51" s="376"/>
      <c r="F51" s="376"/>
      <c r="G51" s="376"/>
    </row>
    <row r="52" spans="1:7" x14ac:dyDescent="0.3">
      <c r="A52" s="376"/>
      <c r="B52" s="376"/>
      <c r="C52" s="376"/>
      <c r="D52" s="376"/>
      <c r="E52" s="376"/>
      <c r="F52" s="376"/>
      <c r="G52" s="376"/>
    </row>
    <row r="53" spans="1:7" x14ac:dyDescent="0.3">
      <c r="A53" s="376"/>
      <c r="B53" s="376"/>
      <c r="C53" s="376"/>
      <c r="D53" s="376"/>
      <c r="E53" s="376"/>
      <c r="F53" s="376"/>
      <c r="G53" s="376"/>
    </row>
    <row r="54" spans="1:7" x14ac:dyDescent="0.3">
      <c r="A54" s="376"/>
      <c r="B54" s="376"/>
      <c r="C54" s="376"/>
      <c r="D54" s="376"/>
      <c r="E54" s="376"/>
      <c r="F54" s="376"/>
      <c r="G54" s="376"/>
    </row>
    <row r="55" spans="1:7" x14ac:dyDescent="0.3">
      <c r="A55" s="376"/>
      <c r="B55" s="376"/>
      <c r="C55" s="376"/>
      <c r="D55" s="376"/>
      <c r="E55" s="376"/>
      <c r="F55" s="376"/>
      <c r="G55" s="376"/>
    </row>
    <row r="56" spans="1:7" x14ac:dyDescent="0.3">
      <c r="A56" s="376"/>
      <c r="B56" s="376"/>
      <c r="C56" s="376"/>
      <c r="D56" s="376"/>
      <c r="E56" s="376"/>
      <c r="F56" s="376"/>
      <c r="G56" s="376"/>
    </row>
    <row r="57" spans="1:7" x14ac:dyDescent="0.3">
      <c r="A57" s="376"/>
      <c r="B57" s="376"/>
      <c r="C57" s="376"/>
      <c r="D57" s="376"/>
      <c r="E57" s="376"/>
      <c r="F57" s="376"/>
      <c r="G57" s="376"/>
    </row>
    <row r="58" spans="1:7" x14ac:dyDescent="0.3">
      <c r="A58" s="376"/>
      <c r="B58" s="376"/>
      <c r="C58" s="376"/>
      <c r="D58" s="376"/>
      <c r="E58" s="376"/>
      <c r="F58" s="376"/>
      <c r="G58" s="376"/>
    </row>
    <row r="59" spans="1:7" x14ac:dyDescent="0.3">
      <c r="A59" s="376"/>
      <c r="B59" s="376"/>
      <c r="C59" s="376"/>
      <c r="D59" s="376"/>
      <c r="E59" s="376"/>
      <c r="F59" s="376"/>
      <c r="G59" s="376"/>
    </row>
    <row r="60" spans="1:7" x14ac:dyDescent="0.3">
      <c r="A60" s="376"/>
      <c r="B60" s="376"/>
      <c r="C60" s="376"/>
      <c r="D60" s="376"/>
      <c r="E60" s="376"/>
      <c r="F60" s="376"/>
      <c r="G60" s="376"/>
    </row>
    <row r="61" spans="1:7" x14ac:dyDescent="0.3">
      <c r="A61" s="376"/>
      <c r="B61" s="376"/>
      <c r="C61" s="376"/>
      <c r="D61" s="376"/>
      <c r="E61" s="376"/>
      <c r="F61" s="376"/>
      <c r="G61" s="376"/>
    </row>
    <row r="62" spans="1:7" x14ac:dyDescent="0.3">
      <c r="A62" s="376"/>
      <c r="B62" s="376"/>
      <c r="C62" s="376"/>
      <c r="D62" s="376"/>
      <c r="E62" s="376"/>
      <c r="F62" s="376"/>
      <c r="G62" s="376"/>
    </row>
    <row r="63" spans="1:7" x14ac:dyDescent="0.3">
      <c r="A63" s="376"/>
      <c r="B63" s="376"/>
      <c r="C63" s="376"/>
      <c r="D63" s="376"/>
      <c r="E63" s="376"/>
      <c r="F63" s="376"/>
      <c r="G63" s="376"/>
    </row>
    <row r="64" spans="1:7" x14ac:dyDescent="0.3">
      <c r="A64" s="376"/>
      <c r="B64" s="376"/>
      <c r="C64" s="376"/>
      <c r="D64" s="376"/>
      <c r="E64" s="376"/>
      <c r="F64" s="376"/>
      <c r="G64" s="376"/>
    </row>
    <row r="65" spans="1:7" x14ac:dyDescent="0.3">
      <c r="A65" s="376"/>
      <c r="B65" s="376"/>
      <c r="C65" s="376"/>
      <c r="D65" s="376"/>
      <c r="E65" s="376"/>
      <c r="F65" s="376"/>
      <c r="G65" s="376"/>
    </row>
    <row r="66" spans="1:7" x14ac:dyDescent="0.3">
      <c r="A66" s="376"/>
      <c r="B66" s="376"/>
      <c r="C66" s="376"/>
      <c r="D66" s="376"/>
      <c r="E66" s="376"/>
      <c r="F66" s="376"/>
      <c r="G66" s="376"/>
    </row>
    <row r="67" spans="1:7" x14ac:dyDescent="0.3">
      <c r="A67" s="376"/>
      <c r="B67" s="376"/>
      <c r="C67" s="376"/>
      <c r="D67" s="376"/>
      <c r="E67" s="376"/>
      <c r="F67" s="376"/>
      <c r="G67" s="376"/>
    </row>
    <row r="68" spans="1:7" x14ac:dyDescent="0.3">
      <c r="A68" s="376"/>
      <c r="B68" s="376"/>
      <c r="C68" s="376"/>
      <c r="D68" s="376"/>
      <c r="E68" s="376"/>
      <c r="F68" s="376"/>
      <c r="G68" s="376"/>
    </row>
    <row r="69" spans="1:7" x14ac:dyDescent="0.3">
      <c r="A69" s="376"/>
      <c r="B69" s="376"/>
      <c r="C69" s="376"/>
      <c r="D69" s="376"/>
      <c r="E69" s="376"/>
      <c r="F69" s="376"/>
      <c r="G69" s="376"/>
    </row>
    <row r="70" spans="1:7" x14ac:dyDescent="0.3">
      <c r="A70" s="376"/>
      <c r="B70" s="376"/>
      <c r="C70" s="376"/>
      <c r="D70" s="376"/>
      <c r="E70" s="376"/>
      <c r="F70" s="376"/>
      <c r="G70" s="376"/>
    </row>
    <row r="71" spans="1:7" x14ac:dyDescent="0.3">
      <c r="A71" s="376"/>
      <c r="B71" s="376"/>
      <c r="C71" s="376"/>
      <c r="D71" s="376"/>
      <c r="E71" s="376"/>
      <c r="F71" s="376"/>
      <c r="G71" s="376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92" t="s">
        <v>682</v>
      </c>
      <c r="B1" s="727"/>
      <c r="C1" s="281"/>
      <c r="D1" s="281"/>
      <c r="E1" s="281"/>
      <c r="F1" s="281"/>
      <c r="G1" s="281"/>
    </row>
    <row r="2" spans="1:7" ht="71.25" customHeight="1" x14ac:dyDescent="0.3">
      <c r="A2" s="692" t="s">
        <v>569</v>
      </c>
      <c r="B2" s="692"/>
    </row>
    <row r="3" spans="1:7" ht="17.399999999999999" x14ac:dyDescent="0.3">
      <c r="A3" s="282"/>
      <c r="B3" s="282"/>
    </row>
    <row r="4" spans="1:7" x14ac:dyDescent="0.3">
      <c r="A4" s="283" t="s">
        <v>570</v>
      </c>
      <c r="B4" s="222"/>
    </row>
    <row r="5" spans="1:7" ht="17.399999999999999" x14ac:dyDescent="0.3">
      <c r="A5" s="284" t="s">
        <v>571</v>
      </c>
      <c r="B5" s="285" t="s">
        <v>572</v>
      </c>
    </row>
    <row r="6" spans="1:7" x14ac:dyDescent="0.3">
      <c r="A6" s="267" t="s">
        <v>573</v>
      </c>
      <c r="B6" s="267"/>
    </row>
    <row r="7" spans="1:7" x14ac:dyDescent="0.3">
      <c r="A7" s="286" t="s">
        <v>574</v>
      </c>
      <c r="B7" s="267"/>
    </row>
    <row r="8" spans="1:7" x14ac:dyDescent="0.3">
      <c r="A8" s="267" t="s">
        <v>575</v>
      </c>
      <c r="B8" s="267">
        <v>1200</v>
      </c>
    </row>
    <row r="9" spans="1:7" x14ac:dyDescent="0.3">
      <c r="A9" s="267" t="s">
        <v>576</v>
      </c>
      <c r="B9" s="267"/>
    </row>
    <row r="10" spans="1:7" x14ac:dyDescent="0.3">
      <c r="A10" s="267" t="s">
        <v>577</v>
      </c>
      <c r="B10" s="267"/>
    </row>
    <row r="11" spans="1:7" x14ac:dyDescent="0.3">
      <c r="A11" s="267" t="s">
        <v>578</v>
      </c>
      <c r="B11" s="267">
        <v>0</v>
      </c>
    </row>
    <row r="12" spans="1:7" x14ac:dyDescent="0.3">
      <c r="A12" s="267" t="s">
        <v>579</v>
      </c>
      <c r="B12" s="267"/>
    </row>
    <row r="13" spans="1:7" x14ac:dyDescent="0.3">
      <c r="A13" s="267" t="s">
        <v>580</v>
      </c>
      <c r="B13" s="267"/>
    </row>
    <row r="14" spans="1:7" x14ac:dyDescent="0.3">
      <c r="A14" s="287" t="s">
        <v>581</v>
      </c>
      <c r="B14" s="287">
        <f>SUM(B6:B13)</f>
        <v>1200</v>
      </c>
    </row>
    <row r="15" spans="1:7" ht="27.6" x14ac:dyDescent="0.3">
      <c r="A15" s="288" t="s">
        <v>582</v>
      </c>
      <c r="B15" s="267"/>
    </row>
    <row r="16" spans="1:7" ht="27.6" x14ac:dyDescent="0.3">
      <c r="A16" s="288" t="s">
        <v>583</v>
      </c>
      <c r="B16" s="267">
        <v>1200</v>
      </c>
    </row>
    <row r="17" spans="1:2" x14ac:dyDescent="0.3">
      <c r="A17" s="289" t="s">
        <v>584</v>
      </c>
      <c r="B17" s="267"/>
    </row>
    <row r="18" spans="1:2" x14ac:dyDescent="0.3">
      <c r="A18" s="289" t="s">
        <v>585</v>
      </c>
      <c r="B18" s="267"/>
    </row>
    <row r="19" spans="1:2" x14ac:dyDescent="0.3">
      <c r="A19" s="267" t="s">
        <v>586</v>
      </c>
      <c r="B19" s="267"/>
    </row>
    <row r="20" spans="1:2" x14ac:dyDescent="0.3">
      <c r="A20" s="290" t="s">
        <v>587</v>
      </c>
      <c r="B20" s="285">
        <f>SUM(B15:B19)</f>
        <v>1200</v>
      </c>
    </row>
    <row r="21" spans="1:2" ht="15" x14ac:dyDescent="0.3">
      <c r="A21" s="291" t="s">
        <v>588</v>
      </c>
      <c r="B21" s="292"/>
    </row>
    <row r="22" spans="1:2" ht="15.6" x14ac:dyDescent="0.3">
      <c r="A22" s="293" t="s">
        <v>589</v>
      </c>
      <c r="B22" s="293">
        <f>SUM(B20:B21)</f>
        <v>1200</v>
      </c>
    </row>
    <row r="23" spans="1:2" x14ac:dyDescent="0.3">
      <c r="A23" s="222"/>
      <c r="B23" s="222"/>
    </row>
    <row r="24" spans="1:2" x14ac:dyDescent="0.3">
      <c r="A24" s="222"/>
      <c r="B24" s="222"/>
    </row>
    <row r="25" spans="1:2" ht="17.399999999999999" x14ac:dyDescent="0.3">
      <c r="A25" s="284" t="s">
        <v>590</v>
      </c>
      <c r="B25" s="285" t="s">
        <v>572</v>
      </c>
    </row>
    <row r="26" spans="1:2" x14ac:dyDescent="0.3">
      <c r="A26" s="267" t="s">
        <v>573</v>
      </c>
      <c r="B26" s="267"/>
    </row>
    <row r="27" spans="1:2" x14ac:dyDescent="0.3">
      <c r="A27" s="286" t="s">
        <v>574</v>
      </c>
      <c r="B27" s="267"/>
    </row>
    <row r="28" spans="1:2" x14ac:dyDescent="0.3">
      <c r="A28" s="267" t="s">
        <v>575</v>
      </c>
      <c r="B28" s="267"/>
    </row>
    <row r="29" spans="1:2" x14ac:dyDescent="0.3">
      <c r="A29" s="267" t="s">
        <v>576</v>
      </c>
      <c r="B29" s="267"/>
    </row>
    <row r="30" spans="1:2" x14ac:dyDescent="0.3">
      <c r="A30" s="267" t="s">
        <v>577</v>
      </c>
      <c r="B30" s="267"/>
    </row>
    <row r="31" spans="1:2" x14ac:dyDescent="0.3">
      <c r="A31" s="267" t="s">
        <v>578</v>
      </c>
      <c r="B31" s="267"/>
    </row>
    <row r="32" spans="1:2" x14ac:dyDescent="0.3">
      <c r="A32" s="267" t="s">
        <v>579</v>
      </c>
      <c r="B32" s="267"/>
    </row>
    <row r="33" spans="1:2" x14ac:dyDescent="0.3">
      <c r="A33" s="267" t="s">
        <v>580</v>
      </c>
      <c r="B33" s="267"/>
    </row>
    <row r="34" spans="1:2" x14ac:dyDescent="0.3">
      <c r="A34" s="287" t="s">
        <v>581</v>
      </c>
      <c r="B34" s="287">
        <f>SUM(B26:B33)</f>
        <v>0</v>
      </c>
    </row>
    <row r="35" spans="1:2" ht="27.6" x14ac:dyDescent="0.3">
      <c r="A35" s="288" t="s">
        <v>582</v>
      </c>
      <c r="B35" s="267"/>
    </row>
    <row r="36" spans="1:2" ht="27.6" x14ac:dyDescent="0.3">
      <c r="A36" s="288" t="s">
        <v>583</v>
      </c>
      <c r="B36" s="267"/>
    </row>
    <row r="37" spans="1:2" x14ac:dyDescent="0.3">
      <c r="A37" s="289" t="s">
        <v>584</v>
      </c>
      <c r="B37" s="267"/>
    </row>
    <row r="38" spans="1:2" x14ac:dyDescent="0.3">
      <c r="A38" s="289" t="s">
        <v>585</v>
      </c>
      <c r="B38" s="267"/>
    </row>
    <row r="39" spans="1:2" x14ac:dyDescent="0.3">
      <c r="A39" s="267" t="s">
        <v>586</v>
      </c>
      <c r="B39" s="267"/>
    </row>
    <row r="40" spans="1:2" x14ac:dyDescent="0.3">
      <c r="A40" s="290" t="s">
        <v>587</v>
      </c>
      <c r="B40" s="285">
        <f>SUM(B35:B39)</f>
        <v>0</v>
      </c>
    </row>
    <row r="41" spans="1:2" ht="15" x14ac:dyDescent="0.3">
      <c r="A41" s="291" t="s">
        <v>588</v>
      </c>
      <c r="B41" s="292"/>
    </row>
    <row r="42" spans="1:2" ht="15.6" x14ac:dyDescent="0.3">
      <c r="A42" s="293" t="s">
        <v>589</v>
      </c>
      <c r="B42" s="293">
        <f>SUM(B40:B41)</f>
        <v>0</v>
      </c>
    </row>
    <row r="43" spans="1:2" x14ac:dyDescent="0.3">
      <c r="A43" s="222"/>
      <c r="B43" s="222"/>
    </row>
    <row r="44" spans="1:2" x14ac:dyDescent="0.3">
      <c r="A44" s="222"/>
      <c r="B44" s="222"/>
    </row>
    <row r="45" spans="1:2" x14ac:dyDescent="0.3">
      <c r="A45" s="222"/>
      <c r="B45" s="222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92" t="s">
        <v>682</v>
      </c>
      <c r="B1" s="699"/>
      <c r="C1" s="699"/>
      <c r="D1" s="699"/>
    </row>
    <row r="2" spans="1:4" ht="59.25" customHeight="1" x14ac:dyDescent="0.3">
      <c r="A2" s="692" t="s">
        <v>591</v>
      </c>
      <c r="B2" s="724"/>
      <c r="C2" s="724"/>
      <c r="D2" s="727"/>
    </row>
    <row r="3" spans="1:4" ht="22.5" customHeight="1" x14ac:dyDescent="0.3">
      <c r="A3" s="728" t="s">
        <v>592</v>
      </c>
      <c r="B3" s="729"/>
      <c r="C3" s="729"/>
      <c r="D3" s="729"/>
    </row>
    <row r="4" spans="1:4" x14ac:dyDescent="0.3">
      <c r="A4" s="283" t="s">
        <v>570</v>
      </c>
      <c r="B4" s="222"/>
      <c r="C4" s="222"/>
      <c r="D4" s="222"/>
    </row>
    <row r="5" spans="1:4" ht="28.2" x14ac:dyDescent="0.3">
      <c r="A5" s="294" t="s">
        <v>521</v>
      </c>
      <c r="B5" s="295" t="s">
        <v>463</v>
      </c>
      <c r="C5" s="296" t="s">
        <v>593</v>
      </c>
      <c r="D5" s="296" t="s">
        <v>594</v>
      </c>
    </row>
    <row r="6" spans="1:4" x14ac:dyDescent="0.3">
      <c r="A6" s="297" t="s">
        <v>595</v>
      </c>
      <c r="B6" s="298" t="s">
        <v>270</v>
      </c>
      <c r="C6" s="299"/>
      <c r="D6" s="299"/>
    </row>
    <row r="7" spans="1:4" x14ac:dyDescent="0.3">
      <c r="A7" s="300" t="s">
        <v>596</v>
      </c>
      <c r="B7" s="300" t="s">
        <v>270</v>
      </c>
      <c r="C7" s="299"/>
      <c r="D7" s="299"/>
    </row>
    <row r="8" spans="1:4" x14ac:dyDescent="0.3">
      <c r="A8" s="300" t="s">
        <v>597</v>
      </c>
      <c r="B8" s="300" t="s">
        <v>270</v>
      </c>
      <c r="C8" s="299"/>
      <c r="D8" s="299"/>
    </row>
    <row r="9" spans="1:4" x14ac:dyDescent="0.3">
      <c r="A9" s="297" t="s">
        <v>269</v>
      </c>
      <c r="B9" s="298" t="s">
        <v>268</v>
      </c>
      <c r="C9" s="299"/>
      <c r="D9" s="299"/>
    </row>
    <row r="10" spans="1:4" x14ac:dyDescent="0.3">
      <c r="A10" s="297" t="s">
        <v>598</v>
      </c>
      <c r="B10" s="298" t="s">
        <v>266</v>
      </c>
      <c r="C10" s="299"/>
      <c r="D10" s="299"/>
    </row>
    <row r="11" spans="1:4" x14ac:dyDescent="0.3">
      <c r="A11" s="300" t="s">
        <v>596</v>
      </c>
      <c r="B11" s="300" t="s">
        <v>266</v>
      </c>
      <c r="C11" s="299"/>
      <c r="D11" s="299"/>
    </row>
    <row r="12" spans="1:4" x14ac:dyDescent="0.3">
      <c r="A12" s="300" t="s">
        <v>597</v>
      </c>
      <c r="B12" s="300" t="s">
        <v>599</v>
      </c>
      <c r="C12" s="299"/>
      <c r="D12" s="299"/>
    </row>
    <row r="13" spans="1:4" x14ac:dyDescent="0.3">
      <c r="A13" s="301" t="s">
        <v>265</v>
      </c>
      <c r="B13" s="302" t="s">
        <v>264</v>
      </c>
      <c r="C13" s="299"/>
      <c r="D13" s="299"/>
    </row>
    <row r="14" spans="1:4" x14ac:dyDescent="0.3">
      <c r="A14" s="303" t="s">
        <v>600</v>
      </c>
      <c r="B14" s="298" t="s">
        <v>262</v>
      </c>
      <c r="C14" s="299"/>
      <c r="D14" s="299"/>
    </row>
    <row r="15" spans="1:4" x14ac:dyDescent="0.3">
      <c r="A15" s="300" t="s">
        <v>601</v>
      </c>
      <c r="B15" s="300" t="s">
        <v>262</v>
      </c>
      <c r="C15" s="299"/>
      <c r="D15" s="299"/>
    </row>
    <row r="16" spans="1:4" x14ac:dyDescent="0.3">
      <c r="A16" s="300" t="s">
        <v>602</v>
      </c>
      <c r="B16" s="300" t="s">
        <v>262</v>
      </c>
      <c r="C16" s="299"/>
      <c r="D16" s="299"/>
    </row>
    <row r="17" spans="1:4" x14ac:dyDescent="0.3">
      <c r="A17" s="303" t="s">
        <v>603</v>
      </c>
      <c r="B17" s="298" t="s">
        <v>260</v>
      </c>
      <c r="C17" s="299"/>
      <c r="D17" s="299"/>
    </row>
    <row r="18" spans="1:4" x14ac:dyDescent="0.3">
      <c r="A18" s="300" t="s">
        <v>597</v>
      </c>
      <c r="B18" s="300" t="s">
        <v>260</v>
      </c>
      <c r="C18" s="299"/>
      <c r="D18" s="299"/>
    </row>
    <row r="19" spans="1:4" x14ac:dyDescent="0.3">
      <c r="A19" s="298" t="s">
        <v>261</v>
      </c>
      <c r="B19" s="298" t="s">
        <v>258</v>
      </c>
      <c r="C19" s="299"/>
      <c r="D19" s="299"/>
    </row>
    <row r="20" spans="1:4" x14ac:dyDescent="0.3">
      <c r="A20" s="298" t="s">
        <v>604</v>
      </c>
      <c r="B20" s="298" t="s">
        <v>256</v>
      </c>
      <c r="C20" s="299"/>
      <c r="D20" s="299"/>
    </row>
    <row r="21" spans="1:4" x14ac:dyDescent="0.3">
      <c r="A21" s="300" t="s">
        <v>602</v>
      </c>
      <c r="B21" s="300" t="s">
        <v>256</v>
      </c>
      <c r="C21" s="299"/>
      <c r="D21" s="299"/>
    </row>
    <row r="22" spans="1:4" x14ac:dyDescent="0.3">
      <c r="A22" s="300" t="s">
        <v>597</v>
      </c>
      <c r="B22" s="300" t="s">
        <v>256</v>
      </c>
      <c r="C22" s="299"/>
      <c r="D22" s="299"/>
    </row>
    <row r="23" spans="1:4" x14ac:dyDescent="0.3">
      <c r="A23" s="304" t="s">
        <v>251</v>
      </c>
      <c r="B23" s="302" t="s">
        <v>250</v>
      </c>
      <c r="C23" s="299"/>
      <c r="D23" s="299"/>
    </row>
    <row r="24" spans="1:4" x14ac:dyDescent="0.3">
      <c r="A24" s="303" t="s">
        <v>249</v>
      </c>
      <c r="B24" s="298" t="s">
        <v>248</v>
      </c>
      <c r="C24" s="299"/>
      <c r="D24" s="299"/>
    </row>
    <row r="25" spans="1:4" x14ac:dyDescent="0.3">
      <c r="A25" s="303" t="s">
        <v>247</v>
      </c>
      <c r="B25" s="298" t="s">
        <v>246</v>
      </c>
      <c r="C25" s="299"/>
      <c r="D25" s="299"/>
    </row>
    <row r="26" spans="1:4" x14ac:dyDescent="0.3">
      <c r="A26" s="303" t="s">
        <v>605</v>
      </c>
      <c r="B26" s="298" t="s">
        <v>242</v>
      </c>
      <c r="C26" s="299"/>
      <c r="D26" s="299"/>
    </row>
    <row r="27" spans="1:4" x14ac:dyDescent="0.3">
      <c r="A27" s="303" t="s">
        <v>241</v>
      </c>
      <c r="B27" s="298" t="s">
        <v>240</v>
      </c>
      <c r="C27" s="299"/>
      <c r="D27" s="299"/>
    </row>
    <row r="28" spans="1:4" x14ac:dyDescent="0.3">
      <c r="A28" s="303" t="s">
        <v>239</v>
      </c>
      <c r="B28" s="298" t="s">
        <v>238</v>
      </c>
      <c r="C28" s="299"/>
      <c r="D28" s="299"/>
    </row>
    <row r="29" spans="1:4" x14ac:dyDescent="0.3">
      <c r="A29" s="305" t="s">
        <v>231</v>
      </c>
      <c r="B29" s="270" t="s">
        <v>230</v>
      </c>
      <c r="C29" s="306"/>
      <c r="D29" s="306"/>
    </row>
    <row r="30" spans="1:4" x14ac:dyDescent="0.3">
      <c r="A30" s="303" t="s">
        <v>229</v>
      </c>
      <c r="B30" s="298" t="s">
        <v>228</v>
      </c>
      <c r="C30" s="299"/>
      <c r="D30" s="299"/>
    </row>
    <row r="31" spans="1:4" x14ac:dyDescent="0.3">
      <c r="A31" s="297" t="s">
        <v>227</v>
      </c>
      <c r="B31" s="298" t="s">
        <v>226</v>
      </c>
      <c r="C31" s="299"/>
      <c r="D31" s="299"/>
    </row>
    <row r="32" spans="1:4" x14ac:dyDescent="0.3">
      <c r="A32" s="303" t="s">
        <v>606</v>
      </c>
      <c r="B32" s="298" t="s">
        <v>224</v>
      </c>
      <c r="C32" s="299"/>
      <c r="D32" s="299"/>
    </row>
    <row r="33" spans="1:4" x14ac:dyDescent="0.3">
      <c r="A33" s="300" t="s">
        <v>597</v>
      </c>
      <c r="B33" s="300" t="s">
        <v>224</v>
      </c>
      <c r="C33" s="299"/>
      <c r="D33" s="299"/>
    </row>
    <row r="34" spans="1:4" x14ac:dyDescent="0.3">
      <c r="A34" s="303" t="s">
        <v>607</v>
      </c>
      <c r="B34" s="298" t="s">
        <v>222</v>
      </c>
      <c r="C34" s="299"/>
      <c r="D34" s="299"/>
    </row>
    <row r="35" spans="1:4" x14ac:dyDescent="0.3">
      <c r="A35" s="300" t="s">
        <v>608</v>
      </c>
      <c r="B35" s="300" t="s">
        <v>222</v>
      </c>
      <c r="C35" s="299"/>
      <c r="D35" s="299"/>
    </row>
    <row r="36" spans="1:4" x14ac:dyDescent="0.3">
      <c r="A36" s="300" t="s">
        <v>609</v>
      </c>
      <c r="B36" s="300" t="s">
        <v>222</v>
      </c>
      <c r="C36" s="299"/>
      <c r="D36" s="299"/>
    </row>
    <row r="37" spans="1:4" x14ac:dyDescent="0.3">
      <c r="A37" s="300" t="s">
        <v>610</v>
      </c>
      <c r="B37" s="300" t="s">
        <v>222</v>
      </c>
      <c r="C37" s="299"/>
      <c r="D37" s="299"/>
    </row>
    <row r="38" spans="1:4" x14ac:dyDescent="0.3">
      <c r="A38" s="300" t="s">
        <v>597</v>
      </c>
      <c r="B38" s="300" t="s">
        <v>222</v>
      </c>
      <c r="C38" s="299"/>
      <c r="D38" s="299"/>
    </row>
    <row r="39" spans="1:4" x14ac:dyDescent="0.3">
      <c r="A39" s="305" t="s">
        <v>219</v>
      </c>
      <c r="B39" s="270" t="s">
        <v>218</v>
      </c>
      <c r="C39" s="306"/>
      <c r="D39" s="306"/>
    </row>
    <row r="40" spans="1:4" x14ac:dyDescent="0.3">
      <c r="A40" s="222"/>
      <c r="B40" s="222"/>
      <c r="C40" s="222"/>
      <c r="D40" s="222"/>
    </row>
    <row r="41" spans="1:4" x14ac:dyDescent="0.3">
      <c r="A41" s="222"/>
      <c r="B41" s="222"/>
      <c r="C41" s="222"/>
      <c r="D41" s="222"/>
    </row>
    <row r="42" spans="1:4" ht="28.2" x14ac:dyDescent="0.3">
      <c r="A42" s="294" t="s">
        <v>521</v>
      </c>
      <c r="B42" s="295" t="s">
        <v>463</v>
      </c>
      <c r="C42" s="296" t="s">
        <v>593</v>
      </c>
      <c r="D42" s="296" t="s">
        <v>594</v>
      </c>
    </row>
    <row r="43" spans="1:4" x14ac:dyDescent="0.3">
      <c r="A43" s="303" t="s">
        <v>611</v>
      </c>
      <c r="B43" s="298" t="s">
        <v>61</v>
      </c>
      <c r="C43" s="299"/>
      <c r="D43" s="299"/>
    </row>
    <row r="44" spans="1:4" x14ac:dyDescent="0.3">
      <c r="A44" s="300" t="s">
        <v>596</v>
      </c>
      <c r="B44" s="300" t="s">
        <v>61</v>
      </c>
      <c r="C44" s="299"/>
      <c r="D44" s="299"/>
    </row>
    <row r="45" spans="1:4" x14ac:dyDescent="0.3">
      <c r="A45" s="297" t="s">
        <v>60</v>
      </c>
      <c r="B45" s="298" t="s">
        <v>59</v>
      </c>
      <c r="C45" s="299"/>
      <c r="D45" s="299"/>
    </row>
    <row r="46" spans="1:4" x14ac:dyDescent="0.3">
      <c r="A46" s="303" t="s">
        <v>612</v>
      </c>
      <c r="B46" s="298" t="s">
        <v>57</v>
      </c>
      <c r="C46" s="299"/>
      <c r="D46" s="299"/>
    </row>
    <row r="47" spans="1:4" x14ac:dyDescent="0.3">
      <c r="A47" s="300" t="s">
        <v>596</v>
      </c>
      <c r="B47" s="300" t="s">
        <v>57</v>
      </c>
      <c r="C47" s="299"/>
      <c r="D47" s="299"/>
    </row>
    <row r="48" spans="1:4" x14ac:dyDescent="0.3">
      <c r="A48" s="301" t="s">
        <v>56</v>
      </c>
      <c r="B48" s="302" t="s">
        <v>55</v>
      </c>
      <c r="C48" s="299"/>
      <c r="D48" s="299"/>
    </row>
    <row r="49" spans="1:4" x14ac:dyDescent="0.3">
      <c r="A49" s="297" t="s">
        <v>613</v>
      </c>
      <c r="B49" s="298" t="s">
        <v>53</v>
      </c>
      <c r="C49" s="299"/>
      <c r="D49" s="299"/>
    </row>
    <row r="50" spans="1:4" x14ac:dyDescent="0.3">
      <c r="A50" s="300" t="s">
        <v>601</v>
      </c>
      <c r="B50" s="300" t="s">
        <v>53</v>
      </c>
      <c r="C50" s="299"/>
      <c r="D50" s="299"/>
    </row>
    <row r="51" spans="1:4" x14ac:dyDescent="0.3">
      <c r="A51" s="303" t="s">
        <v>614</v>
      </c>
      <c r="B51" s="298" t="s">
        <v>51</v>
      </c>
      <c r="C51" s="299"/>
      <c r="D51" s="299"/>
    </row>
    <row r="52" spans="1:4" x14ac:dyDescent="0.3">
      <c r="A52" s="298" t="s">
        <v>615</v>
      </c>
      <c r="B52" s="298" t="s">
        <v>49</v>
      </c>
      <c r="C52" s="299"/>
      <c r="D52" s="299"/>
    </row>
    <row r="53" spans="1:4" x14ac:dyDescent="0.3">
      <c r="A53" s="300" t="s">
        <v>602</v>
      </c>
      <c r="B53" s="300" t="s">
        <v>49</v>
      </c>
      <c r="C53" s="299"/>
      <c r="D53" s="299"/>
    </row>
    <row r="54" spans="1:4" x14ac:dyDescent="0.3">
      <c r="A54" s="303" t="s">
        <v>616</v>
      </c>
      <c r="B54" s="298" t="s">
        <v>47</v>
      </c>
      <c r="C54" s="299"/>
      <c r="D54" s="299"/>
    </row>
    <row r="55" spans="1:4" x14ac:dyDescent="0.3">
      <c r="A55" s="304" t="s">
        <v>46</v>
      </c>
      <c r="B55" s="302" t="s">
        <v>45</v>
      </c>
      <c r="C55" s="299"/>
      <c r="D55" s="299"/>
    </row>
    <row r="56" spans="1:4" x14ac:dyDescent="0.3">
      <c r="A56" s="304" t="s">
        <v>36</v>
      </c>
      <c r="B56" s="302" t="s">
        <v>35</v>
      </c>
      <c r="C56" s="299"/>
      <c r="D56" s="299"/>
    </row>
    <row r="57" spans="1:4" x14ac:dyDescent="0.3">
      <c r="A57" s="304" t="s">
        <v>34</v>
      </c>
      <c r="B57" s="302" t="s">
        <v>33</v>
      </c>
      <c r="C57" s="299"/>
      <c r="D57" s="299"/>
    </row>
    <row r="58" spans="1:4" x14ac:dyDescent="0.3">
      <c r="A58" s="304" t="s">
        <v>617</v>
      </c>
      <c r="B58" s="302" t="s">
        <v>29</v>
      </c>
      <c r="C58" s="299"/>
      <c r="D58" s="299"/>
    </row>
    <row r="59" spans="1:4" x14ac:dyDescent="0.3">
      <c r="A59" s="301" t="s">
        <v>618</v>
      </c>
      <c r="B59" s="302" t="s">
        <v>27</v>
      </c>
      <c r="C59" s="299"/>
      <c r="D59" s="299"/>
    </row>
    <row r="60" spans="1:4" x14ac:dyDescent="0.3">
      <c r="A60" s="302" t="s">
        <v>619</v>
      </c>
      <c r="B60" s="302" t="s">
        <v>27</v>
      </c>
      <c r="C60" s="299"/>
      <c r="D60" s="299"/>
    </row>
    <row r="61" spans="1:4" x14ac:dyDescent="0.3">
      <c r="A61" s="307" t="s">
        <v>20</v>
      </c>
      <c r="B61" s="270" t="s">
        <v>19</v>
      </c>
      <c r="C61" s="306"/>
      <c r="D61" s="306"/>
    </row>
    <row r="62" spans="1:4" x14ac:dyDescent="0.3">
      <c r="A62" s="297" t="s">
        <v>18</v>
      </c>
      <c r="B62" s="298" t="s">
        <v>17</v>
      </c>
      <c r="C62" s="299"/>
      <c r="D62" s="299"/>
    </row>
    <row r="63" spans="1:4" x14ac:dyDescent="0.3">
      <c r="A63" s="298" t="s">
        <v>16</v>
      </c>
      <c r="B63" s="298" t="s">
        <v>15</v>
      </c>
      <c r="C63" s="299"/>
      <c r="D63" s="299"/>
    </row>
    <row r="64" spans="1:4" x14ac:dyDescent="0.3">
      <c r="A64" s="303" t="s">
        <v>14</v>
      </c>
      <c r="B64" s="298" t="s">
        <v>13</v>
      </c>
      <c r="C64" s="299"/>
      <c r="D64" s="299"/>
    </row>
    <row r="65" spans="1:4" x14ac:dyDescent="0.3">
      <c r="A65" s="303" t="s">
        <v>620</v>
      </c>
      <c r="B65" s="298" t="s">
        <v>11</v>
      </c>
      <c r="C65" s="299"/>
      <c r="D65" s="299"/>
    </row>
    <row r="66" spans="1:4" x14ac:dyDescent="0.3">
      <c r="A66" s="300" t="s">
        <v>608</v>
      </c>
      <c r="B66" s="300" t="s">
        <v>11</v>
      </c>
      <c r="C66" s="299"/>
      <c r="D66" s="299"/>
    </row>
    <row r="67" spans="1:4" x14ac:dyDescent="0.3">
      <c r="A67" s="300" t="s">
        <v>609</v>
      </c>
      <c r="B67" s="300" t="s">
        <v>11</v>
      </c>
      <c r="C67" s="299"/>
      <c r="D67" s="299"/>
    </row>
    <row r="68" spans="1:4" x14ac:dyDescent="0.3">
      <c r="A68" s="302" t="s">
        <v>610</v>
      </c>
      <c r="B68" s="302" t="s">
        <v>11</v>
      </c>
      <c r="C68" s="299"/>
      <c r="D68" s="299"/>
    </row>
    <row r="69" spans="1:4" x14ac:dyDescent="0.3">
      <c r="A69" s="305" t="s">
        <v>8</v>
      </c>
      <c r="B69" s="270" t="s">
        <v>7</v>
      </c>
      <c r="C69" s="306"/>
      <c r="D69" s="306"/>
    </row>
    <row r="70" spans="1:4" x14ac:dyDescent="0.3">
      <c r="A70" s="222"/>
      <c r="B70" s="222"/>
      <c r="C70" s="222"/>
      <c r="D70" s="222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92" t="s">
        <v>682</v>
      </c>
      <c r="B1" s="699"/>
      <c r="C1" s="699"/>
      <c r="D1" s="699"/>
      <c r="E1" s="699"/>
      <c r="F1" s="699"/>
    </row>
    <row r="2" spans="1:6" ht="24.75" customHeight="1" x14ac:dyDescent="0.3">
      <c r="A2" s="730" t="s">
        <v>621</v>
      </c>
      <c r="B2" s="724"/>
      <c r="C2" s="724"/>
      <c r="D2" s="724"/>
      <c r="E2" s="724"/>
      <c r="F2" s="724"/>
    </row>
    <row r="3" spans="1:6" ht="17.399999999999999" x14ac:dyDescent="0.3">
      <c r="A3" s="308"/>
      <c r="B3" s="309"/>
      <c r="C3" s="309"/>
      <c r="D3" s="309"/>
      <c r="E3" s="309"/>
      <c r="F3" s="309"/>
    </row>
    <row r="4" spans="1:6" x14ac:dyDescent="0.3">
      <c r="A4" s="283" t="s">
        <v>570</v>
      </c>
      <c r="B4" s="222"/>
      <c r="C4" s="222"/>
      <c r="D4" s="222"/>
      <c r="E4" s="222"/>
      <c r="F4" s="222"/>
    </row>
    <row r="5" spans="1:6" ht="26.4" x14ac:dyDescent="0.3">
      <c r="A5" s="285" t="s">
        <v>521</v>
      </c>
      <c r="B5" s="265" t="s">
        <v>463</v>
      </c>
      <c r="C5" s="310" t="s">
        <v>484</v>
      </c>
      <c r="D5" s="310" t="s">
        <v>483</v>
      </c>
      <c r="E5" s="310" t="s">
        <v>482</v>
      </c>
      <c r="F5" s="311" t="s">
        <v>481</v>
      </c>
    </row>
    <row r="6" spans="1:6" x14ac:dyDescent="0.3">
      <c r="A6" s="312" t="s">
        <v>622</v>
      </c>
      <c r="B6" s="313" t="s">
        <v>244</v>
      </c>
      <c r="C6" s="268">
        <v>52633</v>
      </c>
      <c r="D6" s="268">
        <v>93333</v>
      </c>
      <c r="E6" s="268">
        <v>9520</v>
      </c>
      <c r="F6" s="268">
        <f>SUM(C6:E6)</f>
        <v>155486</v>
      </c>
    </row>
    <row r="7" spans="1:6" x14ac:dyDescent="0.3">
      <c r="A7" s="312" t="s">
        <v>623</v>
      </c>
      <c r="B7" s="313" t="s">
        <v>244</v>
      </c>
      <c r="C7" s="268">
        <v>0</v>
      </c>
      <c r="D7" s="268">
        <v>0</v>
      </c>
      <c r="E7" s="268">
        <v>0</v>
      </c>
      <c r="F7" s="268">
        <f>SUM(C7:E7)</f>
        <v>0</v>
      </c>
    </row>
    <row r="8" spans="1:6" ht="21.75" customHeight="1" x14ac:dyDescent="0.3">
      <c r="A8" s="285" t="s">
        <v>624</v>
      </c>
      <c r="B8" s="285"/>
      <c r="C8" s="314">
        <f>SUM(C6:C7)</f>
        <v>52633</v>
      </c>
      <c r="D8" s="314">
        <f>SUM(D6:D7)</f>
        <v>93333</v>
      </c>
      <c r="E8" s="314">
        <f>SUM(E6:E7)</f>
        <v>9520</v>
      </c>
      <c r="F8" s="314">
        <f>SUM(F6:F7)</f>
        <v>155486</v>
      </c>
    </row>
    <row r="9" spans="1:6" x14ac:dyDescent="0.3">
      <c r="A9" s="222"/>
      <c r="B9" s="222"/>
      <c r="C9" s="222"/>
      <c r="D9" s="222"/>
      <c r="E9" s="222"/>
      <c r="F9" s="222"/>
    </row>
    <row r="10" spans="1:6" x14ac:dyDescent="0.3">
      <c r="A10" s="222"/>
      <c r="B10" s="222"/>
      <c r="C10" s="315"/>
      <c r="D10" s="315"/>
      <c r="E10" s="222"/>
      <c r="F10" s="222"/>
    </row>
    <row r="11" spans="1:6" x14ac:dyDescent="0.3">
      <c r="F11" s="269"/>
    </row>
    <row r="12" spans="1:6" x14ac:dyDescent="0.3">
      <c r="C12" s="269"/>
      <c r="D12" s="269"/>
      <c r="E12" s="269"/>
      <c r="F12" s="26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92" t="s">
        <v>682</v>
      </c>
      <c r="B1" s="684"/>
      <c r="C1" s="684"/>
    </row>
    <row r="2" spans="1:3" ht="22.5" customHeight="1" x14ac:dyDescent="0.3">
      <c r="A2" s="692" t="s">
        <v>633</v>
      </c>
      <c r="B2" s="684"/>
      <c r="C2" s="684"/>
    </row>
    <row r="3" spans="1:3" ht="15" customHeight="1" x14ac:dyDescent="0.3">
      <c r="A3" s="194"/>
    </row>
    <row r="5" spans="1:3" ht="26.4" x14ac:dyDescent="0.3">
      <c r="A5" s="341" t="s">
        <v>197</v>
      </c>
      <c r="B5" s="342" t="s">
        <v>626</v>
      </c>
      <c r="C5" s="310" t="s">
        <v>485</v>
      </c>
    </row>
    <row r="6" spans="1:3" x14ac:dyDescent="0.3">
      <c r="A6" s="343" t="s">
        <v>160</v>
      </c>
      <c r="B6" s="344" t="s">
        <v>159</v>
      </c>
      <c r="C6" s="345"/>
    </row>
    <row r="7" spans="1:3" x14ac:dyDescent="0.3">
      <c r="A7" s="343" t="s">
        <v>158</v>
      </c>
      <c r="B7" s="344" t="s">
        <v>157</v>
      </c>
      <c r="C7" s="345"/>
    </row>
    <row r="8" spans="1:3" x14ac:dyDescent="0.3">
      <c r="A8" s="346" t="s">
        <v>634</v>
      </c>
      <c r="B8" s="347" t="s">
        <v>155</v>
      </c>
      <c r="C8" s="348">
        <v>13000</v>
      </c>
    </row>
    <row r="9" spans="1:3" x14ac:dyDescent="0.3">
      <c r="A9" s="346" t="s">
        <v>635</v>
      </c>
      <c r="B9" s="347" t="s">
        <v>155</v>
      </c>
      <c r="C9" s="348">
        <v>3000</v>
      </c>
    </row>
    <row r="10" spans="1:3" x14ac:dyDescent="0.3">
      <c r="A10" s="349" t="s">
        <v>156</v>
      </c>
      <c r="B10" s="350" t="s">
        <v>155</v>
      </c>
      <c r="C10" s="351">
        <f>SUM(C8:C9)</f>
        <v>16000</v>
      </c>
    </row>
    <row r="11" spans="1:3" x14ac:dyDescent="0.3">
      <c r="A11" s="352" t="s">
        <v>636</v>
      </c>
      <c r="B11" s="344" t="s">
        <v>153</v>
      </c>
      <c r="C11" s="345">
        <v>28000</v>
      </c>
    </row>
    <row r="12" spans="1:3" x14ac:dyDescent="0.3">
      <c r="A12" s="343" t="s">
        <v>152</v>
      </c>
      <c r="B12" s="344" t="s">
        <v>151</v>
      </c>
      <c r="C12" s="345"/>
    </row>
    <row r="13" spans="1:3" x14ac:dyDescent="0.3">
      <c r="A13" s="343" t="s">
        <v>150</v>
      </c>
      <c r="B13" s="344" t="s">
        <v>149</v>
      </c>
      <c r="C13" s="345"/>
    </row>
    <row r="14" spans="1:3" x14ac:dyDescent="0.3">
      <c r="A14" s="343" t="s">
        <v>148</v>
      </c>
      <c r="B14" s="344" t="s">
        <v>147</v>
      </c>
      <c r="C14" s="345">
        <v>6000</v>
      </c>
    </row>
    <row r="15" spans="1:3" x14ac:dyDescent="0.3">
      <c r="A15" s="352" t="s">
        <v>146</v>
      </c>
      <c r="B15" s="344" t="s">
        <v>145</v>
      </c>
      <c r="C15" s="345">
        <v>5150</v>
      </c>
    </row>
    <row r="16" spans="1:3" x14ac:dyDescent="0.3">
      <c r="A16" s="349" t="s">
        <v>144</v>
      </c>
      <c r="B16" s="350" t="s">
        <v>143</v>
      </c>
      <c r="C16" s="351">
        <f>SUM(C11:C15)</f>
        <v>39150</v>
      </c>
    </row>
    <row r="17" spans="1:3" ht="26.4" x14ac:dyDescent="0.3">
      <c r="A17" s="353" t="s">
        <v>637</v>
      </c>
      <c r="B17" s="350" t="s">
        <v>141</v>
      </c>
      <c r="C17" s="351">
        <v>1900</v>
      </c>
    </row>
    <row r="18" spans="1:3" ht="21.75" customHeight="1" x14ac:dyDescent="0.3">
      <c r="A18" s="354" t="s">
        <v>140</v>
      </c>
      <c r="B18" s="355" t="s">
        <v>139</v>
      </c>
      <c r="C18" s="356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8"/>
  <sheetViews>
    <sheetView workbookViewId="0">
      <selection activeCell="F5" sqref="F5"/>
    </sheetView>
  </sheetViews>
  <sheetFormatPr defaultRowHeight="14.4" x14ac:dyDescent="0.3"/>
  <cols>
    <col min="1" max="1" width="9.109375" style="483"/>
    <col min="4" max="4" width="43" customWidth="1"/>
    <col min="5" max="5" width="13" customWidth="1"/>
  </cols>
  <sheetData>
    <row r="2" spans="2:5" x14ac:dyDescent="0.3">
      <c r="B2" s="731" t="s">
        <v>1061</v>
      </c>
      <c r="C2" s="731"/>
      <c r="D2" s="731"/>
      <c r="E2" s="731"/>
    </row>
    <row r="3" spans="2:5" x14ac:dyDescent="0.3">
      <c r="B3" s="731" t="s">
        <v>1062</v>
      </c>
      <c r="C3" s="731"/>
      <c r="D3" s="731"/>
      <c r="E3" s="731"/>
    </row>
    <row r="4" spans="2:5" x14ac:dyDescent="0.3">
      <c r="B4" s="731" t="s">
        <v>1063</v>
      </c>
      <c r="C4" s="731"/>
      <c r="D4" s="731"/>
      <c r="E4" s="731"/>
    </row>
    <row r="5" spans="2:5" x14ac:dyDescent="0.3">
      <c r="B5" s="483"/>
      <c r="C5" s="483"/>
      <c r="D5" s="483"/>
      <c r="E5" s="483"/>
    </row>
    <row r="6" spans="2:5" ht="33" customHeight="1" x14ac:dyDescent="0.3">
      <c r="B6" s="732" t="s">
        <v>1030</v>
      </c>
      <c r="C6" s="732"/>
      <c r="D6" s="732"/>
      <c r="E6" s="732"/>
    </row>
    <row r="7" spans="2:5" x14ac:dyDescent="0.3">
      <c r="B7" s="667"/>
      <c r="C7" s="667"/>
      <c r="D7" s="667"/>
      <c r="E7" s="667"/>
    </row>
    <row r="8" spans="2:5" x14ac:dyDescent="0.3">
      <c r="B8" s="483"/>
      <c r="C8" s="483"/>
      <c r="D8" s="483"/>
      <c r="E8" s="483"/>
    </row>
    <row r="9" spans="2:5" x14ac:dyDescent="0.3">
      <c r="B9" s="517" t="s">
        <v>767</v>
      </c>
      <c r="C9" s="517"/>
      <c r="D9" s="518" t="s">
        <v>521</v>
      </c>
      <c r="E9" s="519" t="s">
        <v>768</v>
      </c>
    </row>
    <row r="10" spans="2:5" x14ac:dyDescent="0.3">
      <c r="B10" s="520" t="s">
        <v>700</v>
      </c>
      <c r="C10" s="520" t="s">
        <v>701</v>
      </c>
      <c r="D10" s="520" t="s">
        <v>702</v>
      </c>
      <c r="E10" s="520" t="s">
        <v>703</v>
      </c>
    </row>
    <row r="11" spans="2:5" x14ac:dyDescent="0.3">
      <c r="B11" s="521">
        <v>1</v>
      </c>
      <c r="C11" s="521"/>
      <c r="D11" s="522" t="s">
        <v>769</v>
      </c>
      <c r="E11" s="523">
        <v>62007925</v>
      </c>
    </row>
    <row r="12" spans="2:5" x14ac:dyDescent="0.3">
      <c r="B12" s="521">
        <v>2</v>
      </c>
      <c r="C12" s="521"/>
      <c r="D12" s="522" t="s">
        <v>770</v>
      </c>
      <c r="E12" s="523">
        <v>51492716</v>
      </c>
    </row>
    <row r="13" spans="2:5" x14ac:dyDescent="0.3">
      <c r="B13" s="524">
        <v>3</v>
      </c>
      <c r="C13" s="525"/>
      <c r="D13" s="526" t="s">
        <v>771</v>
      </c>
      <c r="E13" s="527">
        <v>10515209</v>
      </c>
    </row>
    <row r="14" spans="2:5" x14ac:dyDescent="0.3">
      <c r="B14" s="521">
        <v>4</v>
      </c>
      <c r="C14" s="521"/>
      <c r="D14" s="522" t="s">
        <v>772</v>
      </c>
      <c r="E14" s="523">
        <v>53981914</v>
      </c>
    </row>
    <row r="15" spans="2:5" x14ac:dyDescent="0.3">
      <c r="B15" s="521">
        <v>5</v>
      </c>
      <c r="C15" s="521"/>
      <c r="D15" s="522" t="s">
        <v>773</v>
      </c>
      <c r="E15" s="523">
        <v>2568807</v>
      </c>
    </row>
    <row r="16" spans="2:5" x14ac:dyDescent="0.3">
      <c r="B16" s="528">
        <v>6</v>
      </c>
      <c r="C16" s="528"/>
      <c r="D16" s="526" t="s">
        <v>774</v>
      </c>
      <c r="E16" s="527">
        <v>51413107</v>
      </c>
    </row>
    <row r="17" spans="2:5" x14ac:dyDescent="0.3">
      <c r="B17" s="528">
        <v>7</v>
      </c>
      <c r="C17" s="528"/>
      <c r="D17" s="526" t="s">
        <v>775</v>
      </c>
      <c r="E17" s="527">
        <v>61928316</v>
      </c>
    </row>
    <row r="18" spans="2:5" x14ac:dyDescent="0.3">
      <c r="B18" s="528">
        <v>8</v>
      </c>
      <c r="C18" s="528"/>
      <c r="D18" s="526" t="s">
        <v>776</v>
      </c>
      <c r="E18" s="527">
        <v>61928316</v>
      </c>
    </row>
  </sheetData>
  <mergeCells count="4">
    <mergeCell ref="B2:E2"/>
    <mergeCell ref="B3:E3"/>
    <mergeCell ref="B4:E4"/>
    <mergeCell ref="B6:E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U46"/>
  <sheetViews>
    <sheetView workbookViewId="0">
      <selection activeCell="I3" sqref="I3"/>
    </sheetView>
  </sheetViews>
  <sheetFormatPr defaultRowHeight="14.4" x14ac:dyDescent="0.3"/>
  <cols>
    <col min="1" max="1" width="6" customWidth="1"/>
    <col min="10" max="10" width="10" bestFit="1" customWidth="1"/>
    <col min="19" max="20" width="9.109375" style="488"/>
  </cols>
  <sheetData>
    <row r="2" spans="1:21" ht="15" customHeight="1" x14ac:dyDescent="0.3">
      <c r="A2" s="403"/>
      <c r="B2" s="403"/>
      <c r="C2" s="403"/>
      <c r="D2" s="403"/>
      <c r="E2" s="756" t="s">
        <v>1064</v>
      </c>
      <c r="F2" s="756"/>
      <c r="G2" s="756"/>
      <c r="H2" s="756"/>
      <c r="I2" s="757"/>
      <c r="J2" s="529"/>
      <c r="K2" s="751" t="s">
        <v>777</v>
      </c>
      <c r="L2" s="751" t="s">
        <v>779</v>
      </c>
      <c r="M2" s="751" t="s">
        <v>780</v>
      </c>
      <c r="N2" s="758" t="s">
        <v>781</v>
      </c>
      <c r="O2" s="751" t="s">
        <v>782</v>
      </c>
      <c r="P2" s="751" t="s">
        <v>1026</v>
      </c>
      <c r="Q2" s="751" t="s">
        <v>784</v>
      </c>
      <c r="R2" s="751" t="s">
        <v>786</v>
      </c>
      <c r="S2" s="758" t="s">
        <v>1025</v>
      </c>
      <c r="T2" s="758" t="s">
        <v>858</v>
      </c>
      <c r="U2" s="751" t="s">
        <v>787</v>
      </c>
    </row>
    <row r="3" spans="1:21" x14ac:dyDescent="0.3">
      <c r="A3" s="403"/>
      <c r="B3" s="403"/>
      <c r="C3" s="403"/>
      <c r="D3" s="403"/>
      <c r="E3" s="403"/>
      <c r="F3" s="403"/>
      <c r="G3" s="403"/>
      <c r="H3" s="530"/>
      <c r="I3" s="530"/>
      <c r="J3" s="530"/>
      <c r="K3" s="751"/>
      <c r="L3" s="751"/>
      <c r="M3" s="751"/>
      <c r="N3" s="759"/>
      <c r="O3" s="751"/>
      <c r="P3" s="751"/>
      <c r="Q3" s="751"/>
      <c r="R3" s="751"/>
      <c r="S3" s="759"/>
      <c r="T3" s="759"/>
      <c r="U3" s="751"/>
    </row>
    <row r="4" spans="1:21" x14ac:dyDescent="0.3">
      <c r="A4" s="752" t="s">
        <v>1010</v>
      </c>
      <c r="B4" s="752"/>
      <c r="C4" s="752"/>
      <c r="D4" s="752"/>
      <c r="E4" s="752"/>
      <c r="F4" s="752"/>
      <c r="G4" s="752"/>
      <c r="H4" s="752"/>
      <c r="I4" s="752"/>
      <c r="J4" s="531"/>
      <c r="K4" s="751"/>
      <c r="L4" s="751"/>
      <c r="M4" s="751"/>
      <c r="N4" s="759"/>
      <c r="O4" s="751"/>
      <c r="P4" s="751"/>
      <c r="Q4" s="751"/>
      <c r="R4" s="751"/>
      <c r="S4" s="759"/>
      <c r="T4" s="759"/>
      <c r="U4" s="751"/>
    </row>
    <row r="5" spans="1:21" x14ac:dyDescent="0.3">
      <c r="A5" s="705" t="s">
        <v>788</v>
      </c>
      <c r="B5" s="705"/>
      <c r="C5" s="705"/>
      <c r="D5" s="705"/>
      <c r="E5" s="705"/>
      <c r="F5" s="705"/>
      <c r="G5" s="705"/>
      <c r="H5" s="705"/>
      <c r="I5" s="705"/>
      <c r="J5" s="486"/>
      <c r="K5" s="751"/>
      <c r="L5" s="751"/>
      <c r="M5" s="751"/>
      <c r="N5" s="759"/>
      <c r="O5" s="751"/>
      <c r="P5" s="751"/>
      <c r="Q5" s="751"/>
      <c r="R5" s="751"/>
      <c r="S5" s="759"/>
      <c r="T5" s="759"/>
      <c r="U5" s="751"/>
    </row>
    <row r="6" spans="1:21" x14ac:dyDescent="0.3">
      <c r="A6" s="705"/>
      <c r="B6" s="705"/>
      <c r="C6" s="705"/>
      <c r="D6" s="705"/>
      <c r="E6" s="705"/>
      <c r="F6" s="705"/>
      <c r="G6" s="705"/>
      <c r="H6" s="705"/>
      <c r="I6" s="705"/>
      <c r="J6" s="486"/>
      <c r="K6" s="751"/>
      <c r="L6" s="751"/>
      <c r="M6" s="751"/>
      <c r="N6" s="759"/>
      <c r="O6" s="751"/>
      <c r="P6" s="751"/>
      <c r="Q6" s="751"/>
      <c r="R6" s="751"/>
      <c r="S6" s="759"/>
      <c r="T6" s="759"/>
      <c r="U6" s="751"/>
    </row>
    <row r="7" spans="1:21" x14ac:dyDescent="0.3">
      <c r="A7" s="483"/>
      <c r="B7" s="483"/>
      <c r="C7" s="483"/>
      <c r="D7" s="483"/>
      <c r="E7" s="483"/>
      <c r="F7" s="483"/>
      <c r="G7" s="483"/>
      <c r="H7" s="753"/>
      <c r="I7" s="753"/>
      <c r="J7" s="532"/>
      <c r="K7" s="751"/>
      <c r="L7" s="751"/>
      <c r="M7" s="751"/>
      <c r="N7" s="759"/>
      <c r="O7" s="751"/>
      <c r="P7" s="751"/>
      <c r="Q7" s="751"/>
      <c r="R7" s="751"/>
      <c r="S7" s="759"/>
      <c r="T7" s="759"/>
      <c r="U7" s="751"/>
    </row>
    <row r="8" spans="1:21" x14ac:dyDescent="0.3">
      <c r="A8" s="754" t="s">
        <v>789</v>
      </c>
      <c r="B8" s="755"/>
      <c r="C8" s="755"/>
      <c r="D8" s="755"/>
      <c r="E8" s="755"/>
      <c r="F8" s="755"/>
      <c r="G8" s="755"/>
      <c r="H8" s="755"/>
      <c r="I8" s="755"/>
      <c r="J8" s="533"/>
      <c r="K8" s="751"/>
      <c r="L8" s="751"/>
      <c r="M8" s="751"/>
      <c r="N8" s="760"/>
      <c r="O8" s="751"/>
      <c r="P8" s="751"/>
      <c r="Q8" s="751"/>
      <c r="R8" s="751"/>
      <c r="S8" s="760"/>
      <c r="T8" s="760"/>
      <c r="U8" s="751"/>
    </row>
    <row r="9" spans="1:21" x14ac:dyDescent="0.3">
      <c r="A9" s="534"/>
      <c r="B9" s="761" t="s">
        <v>521</v>
      </c>
      <c r="C9" s="761"/>
      <c r="D9" s="761"/>
      <c r="E9" s="761"/>
      <c r="F9" s="761"/>
      <c r="G9" s="761"/>
      <c r="H9" s="761"/>
      <c r="I9" s="762"/>
      <c r="J9" s="535" t="s">
        <v>735</v>
      </c>
      <c r="K9" s="535"/>
      <c r="L9" s="535"/>
      <c r="M9" s="535"/>
      <c r="N9" s="535"/>
      <c r="O9" s="535"/>
      <c r="P9" s="535"/>
      <c r="Q9" s="535"/>
      <c r="R9" s="535"/>
      <c r="S9" s="535"/>
      <c r="T9" s="535"/>
      <c r="U9" s="535"/>
    </row>
    <row r="10" spans="1:21" x14ac:dyDescent="0.3">
      <c r="A10" s="536"/>
      <c r="B10" s="761" t="s">
        <v>700</v>
      </c>
      <c r="C10" s="762"/>
      <c r="D10" s="762"/>
      <c r="E10" s="762"/>
      <c r="F10" s="762"/>
      <c r="G10" s="762"/>
      <c r="H10" s="762"/>
      <c r="I10" s="762"/>
      <c r="J10" s="537"/>
      <c r="K10" s="536" t="s">
        <v>702</v>
      </c>
      <c r="L10" s="536" t="s">
        <v>704</v>
      </c>
      <c r="M10" s="536" t="s">
        <v>737</v>
      </c>
      <c r="N10" s="536" t="s">
        <v>738</v>
      </c>
      <c r="O10" s="536" t="s">
        <v>747</v>
      </c>
      <c r="P10" s="536" t="s">
        <v>790</v>
      </c>
      <c r="Q10" s="536" t="s">
        <v>791</v>
      </c>
      <c r="R10" s="536" t="s">
        <v>794</v>
      </c>
      <c r="S10" s="536" t="s">
        <v>795</v>
      </c>
      <c r="T10" s="536" t="s">
        <v>862</v>
      </c>
      <c r="U10" s="536" t="s">
        <v>863</v>
      </c>
    </row>
    <row r="11" spans="1:21" x14ac:dyDescent="0.3">
      <c r="A11" s="538" t="s">
        <v>1031</v>
      </c>
      <c r="B11" s="747" t="s">
        <v>796</v>
      </c>
      <c r="C11" s="747"/>
      <c r="D11" s="747"/>
      <c r="E11" s="747"/>
      <c r="F11" s="747"/>
      <c r="G11" s="747"/>
      <c r="H11" s="747"/>
      <c r="I11" s="747"/>
      <c r="J11" s="539">
        <v>16065282</v>
      </c>
      <c r="K11" s="540"/>
      <c r="L11" s="540"/>
      <c r="M11" s="540">
        <v>16065282</v>
      </c>
      <c r="N11" s="540"/>
      <c r="O11" s="540"/>
      <c r="P11" s="540"/>
      <c r="Q11" s="540"/>
      <c r="R11" s="540"/>
      <c r="S11" s="540"/>
      <c r="T11" s="540"/>
      <c r="U11" s="540"/>
    </row>
    <row r="12" spans="1:21" x14ac:dyDescent="0.3">
      <c r="A12" s="538" t="s">
        <v>1032</v>
      </c>
      <c r="B12" s="747" t="s">
        <v>797</v>
      </c>
      <c r="C12" s="747"/>
      <c r="D12" s="747"/>
      <c r="E12" s="747"/>
      <c r="F12" s="747"/>
      <c r="G12" s="747"/>
      <c r="H12" s="747"/>
      <c r="I12" s="747"/>
      <c r="J12" s="539">
        <v>7177548</v>
      </c>
      <c r="K12" s="540"/>
      <c r="L12" s="540"/>
      <c r="M12" s="540">
        <v>7177548</v>
      </c>
      <c r="N12" s="540"/>
      <c r="O12" s="540"/>
      <c r="P12" s="540"/>
      <c r="Q12" s="540"/>
      <c r="R12" s="540"/>
      <c r="S12" s="540"/>
      <c r="T12" s="540"/>
      <c r="U12" s="540"/>
    </row>
    <row r="13" spans="1:21" x14ac:dyDescent="0.3">
      <c r="A13" s="538" t="s">
        <v>1033</v>
      </c>
      <c r="B13" s="747" t="s">
        <v>798</v>
      </c>
      <c r="C13" s="747"/>
      <c r="D13" s="747"/>
      <c r="E13" s="747"/>
      <c r="F13" s="747"/>
      <c r="G13" s="747"/>
      <c r="H13" s="747"/>
      <c r="I13" s="747"/>
      <c r="J13" s="539">
        <v>1800000</v>
      </c>
      <c r="K13" s="540"/>
      <c r="L13" s="540"/>
      <c r="M13" s="540">
        <v>1800000</v>
      </c>
      <c r="N13" s="540"/>
      <c r="O13" s="540"/>
      <c r="P13" s="540"/>
      <c r="Q13" s="540"/>
      <c r="R13" s="540"/>
      <c r="S13" s="540"/>
      <c r="T13" s="540"/>
      <c r="U13" s="540"/>
    </row>
    <row r="14" spans="1:21" x14ac:dyDescent="0.3">
      <c r="A14" s="538" t="s">
        <v>1034</v>
      </c>
      <c r="B14" s="747" t="s">
        <v>799</v>
      </c>
      <c r="C14" s="747"/>
      <c r="D14" s="747"/>
      <c r="E14" s="747"/>
      <c r="F14" s="747"/>
      <c r="G14" s="747"/>
      <c r="H14" s="747"/>
      <c r="I14" s="747"/>
      <c r="J14" s="539">
        <v>2020900</v>
      </c>
      <c r="K14" s="540"/>
      <c r="L14" s="540"/>
      <c r="M14" s="540">
        <v>2020900</v>
      </c>
      <c r="N14" s="540"/>
      <c r="O14" s="540"/>
      <c r="P14" s="540"/>
      <c r="Q14" s="540"/>
      <c r="R14" s="540"/>
      <c r="S14" s="540"/>
      <c r="T14" s="540"/>
      <c r="U14" s="540"/>
    </row>
    <row r="15" spans="1:21" x14ac:dyDescent="0.3">
      <c r="A15" s="538" t="s">
        <v>1035</v>
      </c>
      <c r="B15" s="746" t="s">
        <v>800</v>
      </c>
      <c r="C15" s="746"/>
      <c r="D15" s="746"/>
      <c r="E15" s="746"/>
      <c r="F15" s="746"/>
      <c r="G15" s="746"/>
      <c r="H15" s="746"/>
      <c r="I15" s="746"/>
      <c r="J15" s="541">
        <f>SUM(J11:J14)</f>
        <v>27063730</v>
      </c>
      <c r="K15" s="541">
        <f>SUM(K11:K14)</f>
        <v>0</v>
      </c>
      <c r="L15" s="541">
        <f>SUM(L11:L14)</f>
        <v>0</v>
      </c>
      <c r="M15" s="541">
        <f>SUM(M11:M14)</f>
        <v>27063730</v>
      </c>
      <c r="N15" s="541"/>
      <c r="O15" s="541">
        <f>SUM(O11:O14)</f>
        <v>0</v>
      </c>
      <c r="P15" s="541">
        <f>SUM(P11:P14)</f>
        <v>0</v>
      </c>
      <c r="Q15" s="541">
        <f>SUM(Q11:Q14)</f>
        <v>0</v>
      </c>
      <c r="R15" s="541">
        <f>SUM(R11:R14)</f>
        <v>0</v>
      </c>
      <c r="S15" s="541">
        <v>0</v>
      </c>
      <c r="T15" s="541">
        <v>0</v>
      </c>
      <c r="U15" s="541">
        <f>SUM(U11:U14)</f>
        <v>0</v>
      </c>
    </row>
    <row r="16" spans="1:21" x14ac:dyDescent="0.3">
      <c r="A16" s="538" t="s">
        <v>1036</v>
      </c>
      <c r="B16" s="747" t="s">
        <v>802</v>
      </c>
      <c r="C16" s="747"/>
      <c r="D16" s="747"/>
      <c r="E16" s="747"/>
      <c r="F16" s="747"/>
      <c r="G16" s="747"/>
      <c r="H16" s="747"/>
      <c r="I16" s="747"/>
      <c r="J16" s="539">
        <v>4074325</v>
      </c>
      <c r="K16" s="540"/>
      <c r="L16" s="540"/>
      <c r="M16" s="540"/>
      <c r="N16" s="540"/>
      <c r="O16" s="540">
        <v>4074325</v>
      </c>
      <c r="P16" s="540"/>
      <c r="Q16" s="540"/>
      <c r="R16" s="540"/>
      <c r="S16" s="540"/>
      <c r="T16" s="540"/>
      <c r="U16" s="540"/>
    </row>
    <row r="17" spans="1:21" x14ac:dyDescent="0.3">
      <c r="A17" s="538" t="s">
        <v>1037</v>
      </c>
      <c r="B17" s="746" t="s">
        <v>804</v>
      </c>
      <c r="C17" s="746"/>
      <c r="D17" s="746"/>
      <c r="E17" s="746"/>
      <c r="F17" s="746"/>
      <c r="G17" s="746"/>
      <c r="H17" s="746"/>
      <c r="I17" s="746"/>
      <c r="J17" s="541">
        <f>J15+J16</f>
        <v>31138055</v>
      </c>
      <c r="K17" s="541">
        <f t="shared" ref="K17:R17" si="0">SUM(K16:K16)</f>
        <v>0</v>
      </c>
      <c r="L17" s="541">
        <f t="shared" si="0"/>
        <v>0</v>
      </c>
      <c r="M17" s="541">
        <f t="shared" si="0"/>
        <v>0</v>
      </c>
      <c r="N17" s="541">
        <f t="shared" si="0"/>
        <v>0</v>
      </c>
      <c r="O17" s="541">
        <f t="shared" si="0"/>
        <v>4074325</v>
      </c>
      <c r="P17" s="541">
        <f t="shared" si="0"/>
        <v>0</v>
      </c>
      <c r="Q17" s="541">
        <f t="shared" si="0"/>
        <v>0</v>
      </c>
      <c r="R17" s="541">
        <f t="shared" si="0"/>
        <v>0</v>
      </c>
      <c r="S17" s="541">
        <v>0</v>
      </c>
      <c r="T17" s="541">
        <v>0</v>
      </c>
      <c r="U17" s="541">
        <f>SUM(U16:U16)</f>
        <v>0</v>
      </c>
    </row>
    <row r="18" spans="1:21" x14ac:dyDescent="0.3">
      <c r="A18" s="538" t="s">
        <v>1038</v>
      </c>
      <c r="B18" s="747" t="s">
        <v>806</v>
      </c>
      <c r="C18" s="747"/>
      <c r="D18" s="747"/>
      <c r="E18" s="747"/>
      <c r="F18" s="747"/>
      <c r="G18" s="747"/>
      <c r="H18" s="747"/>
      <c r="I18" s="747"/>
      <c r="J18" s="539">
        <v>18820731</v>
      </c>
      <c r="K18" s="540"/>
      <c r="L18" s="540"/>
      <c r="M18" s="540">
        <v>18820730</v>
      </c>
      <c r="N18" s="540"/>
      <c r="O18" s="540"/>
      <c r="P18" s="540"/>
      <c r="Q18" s="540"/>
      <c r="R18" s="540"/>
      <c r="S18" s="540"/>
      <c r="T18" s="540"/>
      <c r="U18" s="540"/>
    </row>
    <row r="19" spans="1:21" x14ac:dyDescent="0.3">
      <c r="A19" s="538" t="s">
        <v>1039</v>
      </c>
      <c r="B19" s="746" t="s">
        <v>812</v>
      </c>
      <c r="C19" s="746"/>
      <c r="D19" s="746"/>
      <c r="E19" s="746"/>
      <c r="F19" s="746"/>
      <c r="G19" s="746"/>
      <c r="H19" s="746"/>
      <c r="I19" s="746"/>
      <c r="J19" s="541">
        <f>SUM(J18:J18)</f>
        <v>18820731</v>
      </c>
      <c r="K19" s="541">
        <f>SUM(K18:K18)</f>
        <v>0</v>
      </c>
      <c r="L19" s="541">
        <f>SUM(L16:L16)</f>
        <v>0</v>
      </c>
      <c r="M19" s="541">
        <f>SUM(M18:M18)</f>
        <v>18820730</v>
      </c>
      <c r="N19" s="541">
        <f>SUM(N18:N18)</f>
        <v>0</v>
      </c>
      <c r="O19" s="541">
        <v>0</v>
      </c>
      <c r="P19" s="541">
        <f>SUM(P16:P16)</f>
        <v>0</v>
      </c>
      <c r="Q19" s="541">
        <f>SUM(Q16:Q16)</f>
        <v>0</v>
      </c>
      <c r="R19" s="541">
        <f>SUM(R16:R16)</f>
        <v>0</v>
      </c>
      <c r="S19" s="541">
        <v>0</v>
      </c>
      <c r="T19" s="541">
        <v>0</v>
      </c>
      <c r="U19" s="541">
        <f>SUM(U16:U16)</f>
        <v>0</v>
      </c>
    </row>
    <row r="20" spans="1:21" x14ac:dyDescent="0.3">
      <c r="A20" s="538" t="s">
        <v>1040</v>
      </c>
      <c r="B20" s="747" t="s">
        <v>817</v>
      </c>
      <c r="C20" s="747"/>
      <c r="D20" s="747"/>
      <c r="E20" s="747"/>
      <c r="F20" s="747"/>
      <c r="G20" s="747"/>
      <c r="H20" s="747"/>
      <c r="I20" s="747"/>
      <c r="J20" s="539">
        <v>3391569</v>
      </c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>
        <v>3391569</v>
      </c>
    </row>
    <row r="21" spans="1:21" x14ac:dyDescent="0.3">
      <c r="A21" s="538" t="s">
        <v>1041</v>
      </c>
      <c r="B21" s="747" t="s">
        <v>819</v>
      </c>
      <c r="C21" s="747"/>
      <c r="D21" s="747"/>
      <c r="E21" s="747"/>
      <c r="F21" s="747"/>
      <c r="G21" s="747"/>
      <c r="H21" s="747"/>
      <c r="I21" s="747"/>
      <c r="J21" s="539">
        <v>2536486</v>
      </c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>
        <v>2536486</v>
      </c>
    </row>
    <row r="22" spans="1:21" x14ac:dyDescent="0.3">
      <c r="A22" s="538" t="s">
        <v>801</v>
      </c>
      <c r="B22" s="747" t="s">
        <v>823</v>
      </c>
      <c r="C22" s="747"/>
      <c r="D22" s="747"/>
      <c r="E22" s="747"/>
      <c r="F22" s="747"/>
      <c r="G22" s="747"/>
      <c r="H22" s="747"/>
      <c r="I22" s="747"/>
      <c r="J22" s="539">
        <v>730255</v>
      </c>
      <c r="K22" s="540"/>
      <c r="L22" s="540"/>
      <c r="M22" s="540"/>
      <c r="N22" s="540"/>
      <c r="O22" s="540"/>
      <c r="P22" s="540"/>
      <c r="Q22" s="540"/>
      <c r="R22" s="540"/>
      <c r="S22" s="540"/>
      <c r="T22" s="540"/>
      <c r="U22" s="540">
        <v>730255</v>
      </c>
    </row>
    <row r="23" spans="1:21" x14ac:dyDescent="0.3">
      <c r="A23" s="538" t="s">
        <v>803</v>
      </c>
      <c r="B23" s="746" t="s">
        <v>825</v>
      </c>
      <c r="C23" s="746"/>
      <c r="D23" s="746"/>
      <c r="E23" s="746"/>
      <c r="F23" s="746"/>
      <c r="G23" s="746"/>
      <c r="H23" s="746"/>
      <c r="I23" s="746"/>
      <c r="J23" s="541">
        <f>SUM(J20:J22)</f>
        <v>6658310</v>
      </c>
      <c r="K23" s="541">
        <f>SUM(K20:K22)</f>
        <v>0</v>
      </c>
      <c r="L23" s="541">
        <f t="shared" ref="L23:R23" si="1">SUM(L21:L22)</f>
        <v>0</v>
      </c>
      <c r="M23" s="541">
        <f t="shared" si="1"/>
        <v>0</v>
      </c>
      <c r="N23" s="541">
        <f t="shared" si="1"/>
        <v>0</v>
      </c>
      <c r="O23" s="541">
        <f t="shared" si="1"/>
        <v>0</v>
      </c>
      <c r="P23" s="541">
        <f t="shared" si="1"/>
        <v>0</v>
      </c>
      <c r="Q23" s="541">
        <f t="shared" si="1"/>
        <v>0</v>
      </c>
      <c r="R23" s="541">
        <f t="shared" si="1"/>
        <v>0</v>
      </c>
      <c r="S23" s="541">
        <v>0</v>
      </c>
      <c r="T23" s="541">
        <v>0</v>
      </c>
      <c r="U23" s="541">
        <f>SUM(U20:U22)</f>
        <v>6658310</v>
      </c>
    </row>
    <row r="24" spans="1:21" x14ac:dyDescent="0.3">
      <c r="A24" s="538" t="s">
        <v>805</v>
      </c>
      <c r="B24" s="747" t="s">
        <v>827</v>
      </c>
      <c r="C24" s="747"/>
      <c r="D24" s="747"/>
      <c r="E24" s="747"/>
      <c r="F24" s="747"/>
      <c r="G24" s="747"/>
      <c r="H24" s="747"/>
      <c r="I24" s="747"/>
      <c r="J24" s="539">
        <v>51168</v>
      </c>
      <c r="K24" s="540">
        <v>3000</v>
      </c>
      <c r="L24" s="540"/>
      <c r="M24" s="540"/>
      <c r="N24" s="540"/>
      <c r="O24" s="540"/>
      <c r="P24" s="540"/>
      <c r="Q24" s="540"/>
      <c r="R24" s="540"/>
      <c r="S24" s="540"/>
      <c r="T24" s="540"/>
      <c r="U24" s="540">
        <v>48168</v>
      </c>
    </row>
    <row r="25" spans="1:21" x14ac:dyDescent="0.3">
      <c r="A25" s="538" t="s">
        <v>807</v>
      </c>
      <c r="B25" s="746" t="s">
        <v>829</v>
      </c>
      <c r="C25" s="746"/>
      <c r="D25" s="746"/>
      <c r="E25" s="746"/>
      <c r="F25" s="746"/>
      <c r="G25" s="746"/>
      <c r="H25" s="746"/>
      <c r="I25" s="746"/>
      <c r="J25" s="541">
        <f>SUM(J23+J24)</f>
        <v>6709478</v>
      </c>
      <c r="K25" s="541">
        <f>SUM(K23,K24,)</f>
        <v>3000</v>
      </c>
      <c r="L25" s="541">
        <f t="shared" ref="L25:R25" si="2">SUM(L20:L20,L23,L24,)</f>
        <v>0</v>
      </c>
      <c r="M25" s="541">
        <f t="shared" si="2"/>
        <v>0</v>
      </c>
      <c r="N25" s="541">
        <f t="shared" si="2"/>
        <v>0</v>
      </c>
      <c r="O25" s="541">
        <f t="shared" si="2"/>
        <v>0</v>
      </c>
      <c r="P25" s="541">
        <f t="shared" si="2"/>
        <v>0</v>
      </c>
      <c r="Q25" s="541">
        <f t="shared" si="2"/>
        <v>0</v>
      </c>
      <c r="R25" s="541">
        <f t="shared" si="2"/>
        <v>0</v>
      </c>
      <c r="S25" s="541">
        <v>0</v>
      </c>
      <c r="T25" s="541">
        <v>0</v>
      </c>
      <c r="U25" s="541">
        <f>U23+U24</f>
        <v>6706478</v>
      </c>
    </row>
    <row r="26" spans="1:21" x14ac:dyDescent="0.3">
      <c r="A26" s="538" t="s">
        <v>808</v>
      </c>
      <c r="B26" s="747" t="s">
        <v>832</v>
      </c>
      <c r="C26" s="747"/>
      <c r="D26" s="747"/>
      <c r="E26" s="747"/>
      <c r="F26" s="747"/>
      <c r="G26" s="747"/>
      <c r="H26" s="747"/>
      <c r="I26" s="747"/>
      <c r="J26" s="539">
        <v>1108373</v>
      </c>
      <c r="K26" s="540"/>
      <c r="L26" s="540"/>
      <c r="M26" s="540"/>
      <c r="N26" s="540"/>
      <c r="O26" s="540"/>
      <c r="P26" s="540"/>
      <c r="Q26" s="540">
        <v>782400</v>
      </c>
      <c r="R26" s="540"/>
      <c r="S26" s="540">
        <v>325973</v>
      </c>
      <c r="T26" s="540"/>
      <c r="U26" s="540"/>
    </row>
    <row r="27" spans="1:21" x14ac:dyDescent="0.3">
      <c r="A27" s="538" t="s">
        <v>809</v>
      </c>
      <c r="B27" s="747" t="s">
        <v>834</v>
      </c>
      <c r="C27" s="747"/>
      <c r="D27" s="747"/>
      <c r="E27" s="747"/>
      <c r="F27" s="747"/>
      <c r="G27" s="747"/>
      <c r="H27" s="747"/>
      <c r="I27" s="747"/>
      <c r="J27" s="539">
        <v>4407</v>
      </c>
      <c r="K27" s="540"/>
      <c r="L27" s="540"/>
      <c r="M27" s="540"/>
      <c r="N27" s="540"/>
      <c r="O27" s="540"/>
      <c r="P27" s="540"/>
      <c r="Q27" s="540"/>
      <c r="R27" s="540"/>
      <c r="S27" s="540">
        <v>4407</v>
      </c>
      <c r="T27" s="540"/>
      <c r="U27" s="540"/>
    </row>
    <row r="28" spans="1:21" x14ac:dyDescent="0.3">
      <c r="A28" s="538" t="s">
        <v>810</v>
      </c>
      <c r="B28" s="747" t="s">
        <v>835</v>
      </c>
      <c r="C28" s="747"/>
      <c r="D28" s="747"/>
      <c r="E28" s="747"/>
      <c r="F28" s="747"/>
      <c r="G28" s="747"/>
      <c r="H28" s="747"/>
      <c r="I28" s="747"/>
      <c r="J28" s="539">
        <v>376326</v>
      </c>
      <c r="K28" s="540"/>
      <c r="L28" s="540"/>
      <c r="M28" s="540"/>
      <c r="N28" s="540"/>
      <c r="O28" s="540"/>
      <c r="P28" s="540">
        <v>376326</v>
      </c>
      <c r="Q28" s="540"/>
      <c r="R28" s="540"/>
      <c r="S28" s="540"/>
      <c r="T28" s="540"/>
      <c r="U28" s="540"/>
    </row>
    <row r="29" spans="1:21" x14ac:dyDescent="0.3">
      <c r="A29" s="538" t="s">
        <v>811</v>
      </c>
      <c r="B29" s="747" t="s">
        <v>836</v>
      </c>
      <c r="C29" s="747"/>
      <c r="D29" s="747"/>
      <c r="E29" s="747"/>
      <c r="F29" s="747"/>
      <c r="G29" s="747"/>
      <c r="H29" s="747"/>
      <c r="I29" s="747"/>
      <c r="J29" s="539">
        <v>427230</v>
      </c>
      <c r="K29" s="540"/>
      <c r="L29" s="540"/>
      <c r="M29" s="540"/>
      <c r="N29" s="540"/>
      <c r="O29" s="540"/>
      <c r="P29" s="540">
        <v>101608</v>
      </c>
      <c r="Q29" s="540">
        <v>227878</v>
      </c>
      <c r="R29" s="540"/>
      <c r="S29" s="540">
        <v>97744</v>
      </c>
      <c r="T29" s="540"/>
      <c r="U29" s="540"/>
    </row>
    <row r="30" spans="1:21" x14ac:dyDescent="0.3">
      <c r="A30" s="538" t="s">
        <v>813</v>
      </c>
      <c r="B30" s="747" t="s">
        <v>837</v>
      </c>
      <c r="C30" s="747"/>
      <c r="D30" s="747"/>
      <c r="E30" s="747"/>
      <c r="F30" s="747"/>
      <c r="G30" s="747"/>
      <c r="H30" s="747"/>
      <c r="I30" s="747"/>
      <c r="J30" s="539">
        <v>56</v>
      </c>
      <c r="K30" s="540">
        <v>19</v>
      </c>
      <c r="L30" s="540"/>
      <c r="M30" s="540"/>
      <c r="N30" s="540"/>
      <c r="O30" s="540"/>
      <c r="P30" s="540">
        <v>1</v>
      </c>
      <c r="Q30" s="540">
        <v>36</v>
      </c>
      <c r="R30" s="540"/>
      <c r="S30" s="540"/>
      <c r="T30" s="540"/>
      <c r="U30" s="540"/>
    </row>
    <row r="31" spans="1:21" s="488" customFormat="1" x14ac:dyDescent="0.3">
      <c r="A31" s="538" t="s">
        <v>814</v>
      </c>
      <c r="B31" s="748" t="s">
        <v>1027</v>
      </c>
      <c r="C31" s="749"/>
      <c r="D31" s="749"/>
      <c r="E31" s="749"/>
      <c r="F31" s="749"/>
      <c r="G31" s="749"/>
      <c r="H31" s="749"/>
      <c r="I31" s="750"/>
      <c r="J31" s="539">
        <v>7580</v>
      </c>
      <c r="K31" s="540"/>
      <c r="L31" s="540"/>
      <c r="M31" s="540"/>
      <c r="N31" s="540"/>
      <c r="O31" s="540"/>
      <c r="P31" s="540"/>
      <c r="Q31" s="540"/>
      <c r="R31" s="540">
        <v>7580</v>
      </c>
      <c r="S31" s="540"/>
      <c r="T31" s="540"/>
      <c r="U31" s="540"/>
    </row>
    <row r="32" spans="1:21" x14ac:dyDescent="0.3">
      <c r="A32" s="538" t="s">
        <v>815</v>
      </c>
      <c r="B32" s="747" t="s">
        <v>838</v>
      </c>
      <c r="C32" s="747"/>
      <c r="D32" s="747"/>
      <c r="E32" s="747"/>
      <c r="F32" s="747"/>
      <c r="G32" s="747"/>
      <c r="H32" s="747"/>
      <c r="I32" s="747"/>
      <c r="J32" s="539">
        <v>111224</v>
      </c>
      <c r="K32" s="540"/>
      <c r="L32" s="540"/>
      <c r="M32" s="540"/>
      <c r="N32" s="540"/>
      <c r="O32" s="540"/>
      <c r="P32" s="540"/>
      <c r="Q32" s="540">
        <v>61595</v>
      </c>
      <c r="R32" s="540">
        <v>10000</v>
      </c>
      <c r="S32" s="540">
        <v>31629</v>
      </c>
      <c r="T32" s="540">
        <v>8000</v>
      </c>
      <c r="U32" s="540"/>
    </row>
    <row r="33" spans="1:21" x14ac:dyDescent="0.3">
      <c r="A33" s="538" t="s">
        <v>1042</v>
      </c>
      <c r="B33" s="746" t="s">
        <v>839</v>
      </c>
      <c r="C33" s="746"/>
      <c r="D33" s="746"/>
      <c r="E33" s="746"/>
      <c r="F33" s="746"/>
      <c r="G33" s="746"/>
      <c r="H33" s="746"/>
      <c r="I33" s="746"/>
      <c r="J33" s="541">
        <f t="shared" ref="J33:S33" si="3">SUM(J26:J32)</f>
        <v>2035196</v>
      </c>
      <c r="K33" s="541">
        <f t="shared" si="3"/>
        <v>19</v>
      </c>
      <c r="L33" s="541">
        <f t="shared" si="3"/>
        <v>0</v>
      </c>
      <c r="M33" s="541">
        <f t="shared" si="3"/>
        <v>0</v>
      </c>
      <c r="N33" s="541">
        <f t="shared" si="3"/>
        <v>0</v>
      </c>
      <c r="O33" s="541">
        <f t="shared" si="3"/>
        <v>0</v>
      </c>
      <c r="P33" s="541">
        <f t="shared" si="3"/>
        <v>477935</v>
      </c>
      <c r="Q33" s="541">
        <f t="shared" si="3"/>
        <v>1071909</v>
      </c>
      <c r="R33" s="541">
        <f t="shared" si="3"/>
        <v>17580</v>
      </c>
      <c r="S33" s="541">
        <f t="shared" si="3"/>
        <v>459753</v>
      </c>
      <c r="T33" s="541">
        <f>SUM(T32)</f>
        <v>8000</v>
      </c>
      <c r="U33" s="541">
        <f>SUM(U26:U32)</f>
        <v>0</v>
      </c>
    </row>
    <row r="34" spans="1:21" x14ac:dyDescent="0.3">
      <c r="A34" s="538" t="s">
        <v>1043</v>
      </c>
      <c r="B34" s="747" t="s">
        <v>840</v>
      </c>
      <c r="C34" s="747"/>
      <c r="D34" s="747"/>
      <c r="E34" s="747"/>
      <c r="F34" s="747"/>
      <c r="G34" s="747"/>
      <c r="H34" s="747"/>
      <c r="I34" s="747"/>
      <c r="J34" s="539">
        <v>1550000</v>
      </c>
      <c r="K34" s="540"/>
      <c r="L34" s="540">
        <v>1550000</v>
      </c>
      <c r="M34" s="540"/>
      <c r="N34" s="540"/>
      <c r="O34" s="540"/>
      <c r="P34" s="540"/>
      <c r="Q34" s="540"/>
      <c r="R34" s="540"/>
      <c r="S34" s="540"/>
      <c r="T34" s="540"/>
      <c r="U34" s="540"/>
    </row>
    <row r="35" spans="1:21" x14ac:dyDescent="0.3">
      <c r="A35" s="538" t="s">
        <v>816</v>
      </c>
      <c r="B35" s="746" t="s">
        <v>841</v>
      </c>
      <c r="C35" s="746"/>
      <c r="D35" s="746"/>
      <c r="E35" s="746"/>
      <c r="F35" s="746"/>
      <c r="G35" s="746"/>
      <c r="H35" s="746"/>
      <c r="I35" s="746"/>
      <c r="J35" s="541">
        <f>SUM(J34)</f>
        <v>1550000</v>
      </c>
      <c r="K35" s="541">
        <f t="shared" ref="K35:R35" si="4">SUM(K34:K34)</f>
        <v>0</v>
      </c>
      <c r="L35" s="541">
        <f t="shared" si="4"/>
        <v>1550000</v>
      </c>
      <c r="M35" s="541">
        <f t="shared" si="4"/>
        <v>0</v>
      </c>
      <c r="N35" s="541">
        <f t="shared" si="4"/>
        <v>0</v>
      </c>
      <c r="O35" s="541">
        <f t="shared" si="4"/>
        <v>0</v>
      </c>
      <c r="P35" s="541">
        <f t="shared" si="4"/>
        <v>0</v>
      </c>
      <c r="Q35" s="541">
        <f t="shared" si="4"/>
        <v>0</v>
      </c>
      <c r="R35" s="541">
        <f t="shared" si="4"/>
        <v>0</v>
      </c>
      <c r="S35" s="541">
        <v>0</v>
      </c>
      <c r="T35" s="541">
        <v>0</v>
      </c>
      <c r="U35" s="541">
        <f>SUM(U34:U34)</f>
        <v>0</v>
      </c>
    </row>
    <row r="36" spans="1:21" x14ac:dyDescent="0.3">
      <c r="A36" s="538" t="s">
        <v>818</v>
      </c>
      <c r="B36" s="747" t="s">
        <v>1028</v>
      </c>
      <c r="C36" s="747"/>
      <c r="D36" s="747"/>
      <c r="E36" s="747"/>
      <c r="F36" s="747"/>
      <c r="G36" s="747"/>
      <c r="H36" s="747"/>
      <c r="I36" s="747"/>
      <c r="J36" s="539">
        <v>254465</v>
      </c>
      <c r="K36" s="540"/>
      <c r="L36" s="540"/>
      <c r="M36" s="540"/>
      <c r="N36" s="540"/>
      <c r="O36" s="540"/>
      <c r="P36" s="540"/>
      <c r="Q36" s="540">
        <v>254465</v>
      </c>
      <c r="R36" s="540"/>
      <c r="S36" s="540"/>
      <c r="T36" s="540"/>
      <c r="U36" s="540"/>
    </row>
    <row r="37" spans="1:21" x14ac:dyDescent="0.3">
      <c r="A37" s="538" t="s">
        <v>820</v>
      </c>
      <c r="B37" s="746" t="s">
        <v>842</v>
      </c>
      <c r="C37" s="746"/>
      <c r="D37" s="746"/>
      <c r="E37" s="746"/>
      <c r="F37" s="746"/>
      <c r="G37" s="746"/>
      <c r="H37" s="746"/>
      <c r="I37" s="746"/>
      <c r="J37" s="541">
        <f>SUM(J36)</f>
        <v>254465</v>
      </c>
      <c r="K37" s="541">
        <f t="shared" ref="K37:R37" si="5">SUM(K36:K36)</f>
        <v>0</v>
      </c>
      <c r="L37" s="541">
        <f t="shared" si="5"/>
        <v>0</v>
      </c>
      <c r="M37" s="541">
        <f t="shared" si="5"/>
        <v>0</v>
      </c>
      <c r="N37" s="541">
        <f t="shared" si="5"/>
        <v>0</v>
      </c>
      <c r="O37" s="541">
        <f t="shared" si="5"/>
        <v>0</v>
      </c>
      <c r="P37" s="541">
        <f t="shared" si="5"/>
        <v>0</v>
      </c>
      <c r="Q37" s="541">
        <f t="shared" si="5"/>
        <v>254465</v>
      </c>
      <c r="R37" s="541">
        <f t="shared" si="5"/>
        <v>0</v>
      </c>
      <c r="S37" s="541">
        <v>0</v>
      </c>
      <c r="T37" s="541">
        <v>0</v>
      </c>
      <c r="U37" s="541">
        <f>SUM(U36:U36)</f>
        <v>0</v>
      </c>
    </row>
    <row r="38" spans="1:21" x14ac:dyDescent="0.3">
      <c r="A38" s="538" t="s">
        <v>821</v>
      </c>
      <c r="B38" s="747" t="s">
        <v>843</v>
      </c>
      <c r="C38" s="747"/>
      <c r="D38" s="747"/>
      <c r="E38" s="747"/>
      <c r="F38" s="747"/>
      <c r="G38" s="747"/>
      <c r="H38" s="747"/>
      <c r="I38" s="747"/>
      <c r="J38" s="539">
        <v>1500000</v>
      </c>
      <c r="K38" s="540"/>
      <c r="L38" s="540"/>
      <c r="M38" s="540"/>
      <c r="N38" s="540">
        <v>1500000</v>
      </c>
      <c r="O38" s="540"/>
      <c r="P38" s="540"/>
      <c r="Q38" s="540"/>
      <c r="R38" s="540"/>
      <c r="S38" s="540"/>
      <c r="T38" s="540"/>
      <c r="U38" s="540"/>
    </row>
    <row r="39" spans="1:21" x14ac:dyDescent="0.3">
      <c r="A39" s="538" t="s">
        <v>822</v>
      </c>
      <c r="B39" s="746" t="s">
        <v>844</v>
      </c>
      <c r="C39" s="746"/>
      <c r="D39" s="746"/>
      <c r="E39" s="746"/>
      <c r="F39" s="746"/>
      <c r="G39" s="746"/>
      <c r="H39" s="746"/>
      <c r="I39" s="746"/>
      <c r="J39" s="541">
        <f>SUM(J38)</f>
        <v>1500000</v>
      </c>
      <c r="K39" s="541">
        <f t="shared" ref="K39:R39" si="6">SUM(K38:K38)</f>
        <v>0</v>
      </c>
      <c r="L39" s="541">
        <f t="shared" si="6"/>
        <v>0</v>
      </c>
      <c r="M39" s="541">
        <f t="shared" si="6"/>
        <v>0</v>
      </c>
      <c r="N39" s="541">
        <f t="shared" si="6"/>
        <v>1500000</v>
      </c>
      <c r="O39" s="541">
        <f t="shared" si="6"/>
        <v>0</v>
      </c>
      <c r="P39" s="541">
        <f t="shared" si="6"/>
        <v>0</v>
      </c>
      <c r="Q39" s="541">
        <f t="shared" si="6"/>
        <v>0</v>
      </c>
      <c r="R39" s="541">
        <f t="shared" si="6"/>
        <v>0</v>
      </c>
      <c r="S39" s="541"/>
      <c r="T39" s="541"/>
      <c r="U39" s="541">
        <f>SUM(U38:U38)</f>
        <v>0</v>
      </c>
    </row>
    <row r="40" spans="1:21" ht="15" thickBot="1" x14ac:dyDescent="0.35">
      <c r="A40" s="538" t="s">
        <v>1044</v>
      </c>
      <c r="B40" s="736" t="s">
        <v>845</v>
      </c>
      <c r="C40" s="736"/>
      <c r="D40" s="736"/>
      <c r="E40" s="736"/>
      <c r="F40" s="736"/>
      <c r="G40" s="736"/>
      <c r="H40" s="736"/>
      <c r="I40" s="736"/>
      <c r="J40" s="542">
        <f>SUM(J17+J19+J25+J33+J39+J35+J37)</f>
        <v>62007925</v>
      </c>
      <c r="K40" s="542">
        <f>SUM(K17,K19,K25,K33,K35,K37,K39,K15)</f>
        <v>3019</v>
      </c>
      <c r="L40" s="542">
        <f>SUM(L17,L19,L25,L33,L35,L37,L39,)</f>
        <v>1550000</v>
      </c>
      <c r="M40" s="542">
        <f>SUM(M15+M19)</f>
        <v>45884460</v>
      </c>
      <c r="N40" s="542">
        <f>SUM(N17,N19,N25,N33,N35,N37,N39,)</f>
        <v>1500000</v>
      </c>
      <c r="O40" s="660">
        <f>SUM(O17)</f>
        <v>4074325</v>
      </c>
      <c r="P40" s="542">
        <f>SUM(P17,P19,P25,P33,P35,P37,P39,P15)</f>
        <v>477935</v>
      </c>
      <c r="Q40" s="542">
        <f>Q33+Q37</f>
        <v>1326374</v>
      </c>
      <c r="R40" s="542">
        <f>SUM(R17,R19,R25,R33,R35,R37,R39,)</f>
        <v>17580</v>
      </c>
      <c r="S40" s="542">
        <f>SUM(S33)</f>
        <v>459753</v>
      </c>
      <c r="T40" s="542">
        <f>T33</f>
        <v>8000</v>
      </c>
      <c r="U40" s="542">
        <f>SUM(U17,U19,U25,U33,U35,U37,U39,)</f>
        <v>6706478</v>
      </c>
    </row>
    <row r="41" spans="1:21" x14ac:dyDescent="0.3">
      <c r="A41" s="538" t="s">
        <v>824</v>
      </c>
      <c r="B41" s="737" t="s">
        <v>846</v>
      </c>
      <c r="C41" s="738"/>
      <c r="D41" s="738"/>
      <c r="E41" s="738"/>
      <c r="F41" s="738"/>
      <c r="G41" s="738"/>
      <c r="H41" s="738"/>
      <c r="I41" s="739"/>
      <c r="J41" s="543">
        <v>51348854</v>
      </c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</row>
    <row r="42" spans="1:21" x14ac:dyDescent="0.3">
      <c r="A42" s="538" t="s">
        <v>826</v>
      </c>
      <c r="B42" s="737" t="s">
        <v>847</v>
      </c>
      <c r="C42" s="738"/>
      <c r="D42" s="738"/>
      <c r="E42" s="738"/>
      <c r="F42" s="738"/>
      <c r="G42" s="738"/>
      <c r="H42" s="738"/>
      <c r="I42" s="739"/>
      <c r="J42" s="540">
        <v>51348854</v>
      </c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</row>
    <row r="43" spans="1:21" x14ac:dyDescent="0.3">
      <c r="A43" s="538" t="s">
        <v>828</v>
      </c>
      <c r="B43" s="737" t="s">
        <v>848</v>
      </c>
      <c r="C43" s="738"/>
      <c r="D43" s="738"/>
      <c r="E43" s="738"/>
      <c r="F43" s="738"/>
      <c r="G43" s="738"/>
      <c r="H43" s="738"/>
      <c r="I43" s="739"/>
      <c r="J43" s="540">
        <v>2633060</v>
      </c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</row>
    <row r="44" spans="1:21" x14ac:dyDescent="0.3">
      <c r="A44" s="538" t="s">
        <v>830</v>
      </c>
      <c r="B44" s="740" t="s">
        <v>849</v>
      </c>
      <c r="C44" s="741"/>
      <c r="D44" s="741"/>
      <c r="E44" s="741"/>
      <c r="F44" s="741"/>
      <c r="G44" s="741"/>
      <c r="H44" s="741"/>
      <c r="I44" s="742"/>
      <c r="J44" s="544">
        <v>53981914</v>
      </c>
      <c r="K44" s="545"/>
      <c r="L44" s="545"/>
      <c r="M44" s="545"/>
      <c r="N44" s="545"/>
      <c r="O44" s="545"/>
      <c r="P44" s="545"/>
      <c r="Q44" s="545"/>
      <c r="R44" s="545"/>
      <c r="S44" s="545"/>
      <c r="T44" s="545"/>
      <c r="U44" s="545"/>
    </row>
    <row r="45" spans="1:21" ht="15" thickBot="1" x14ac:dyDescent="0.35">
      <c r="A45" s="538" t="s">
        <v>831</v>
      </c>
      <c r="B45" s="743" t="s">
        <v>850</v>
      </c>
      <c r="C45" s="744"/>
      <c r="D45" s="744"/>
      <c r="E45" s="744"/>
      <c r="F45" s="744"/>
      <c r="G45" s="744"/>
      <c r="H45" s="744"/>
      <c r="I45" s="745"/>
      <c r="J45" s="546">
        <v>53981914</v>
      </c>
      <c r="K45" s="547"/>
      <c r="L45" s="547"/>
      <c r="M45" s="547"/>
      <c r="N45" s="547"/>
      <c r="O45" s="547"/>
      <c r="P45" s="547"/>
      <c r="Q45" s="547"/>
      <c r="R45" s="547"/>
      <c r="S45" s="547"/>
      <c r="T45" s="547"/>
      <c r="U45" s="547"/>
    </row>
    <row r="46" spans="1:21" ht="15" thickBot="1" x14ac:dyDescent="0.35">
      <c r="A46" s="538" t="s">
        <v>833</v>
      </c>
      <c r="B46" s="733" t="s">
        <v>851</v>
      </c>
      <c r="C46" s="734"/>
      <c r="D46" s="734"/>
      <c r="E46" s="734"/>
      <c r="F46" s="734"/>
      <c r="G46" s="734"/>
      <c r="H46" s="734"/>
      <c r="I46" s="735"/>
      <c r="J46" s="661">
        <f>J40+J45</f>
        <v>115989839</v>
      </c>
      <c r="K46" s="661">
        <f>SUM(K40)</f>
        <v>3019</v>
      </c>
      <c r="L46" s="661">
        <f>SUM(L40)</f>
        <v>1550000</v>
      </c>
      <c r="M46" s="661">
        <f>SUM(M45+M40)</f>
        <v>45884460</v>
      </c>
      <c r="N46" s="661">
        <f>SUM(N40+N45)</f>
        <v>1500000</v>
      </c>
      <c r="O46" s="661">
        <f>SUM(O40)</f>
        <v>4074325</v>
      </c>
      <c r="P46" s="661">
        <f>SUM(P40)</f>
        <v>477935</v>
      </c>
      <c r="Q46" s="661">
        <f>SUM(Q40)</f>
        <v>1326374</v>
      </c>
      <c r="R46" s="661">
        <f>R40</f>
        <v>17580</v>
      </c>
      <c r="S46" s="661">
        <f>SUM(S40)</f>
        <v>459753</v>
      </c>
      <c r="T46" s="661">
        <f>SUM(T40)</f>
        <v>8000</v>
      </c>
      <c r="U46" s="661">
        <f>U40</f>
        <v>6706478</v>
      </c>
    </row>
  </sheetData>
  <mergeCells count="55">
    <mergeCell ref="B13:I13"/>
    <mergeCell ref="B14:I14"/>
    <mergeCell ref="B15:I15"/>
    <mergeCell ref="B16:I16"/>
    <mergeCell ref="B17:I17"/>
    <mergeCell ref="R2:R8"/>
    <mergeCell ref="B9:I9"/>
    <mergeCell ref="B10:I10"/>
    <mergeCell ref="B11:I11"/>
    <mergeCell ref="B12:I12"/>
    <mergeCell ref="U2:U8"/>
    <mergeCell ref="A4:I4"/>
    <mergeCell ref="A5:I5"/>
    <mergeCell ref="A6:I6"/>
    <mergeCell ref="H7:I7"/>
    <mergeCell ref="A8:I8"/>
    <mergeCell ref="O2:O8"/>
    <mergeCell ref="P2:P8"/>
    <mergeCell ref="Q2:Q8"/>
    <mergeCell ref="E2:I2"/>
    <mergeCell ref="K2:K8"/>
    <mergeCell ref="T2:T8"/>
    <mergeCell ref="L2:L8"/>
    <mergeCell ref="M2:M8"/>
    <mergeCell ref="N2:N8"/>
    <mergeCell ref="S2:S8"/>
    <mergeCell ref="B18:I18"/>
    <mergeCell ref="B19:I19"/>
    <mergeCell ref="B20:I20"/>
    <mergeCell ref="B21:I21"/>
    <mergeCell ref="B22:I22"/>
    <mergeCell ref="B23:I23"/>
    <mergeCell ref="B24:I24"/>
    <mergeCell ref="B25:I25"/>
    <mergeCell ref="B34:I34"/>
    <mergeCell ref="B26:I26"/>
    <mergeCell ref="B27:I27"/>
    <mergeCell ref="B28:I28"/>
    <mergeCell ref="B29:I29"/>
    <mergeCell ref="B30:I30"/>
    <mergeCell ref="B32:I32"/>
    <mergeCell ref="B33:I33"/>
    <mergeCell ref="B31:I31"/>
    <mergeCell ref="B39:I39"/>
    <mergeCell ref="B35:I35"/>
    <mergeCell ref="B36:I36"/>
    <mergeCell ref="B37:I37"/>
    <mergeCell ref="B38:I38"/>
    <mergeCell ref="B46:I46"/>
    <mergeCell ref="B40:I40"/>
    <mergeCell ref="B41:I41"/>
    <mergeCell ref="B42:I42"/>
    <mergeCell ref="B43:I43"/>
    <mergeCell ref="B44:I44"/>
    <mergeCell ref="B45:I45"/>
  </mergeCells>
  <phoneticPr fontId="98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O244"/>
  <sheetViews>
    <sheetView view="pageBreakPreview" zoomScale="60" zoomScaleNormal="100" workbookViewId="0">
      <pane xSplit="2" ySplit="7" topLeftCell="C158" activePane="bottomRight" state="frozen"/>
      <selection pane="topRight" activeCell="C1" sqref="C1"/>
      <selection pane="bottomLeft" activeCell="A10" sqref="A10"/>
      <selection pane="bottomRight" activeCell="A139" sqref="A139:O241"/>
    </sheetView>
  </sheetViews>
  <sheetFormatPr defaultRowHeight="13.2" x14ac:dyDescent="0.3"/>
  <cols>
    <col min="1" max="1" width="62.5546875" style="114" customWidth="1"/>
    <col min="2" max="2" width="7.109375" style="4" customWidth="1"/>
    <col min="3" max="3" width="16" style="113" customWidth="1"/>
    <col min="4" max="4" width="6" style="113" hidden="1" customWidth="1"/>
    <col min="5" max="5" width="9.88671875" style="113" hidden="1" customWidth="1"/>
    <col min="6" max="6" width="14.6640625" style="114" hidden="1" customWidth="1"/>
    <col min="7" max="7" width="0.109375" style="113" hidden="1" customWidth="1"/>
    <col min="8" max="8" width="6.5546875" style="113" hidden="1" customWidth="1"/>
    <col min="9" max="9" width="6.88671875" style="113" hidden="1" customWidth="1"/>
    <col min="10" max="10" width="14.33203125" style="114" customWidth="1"/>
    <col min="11" max="11" width="10.6640625" style="113" hidden="1" customWidth="1"/>
    <col min="12" max="12" width="8.44140625" style="113" hidden="1" customWidth="1"/>
    <col min="13" max="13" width="9.88671875" style="113" hidden="1" customWidth="1"/>
    <col min="14" max="14" width="14.6640625" style="114" bestFit="1" customWidth="1"/>
    <col min="15" max="15" width="15.44140625" style="111" customWidth="1"/>
    <col min="16" max="210" width="9.109375" style="111"/>
    <col min="211" max="211" width="39.44140625" style="111" customWidth="1"/>
    <col min="212" max="212" width="8.88671875" style="111" bestFit="1" customWidth="1"/>
    <col min="213" max="213" width="9.88671875" style="111" bestFit="1" customWidth="1"/>
    <col min="214" max="221" width="8.6640625" style="111" customWidth="1"/>
    <col min="222" max="466" width="9.109375" style="111"/>
    <col min="467" max="467" width="39.44140625" style="111" customWidth="1"/>
    <col min="468" max="468" width="8.88671875" style="111" bestFit="1" customWidth="1"/>
    <col min="469" max="469" width="9.88671875" style="111" bestFit="1" customWidth="1"/>
    <col min="470" max="477" width="8.6640625" style="111" customWidth="1"/>
    <col min="478" max="722" width="9.109375" style="111"/>
    <col min="723" max="723" width="39.44140625" style="111" customWidth="1"/>
    <col min="724" max="724" width="8.88671875" style="111" bestFit="1" customWidth="1"/>
    <col min="725" max="725" width="9.88671875" style="111" bestFit="1" customWidth="1"/>
    <col min="726" max="733" width="8.6640625" style="111" customWidth="1"/>
    <col min="734" max="978" width="9.109375" style="111"/>
    <col min="979" max="979" width="39.44140625" style="111" customWidth="1"/>
    <col min="980" max="980" width="8.88671875" style="111" bestFit="1" customWidth="1"/>
    <col min="981" max="981" width="9.88671875" style="111" bestFit="1" customWidth="1"/>
    <col min="982" max="989" width="8.6640625" style="111" customWidth="1"/>
    <col min="990" max="1234" width="9.109375" style="111"/>
    <col min="1235" max="1235" width="39.44140625" style="111" customWidth="1"/>
    <col min="1236" max="1236" width="8.88671875" style="111" bestFit="1" customWidth="1"/>
    <col min="1237" max="1237" width="9.88671875" style="111" bestFit="1" customWidth="1"/>
    <col min="1238" max="1245" width="8.6640625" style="111" customWidth="1"/>
    <col min="1246" max="1490" width="9.109375" style="111"/>
    <col min="1491" max="1491" width="39.44140625" style="111" customWidth="1"/>
    <col min="1492" max="1492" width="8.88671875" style="111" bestFit="1" customWidth="1"/>
    <col min="1493" max="1493" width="9.88671875" style="111" bestFit="1" customWidth="1"/>
    <col min="1494" max="1501" width="8.6640625" style="111" customWidth="1"/>
    <col min="1502" max="1746" width="9.109375" style="111"/>
    <col min="1747" max="1747" width="39.44140625" style="111" customWidth="1"/>
    <col min="1748" max="1748" width="8.88671875" style="111" bestFit="1" customWidth="1"/>
    <col min="1749" max="1749" width="9.88671875" style="111" bestFit="1" customWidth="1"/>
    <col min="1750" max="1757" width="8.6640625" style="111" customWidth="1"/>
    <col min="1758" max="2002" width="9.109375" style="111"/>
    <col min="2003" max="2003" width="39.44140625" style="111" customWidth="1"/>
    <col min="2004" max="2004" width="8.88671875" style="111" bestFit="1" customWidth="1"/>
    <col min="2005" max="2005" width="9.88671875" style="111" bestFit="1" customWidth="1"/>
    <col min="2006" max="2013" width="8.6640625" style="111" customWidth="1"/>
    <col min="2014" max="2258" width="9.109375" style="111"/>
    <col min="2259" max="2259" width="39.44140625" style="111" customWidth="1"/>
    <col min="2260" max="2260" width="8.88671875" style="111" bestFit="1" customWidth="1"/>
    <col min="2261" max="2261" width="9.88671875" style="111" bestFit="1" customWidth="1"/>
    <col min="2262" max="2269" width="8.6640625" style="111" customWidth="1"/>
    <col min="2270" max="2514" width="9.109375" style="111"/>
    <col min="2515" max="2515" width="39.44140625" style="111" customWidth="1"/>
    <col min="2516" max="2516" width="8.88671875" style="111" bestFit="1" customWidth="1"/>
    <col min="2517" max="2517" width="9.88671875" style="111" bestFit="1" customWidth="1"/>
    <col min="2518" max="2525" width="8.6640625" style="111" customWidth="1"/>
    <col min="2526" max="2770" width="9.109375" style="111"/>
    <col min="2771" max="2771" width="39.44140625" style="111" customWidth="1"/>
    <col min="2772" max="2772" width="8.88671875" style="111" bestFit="1" customWidth="1"/>
    <col min="2773" max="2773" width="9.88671875" style="111" bestFit="1" customWidth="1"/>
    <col min="2774" max="2781" width="8.6640625" style="111" customWidth="1"/>
    <col min="2782" max="3026" width="9.109375" style="111"/>
    <col min="3027" max="3027" width="39.44140625" style="111" customWidth="1"/>
    <col min="3028" max="3028" width="8.88671875" style="111" bestFit="1" customWidth="1"/>
    <col min="3029" max="3029" width="9.88671875" style="111" bestFit="1" customWidth="1"/>
    <col min="3030" max="3037" width="8.6640625" style="111" customWidth="1"/>
    <col min="3038" max="3282" width="9.109375" style="111"/>
    <col min="3283" max="3283" width="39.44140625" style="111" customWidth="1"/>
    <col min="3284" max="3284" width="8.88671875" style="111" bestFit="1" customWidth="1"/>
    <col min="3285" max="3285" width="9.88671875" style="111" bestFit="1" customWidth="1"/>
    <col min="3286" max="3293" width="8.6640625" style="111" customWidth="1"/>
    <col min="3294" max="3538" width="9.109375" style="111"/>
    <col min="3539" max="3539" width="39.44140625" style="111" customWidth="1"/>
    <col min="3540" max="3540" width="8.88671875" style="111" bestFit="1" customWidth="1"/>
    <col min="3541" max="3541" width="9.88671875" style="111" bestFit="1" customWidth="1"/>
    <col min="3542" max="3549" width="8.6640625" style="111" customWidth="1"/>
    <col min="3550" max="3794" width="9.109375" style="111"/>
    <col min="3795" max="3795" width="39.44140625" style="111" customWidth="1"/>
    <col min="3796" max="3796" width="8.88671875" style="111" bestFit="1" customWidth="1"/>
    <col min="3797" max="3797" width="9.88671875" style="111" bestFit="1" customWidth="1"/>
    <col min="3798" max="3805" width="8.6640625" style="111" customWidth="1"/>
    <col min="3806" max="4050" width="9.109375" style="111"/>
    <col min="4051" max="4051" width="39.44140625" style="111" customWidth="1"/>
    <col min="4052" max="4052" width="8.88671875" style="111" bestFit="1" customWidth="1"/>
    <col min="4053" max="4053" width="9.88671875" style="111" bestFit="1" customWidth="1"/>
    <col min="4054" max="4061" width="8.6640625" style="111" customWidth="1"/>
    <col min="4062" max="4306" width="9.109375" style="111"/>
    <col min="4307" max="4307" width="39.44140625" style="111" customWidth="1"/>
    <col min="4308" max="4308" width="8.88671875" style="111" bestFit="1" customWidth="1"/>
    <col min="4309" max="4309" width="9.88671875" style="111" bestFit="1" customWidth="1"/>
    <col min="4310" max="4317" width="8.6640625" style="111" customWidth="1"/>
    <col min="4318" max="4562" width="9.109375" style="111"/>
    <col min="4563" max="4563" width="39.44140625" style="111" customWidth="1"/>
    <col min="4564" max="4564" width="8.88671875" style="111" bestFit="1" customWidth="1"/>
    <col min="4565" max="4565" width="9.88671875" style="111" bestFit="1" customWidth="1"/>
    <col min="4566" max="4573" width="8.6640625" style="111" customWidth="1"/>
    <col min="4574" max="4818" width="9.109375" style="111"/>
    <col min="4819" max="4819" width="39.44140625" style="111" customWidth="1"/>
    <col min="4820" max="4820" width="8.88671875" style="111" bestFit="1" customWidth="1"/>
    <col min="4821" max="4821" width="9.88671875" style="111" bestFit="1" customWidth="1"/>
    <col min="4822" max="4829" width="8.6640625" style="111" customWidth="1"/>
    <col min="4830" max="5074" width="9.109375" style="111"/>
    <col min="5075" max="5075" width="39.44140625" style="111" customWidth="1"/>
    <col min="5076" max="5076" width="8.88671875" style="111" bestFit="1" customWidth="1"/>
    <col min="5077" max="5077" width="9.88671875" style="111" bestFit="1" customWidth="1"/>
    <col min="5078" max="5085" width="8.6640625" style="111" customWidth="1"/>
    <col min="5086" max="5330" width="9.109375" style="111"/>
    <col min="5331" max="5331" width="39.44140625" style="111" customWidth="1"/>
    <col min="5332" max="5332" width="8.88671875" style="111" bestFit="1" customWidth="1"/>
    <col min="5333" max="5333" width="9.88671875" style="111" bestFit="1" customWidth="1"/>
    <col min="5334" max="5341" width="8.6640625" style="111" customWidth="1"/>
    <col min="5342" max="5586" width="9.109375" style="111"/>
    <col min="5587" max="5587" width="39.44140625" style="111" customWidth="1"/>
    <col min="5588" max="5588" width="8.88671875" style="111" bestFit="1" customWidth="1"/>
    <col min="5589" max="5589" width="9.88671875" style="111" bestFit="1" customWidth="1"/>
    <col min="5590" max="5597" width="8.6640625" style="111" customWidth="1"/>
    <col min="5598" max="5842" width="9.109375" style="111"/>
    <col min="5843" max="5843" width="39.44140625" style="111" customWidth="1"/>
    <col min="5844" max="5844" width="8.88671875" style="111" bestFit="1" customWidth="1"/>
    <col min="5845" max="5845" width="9.88671875" style="111" bestFit="1" customWidth="1"/>
    <col min="5846" max="5853" width="8.6640625" style="111" customWidth="1"/>
    <col min="5854" max="6098" width="9.109375" style="111"/>
    <col min="6099" max="6099" width="39.44140625" style="111" customWidth="1"/>
    <col min="6100" max="6100" width="8.88671875" style="111" bestFit="1" customWidth="1"/>
    <col min="6101" max="6101" width="9.88671875" style="111" bestFit="1" customWidth="1"/>
    <col min="6102" max="6109" width="8.6640625" style="111" customWidth="1"/>
    <col min="6110" max="6354" width="9.109375" style="111"/>
    <col min="6355" max="6355" width="39.44140625" style="111" customWidth="1"/>
    <col min="6356" max="6356" width="8.88671875" style="111" bestFit="1" customWidth="1"/>
    <col min="6357" max="6357" width="9.88671875" style="111" bestFit="1" customWidth="1"/>
    <col min="6358" max="6365" width="8.6640625" style="111" customWidth="1"/>
    <col min="6366" max="6610" width="9.109375" style="111"/>
    <col min="6611" max="6611" width="39.44140625" style="111" customWidth="1"/>
    <col min="6612" max="6612" width="8.88671875" style="111" bestFit="1" customWidth="1"/>
    <col min="6613" max="6613" width="9.88671875" style="111" bestFit="1" customWidth="1"/>
    <col min="6614" max="6621" width="8.6640625" style="111" customWidth="1"/>
    <col min="6622" max="6866" width="9.109375" style="111"/>
    <col min="6867" max="6867" width="39.44140625" style="111" customWidth="1"/>
    <col min="6868" max="6868" width="8.88671875" style="111" bestFit="1" customWidth="1"/>
    <col min="6869" max="6869" width="9.88671875" style="111" bestFit="1" customWidth="1"/>
    <col min="6870" max="6877" width="8.6640625" style="111" customWidth="1"/>
    <col min="6878" max="7122" width="9.109375" style="111"/>
    <col min="7123" max="7123" width="39.44140625" style="111" customWidth="1"/>
    <col min="7124" max="7124" width="8.88671875" style="111" bestFit="1" customWidth="1"/>
    <col min="7125" max="7125" width="9.88671875" style="111" bestFit="1" customWidth="1"/>
    <col min="7126" max="7133" width="8.6640625" style="111" customWidth="1"/>
    <col min="7134" max="7378" width="9.109375" style="111"/>
    <col min="7379" max="7379" width="39.44140625" style="111" customWidth="1"/>
    <col min="7380" max="7380" width="8.88671875" style="111" bestFit="1" customWidth="1"/>
    <col min="7381" max="7381" width="9.88671875" style="111" bestFit="1" customWidth="1"/>
    <col min="7382" max="7389" width="8.6640625" style="111" customWidth="1"/>
    <col min="7390" max="7634" width="9.109375" style="111"/>
    <col min="7635" max="7635" width="39.44140625" style="111" customWidth="1"/>
    <col min="7636" max="7636" width="8.88671875" style="111" bestFit="1" customWidth="1"/>
    <col min="7637" max="7637" width="9.88671875" style="111" bestFit="1" customWidth="1"/>
    <col min="7638" max="7645" width="8.6640625" style="111" customWidth="1"/>
    <col min="7646" max="7890" width="9.109375" style="111"/>
    <col min="7891" max="7891" width="39.44140625" style="111" customWidth="1"/>
    <col min="7892" max="7892" width="8.88671875" style="111" bestFit="1" customWidth="1"/>
    <col min="7893" max="7893" width="9.88671875" style="111" bestFit="1" customWidth="1"/>
    <col min="7894" max="7901" width="8.6640625" style="111" customWidth="1"/>
    <col min="7902" max="8146" width="9.109375" style="111"/>
    <col min="8147" max="8147" width="39.44140625" style="111" customWidth="1"/>
    <col min="8148" max="8148" width="8.88671875" style="111" bestFit="1" customWidth="1"/>
    <col min="8149" max="8149" width="9.88671875" style="111" bestFit="1" customWidth="1"/>
    <col min="8150" max="8157" width="8.6640625" style="111" customWidth="1"/>
    <col min="8158" max="8402" width="9.109375" style="111"/>
    <col min="8403" max="8403" width="39.44140625" style="111" customWidth="1"/>
    <col min="8404" max="8404" width="8.88671875" style="111" bestFit="1" customWidth="1"/>
    <col min="8405" max="8405" width="9.88671875" style="111" bestFit="1" customWidth="1"/>
    <col min="8406" max="8413" width="8.6640625" style="111" customWidth="1"/>
    <col min="8414" max="8658" width="9.109375" style="111"/>
    <col min="8659" max="8659" width="39.44140625" style="111" customWidth="1"/>
    <col min="8660" max="8660" width="8.88671875" style="111" bestFit="1" customWidth="1"/>
    <col min="8661" max="8661" width="9.88671875" style="111" bestFit="1" customWidth="1"/>
    <col min="8662" max="8669" width="8.6640625" style="111" customWidth="1"/>
    <col min="8670" max="8914" width="9.109375" style="111"/>
    <col min="8915" max="8915" width="39.44140625" style="111" customWidth="1"/>
    <col min="8916" max="8916" width="8.88671875" style="111" bestFit="1" customWidth="1"/>
    <col min="8917" max="8917" width="9.88671875" style="111" bestFit="1" customWidth="1"/>
    <col min="8918" max="8925" width="8.6640625" style="111" customWidth="1"/>
    <col min="8926" max="9170" width="9.109375" style="111"/>
    <col min="9171" max="9171" width="39.44140625" style="111" customWidth="1"/>
    <col min="9172" max="9172" width="8.88671875" style="111" bestFit="1" customWidth="1"/>
    <col min="9173" max="9173" width="9.88671875" style="111" bestFit="1" customWidth="1"/>
    <col min="9174" max="9181" width="8.6640625" style="111" customWidth="1"/>
    <col min="9182" max="9426" width="9.109375" style="111"/>
    <col min="9427" max="9427" width="39.44140625" style="111" customWidth="1"/>
    <col min="9428" max="9428" width="8.88671875" style="111" bestFit="1" customWidth="1"/>
    <col min="9429" max="9429" width="9.88671875" style="111" bestFit="1" customWidth="1"/>
    <col min="9430" max="9437" width="8.6640625" style="111" customWidth="1"/>
    <col min="9438" max="9682" width="9.109375" style="111"/>
    <col min="9683" max="9683" width="39.44140625" style="111" customWidth="1"/>
    <col min="9684" max="9684" width="8.88671875" style="111" bestFit="1" customWidth="1"/>
    <col min="9685" max="9685" width="9.88671875" style="111" bestFit="1" customWidth="1"/>
    <col min="9686" max="9693" width="8.6640625" style="111" customWidth="1"/>
    <col min="9694" max="9938" width="9.109375" style="111"/>
    <col min="9939" max="9939" width="39.44140625" style="111" customWidth="1"/>
    <col min="9940" max="9940" width="8.88671875" style="111" bestFit="1" customWidth="1"/>
    <col min="9941" max="9941" width="9.88671875" style="111" bestFit="1" customWidth="1"/>
    <col min="9942" max="9949" width="8.6640625" style="111" customWidth="1"/>
    <col min="9950" max="10194" width="9.109375" style="111"/>
    <col min="10195" max="10195" width="39.44140625" style="111" customWidth="1"/>
    <col min="10196" max="10196" width="8.88671875" style="111" bestFit="1" customWidth="1"/>
    <col min="10197" max="10197" width="9.88671875" style="111" bestFit="1" customWidth="1"/>
    <col min="10198" max="10205" width="8.6640625" style="111" customWidth="1"/>
    <col min="10206" max="10450" width="9.109375" style="111"/>
    <col min="10451" max="10451" width="39.44140625" style="111" customWidth="1"/>
    <col min="10452" max="10452" width="8.88671875" style="111" bestFit="1" customWidth="1"/>
    <col min="10453" max="10453" width="9.88671875" style="111" bestFit="1" customWidth="1"/>
    <col min="10454" max="10461" width="8.6640625" style="111" customWidth="1"/>
    <col min="10462" max="10706" width="9.109375" style="111"/>
    <col min="10707" max="10707" width="39.44140625" style="111" customWidth="1"/>
    <col min="10708" max="10708" width="8.88671875" style="111" bestFit="1" customWidth="1"/>
    <col min="10709" max="10709" width="9.88671875" style="111" bestFit="1" customWidth="1"/>
    <col min="10710" max="10717" width="8.6640625" style="111" customWidth="1"/>
    <col min="10718" max="10962" width="9.109375" style="111"/>
    <col min="10963" max="10963" width="39.44140625" style="111" customWidth="1"/>
    <col min="10964" max="10964" width="8.88671875" style="111" bestFit="1" customWidth="1"/>
    <col min="10965" max="10965" width="9.88671875" style="111" bestFit="1" customWidth="1"/>
    <col min="10966" max="10973" width="8.6640625" style="111" customWidth="1"/>
    <col min="10974" max="11218" width="9.109375" style="111"/>
    <col min="11219" max="11219" width="39.44140625" style="111" customWidth="1"/>
    <col min="11220" max="11220" width="8.88671875" style="111" bestFit="1" customWidth="1"/>
    <col min="11221" max="11221" width="9.88671875" style="111" bestFit="1" customWidth="1"/>
    <col min="11222" max="11229" width="8.6640625" style="111" customWidth="1"/>
    <col min="11230" max="11474" width="9.109375" style="111"/>
    <col min="11475" max="11475" width="39.44140625" style="111" customWidth="1"/>
    <col min="11476" max="11476" width="8.88671875" style="111" bestFit="1" customWidth="1"/>
    <col min="11477" max="11477" width="9.88671875" style="111" bestFit="1" customWidth="1"/>
    <col min="11478" max="11485" width="8.6640625" style="111" customWidth="1"/>
    <col min="11486" max="11730" width="9.109375" style="111"/>
    <col min="11731" max="11731" width="39.44140625" style="111" customWidth="1"/>
    <col min="11732" max="11732" width="8.88671875" style="111" bestFit="1" customWidth="1"/>
    <col min="11733" max="11733" width="9.88671875" style="111" bestFit="1" customWidth="1"/>
    <col min="11734" max="11741" width="8.6640625" style="111" customWidth="1"/>
    <col min="11742" max="11986" width="9.109375" style="111"/>
    <col min="11987" max="11987" width="39.44140625" style="111" customWidth="1"/>
    <col min="11988" max="11988" width="8.88671875" style="111" bestFit="1" customWidth="1"/>
    <col min="11989" max="11989" width="9.88671875" style="111" bestFit="1" customWidth="1"/>
    <col min="11990" max="11997" width="8.6640625" style="111" customWidth="1"/>
    <col min="11998" max="12242" width="9.109375" style="111"/>
    <col min="12243" max="12243" width="39.44140625" style="111" customWidth="1"/>
    <col min="12244" max="12244" width="8.88671875" style="111" bestFit="1" customWidth="1"/>
    <col min="12245" max="12245" width="9.88671875" style="111" bestFit="1" customWidth="1"/>
    <col min="12246" max="12253" width="8.6640625" style="111" customWidth="1"/>
    <col min="12254" max="12498" width="9.109375" style="111"/>
    <col min="12499" max="12499" width="39.44140625" style="111" customWidth="1"/>
    <col min="12500" max="12500" width="8.88671875" style="111" bestFit="1" customWidth="1"/>
    <col min="12501" max="12501" width="9.88671875" style="111" bestFit="1" customWidth="1"/>
    <col min="12502" max="12509" width="8.6640625" style="111" customWidth="1"/>
    <col min="12510" max="12754" width="9.109375" style="111"/>
    <col min="12755" max="12755" width="39.44140625" style="111" customWidth="1"/>
    <col min="12756" max="12756" width="8.88671875" style="111" bestFit="1" customWidth="1"/>
    <col min="12757" max="12757" width="9.88671875" style="111" bestFit="1" customWidth="1"/>
    <col min="12758" max="12765" width="8.6640625" style="111" customWidth="1"/>
    <col min="12766" max="13010" width="9.109375" style="111"/>
    <col min="13011" max="13011" width="39.44140625" style="111" customWidth="1"/>
    <col min="13012" max="13012" width="8.88671875" style="111" bestFit="1" customWidth="1"/>
    <col min="13013" max="13013" width="9.88671875" style="111" bestFit="1" customWidth="1"/>
    <col min="13014" max="13021" width="8.6640625" style="111" customWidth="1"/>
    <col min="13022" max="13266" width="9.109375" style="111"/>
    <col min="13267" max="13267" width="39.44140625" style="111" customWidth="1"/>
    <col min="13268" max="13268" width="8.88671875" style="111" bestFit="1" customWidth="1"/>
    <col min="13269" max="13269" width="9.88671875" style="111" bestFit="1" customWidth="1"/>
    <col min="13270" max="13277" width="8.6640625" style="111" customWidth="1"/>
    <col min="13278" max="13522" width="9.109375" style="111"/>
    <col min="13523" max="13523" width="39.44140625" style="111" customWidth="1"/>
    <col min="13524" max="13524" width="8.88671875" style="111" bestFit="1" customWidth="1"/>
    <col min="13525" max="13525" width="9.88671875" style="111" bestFit="1" customWidth="1"/>
    <col min="13526" max="13533" width="8.6640625" style="111" customWidth="1"/>
    <col min="13534" max="13778" width="9.109375" style="111"/>
    <col min="13779" max="13779" width="39.44140625" style="111" customWidth="1"/>
    <col min="13780" max="13780" width="8.88671875" style="111" bestFit="1" customWidth="1"/>
    <col min="13781" max="13781" width="9.88671875" style="111" bestFit="1" customWidth="1"/>
    <col min="13782" max="13789" width="8.6640625" style="111" customWidth="1"/>
    <col min="13790" max="14034" width="9.109375" style="111"/>
    <col min="14035" max="14035" width="39.44140625" style="111" customWidth="1"/>
    <col min="14036" max="14036" width="8.88671875" style="111" bestFit="1" customWidth="1"/>
    <col min="14037" max="14037" width="9.88671875" style="111" bestFit="1" customWidth="1"/>
    <col min="14038" max="14045" width="8.6640625" style="111" customWidth="1"/>
    <col min="14046" max="14290" width="9.109375" style="111"/>
    <col min="14291" max="14291" width="39.44140625" style="111" customWidth="1"/>
    <col min="14292" max="14292" width="8.88671875" style="111" bestFit="1" customWidth="1"/>
    <col min="14293" max="14293" width="9.88671875" style="111" bestFit="1" customWidth="1"/>
    <col min="14294" max="14301" width="8.6640625" style="111" customWidth="1"/>
    <col min="14302" max="14546" width="9.109375" style="111"/>
    <col min="14547" max="14547" width="39.44140625" style="111" customWidth="1"/>
    <col min="14548" max="14548" width="8.88671875" style="111" bestFit="1" customWidth="1"/>
    <col min="14549" max="14549" width="9.88671875" style="111" bestFit="1" customWidth="1"/>
    <col min="14550" max="14557" width="8.6640625" style="111" customWidth="1"/>
    <col min="14558" max="14802" width="9.109375" style="111"/>
    <col min="14803" max="14803" width="39.44140625" style="111" customWidth="1"/>
    <col min="14804" max="14804" width="8.88671875" style="111" bestFit="1" customWidth="1"/>
    <col min="14805" max="14805" width="9.88671875" style="111" bestFit="1" customWidth="1"/>
    <col min="14806" max="14813" width="8.6640625" style="111" customWidth="1"/>
    <col min="14814" max="15058" width="9.109375" style="111"/>
    <col min="15059" max="15059" width="39.44140625" style="111" customWidth="1"/>
    <col min="15060" max="15060" width="8.88671875" style="111" bestFit="1" customWidth="1"/>
    <col min="15061" max="15061" width="9.88671875" style="111" bestFit="1" customWidth="1"/>
    <col min="15062" max="15069" width="8.6640625" style="111" customWidth="1"/>
    <col min="15070" max="15314" width="9.109375" style="111"/>
    <col min="15315" max="15315" width="39.44140625" style="111" customWidth="1"/>
    <col min="15316" max="15316" width="8.88671875" style="111" bestFit="1" customWidth="1"/>
    <col min="15317" max="15317" width="9.88671875" style="111" bestFit="1" customWidth="1"/>
    <col min="15318" max="15325" width="8.6640625" style="111" customWidth="1"/>
    <col min="15326" max="15570" width="9.109375" style="111"/>
    <col min="15571" max="15571" width="39.44140625" style="111" customWidth="1"/>
    <col min="15572" max="15572" width="8.88671875" style="111" bestFit="1" customWidth="1"/>
    <col min="15573" max="15573" width="9.88671875" style="111" bestFit="1" customWidth="1"/>
    <col min="15574" max="15581" width="8.6640625" style="111" customWidth="1"/>
    <col min="15582" max="15826" width="9.109375" style="111"/>
    <col min="15827" max="15827" width="39.44140625" style="111" customWidth="1"/>
    <col min="15828" max="15828" width="8.88671875" style="111" bestFit="1" customWidth="1"/>
    <col min="15829" max="15829" width="9.88671875" style="111" bestFit="1" customWidth="1"/>
    <col min="15830" max="15837" width="8.6640625" style="111" customWidth="1"/>
    <col min="15838" max="16082" width="9.109375" style="111"/>
    <col min="16083" max="16083" width="39.44140625" style="111" customWidth="1"/>
    <col min="16084" max="16084" width="8.88671875" style="111" bestFit="1" customWidth="1"/>
    <col min="16085" max="16085" width="9.88671875" style="111" bestFit="1" customWidth="1"/>
    <col min="16086" max="16093" width="8.6640625" style="111" customWidth="1"/>
    <col min="16094" max="16384" width="9.109375" style="111"/>
  </cols>
  <sheetData>
    <row r="1" spans="1:15" ht="14.4" x14ac:dyDescent="0.3">
      <c r="A1" s="392"/>
      <c r="B1" s="393"/>
      <c r="C1" s="487" t="s">
        <v>1058</v>
      </c>
      <c r="D1" s="393"/>
      <c r="E1" s="393"/>
      <c r="F1" s="393"/>
      <c r="G1" s="393"/>
      <c r="H1" s="393"/>
      <c r="I1" s="393"/>
      <c r="J1" s="393"/>
      <c r="K1" s="394"/>
      <c r="L1" s="394"/>
      <c r="M1" s="394"/>
      <c r="N1" s="394"/>
    </row>
    <row r="2" spans="1:15" x14ac:dyDescent="0.3">
      <c r="A2" s="109"/>
      <c r="B2" s="66"/>
      <c r="C2" s="109"/>
      <c r="D2" s="109"/>
      <c r="G2" s="109"/>
      <c r="H2" s="109"/>
      <c r="K2" s="109"/>
      <c r="L2" s="109"/>
    </row>
    <row r="3" spans="1:15" ht="39.75" customHeight="1" x14ac:dyDescent="0.3">
      <c r="A3" s="692" t="s">
        <v>1029</v>
      </c>
      <c r="B3" s="692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</row>
    <row r="4" spans="1:15" ht="44.25" customHeight="1" x14ac:dyDescent="0.3">
      <c r="A4" s="698"/>
      <c r="B4" s="692"/>
      <c r="C4" s="692"/>
      <c r="D4" s="692"/>
      <c r="E4" s="692"/>
      <c r="F4" s="692"/>
      <c r="G4" s="692"/>
      <c r="H4" s="699"/>
      <c r="I4" s="699"/>
      <c r="J4" s="699"/>
      <c r="K4" s="699"/>
      <c r="L4" s="699"/>
      <c r="M4" s="699"/>
      <c r="N4" s="699"/>
    </row>
    <row r="5" spans="1:15" ht="16.2" thickBot="1" x14ac:dyDescent="0.35">
      <c r="A5" s="117" t="s">
        <v>694</v>
      </c>
      <c r="B5" s="693"/>
      <c r="C5" s="693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</row>
    <row r="6" spans="1:15" s="123" customFormat="1" ht="37.5" customHeight="1" thickBot="1" x14ac:dyDescent="0.35">
      <c r="A6" s="121"/>
      <c r="B6" s="122"/>
      <c r="C6" s="689" t="s">
        <v>696</v>
      </c>
      <c r="D6" s="690"/>
      <c r="E6" s="691"/>
      <c r="F6" s="54"/>
      <c r="G6" s="694" t="s">
        <v>208</v>
      </c>
      <c r="H6" s="695"/>
      <c r="I6" s="696"/>
      <c r="J6" s="588" t="s">
        <v>1011</v>
      </c>
      <c r="K6" s="689" t="s">
        <v>734</v>
      </c>
      <c r="L6" s="690"/>
      <c r="M6" s="691"/>
      <c r="N6" s="589" t="s">
        <v>1012</v>
      </c>
      <c r="O6" s="591" t="s">
        <v>764</v>
      </c>
    </row>
    <row r="7" spans="1:15" s="123" customFormat="1" ht="46.5" customHeight="1" x14ac:dyDescent="0.3">
      <c r="A7" s="52" t="s">
        <v>197</v>
      </c>
      <c r="B7" s="96" t="s">
        <v>463</v>
      </c>
      <c r="C7" s="125" t="s">
        <v>195</v>
      </c>
      <c r="D7" s="126" t="s">
        <v>194</v>
      </c>
      <c r="E7" s="126" t="s">
        <v>193</v>
      </c>
      <c r="F7" s="50" t="s">
        <v>462</v>
      </c>
      <c r="G7" s="125" t="s">
        <v>195</v>
      </c>
      <c r="H7" s="126" t="s">
        <v>194</v>
      </c>
      <c r="I7" s="126" t="s">
        <v>193</v>
      </c>
      <c r="J7" s="50" t="s">
        <v>762</v>
      </c>
      <c r="K7" s="125" t="s">
        <v>195</v>
      </c>
      <c r="L7" s="126" t="s">
        <v>194</v>
      </c>
      <c r="M7" s="126" t="s">
        <v>193</v>
      </c>
      <c r="N7" s="489" t="s">
        <v>763</v>
      </c>
      <c r="O7" s="590" t="s">
        <v>1013</v>
      </c>
    </row>
    <row r="8" spans="1:15" s="130" customFormat="1" x14ac:dyDescent="0.3">
      <c r="A8" s="83" t="s">
        <v>461</v>
      </c>
      <c r="B8" s="82" t="s">
        <v>460</v>
      </c>
      <c r="C8" s="127">
        <v>3357100</v>
      </c>
      <c r="D8" s="128"/>
      <c r="E8" s="128"/>
      <c r="F8" s="129">
        <f t="shared" ref="F8:F20" si="0">SUM(C8:E8)</f>
        <v>3357100</v>
      </c>
      <c r="G8" s="127">
        <v>-200000</v>
      </c>
      <c r="H8" s="128"/>
      <c r="I8" s="128"/>
      <c r="J8" s="129">
        <f t="shared" ref="J8:J20" si="1">SUM(F8:I8)</f>
        <v>3157100</v>
      </c>
      <c r="K8" s="127">
        <f>N8-J8</f>
        <v>370817</v>
      </c>
      <c r="L8" s="128"/>
      <c r="M8" s="128"/>
      <c r="N8" s="490">
        <v>3527917</v>
      </c>
      <c r="O8" s="592">
        <v>3287206</v>
      </c>
    </row>
    <row r="9" spans="1:15" s="130" customFormat="1" hidden="1" x14ac:dyDescent="0.3">
      <c r="A9" s="83" t="s">
        <v>459</v>
      </c>
      <c r="B9" s="82" t="s">
        <v>458</v>
      </c>
      <c r="C9" s="127"/>
      <c r="D9" s="128"/>
      <c r="E9" s="128"/>
      <c r="F9" s="129">
        <f t="shared" si="0"/>
        <v>0</v>
      </c>
      <c r="G9" s="127"/>
      <c r="H9" s="128"/>
      <c r="I9" s="128"/>
      <c r="J9" s="129">
        <f t="shared" si="1"/>
        <v>0</v>
      </c>
      <c r="K9" s="127">
        <f t="shared" ref="K9:K72" ca="1" si="2">N9-J9</f>
        <v>370817</v>
      </c>
      <c r="L9" s="128"/>
      <c r="M9" s="128"/>
      <c r="N9" s="490">
        <f t="shared" ref="N9:N19" ca="1" si="3">SUM(J9:M9)</f>
        <v>370817</v>
      </c>
      <c r="O9" s="592"/>
    </row>
    <row r="10" spans="1:15" s="130" customFormat="1" hidden="1" x14ac:dyDescent="0.3">
      <c r="A10" s="83" t="s">
        <v>457</v>
      </c>
      <c r="B10" s="82" t="s">
        <v>456</v>
      </c>
      <c r="C10" s="127"/>
      <c r="D10" s="128"/>
      <c r="E10" s="128"/>
      <c r="F10" s="129">
        <f t="shared" si="0"/>
        <v>0</v>
      </c>
      <c r="G10" s="127"/>
      <c r="H10" s="128"/>
      <c r="I10" s="128"/>
      <c r="J10" s="129">
        <f t="shared" si="1"/>
        <v>0</v>
      </c>
      <c r="K10" s="127">
        <f t="shared" ca="1" si="2"/>
        <v>370817</v>
      </c>
      <c r="L10" s="128"/>
      <c r="M10" s="128"/>
      <c r="N10" s="490">
        <f t="shared" ca="1" si="3"/>
        <v>370817</v>
      </c>
      <c r="O10" s="592"/>
    </row>
    <row r="11" spans="1:15" s="130" customFormat="1" hidden="1" x14ac:dyDescent="0.3">
      <c r="A11" s="83" t="s">
        <v>455</v>
      </c>
      <c r="B11" s="82" t="s">
        <v>454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>
        <f t="shared" ca="1" si="2"/>
        <v>370817</v>
      </c>
      <c r="L11" s="128"/>
      <c r="M11" s="128"/>
      <c r="N11" s="490">
        <f t="shared" ca="1" si="3"/>
        <v>370817</v>
      </c>
      <c r="O11" s="592"/>
    </row>
    <row r="12" spans="1:15" s="130" customFormat="1" hidden="1" x14ac:dyDescent="0.3">
      <c r="A12" s="83" t="s">
        <v>453</v>
      </c>
      <c r="B12" s="82" t="s">
        <v>452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>
        <f t="shared" ca="1" si="2"/>
        <v>370817</v>
      </c>
      <c r="L12" s="128"/>
      <c r="M12" s="128"/>
      <c r="N12" s="490">
        <f t="shared" ca="1" si="3"/>
        <v>370817</v>
      </c>
      <c r="O12" s="592"/>
    </row>
    <row r="13" spans="1:15" s="130" customFormat="1" hidden="1" x14ac:dyDescent="0.3">
      <c r="A13" s="83" t="s">
        <v>451</v>
      </c>
      <c r="B13" s="82" t="s">
        <v>450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>
        <f t="shared" ca="1" si="2"/>
        <v>370817</v>
      </c>
      <c r="L13" s="128"/>
      <c r="M13" s="128"/>
      <c r="N13" s="490">
        <f t="shared" ca="1" si="3"/>
        <v>370817</v>
      </c>
      <c r="O13" s="592"/>
    </row>
    <row r="14" spans="1:15" s="130" customFormat="1" x14ac:dyDescent="0.3">
      <c r="A14" s="83" t="s">
        <v>449</v>
      </c>
      <c r="B14" s="82" t="s">
        <v>448</v>
      </c>
      <c r="C14" s="127">
        <v>96000</v>
      </c>
      <c r="D14" s="128"/>
      <c r="E14" s="128"/>
      <c r="F14" s="129">
        <f t="shared" si="0"/>
        <v>96000</v>
      </c>
      <c r="G14" s="127">
        <v>0</v>
      </c>
      <c r="H14" s="128"/>
      <c r="I14" s="128"/>
      <c r="J14" s="129">
        <f t="shared" si="1"/>
        <v>96000</v>
      </c>
      <c r="K14" s="127">
        <f t="shared" si="2"/>
        <v>174648</v>
      </c>
      <c r="L14" s="128"/>
      <c r="M14" s="128"/>
      <c r="N14" s="490">
        <v>270648</v>
      </c>
      <c r="O14" s="592">
        <v>252518</v>
      </c>
    </row>
    <row r="15" spans="1:15" s="130" customFormat="1" hidden="1" x14ac:dyDescent="0.3">
      <c r="A15" s="83" t="s">
        <v>447</v>
      </c>
      <c r="B15" s="82" t="s">
        <v>446</v>
      </c>
      <c r="C15" s="127"/>
      <c r="D15" s="128"/>
      <c r="E15" s="128"/>
      <c r="F15" s="129">
        <v>0</v>
      </c>
      <c r="G15" s="127"/>
      <c r="H15" s="128"/>
      <c r="I15" s="128"/>
      <c r="J15" s="129">
        <f t="shared" si="1"/>
        <v>0</v>
      </c>
      <c r="K15" s="127">
        <f t="shared" ca="1" si="2"/>
        <v>370817</v>
      </c>
      <c r="L15" s="128"/>
      <c r="M15" s="128"/>
      <c r="N15" s="490">
        <f t="shared" ca="1" si="3"/>
        <v>370817</v>
      </c>
      <c r="O15" s="592"/>
    </row>
    <row r="16" spans="1:15" s="130" customFormat="1" x14ac:dyDescent="0.3">
      <c r="A16" s="83" t="s">
        <v>445</v>
      </c>
      <c r="B16" s="82" t="s">
        <v>444</v>
      </c>
      <c r="C16" s="127">
        <v>322800</v>
      </c>
      <c r="D16" s="128"/>
      <c r="E16" s="128"/>
      <c r="F16" s="129">
        <f t="shared" si="0"/>
        <v>322800</v>
      </c>
      <c r="G16" s="127"/>
      <c r="H16" s="128"/>
      <c r="I16" s="128"/>
      <c r="J16" s="129">
        <f t="shared" si="1"/>
        <v>322800</v>
      </c>
      <c r="K16" s="127">
        <f t="shared" si="2"/>
        <v>0</v>
      </c>
      <c r="L16" s="128"/>
      <c r="M16" s="128"/>
      <c r="N16" s="490">
        <v>322800</v>
      </c>
      <c r="O16" s="592">
        <v>83970</v>
      </c>
    </row>
    <row r="17" spans="1:15" s="130" customFormat="1" hidden="1" x14ac:dyDescent="0.3">
      <c r="A17" s="83" t="s">
        <v>443</v>
      </c>
      <c r="B17" s="82" t="s">
        <v>442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>
        <f t="shared" ca="1" si="2"/>
        <v>370817</v>
      </c>
      <c r="L17" s="128"/>
      <c r="M17" s="128"/>
      <c r="N17" s="490">
        <f t="shared" ca="1" si="3"/>
        <v>370817</v>
      </c>
      <c r="O17" s="592"/>
    </row>
    <row r="18" spans="1:15" s="130" customFormat="1" hidden="1" x14ac:dyDescent="0.3">
      <c r="A18" s="83" t="s">
        <v>441</v>
      </c>
      <c r="B18" s="82" t="s">
        <v>440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>
        <f t="shared" ca="1" si="2"/>
        <v>370817</v>
      </c>
      <c r="L18" s="128"/>
      <c r="M18" s="128"/>
      <c r="N18" s="490">
        <f t="shared" ca="1" si="3"/>
        <v>370817</v>
      </c>
      <c r="O18" s="592"/>
    </row>
    <row r="19" spans="1:15" s="130" customFormat="1" hidden="1" x14ac:dyDescent="0.3">
      <c r="A19" s="83" t="s">
        <v>439</v>
      </c>
      <c r="B19" s="82" t="s">
        <v>438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>
        <f t="shared" ca="1" si="2"/>
        <v>370817</v>
      </c>
      <c r="L19" s="128"/>
      <c r="M19" s="128"/>
      <c r="N19" s="490">
        <f t="shared" ca="1" si="3"/>
        <v>370817</v>
      </c>
      <c r="O19" s="592"/>
    </row>
    <row r="20" spans="1:15" s="130" customFormat="1" x14ac:dyDescent="0.3">
      <c r="A20" s="83" t="s">
        <v>437</v>
      </c>
      <c r="B20" s="82" t="s">
        <v>436</v>
      </c>
      <c r="C20" s="127">
        <v>0</v>
      </c>
      <c r="D20" s="128"/>
      <c r="E20" s="128"/>
      <c r="F20" s="129">
        <f t="shared" si="0"/>
        <v>0</v>
      </c>
      <c r="G20" s="127">
        <v>200000</v>
      </c>
      <c r="H20" s="128"/>
      <c r="I20" s="128"/>
      <c r="J20" s="129">
        <f t="shared" si="1"/>
        <v>200000</v>
      </c>
      <c r="K20" s="127">
        <f t="shared" si="2"/>
        <v>0</v>
      </c>
      <c r="L20" s="128"/>
      <c r="M20" s="128"/>
      <c r="N20" s="490">
        <v>200000</v>
      </c>
      <c r="O20" s="592">
        <v>40826</v>
      </c>
    </row>
    <row r="21" spans="1:15" s="135" customFormat="1" x14ac:dyDescent="0.3">
      <c r="A21" s="28" t="s">
        <v>435</v>
      </c>
      <c r="B21" s="27" t="s">
        <v>434</v>
      </c>
      <c r="C21" s="132">
        <f>SUM(C8:C20)</f>
        <v>3775900</v>
      </c>
      <c r="D21" s="133">
        <f>SUM(D8:D20)</f>
        <v>0</v>
      </c>
      <c r="E21" s="133">
        <f>SUM(E8:E20)</f>
        <v>0</v>
      </c>
      <c r="F21" s="134">
        <f>IF((SUM(C21:E21))=(SUM(F8:F20)),SUM(F8:F20),)</f>
        <v>3775900</v>
      </c>
      <c r="G21" s="132">
        <f>SUM(G8:G20)</f>
        <v>0</v>
      </c>
      <c r="H21" s="133">
        <f t="shared" ref="H21:I21" si="4">SUM(H8:H20)</f>
        <v>0</v>
      </c>
      <c r="I21" s="133">
        <f t="shared" si="4"/>
        <v>0</v>
      </c>
      <c r="J21" s="133">
        <f>SUM(J8:J20)</f>
        <v>3775900</v>
      </c>
      <c r="K21" s="429">
        <f t="shared" ca="1" si="2"/>
        <v>545465</v>
      </c>
      <c r="L21" s="133">
        <f>SUM(L8:L20)</f>
        <v>0</v>
      </c>
      <c r="M21" s="133">
        <f>SUM(M8:M20)</f>
        <v>0</v>
      </c>
      <c r="N21" s="491">
        <f ca="1">SUM(N8:N20)</f>
        <v>4321365</v>
      </c>
      <c r="O21" s="593">
        <f>SUM(O8:O20)</f>
        <v>3664520</v>
      </c>
    </row>
    <row r="22" spans="1:15" s="130" customFormat="1" x14ac:dyDescent="0.3">
      <c r="A22" s="83" t="s">
        <v>433</v>
      </c>
      <c r="B22" s="82" t="s">
        <v>432</v>
      </c>
      <c r="C22" s="127">
        <v>2152000</v>
      </c>
      <c r="D22" s="128"/>
      <c r="E22" s="128"/>
      <c r="F22" s="129">
        <f>SUM(C22:E22)</f>
        <v>2152000</v>
      </c>
      <c r="G22" s="127">
        <v>0</v>
      </c>
      <c r="H22" s="128"/>
      <c r="I22" s="128"/>
      <c r="J22" s="129">
        <f t="shared" ref="J22:J24" si="5">SUM(F22:I22)</f>
        <v>2152000</v>
      </c>
      <c r="K22" s="127">
        <f t="shared" si="2"/>
        <v>787973</v>
      </c>
      <c r="L22" s="128"/>
      <c r="M22" s="128"/>
      <c r="N22" s="490">
        <v>2939973</v>
      </c>
      <c r="O22" s="592">
        <v>2629521</v>
      </c>
    </row>
    <row r="23" spans="1:15" s="130" customFormat="1" x14ac:dyDescent="0.3">
      <c r="A23" s="83" t="s">
        <v>431</v>
      </c>
      <c r="B23" s="82" t="s">
        <v>430</v>
      </c>
      <c r="C23" s="127">
        <v>960000</v>
      </c>
      <c r="D23" s="128"/>
      <c r="E23" s="128"/>
      <c r="F23" s="129">
        <f>SUM(C23:E23)</f>
        <v>960000</v>
      </c>
      <c r="G23" s="127">
        <v>2074000</v>
      </c>
      <c r="H23" s="128"/>
      <c r="I23" s="128"/>
      <c r="J23" s="129">
        <f t="shared" si="5"/>
        <v>3034000</v>
      </c>
      <c r="K23" s="127">
        <f t="shared" si="2"/>
        <v>1392302</v>
      </c>
      <c r="L23" s="128"/>
      <c r="M23" s="128"/>
      <c r="N23" s="490">
        <v>4426302</v>
      </c>
      <c r="O23" s="592">
        <v>3800284</v>
      </c>
    </row>
    <row r="24" spans="1:15" s="130" customFormat="1" x14ac:dyDescent="0.3">
      <c r="A24" s="83" t="s">
        <v>429</v>
      </c>
      <c r="B24" s="82" t="s">
        <v>428</v>
      </c>
      <c r="C24" s="127">
        <v>400000</v>
      </c>
      <c r="D24" s="128"/>
      <c r="E24" s="128"/>
      <c r="F24" s="129">
        <f>SUM(C24:E24)</f>
        <v>400000</v>
      </c>
      <c r="G24" s="127">
        <v>0</v>
      </c>
      <c r="H24" s="128"/>
      <c r="I24" s="128"/>
      <c r="J24" s="129">
        <f t="shared" si="5"/>
        <v>400000</v>
      </c>
      <c r="K24" s="127">
        <f t="shared" si="2"/>
        <v>0</v>
      </c>
      <c r="L24" s="128"/>
      <c r="M24" s="128"/>
      <c r="N24" s="490">
        <v>400000</v>
      </c>
      <c r="O24" s="592">
        <v>396015</v>
      </c>
    </row>
    <row r="25" spans="1:15" s="135" customFormat="1" x14ac:dyDescent="0.3">
      <c r="A25" s="28" t="s">
        <v>427</v>
      </c>
      <c r="B25" s="27" t="s">
        <v>426</v>
      </c>
      <c r="C25" s="132">
        <f>SUM(C22:C24)</f>
        <v>3512000</v>
      </c>
      <c r="D25" s="133">
        <f>SUM(D22:D24)</f>
        <v>0</v>
      </c>
      <c r="E25" s="133">
        <f>SUM(E22:E24)</f>
        <v>0</v>
      </c>
      <c r="F25" s="134">
        <f>IF((SUM(C25:E25))=(SUM(F22:F24)),SUM(F22:F24),"HIBA!")</f>
        <v>3512000</v>
      </c>
      <c r="G25" s="132">
        <v>2074000</v>
      </c>
      <c r="H25" s="133">
        <f t="shared" ref="H25:M25" si="6">SUM(H22:H24)</f>
        <v>0</v>
      </c>
      <c r="I25" s="133">
        <f t="shared" si="6"/>
        <v>0</v>
      </c>
      <c r="J25" s="134">
        <f t="shared" si="6"/>
        <v>5586000</v>
      </c>
      <c r="K25" s="429">
        <f t="shared" si="2"/>
        <v>2180275</v>
      </c>
      <c r="L25" s="133">
        <f t="shared" si="6"/>
        <v>0</v>
      </c>
      <c r="M25" s="133">
        <f t="shared" si="6"/>
        <v>0</v>
      </c>
      <c r="N25" s="491">
        <f>SUM(N22:N24)</f>
        <v>7766275</v>
      </c>
      <c r="O25" s="593">
        <f>SUM(O22:O24)</f>
        <v>6825820</v>
      </c>
    </row>
    <row r="26" spans="1:15" s="140" customFormat="1" ht="13.8" x14ac:dyDescent="0.3">
      <c r="A26" s="16" t="s">
        <v>425</v>
      </c>
      <c r="B26" s="15" t="s">
        <v>424</v>
      </c>
      <c r="C26" s="137">
        <f>SUM(C25,C21)</f>
        <v>7287900</v>
      </c>
      <c r="D26" s="138">
        <f>SUM(D25,D21)</f>
        <v>0</v>
      </c>
      <c r="E26" s="138">
        <f>SUM(E25,E21)</f>
        <v>0</v>
      </c>
      <c r="F26" s="139">
        <f>IF((SUM(C26:E26))=(F21+F25),SUM(F25,F21),"HIBA!")</f>
        <v>7287900</v>
      </c>
      <c r="G26" s="137">
        <f>SUM(G25,G21)</f>
        <v>2074000</v>
      </c>
      <c r="H26" s="138">
        <f>SUM(H25,H21)</f>
        <v>0</v>
      </c>
      <c r="I26" s="138">
        <f>SUM(I25,I21)</f>
        <v>0</v>
      </c>
      <c r="J26" s="139">
        <f>J25+J21</f>
        <v>9361900</v>
      </c>
      <c r="K26" s="430">
        <f t="shared" ca="1" si="2"/>
        <v>2725740</v>
      </c>
      <c r="L26" s="138">
        <f>SUM(L25,L21)</f>
        <v>0</v>
      </c>
      <c r="M26" s="138">
        <f>SUM(M25,M21)</f>
        <v>0</v>
      </c>
      <c r="N26" s="492">
        <f ca="1">SUM(N21+N25)</f>
        <v>12087640</v>
      </c>
      <c r="O26" s="594">
        <f>SUM(O21+O25)</f>
        <v>10490340</v>
      </c>
    </row>
    <row r="27" spans="1:15" s="144" customFormat="1" ht="13.8" x14ac:dyDescent="0.3">
      <c r="A27" s="16" t="s">
        <v>423</v>
      </c>
      <c r="B27" s="15" t="s">
        <v>422</v>
      </c>
      <c r="C27" s="142">
        <v>1444738</v>
      </c>
      <c r="D27" s="143"/>
      <c r="E27" s="143"/>
      <c r="F27" s="139">
        <f>SUM(C27:E27)</f>
        <v>1444738</v>
      </c>
      <c r="G27" s="142"/>
      <c r="H27" s="143"/>
      <c r="I27" s="143"/>
      <c r="J27" s="139">
        <v>1444738</v>
      </c>
      <c r="K27" s="430">
        <f t="shared" si="2"/>
        <v>464243</v>
      </c>
      <c r="L27" s="143"/>
      <c r="M27" s="143"/>
      <c r="N27" s="492">
        <v>1908981</v>
      </c>
      <c r="O27" s="595">
        <v>1908981</v>
      </c>
    </row>
    <row r="28" spans="1:15" s="130" customFormat="1" hidden="1" x14ac:dyDescent="0.3">
      <c r="A28" s="34" t="s">
        <v>421</v>
      </c>
      <c r="B28" s="33" t="s">
        <v>420</v>
      </c>
      <c r="C28" s="127"/>
      <c r="D28" s="128"/>
      <c r="E28" s="128"/>
      <c r="F28" s="129">
        <f>SUM(C28:E28)</f>
        <v>0</v>
      </c>
      <c r="G28" s="127"/>
      <c r="H28" s="128"/>
      <c r="I28" s="128"/>
      <c r="J28" s="129">
        <f>SUM(F28:I28)</f>
        <v>0</v>
      </c>
      <c r="K28" s="127">
        <f t="shared" ca="1" si="2"/>
        <v>370817</v>
      </c>
      <c r="L28" s="128"/>
      <c r="M28" s="128"/>
      <c r="N28" s="490">
        <f ca="1">SUM(J28:M28)</f>
        <v>370817</v>
      </c>
      <c r="O28" s="592"/>
    </row>
    <row r="29" spans="1:15" s="130" customFormat="1" x14ac:dyDescent="0.3">
      <c r="A29" s="34" t="s">
        <v>419</v>
      </c>
      <c r="B29" s="33" t="s">
        <v>418</v>
      </c>
      <c r="C29" s="127">
        <v>1950000</v>
      </c>
      <c r="D29" s="128"/>
      <c r="E29" s="128"/>
      <c r="F29" s="129">
        <f>SUM(C29:E29)</f>
        <v>1950000</v>
      </c>
      <c r="G29" s="127">
        <v>0</v>
      </c>
      <c r="H29" s="128"/>
      <c r="I29" s="128"/>
      <c r="J29" s="129">
        <f t="shared" ref="J29" si="7">SUM(F29:I29)</f>
        <v>1950000</v>
      </c>
      <c r="K29" s="127">
        <f t="shared" si="2"/>
        <v>1748244</v>
      </c>
      <c r="L29" s="128"/>
      <c r="M29" s="128"/>
      <c r="N29" s="490">
        <v>3698244</v>
      </c>
      <c r="O29" s="592">
        <v>3698244</v>
      </c>
    </row>
    <row r="30" spans="1:15" s="130" customFormat="1" hidden="1" x14ac:dyDescent="0.3">
      <c r="A30" s="34" t="s">
        <v>417</v>
      </c>
      <c r="B30" s="33" t="s">
        <v>416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>
        <f t="shared" ca="1" si="2"/>
        <v>370817</v>
      </c>
      <c r="L30" s="128"/>
      <c r="M30" s="128"/>
      <c r="N30" s="490">
        <f ca="1">SUM(J30:M30)</f>
        <v>370817</v>
      </c>
      <c r="O30" s="592"/>
    </row>
    <row r="31" spans="1:15" s="130" customFormat="1" x14ac:dyDescent="0.3">
      <c r="A31" s="34" t="s">
        <v>421</v>
      </c>
      <c r="B31" s="33" t="s">
        <v>420</v>
      </c>
      <c r="C31" s="127"/>
      <c r="D31" s="128"/>
      <c r="E31" s="128"/>
      <c r="F31" s="129"/>
      <c r="G31" s="127"/>
      <c r="H31" s="426"/>
      <c r="I31" s="426"/>
      <c r="J31" s="427"/>
      <c r="K31" s="127">
        <f t="shared" si="2"/>
        <v>150000</v>
      </c>
      <c r="L31" s="128"/>
      <c r="M31" s="128"/>
      <c r="N31" s="490">
        <v>150000</v>
      </c>
      <c r="O31" s="592">
        <v>56850</v>
      </c>
    </row>
    <row r="32" spans="1:15" s="135" customFormat="1" x14ac:dyDescent="0.3">
      <c r="A32" s="28" t="s">
        <v>415</v>
      </c>
      <c r="B32" s="27" t="s">
        <v>414</v>
      </c>
      <c r="C32" s="132">
        <f>SUM(C28:C30)</f>
        <v>1950000</v>
      </c>
      <c r="D32" s="133">
        <f>SUM(D28:D30)</f>
        <v>0</v>
      </c>
      <c r="E32" s="133">
        <f>SUM(E28:E30)</f>
        <v>0</v>
      </c>
      <c r="F32" s="134">
        <f>IF((SUM(C32:E32))=(SUM(F28:F30)),SUM(F28:F30),"HIBA!")</f>
        <v>1950000</v>
      </c>
      <c r="G32" s="132">
        <f>SUM(G28:G29)</f>
        <v>0</v>
      </c>
      <c r="H32" s="132">
        <f t="shared" ref="H32:J32" si="8">SUM(H28:H29)</f>
        <v>0</v>
      </c>
      <c r="I32" s="132">
        <f t="shared" si="8"/>
        <v>0</v>
      </c>
      <c r="J32" s="132">
        <f t="shared" si="8"/>
        <v>1950000</v>
      </c>
      <c r="K32" s="429">
        <f t="shared" ca="1" si="2"/>
        <v>1898244</v>
      </c>
      <c r="L32" s="133">
        <f>SUM(L28:L30)</f>
        <v>0</v>
      </c>
      <c r="M32" s="133">
        <f>SUM(M28:M30)</f>
        <v>0</v>
      </c>
      <c r="N32" s="491">
        <f ca="1">SUM(N29:N31)</f>
        <v>3848244</v>
      </c>
      <c r="O32" s="593">
        <f>SUM(O29:O31)</f>
        <v>3755094</v>
      </c>
    </row>
    <row r="33" spans="1:15" s="130" customFormat="1" hidden="1" x14ac:dyDescent="0.3">
      <c r="A33" s="34" t="s">
        <v>413</v>
      </c>
      <c r="B33" s="33" t="s">
        <v>412</v>
      </c>
      <c r="C33" s="127"/>
      <c r="D33" s="128"/>
      <c r="E33" s="128"/>
      <c r="F33" s="129">
        <f>SUM(C33:E33)</f>
        <v>0</v>
      </c>
      <c r="G33" s="127">
        <v>0</v>
      </c>
      <c r="H33" s="128"/>
      <c r="I33" s="128"/>
      <c r="J33" s="129">
        <f t="shared" ref="J33:J34" si="9">SUM(F33:I33)</f>
        <v>0</v>
      </c>
      <c r="K33" s="127">
        <f t="shared" ca="1" si="2"/>
        <v>370817</v>
      </c>
      <c r="L33" s="128"/>
      <c r="M33" s="128"/>
      <c r="N33" s="490">
        <f ca="1">SUM(J33:M33)</f>
        <v>370817</v>
      </c>
      <c r="O33" s="592"/>
    </row>
    <row r="34" spans="1:15" s="130" customFormat="1" x14ac:dyDescent="0.3">
      <c r="A34" s="34" t="s">
        <v>411</v>
      </c>
      <c r="B34" s="33" t="s">
        <v>410</v>
      </c>
      <c r="C34" s="127">
        <v>450000</v>
      </c>
      <c r="D34" s="128"/>
      <c r="E34" s="128"/>
      <c r="F34" s="129">
        <f>SUM(C34:E34)</f>
        <v>450000</v>
      </c>
      <c r="G34" s="127"/>
      <c r="H34" s="128"/>
      <c r="I34" s="128"/>
      <c r="J34" s="129">
        <f t="shared" si="9"/>
        <v>450000</v>
      </c>
      <c r="K34" s="127">
        <f t="shared" si="2"/>
        <v>0</v>
      </c>
      <c r="L34" s="128"/>
      <c r="M34" s="128"/>
      <c r="N34" s="490">
        <v>450000</v>
      </c>
      <c r="O34" s="592">
        <v>86660</v>
      </c>
    </row>
    <row r="35" spans="1:15" s="135" customFormat="1" x14ac:dyDescent="0.3">
      <c r="A35" s="28" t="s">
        <v>409</v>
      </c>
      <c r="B35" s="27" t="s">
        <v>408</v>
      </c>
      <c r="C35" s="132">
        <f>SUM(C33:C34)</f>
        <v>450000</v>
      </c>
      <c r="D35" s="133">
        <f>SUM(D33:D34)</f>
        <v>0</v>
      </c>
      <c r="E35" s="133">
        <f>SUM(E33:E34)</f>
        <v>0</v>
      </c>
      <c r="F35" s="134">
        <f>IF((SUM(C35:E35))=(SUM(F33:F34)),SUM(F33:F34),"HIBA!")</f>
        <v>450000</v>
      </c>
      <c r="G35" s="132">
        <f>SUM(G33:G34)</f>
        <v>0</v>
      </c>
      <c r="H35" s="133">
        <f t="shared" ref="H35:J35" si="10">SUM(H33:H34)</f>
        <v>0</v>
      </c>
      <c r="I35" s="133">
        <f t="shared" si="10"/>
        <v>0</v>
      </c>
      <c r="J35" s="133">
        <f t="shared" si="10"/>
        <v>450000</v>
      </c>
      <c r="K35" s="429">
        <f ca="1">N35-J35</f>
        <v>0</v>
      </c>
      <c r="L35" s="133">
        <f>SUM(L33:L34)</f>
        <v>0</v>
      </c>
      <c r="M35" s="133">
        <f>SUM(M33:M34)</f>
        <v>0</v>
      </c>
      <c r="N35" s="491">
        <f ca="1">IF((SUM(J35:M35))=(SUM(N33:N34)),SUM(N33:N34),"HIBA!")</f>
        <v>450000</v>
      </c>
      <c r="O35" s="593">
        <f>SUM(O34)</f>
        <v>86660</v>
      </c>
    </row>
    <row r="36" spans="1:15" s="130" customFormat="1" x14ac:dyDescent="0.3">
      <c r="A36" s="34" t="s">
        <v>407</v>
      </c>
      <c r="B36" s="33" t="s">
        <v>406</v>
      </c>
      <c r="C36" s="127">
        <v>2362000</v>
      </c>
      <c r="D36" s="128"/>
      <c r="E36" s="128"/>
      <c r="F36" s="129">
        <f t="shared" ref="F36:F43" si="11">SUM(C36:E36)</f>
        <v>2362000</v>
      </c>
      <c r="G36" s="127">
        <v>0</v>
      </c>
      <c r="H36" s="128"/>
      <c r="I36" s="128"/>
      <c r="J36" s="129">
        <f t="shared" ref="J36:J43" si="12">SUM(F36:I36)</f>
        <v>2362000</v>
      </c>
      <c r="K36" s="127">
        <f t="shared" si="2"/>
        <v>0</v>
      </c>
      <c r="L36" s="128"/>
      <c r="M36" s="128"/>
      <c r="N36" s="490">
        <v>2362000</v>
      </c>
      <c r="O36" s="592">
        <v>1989149</v>
      </c>
    </row>
    <row r="37" spans="1:15" s="130" customFormat="1" hidden="1" x14ac:dyDescent="0.3">
      <c r="A37" s="34" t="s">
        <v>405</v>
      </c>
      <c r="B37" s="33" t="s">
        <v>404</v>
      </c>
      <c r="C37" s="127"/>
      <c r="D37" s="128"/>
      <c r="E37" s="128"/>
      <c r="F37" s="129">
        <f t="shared" si="11"/>
        <v>0</v>
      </c>
      <c r="G37" s="127"/>
      <c r="H37" s="128"/>
      <c r="I37" s="128"/>
      <c r="J37" s="129">
        <f t="shared" si="12"/>
        <v>0</v>
      </c>
      <c r="K37" s="127">
        <f t="shared" ca="1" si="2"/>
        <v>370817</v>
      </c>
      <c r="L37" s="128"/>
      <c r="M37" s="128"/>
      <c r="N37" s="490">
        <f t="shared" ref="N37:N41" ca="1" si="13">SUM(J37:M37)</f>
        <v>370817</v>
      </c>
      <c r="O37" s="592"/>
    </row>
    <row r="38" spans="1:15" s="130" customFormat="1" hidden="1" x14ac:dyDescent="0.3">
      <c r="A38" s="34" t="s">
        <v>403</v>
      </c>
      <c r="B38" s="33" t="s">
        <v>402</v>
      </c>
      <c r="C38" s="127"/>
      <c r="D38" s="128"/>
      <c r="E38" s="128"/>
      <c r="F38" s="129">
        <f t="shared" si="11"/>
        <v>0</v>
      </c>
      <c r="G38" s="127">
        <v>0</v>
      </c>
      <c r="H38" s="128"/>
      <c r="I38" s="128"/>
      <c r="J38" s="129">
        <f t="shared" si="12"/>
        <v>0</v>
      </c>
      <c r="K38" s="127">
        <f t="shared" ca="1" si="2"/>
        <v>0</v>
      </c>
      <c r="L38" s="128"/>
      <c r="M38" s="128"/>
      <c r="N38" s="490">
        <f t="shared" ca="1" si="13"/>
        <v>0</v>
      </c>
      <c r="O38" s="592"/>
    </row>
    <row r="39" spans="1:15" s="130" customFormat="1" x14ac:dyDescent="0.3">
      <c r="A39" s="34" t="s">
        <v>401</v>
      </c>
      <c r="B39" s="33" t="s">
        <v>400</v>
      </c>
      <c r="C39" s="127">
        <v>2085000</v>
      </c>
      <c r="D39" s="128"/>
      <c r="E39" s="128"/>
      <c r="F39" s="129">
        <f t="shared" si="11"/>
        <v>2085000</v>
      </c>
      <c r="G39" s="127">
        <v>-186000</v>
      </c>
      <c r="H39" s="128"/>
      <c r="I39" s="128"/>
      <c r="J39" s="129">
        <f t="shared" si="12"/>
        <v>1899000</v>
      </c>
      <c r="K39" s="127">
        <f t="shared" si="2"/>
        <v>-600000</v>
      </c>
      <c r="L39" s="128"/>
      <c r="M39" s="128"/>
      <c r="N39" s="490">
        <v>1299000</v>
      </c>
      <c r="O39" s="592">
        <v>636684</v>
      </c>
    </row>
    <row r="40" spans="1:15" s="130" customFormat="1" hidden="1" x14ac:dyDescent="0.3">
      <c r="A40" s="92" t="s">
        <v>399</v>
      </c>
      <c r="B40" s="33" t="s">
        <v>398</v>
      </c>
      <c r="C40" s="127"/>
      <c r="D40" s="128"/>
      <c r="E40" s="128"/>
      <c r="F40" s="129">
        <f t="shared" si="11"/>
        <v>0</v>
      </c>
      <c r="G40" s="127"/>
      <c r="H40" s="128"/>
      <c r="I40" s="128"/>
      <c r="J40" s="129">
        <f t="shared" si="12"/>
        <v>0</v>
      </c>
      <c r="K40" s="127">
        <f t="shared" ca="1" si="2"/>
        <v>370817</v>
      </c>
      <c r="L40" s="128"/>
      <c r="M40" s="128"/>
      <c r="N40" s="490">
        <f t="shared" ca="1" si="13"/>
        <v>370817</v>
      </c>
      <c r="O40" s="592"/>
    </row>
    <row r="41" spans="1:15" s="130" customFormat="1" hidden="1" x14ac:dyDescent="0.3">
      <c r="A41" s="91" t="s">
        <v>397</v>
      </c>
      <c r="B41" s="196" t="s">
        <v>396</v>
      </c>
      <c r="C41" s="127"/>
      <c r="D41" s="128"/>
      <c r="E41" s="128"/>
      <c r="F41" s="129">
        <f t="shared" si="11"/>
        <v>0</v>
      </c>
      <c r="G41" s="127"/>
      <c r="H41" s="128"/>
      <c r="I41" s="128"/>
      <c r="J41" s="129">
        <f t="shared" si="12"/>
        <v>0</v>
      </c>
      <c r="K41" s="127">
        <f t="shared" ca="1" si="2"/>
        <v>370817</v>
      </c>
      <c r="L41" s="128"/>
      <c r="M41" s="128"/>
      <c r="N41" s="490">
        <f t="shared" ca="1" si="13"/>
        <v>370817</v>
      </c>
      <c r="O41" s="592"/>
    </row>
    <row r="42" spans="1:15" s="130" customFormat="1" x14ac:dyDescent="0.3">
      <c r="A42" s="91" t="s">
        <v>397</v>
      </c>
      <c r="B42" s="196" t="s">
        <v>396</v>
      </c>
      <c r="C42" s="127"/>
      <c r="D42" s="128"/>
      <c r="E42" s="128"/>
      <c r="F42" s="129"/>
      <c r="G42" s="127"/>
      <c r="H42" s="128"/>
      <c r="I42" s="128"/>
      <c r="J42" s="129"/>
      <c r="K42" s="127">
        <f t="shared" si="2"/>
        <v>1871756</v>
      </c>
      <c r="L42" s="128"/>
      <c r="M42" s="128"/>
      <c r="N42" s="490">
        <v>1871756</v>
      </c>
      <c r="O42" s="592">
        <v>1765296</v>
      </c>
    </row>
    <row r="43" spans="1:15" s="130" customFormat="1" x14ac:dyDescent="0.3">
      <c r="A43" s="34" t="s">
        <v>395</v>
      </c>
      <c r="B43" s="33" t="s">
        <v>394</v>
      </c>
      <c r="C43" s="127">
        <v>2210000</v>
      </c>
      <c r="D43" s="128"/>
      <c r="E43" s="128"/>
      <c r="F43" s="129">
        <f t="shared" si="11"/>
        <v>2210000</v>
      </c>
      <c r="G43" s="127">
        <v>188000</v>
      </c>
      <c r="H43" s="128"/>
      <c r="I43" s="128"/>
      <c r="J43" s="129">
        <f t="shared" si="12"/>
        <v>2398000</v>
      </c>
      <c r="K43" s="127">
        <f t="shared" si="2"/>
        <v>1702000</v>
      </c>
      <c r="L43" s="128"/>
      <c r="M43" s="128"/>
      <c r="N43" s="490">
        <v>4100000</v>
      </c>
      <c r="O43" s="592">
        <v>3593501</v>
      </c>
    </row>
    <row r="44" spans="1:15" s="135" customFormat="1" x14ac:dyDescent="0.3">
      <c r="A44" s="28" t="s">
        <v>393</v>
      </c>
      <c r="B44" s="27" t="s">
        <v>392</v>
      </c>
      <c r="C44" s="132">
        <f>SUM(C36:C43)</f>
        <v>6657000</v>
      </c>
      <c r="D44" s="133">
        <f>SUM(D36:D43)</f>
        <v>0</v>
      </c>
      <c r="E44" s="133">
        <f>SUM(E36:E43)</f>
        <v>0</v>
      </c>
      <c r="F44" s="134">
        <f>IF((SUM(C44:E44))=(SUM(F36:F43)),SUM(F36:F43),"HIBA!")</f>
        <v>6657000</v>
      </c>
      <c r="G44" s="389">
        <f>SUM(G36:G43)</f>
        <v>2000</v>
      </c>
      <c r="H44" s="133">
        <f t="shared" ref="H44:J44" si="14">SUM(H36:H43)</f>
        <v>0</v>
      </c>
      <c r="I44" s="133">
        <f t="shared" si="14"/>
        <v>0</v>
      </c>
      <c r="J44" s="390">
        <f t="shared" si="14"/>
        <v>6659000</v>
      </c>
      <c r="K44" s="429">
        <f t="shared" si="2"/>
        <v>2973756</v>
      </c>
      <c r="L44" s="133">
        <f>SUM(L36:L43)</f>
        <v>0</v>
      </c>
      <c r="M44" s="133">
        <f>SUM(M36:M43)</f>
        <v>0</v>
      </c>
      <c r="N44" s="491">
        <v>9632756</v>
      </c>
      <c r="O44" s="593">
        <f>SUM(O36:O43)</f>
        <v>7984630</v>
      </c>
    </row>
    <row r="45" spans="1:15" s="130" customFormat="1" x14ac:dyDescent="0.3">
      <c r="A45" s="34" t="s">
        <v>391</v>
      </c>
      <c r="B45" s="33" t="s">
        <v>390</v>
      </c>
      <c r="C45" s="127">
        <v>45000</v>
      </c>
      <c r="D45" s="128"/>
      <c r="E45" s="128"/>
      <c r="F45" s="129">
        <f>SUM(C45:E45)</f>
        <v>45000</v>
      </c>
      <c r="G45" s="127"/>
      <c r="H45" s="128">
        <v>0</v>
      </c>
      <c r="I45" s="128">
        <v>0</v>
      </c>
      <c r="J45" s="129">
        <f t="shared" ref="J45:J46" si="15">SUM(F45:I45)</f>
        <v>45000</v>
      </c>
      <c r="K45" s="127">
        <f t="shared" si="2"/>
        <v>0</v>
      </c>
      <c r="L45" s="128"/>
      <c r="M45" s="128"/>
      <c r="N45" s="490">
        <v>45000</v>
      </c>
      <c r="O45" s="592">
        <v>0</v>
      </c>
    </row>
    <row r="46" spans="1:15" s="130" customFormat="1" hidden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 t="shared" si="15"/>
        <v>0</v>
      </c>
      <c r="K46" s="127">
        <f t="shared" ca="1" si="2"/>
        <v>370817</v>
      </c>
      <c r="L46" s="128"/>
      <c r="M46" s="128"/>
      <c r="N46" s="490">
        <f ca="1">SUM(J46:M46)</f>
        <v>370817</v>
      </c>
      <c r="O46" s="592"/>
    </row>
    <row r="47" spans="1:15" s="135" customFormat="1" x14ac:dyDescent="0.3">
      <c r="A47" s="28" t="s">
        <v>387</v>
      </c>
      <c r="B47" s="27" t="s">
        <v>386</v>
      </c>
      <c r="C47" s="132">
        <f>SUM(C45:C46)</f>
        <v>45000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45000</v>
      </c>
      <c r="G47" s="132">
        <f>SUM(G45:G46)</f>
        <v>0</v>
      </c>
      <c r="H47" s="133">
        <f>SUM(H45:H46)</f>
        <v>0</v>
      </c>
      <c r="I47" s="133">
        <f t="shared" ref="I47:J47" si="16">SUM(I45:I46)</f>
        <v>0</v>
      </c>
      <c r="J47" s="133">
        <f t="shared" si="16"/>
        <v>45000</v>
      </c>
      <c r="K47" s="429">
        <f t="shared" si="2"/>
        <v>0</v>
      </c>
      <c r="L47" s="133">
        <f>SUM(L45:L46)</f>
        <v>0</v>
      </c>
      <c r="M47" s="133">
        <f>SUM(M45:M46)</f>
        <v>0</v>
      </c>
      <c r="N47" s="491">
        <f>SUM(N45)</f>
        <v>45000</v>
      </c>
      <c r="O47" s="593">
        <v>0</v>
      </c>
    </row>
    <row r="48" spans="1:15" s="130" customFormat="1" x14ac:dyDescent="0.3">
      <c r="A48" s="34" t="s">
        <v>385</v>
      </c>
      <c r="B48" s="33" t="s">
        <v>384</v>
      </c>
      <c r="C48" s="127">
        <v>2332888</v>
      </c>
      <c r="D48" s="128"/>
      <c r="E48" s="128"/>
      <c r="F48" s="129">
        <f>SUM(C48:E48)</f>
        <v>2332888</v>
      </c>
      <c r="G48" s="127">
        <v>-51000</v>
      </c>
      <c r="H48" s="128"/>
      <c r="I48" s="128"/>
      <c r="J48" s="129">
        <f t="shared" ref="J48:J52" si="17">SUM(F48:I48)</f>
        <v>2281888</v>
      </c>
      <c r="K48" s="127">
        <f t="shared" si="2"/>
        <v>270000</v>
      </c>
      <c r="L48" s="128"/>
      <c r="M48" s="128"/>
      <c r="N48" s="490">
        <v>2551888</v>
      </c>
      <c r="O48" s="592">
        <v>2230479</v>
      </c>
    </row>
    <row r="49" spans="1:15" s="130" customFormat="1" x14ac:dyDescent="0.3">
      <c r="A49" s="34" t="s">
        <v>383</v>
      </c>
      <c r="B49" s="33" t="s">
        <v>382</v>
      </c>
      <c r="C49" s="127">
        <v>100000</v>
      </c>
      <c r="D49" s="128"/>
      <c r="E49" s="128"/>
      <c r="F49" s="129">
        <f>SUM(C49:E49)</f>
        <v>100000</v>
      </c>
      <c r="G49" s="127">
        <v>12000</v>
      </c>
      <c r="H49" s="128"/>
      <c r="I49" s="128"/>
      <c r="J49" s="129">
        <f t="shared" si="17"/>
        <v>112000</v>
      </c>
      <c r="K49" s="127">
        <f t="shared" si="2"/>
        <v>0</v>
      </c>
      <c r="L49" s="128"/>
      <c r="M49" s="128"/>
      <c r="N49" s="490">
        <v>112000</v>
      </c>
      <c r="O49" s="592">
        <v>112000</v>
      </c>
    </row>
    <row r="50" spans="1:15" s="130" customForma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>
        <v>1590</v>
      </c>
      <c r="H50" s="128"/>
      <c r="I50" s="128"/>
      <c r="J50" s="129">
        <f t="shared" si="17"/>
        <v>1590</v>
      </c>
      <c r="K50" s="127">
        <f t="shared" si="2"/>
        <v>0</v>
      </c>
      <c r="L50" s="128"/>
      <c r="M50" s="128"/>
      <c r="N50" s="490">
        <v>1590</v>
      </c>
      <c r="O50" s="592">
        <v>0</v>
      </c>
    </row>
    <row r="51" spans="1:15" s="130" customFormat="1" hidden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 t="shared" si="17"/>
        <v>0</v>
      </c>
      <c r="K51" s="127">
        <f t="shared" ca="1" si="2"/>
        <v>370817</v>
      </c>
      <c r="L51" s="128"/>
      <c r="M51" s="128"/>
      <c r="N51" s="490">
        <f ca="1">SUM(J51:M51)</f>
        <v>370817</v>
      </c>
      <c r="O51" s="592"/>
    </row>
    <row r="52" spans="1:15" s="130" customFormat="1" hidden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>
        <v>0</v>
      </c>
      <c r="H52" s="128"/>
      <c r="I52" s="128"/>
      <c r="J52" s="129">
        <f t="shared" si="17"/>
        <v>0</v>
      </c>
      <c r="K52" s="127">
        <f t="shared" ca="1" si="2"/>
        <v>370817</v>
      </c>
      <c r="L52" s="128"/>
      <c r="M52" s="128"/>
      <c r="N52" s="490">
        <f ca="1">SUM(J52:M52)</f>
        <v>370817</v>
      </c>
      <c r="O52" s="592"/>
    </row>
    <row r="53" spans="1:15" s="135" customFormat="1" x14ac:dyDescent="0.3">
      <c r="A53" s="28" t="s">
        <v>375</v>
      </c>
      <c r="B53" s="27" t="s">
        <v>374</v>
      </c>
      <c r="C53" s="132">
        <f>SUM(C48:C52)</f>
        <v>2432888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2432888</v>
      </c>
      <c r="G53" s="132">
        <f t="shared" ref="G53:M53" si="18">SUM(G48:G52)</f>
        <v>-37410</v>
      </c>
      <c r="H53" s="133">
        <f t="shared" si="18"/>
        <v>0</v>
      </c>
      <c r="I53" s="133">
        <f t="shared" si="18"/>
        <v>0</v>
      </c>
      <c r="J53" s="133">
        <f t="shared" si="18"/>
        <v>2395478</v>
      </c>
      <c r="K53" s="429">
        <f t="shared" si="2"/>
        <v>270000</v>
      </c>
      <c r="L53" s="133">
        <f t="shared" si="18"/>
        <v>0</v>
      </c>
      <c r="M53" s="133">
        <f t="shared" si="18"/>
        <v>0</v>
      </c>
      <c r="N53" s="491">
        <f>SUM(N48:N50)</f>
        <v>2665478</v>
      </c>
      <c r="O53" s="593">
        <f>SUM(O48:O50)</f>
        <v>2342479</v>
      </c>
    </row>
    <row r="54" spans="1:15" s="140" customFormat="1" ht="13.8" x14ac:dyDescent="0.3">
      <c r="A54" s="16" t="s">
        <v>373</v>
      </c>
      <c r="B54" s="15" t="s">
        <v>372</v>
      </c>
      <c r="C54" s="137">
        <f>SUM(C53,C47,C44,C35,C32)</f>
        <v>11534888</v>
      </c>
      <c r="D54" s="138">
        <f>SUM(D53,D47,D44,D35,D32)</f>
        <v>0</v>
      </c>
      <c r="E54" s="138">
        <f>SUM(E53,E47,E44,E35,E32)</f>
        <v>0</v>
      </c>
      <c r="F54" s="139">
        <f>IF((SUM(C54:E54))=(F32+F35+F44+F47+F53),SUM(F32+F35+F44+F47+F53),"HIBA!")</f>
        <v>11534888</v>
      </c>
      <c r="G54" s="137">
        <f t="shared" ref="G54:M54" si="19">SUM(G53,G47,G44,G35,G32)</f>
        <v>-35410</v>
      </c>
      <c r="H54" s="138">
        <f t="shared" si="19"/>
        <v>0</v>
      </c>
      <c r="I54" s="138">
        <f t="shared" si="19"/>
        <v>0</v>
      </c>
      <c r="J54" s="138">
        <f>SUM(J53,J47,J44,J35,J32)</f>
        <v>11499478</v>
      </c>
      <c r="K54" s="430">
        <f>N54-J54</f>
        <v>5142000</v>
      </c>
      <c r="L54" s="138">
        <f t="shared" si="19"/>
        <v>0</v>
      </c>
      <c r="M54" s="138">
        <f t="shared" si="19"/>
        <v>0</v>
      </c>
      <c r="N54" s="492">
        <v>16641478</v>
      </c>
      <c r="O54" s="594">
        <f>O53+O47+O44+O35+O32</f>
        <v>14168863</v>
      </c>
    </row>
    <row r="55" spans="1:15" s="149" customFormat="1" hidden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0">SUM(C55:E55)</f>
        <v>0</v>
      </c>
      <c r="G55" s="146"/>
      <c r="H55" s="147"/>
      <c r="I55" s="147"/>
      <c r="J55" s="148">
        <f t="shared" ref="J55:J57" si="21">SUM(F55:I55)</f>
        <v>0</v>
      </c>
      <c r="K55" s="127">
        <f t="shared" ca="1" si="2"/>
        <v>370817</v>
      </c>
      <c r="L55" s="147"/>
      <c r="M55" s="147"/>
      <c r="N55" s="493">
        <f t="shared" ref="N55:N61" ca="1" si="22">SUM(J55:M55)</f>
        <v>370817</v>
      </c>
      <c r="O55" s="596"/>
    </row>
    <row r="56" spans="1:15" s="149" customFormat="1" hidden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0"/>
        <v>0</v>
      </c>
      <c r="G56" s="146"/>
      <c r="H56" s="147"/>
      <c r="I56" s="147"/>
      <c r="J56" s="148">
        <f t="shared" si="21"/>
        <v>0</v>
      </c>
      <c r="K56" s="127">
        <f t="shared" ca="1" si="2"/>
        <v>370817</v>
      </c>
      <c r="L56" s="147"/>
      <c r="M56" s="147"/>
      <c r="N56" s="493">
        <f t="shared" ca="1" si="22"/>
        <v>370817</v>
      </c>
      <c r="O56" s="596"/>
    </row>
    <row r="57" spans="1:15" s="149" customFormat="1" hidden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0"/>
        <v>0</v>
      </c>
      <c r="G57" s="146"/>
      <c r="H57" s="147"/>
      <c r="I57" s="147"/>
      <c r="J57" s="148">
        <f t="shared" si="21"/>
        <v>0</v>
      </c>
      <c r="K57" s="127">
        <f t="shared" ca="1" si="2"/>
        <v>0</v>
      </c>
      <c r="L57" s="147"/>
      <c r="M57" s="147"/>
      <c r="N57" s="493">
        <f t="shared" ca="1" si="22"/>
        <v>0</v>
      </c>
      <c r="O57" s="596"/>
    </row>
    <row r="58" spans="1:15" s="149" customFormat="1" hidden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0"/>
        <v>0</v>
      </c>
      <c r="G58" s="146"/>
      <c r="H58" s="147"/>
      <c r="I58" s="147"/>
      <c r="J58" s="129">
        <f t="shared" ref="J58:J62" si="23">SUM(F58:I58)</f>
        <v>0</v>
      </c>
      <c r="K58" s="127">
        <f t="shared" ca="1" si="2"/>
        <v>370817</v>
      </c>
      <c r="L58" s="147"/>
      <c r="M58" s="147"/>
      <c r="N58" s="493">
        <f t="shared" ca="1" si="22"/>
        <v>370817</v>
      </c>
      <c r="O58" s="596"/>
    </row>
    <row r="59" spans="1:15" s="149" customFormat="1" hidden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0"/>
        <v>0</v>
      </c>
      <c r="G59" s="146"/>
      <c r="H59" s="147"/>
      <c r="I59" s="147"/>
      <c r="J59" s="129">
        <f t="shared" si="23"/>
        <v>0</v>
      </c>
      <c r="K59" s="127">
        <f t="shared" ca="1" si="2"/>
        <v>370817</v>
      </c>
      <c r="L59" s="147"/>
      <c r="M59" s="147"/>
      <c r="N59" s="493">
        <f t="shared" ca="1" si="22"/>
        <v>370817</v>
      </c>
      <c r="O59" s="596"/>
    </row>
    <row r="60" spans="1:15" s="149" customFormat="1" hidden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0"/>
        <v>0</v>
      </c>
      <c r="G60" s="146"/>
      <c r="H60" s="147"/>
      <c r="I60" s="147"/>
      <c r="J60" s="129">
        <f t="shared" si="23"/>
        <v>0</v>
      </c>
      <c r="K60" s="127">
        <f t="shared" ca="1" si="2"/>
        <v>370817</v>
      </c>
      <c r="L60" s="147"/>
      <c r="M60" s="147"/>
      <c r="N60" s="493">
        <f t="shared" ca="1" si="22"/>
        <v>370817</v>
      </c>
      <c r="O60" s="596"/>
    </row>
    <row r="61" spans="1:15" s="149" customFormat="1" hidden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0"/>
        <v>0</v>
      </c>
      <c r="G61" s="146"/>
      <c r="H61" s="147"/>
      <c r="I61" s="147"/>
      <c r="J61" s="129">
        <f t="shared" si="23"/>
        <v>0</v>
      </c>
      <c r="K61" s="127">
        <f t="shared" ca="1" si="2"/>
        <v>370817</v>
      </c>
      <c r="L61" s="147"/>
      <c r="M61" s="147"/>
      <c r="N61" s="493">
        <f t="shared" ca="1" si="22"/>
        <v>370817</v>
      </c>
      <c r="O61" s="596"/>
    </row>
    <row r="62" spans="1:15" s="149" customFormat="1" x14ac:dyDescent="0.3">
      <c r="A62" s="45" t="s">
        <v>357</v>
      </c>
      <c r="B62" s="21" t="s">
        <v>356</v>
      </c>
      <c r="C62" s="127">
        <v>2394930</v>
      </c>
      <c r="D62" s="128"/>
      <c r="E62" s="128"/>
      <c r="F62" s="129">
        <f t="shared" si="20"/>
        <v>2394930</v>
      </c>
      <c r="G62" s="127"/>
      <c r="H62" s="128"/>
      <c r="I62" s="128"/>
      <c r="J62" s="129">
        <f t="shared" si="23"/>
        <v>2394930</v>
      </c>
      <c r="K62" s="127">
        <f t="shared" si="2"/>
        <v>340850</v>
      </c>
      <c r="L62" s="128"/>
      <c r="M62" s="128"/>
      <c r="N62" s="490">
        <v>2735780</v>
      </c>
      <c r="O62" s="592">
        <v>2679568</v>
      </c>
    </row>
    <row r="63" spans="1:15" s="140" customFormat="1" ht="13.8" x14ac:dyDescent="0.3">
      <c r="A63" s="16" t="s">
        <v>355</v>
      </c>
      <c r="B63" s="15" t="s">
        <v>354</v>
      </c>
      <c r="C63" s="137">
        <f>SUM(C55:C62)</f>
        <v>2394930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2394930</v>
      </c>
      <c r="G63" s="137">
        <f t="shared" ref="G63:M63" si="24">SUM(G55:G62)</f>
        <v>0</v>
      </c>
      <c r="H63" s="138">
        <f t="shared" si="24"/>
        <v>0</v>
      </c>
      <c r="I63" s="138">
        <f t="shared" si="24"/>
        <v>0</v>
      </c>
      <c r="J63" s="138">
        <f t="shared" si="24"/>
        <v>2394930</v>
      </c>
      <c r="K63" s="430">
        <f t="shared" si="2"/>
        <v>340850</v>
      </c>
      <c r="L63" s="138">
        <f t="shared" si="24"/>
        <v>0</v>
      </c>
      <c r="M63" s="138">
        <f t="shared" si="24"/>
        <v>0</v>
      </c>
      <c r="N63" s="492">
        <f>SUM(N62)</f>
        <v>2735780</v>
      </c>
      <c r="O63" s="594">
        <f>SUM(O62)</f>
        <v>2679568</v>
      </c>
    </row>
    <row r="64" spans="1:15" s="130" customFormat="1" hidden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v>0</v>
      </c>
      <c r="K64" s="127">
        <f t="shared" ca="1" si="2"/>
        <v>370817</v>
      </c>
      <c r="L64" s="128"/>
      <c r="M64" s="128"/>
      <c r="N64" s="490">
        <f ca="1">SUM(J64:M64)</f>
        <v>370817</v>
      </c>
      <c r="O64" s="592"/>
    </row>
    <row r="65" spans="1:15" s="130" customForma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>
        <v>1017469</v>
      </c>
      <c r="H65" s="128"/>
      <c r="I65" s="128"/>
      <c r="J65" s="129">
        <f>SUM(F65:I65)</f>
        <v>1017469</v>
      </c>
      <c r="K65" s="127">
        <f t="shared" si="2"/>
        <v>0</v>
      </c>
      <c r="L65" s="128"/>
      <c r="M65" s="128"/>
      <c r="N65" s="490">
        <v>1017469</v>
      </c>
      <c r="O65" s="592">
        <v>1017469</v>
      </c>
    </row>
    <row r="66" spans="1:15" s="130" customFormat="1" hidden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>
        <f t="shared" ca="1" si="2"/>
        <v>370817</v>
      </c>
      <c r="L66" s="128"/>
      <c r="M66" s="128"/>
      <c r="N66" s="490">
        <f ca="1">SUM(J66:M66)</f>
        <v>370817</v>
      </c>
      <c r="O66" s="592"/>
    </row>
    <row r="67" spans="1:15" s="130" customFormat="1" hidden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>
        <f t="shared" ca="1" si="2"/>
        <v>370817</v>
      </c>
      <c r="L67" s="128"/>
      <c r="M67" s="128"/>
      <c r="N67" s="490">
        <f ca="1">SUM(J67:M67)</f>
        <v>370817</v>
      </c>
      <c r="O67" s="592"/>
    </row>
    <row r="68" spans="1:15" s="135" customForma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1017469</v>
      </c>
      <c r="H68" s="133">
        <f>SUM(H65:H67)</f>
        <v>0</v>
      </c>
      <c r="I68" s="133">
        <f>SUM(I65:I67)</f>
        <v>0</v>
      </c>
      <c r="J68" s="134">
        <f>IF((SUM(F68:I68))=(SUM(J65:J67)),SUM(J65:J67))</f>
        <v>1017469</v>
      </c>
      <c r="K68" s="428">
        <v>0</v>
      </c>
      <c r="L68" s="133">
        <f>SUM(L65:L67)</f>
        <v>0</v>
      </c>
      <c r="M68" s="133">
        <f>SUM(M65:M67)</f>
        <v>0</v>
      </c>
      <c r="N68" s="491" t="str">
        <f ca="1">IF((SUM(J68:M68))=(SUM(N65:N67)),SUM(N65:N67),"HIBA!")</f>
        <v>HIBA!</v>
      </c>
      <c r="O68" s="593">
        <f>SUM(O65)</f>
        <v>1017469</v>
      </c>
    </row>
    <row r="69" spans="1:15" s="130" customFormat="1" ht="26.4" hidden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25">SUM(C69:E69)</f>
        <v>0</v>
      </c>
      <c r="G69" s="127"/>
      <c r="H69" s="128"/>
      <c r="I69" s="128"/>
      <c r="J69" s="129">
        <f t="shared" ref="J69:J79" si="26">SUM(F69:I69)</f>
        <v>0</v>
      </c>
      <c r="K69" s="127">
        <f t="shared" ca="1" si="2"/>
        <v>370817</v>
      </c>
      <c r="L69" s="128"/>
      <c r="M69" s="128"/>
      <c r="N69" s="490">
        <f t="shared" ref="N69:N77" ca="1" si="27">SUM(J69:M69)</f>
        <v>370817</v>
      </c>
      <c r="O69" s="592"/>
    </row>
    <row r="70" spans="1:15" s="130" customFormat="1" ht="26.4" hidden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25"/>
        <v>0</v>
      </c>
      <c r="G70" s="127"/>
      <c r="H70" s="128"/>
      <c r="I70" s="128"/>
      <c r="J70" s="129">
        <f t="shared" si="26"/>
        <v>0</v>
      </c>
      <c r="K70" s="127">
        <f t="shared" ca="1" si="2"/>
        <v>370817</v>
      </c>
      <c r="L70" s="128"/>
      <c r="M70" s="128"/>
      <c r="N70" s="490">
        <f t="shared" ca="1" si="27"/>
        <v>370817</v>
      </c>
      <c r="O70" s="592"/>
    </row>
    <row r="71" spans="1:15" s="130" customFormat="1" ht="26.4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25"/>
        <v>0</v>
      </c>
      <c r="G71" s="127">
        <v>763479</v>
      </c>
      <c r="H71" s="128"/>
      <c r="I71" s="128"/>
      <c r="J71" s="129">
        <f t="shared" si="26"/>
        <v>763479</v>
      </c>
      <c r="K71" s="127">
        <f t="shared" si="2"/>
        <v>-76346</v>
      </c>
      <c r="L71" s="128"/>
      <c r="M71" s="128"/>
      <c r="N71" s="490">
        <v>687133</v>
      </c>
      <c r="O71" s="592">
        <v>0</v>
      </c>
    </row>
    <row r="72" spans="1:15" s="130" customFormat="1" x14ac:dyDescent="0.3">
      <c r="A72" s="34" t="s">
        <v>337</v>
      </c>
      <c r="B72" s="33" t="s">
        <v>336</v>
      </c>
      <c r="C72" s="127">
        <v>4578185</v>
      </c>
      <c r="D72" s="128"/>
      <c r="E72" s="128"/>
      <c r="F72" s="129">
        <f t="shared" si="25"/>
        <v>4578185</v>
      </c>
      <c r="G72" s="127"/>
      <c r="H72" s="128"/>
      <c r="I72" s="128"/>
      <c r="J72" s="129">
        <f>SUM(F72:I72)</f>
        <v>4578185</v>
      </c>
      <c r="K72" s="127">
        <f t="shared" si="2"/>
        <v>1348530</v>
      </c>
      <c r="L72" s="128"/>
      <c r="M72" s="128"/>
      <c r="N72" s="490">
        <v>5926715</v>
      </c>
      <c r="O72" s="592">
        <v>4520470</v>
      </c>
    </row>
    <row r="73" spans="1:15" s="130" customFormat="1" ht="26.4" hidden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25"/>
        <v>0</v>
      </c>
      <c r="G73" s="127"/>
      <c r="H73" s="128"/>
      <c r="I73" s="128"/>
      <c r="J73" s="129">
        <f t="shared" si="26"/>
        <v>0</v>
      </c>
      <c r="K73" s="127">
        <f t="shared" ref="K73:K135" ca="1" si="28">N73-J73</f>
        <v>370817</v>
      </c>
      <c r="L73" s="128"/>
      <c r="M73" s="128"/>
      <c r="N73" s="490">
        <f t="shared" ca="1" si="27"/>
        <v>370817</v>
      </c>
      <c r="O73" s="592"/>
    </row>
    <row r="74" spans="1:15" s="130" customFormat="1" ht="26.4" hidden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25"/>
        <v>0</v>
      </c>
      <c r="G74" s="127"/>
      <c r="H74" s="128"/>
      <c r="I74" s="128"/>
      <c r="J74" s="129">
        <f t="shared" si="26"/>
        <v>0</v>
      </c>
      <c r="K74" s="127">
        <f t="shared" ca="1" si="28"/>
        <v>370817</v>
      </c>
      <c r="L74" s="128"/>
      <c r="M74" s="128"/>
      <c r="N74" s="490">
        <f t="shared" ca="1" si="27"/>
        <v>370817</v>
      </c>
      <c r="O74" s="592"/>
    </row>
    <row r="75" spans="1:15" s="130" customFormat="1" hidden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25"/>
        <v>0</v>
      </c>
      <c r="G75" s="127"/>
      <c r="H75" s="128"/>
      <c r="I75" s="128"/>
      <c r="J75" s="129">
        <f t="shared" si="26"/>
        <v>0</v>
      </c>
      <c r="K75" s="127">
        <f t="shared" ca="1" si="28"/>
        <v>370817</v>
      </c>
      <c r="L75" s="128"/>
      <c r="M75" s="128"/>
      <c r="N75" s="490">
        <f t="shared" ca="1" si="27"/>
        <v>370817</v>
      </c>
      <c r="O75" s="592"/>
    </row>
    <row r="76" spans="1:15" s="130" customFormat="1" hidden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25"/>
        <v>0</v>
      </c>
      <c r="G76" s="127"/>
      <c r="H76" s="128"/>
      <c r="I76" s="128"/>
      <c r="J76" s="129">
        <f t="shared" si="26"/>
        <v>0</v>
      </c>
      <c r="K76" s="127">
        <f t="shared" ca="1" si="28"/>
        <v>370817</v>
      </c>
      <c r="L76" s="128"/>
      <c r="M76" s="128"/>
      <c r="N76" s="490">
        <f t="shared" ca="1" si="27"/>
        <v>370817</v>
      </c>
      <c r="O76" s="592"/>
    </row>
    <row r="77" spans="1:15" s="130" customFormat="1" hidden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25"/>
        <v>0</v>
      </c>
      <c r="G77" s="127"/>
      <c r="H77" s="128"/>
      <c r="I77" s="128"/>
      <c r="J77" s="129">
        <f t="shared" si="26"/>
        <v>0</v>
      </c>
      <c r="K77" s="127">
        <f t="shared" ca="1" si="28"/>
        <v>370817</v>
      </c>
      <c r="L77" s="128"/>
      <c r="M77" s="128"/>
      <c r="N77" s="490">
        <f t="shared" ca="1" si="27"/>
        <v>370817</v>
      </c>
      <c r="O77" s="592"/>
    </row>
    <row r="78" spans="1:15" s="130" customFormat="1" x14ac:dyDescent="0.3">
      <c r="A78" s="34" t="s">
        <v>325</v>
      </c>
      <c r="B78" s="33" t="s">
        <v>324</v>
      </c>
      <c r="C78" s="127">
        <v>170000</v>
      </c>
      <c r="D78" s="128"/>
      <c r="E78" s="128"/>
      <c r="F78" s="129">
        <f t="shared" si="25"/>
        <v>170000</v>
      </c>
      <c r="G78" s="127">
        <v>80000</v>
      </c>
      <c r="H78" s="128"/>
      <c r="I78" s="128"/>
      <c r="J78" s="129">
        <f t="shared" si="26"/>
        <v>250000</v>
      </c>
      <c r="K78" s="127">
        <f t="shared" si="28"/>
        <v>2097246</v>
      </c>
      <c r="L78" s="128"/>
      <c r="M78" s="128"/>
      <c r="N78" s="490">
        <v>2347246</v>
      </c>
      <c r="O78" s="592">
        <v>2347246</v>
      </c>
    </row>
    <row r="79" spans="1:15" s="130" customFormat="1" x14ac:dyDescent="0.3">
      <c r="A79" s="34" t="s">
        <v>323</v>
      </c>
      <c r="B79" s="33" t="s">
        <v>322</v>
      </c>
      <c r="C79" s="391">
        <v>2430139</v>
      </c>
      <c r="D79" s="128"/>
      <c r="E79" s="128"/>
      <c r="F79" s="129">
        <f t="shared" si="25"/>
        <v>2430139</v>
      </c>
      <c r="G79" s="127">
        <v>14493363</v>
      </c>
      <c r="H79" s="128"/>
      <c r="I79" s="128"/>
      <c r="J79" s="129">
        <f t="shared" si="26"/>
        <v>16923502</v>
      </c>
      <c r="K79" s="127">
        <f t="shared" si="28"/>
        <v>-9913633</v>
      </c>
      <c r="L79" s="128"/>
      <c r="M79" s="128"/>
      <c r="N79" s="490">
        <v>7009869</v>
      </c>
      <c r="O79" s="592">
        <v>0</v>
      </c>
    </row>
    <row r="80" spans="1:15" s="140" customFormat="1" ht="13.8" x14ac:dyDescent="0.3">
      <c r="A80" s="16" t="s">
        <v>321</v>
      </c>
      <c r="B80" s="15" t="s">
        <v>320</v>
      </c>
      <c r="C80" s="137">
        <f>SUM(C68:C79,C64)</f>
        <v>7178324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7178324</v>
      </c>
      <c r="G80" s="137">
        <f t="shared" ref="G80:M80" si="29">SUM(G68:G79,G64)</f>
        <v>16354311</v>
      </c>
      <c r="H80" s="138">
        <f t="shared" si="29"/>
        <v>0</v>
      </c>
      <c r="I80" s="138">
        <f t="shared" si="29"/>
        <v>0</v>
      </c>
      <c r="J80" s="138">
        <f>SUM(J68:J79,)</f>
        <v>23532635</v>
      </c>
      <c r="K80" s="430">
        <f t="shared" si="28"/>
        <v>-6544203</v>
      </c>
      <c r="L80" s="138">
        <f t="shared" si="29"/>
        <v>0</v>
      </c>
      <c r="M80" s="138">
        <f t="shared" si="29"/>
        <v>0</v>
      </c>
      <c r="N80" s="492">
        <v>16988432</v>
      </c>
      <c r="O80" s="594">
        <f>SUM(O68:O79)</f>
        <v>7885185</v>
      </c>
    </row>
    <row r="81" spans="1:15" s="155" customFormat="1" ht="15.6" x14ac:dyDescent="0.3">
      <c r="A81" s="151" t="s">
        <v>102</v>
      </c>
      <c r="B81" s="43"/>
      <c r="C81" s="152">
        <f>SUM(C80,C63,C54,C27,C26)</f>
        <v>29840780</v>
      </c>
      <c r="D81" s="153">
        <f>SUM(D80,D63,D54,D27,D26)</f>
        <v>0</v>
      </c>
      <c r="E81" s="153">
        <f>SUM(E80,E63,E54,E27,E26)</f>
        <v>0</v>
      </c>
      <c r="F81" s="154">
        <f>IF((SUM(C81:E81))=(F80+F63+F54+F27+F26),SUM(F80+F63+F54+F27+F26),"HIBA!")</f>
        <v>29840780</v>
      </c>
      <c r="G81" s="152">
        <f>SUM(G80,G63,G54,G27,G26)</f>
        <v>18392901</v>
      </c>
      <c r="H81" s="152">
        <f t="shared" ref="H81:I81" si="30">SUM(H80,H63,H54,H27,H26)</f>
        <v>0</v>
      </c>
      <c r="I81" s="152">
        <f t="shared" si="30"/>
        <v>0</v>
      </c>
      <c r="J81" s="152">
        <f>SUM(J80,J63,J54,J27,J26)</f>
        <v>48233681</v>
      </c>
      <c r="K81" s="431">
        <f t="shared" si="28"/>
        <v>2128630</v>
      </c>
      <c r="L81" s="153">
        <f>SUM(L80,L63,L54,L27,L26)</f>
        <v>0</v>
      </c>
      <c r="M81" s="153">
        <f>SUM(M80,M63,M54,M27,M26)</f>
        <v>0</v>
      </c>
      <c r="N81" s="494">
        <v>50362311</v>
      </c>
      <c r="O81" s="597">
        <f>O80+O63+O54+O27+O26</f>
        <v>37132937</v>
      </c>
    </row>
    <row r="82" spans="1:15" s="149" customFormat="1" hidden="1" x14ac:dyDescent="0.3">
      <c r="A82" s="45" t="s">
        <v>319</v>
      </c>
      <c r="B82" s="21" t="s">
        <v>318</v>
      </c>
      <c r="C82" s="146">
        <v>0</v>
      </c>
      <c r="D82" s="147"/>
      <c r="E82" s="147"/>
      <c r="F82" s="148">
        <f t="shared" ref="F82:F88" si="31">SUM(C82:E82)</f>
        <v>0</v>
      </c>
      <c r="G82" s="146"/>
      <c r="H82" s="147"/>
      <c r="I82" s="147"/>
      <c r="J82" s="148">
        <f t="shared" ref="J82:J88" si="32">SUM(F82:I82)</f>
        <v>0</v>
      </c>
      <c r="K82" s="127">
        <f t="shared" ca="1" si="28"/>
        <v>370817</v>
      </c>
      <c r="L82" s="147"/>
      <c r="M82" s="147"/>
      <c r="N82" s="493">
        <f t="shared" ref="N82:N87" ca="1" si="33">SUM(J82:M82)</f>
        <v>370817</v>
      </c>
      <c r="O82" s="596"/>
    </row>
    <row r="83" spans="1:15" s="149" customFormat="1" x14ac:dyDescent="0.3">
      <c r="A83" s="45" t="s">
        <v>317</v>
      </c>
      <c r="B83" s="21" t="s">
        <v>316</v>
      </c>
      <c r="C83" s="146">
        <v>0</v>
      </c>
      <c r="D83" s="147"/>
      <c r="E83" s="147"/>
      <c r="F83" s="148">
        <f t="shared" si="31"/>
        <v>0</v>
      </c>
      <c r="G83" s="146">
        <v>650000</v>
      </c>
      <c r="H83" s="147"/>
      <c r="I83" s="147"/>
      <c r="J83" s="148">
        <f t="shared" si="32"/>
        <v>650000</v>
      </c>
      <c r="K83" s="127">
        <f t="shared" si="28"/>
        <v>0</v>
      </c>
      <c r="L83" s="147"/>
      <c r="M83" s="147"/>
      <c r="N83" s="493">
        <v>650000</v>
      </c>
      <c r="O83" s="596">
        <v>650000</v>
      </c>
    </row>
    <row r="84" spans="1:15" s="149" customFormat="1" hidden="1" x14ac:dyDescent="0.3">
      <c r="A84" s="45" t="s">
        <v>315</v>
      </c>
      <c r="B84" s="21" t="s">
        <v>314</v>
      </c>
      <c r="C84" s="146">
        <v>0</v>
      </c>
      <c r="D84" s="147"/>
      <c r="E84" s="147"/>
      <c r="F84" s="148">
        <f t="shared" si="31"/>
        <v>0</v>
      </c>
      <c r="G84" s="146"/>
      <c r="H84" s="147"/>
      <c r="I84" s="147"/>
      <c r="J84" s="148">
        <f t="shared" si="32"/>
        <v>0</v>
      </c>
      <c r="K84" s="127">
        <f t="shared" ca="1" si="28"/>
        <v>370817</v>
      </c>
      <c r="L84" s="147"/>
      <c r="M84" s="147"/>
      <c r="N84" s="493">
        <f t="shared" ca="1" si="33"/>
        <v>370817</v>
      </c>
      <c r="O84" s="596"/>
    </row>
    <row r="85" spans="1:15" s="149" customForma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31"/>
        <v>0</v>
      </c>
      <c r="G85" s="146">
        <v>906243</v>
      </c>
      <c r="H85" s="147"/>
      <c r="I85" s="147"/>
      <c r="J85" s="148">
        <f t="shared" si="32"/>
        <v>906243</v>
      </c>
      <c r="K85" s="127">
        <f t="shared" si="28"/>
        <v>0</v>
      </c>
      <c r="L85" s="147"/>
      <c r="M85" s="147"/>
      <c r="N85" s="493">
        <v>906243</v>
      </c>
      <c r="O85" s="596">
        <v>905440</v>
      </c>
    </row>
    <row r="86" spans="1:15" s="149" customFormat="1" hidden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31"/>
        <v>0</v>
      </c>
      <c r="G86" s="146"/>
      <c r="H86" s="147"/>
      <c r="I86" s="147"/>
      <c r="J86" s="148">
        <f t="shared" si="32"/>
        <v>0</v>
      </c>
      <c r="K86" s="127">
        <f t="shared" ca="1" si="28"/>
        <v>370817</v>
      </c>
      <c r="L86" s="147"/>
      <c r="M86" s="147"/>
      <c r="N86" s="493">
        <f t="shared" ca="1" si="33"/>
        <v>370817</v>
      </c>
      <c r="O86" s="596"/>
    </row>
    <row r="87" spans="1:15" s="149" customFormat="1" hidden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31"/>
        <v>0</v>
      </c>
      <c r="G87" s="146"/>
      <c r="H87" s="147"/>
      <c r="I87" s="147"/>
      <c r="J87" s="148">
        <f t="shared" si="32"/>
        <v>0</v>
      </c>
      <c r="K87" s="127">
        <f t="shared" ca="1" si="28"/>
        <v>370817</v>
      </c>
      <c r="L87" s="147"/>
      <c r="M87" s="147"/>
      <c r="N87" s="493">
        <f t="shared" ca="1" si="33"/>
        <v>370817</v>
      </c>
      <c r="O87" s="596"/>
    </row>
    <row r="88" spans="1:15" s="149" customForma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31"/>
        <v>0</v>
      </c>
      <c r="G88" s="146">
        <v>245466</v>
      </c>
      <c r="H88" s="147"/>
      <c r="I88" s="147"/>
      <c r="J88" s="148">
        <f t="shared" si="32"/>
        <v>245466</v>
      </c>
      <c r="K88" s="127">
        <f t="shared" si="28"/>
        <v>0</v>
      </c>
      <c r="L88" s="147"/>
      <c r="M88" s="147"/>
      <c r="N88" s="493">
        <v>245466</v>
      </c>
      <c r="O88" s="596">
        <v>244469</v>
      </c>
    </row>
    <row r="89" spans="1:15" s="140" customFormat="1" ht="13.8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1801709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1801709</v>
      </c>
      <c r="K89" s="430">
        <v>0</v>
      </c>
      <c r="L89" s="138">
        <f>SUM(L82:L88)</f>
        <v>0</v>
      </c>
      <c r="M89" s="138">
        <f>SUM(M82:M88)</f>
        <v>0</v>
      </c>
      <c r="N89" s="492">
        <f ca="1">IF((SUM(J89:M89))=(SUM(N82:N88)),SUM(N82:N88),"HIBA!")</f>
        <v>1801709</v>
      </c>
      <c r="O89" s="594">
        <f>SUM(O83:O88)</f>
        <v>1799909</v>
      </c>
    </row>
    <row r="90" spans="1:15" s="149" customFormat="1" x14ac:dyDescent="0.3">
      <c r="A90" s="45" t="s">
        <v>303</v>
      </c>
      <c r="B90" s="21" t="s">
        <v>302</v>
      </c>
      <c r="C90" s="146">
        <v>60603177</v>
      </c>
      <c r="D90" s="147"/>
      <c r="E90" s="147"/>
      <c r="F90" s="148">
        <f>SUM(C90:E90)</f>
        <v>60603177</v>
      </c>
      <c r="G90" s="146">
        <v>0</v>
      </c>
      <c r="H90" s="147"/>
      <c r="I90" s="147"/>
      <c r="J90" s="129">
        <f t="shared" ref="J90:J93" si="34">SUM(F90:I90)</f>
        <v>60603177</v>
      </c>
      <c r="K90" s="127">
        <f t="shared" si="28"/>
        <v>0</v>
      </c>
      <c r="L90" s="147"/>
      <c r="M90" s="147"/>
      <c r="N90" s="493">
        <v>60603177</v>
      </c>
      <c r="O90" s="596">
        <v>9997662</v>
      </c>
    </row>
    <row r="91" spans="1:15" s="149" customFormat="1" hidden="1" x14ac:dyDescent="0.3">
      <c r="A91" s="45" t="s">
        <v>301</v>
      </c>
      <c r="B91" s="21" t="s">
        <v>300</v>
      </c>
      <c r="C91" s="146">
        <v>0</v>
      </c>
      <c r="D91" s="147"/>
      <c r="E91" s="147"/>
      <c r="F91" s="148">
        <f>SUM(C91:E91)</f>
        <v>0</v>
      </c>
      <c r="G91" s="146"/>
      <c r="H91" s="147"/>
      <c r="I91" s="147"/>
      <c r="J91" s="129">
        <f t="shared" si="34"/>
        <v>0</v>
      </c>
      <c r="K91" s="127">
        <f t="shared" ca="1" si="28"/>
        <v>370817</v>
      </c>
      <c r="L91" s="147"/>
      <c r="M91" s="147"/>
      <c r="N91" s="493">
        <f ca="1">SUM(J91:M91)</f>
        <v>370817</v>
      </c>
      <c r="O91" s="596"/>
    </row>
    <row r="92" spans="1:15" s="149" customFormat="1" hidden="1" x14ac:dyDescent="0.3">
      <c r="A92" s="45" t="s">
        <v>299</v>
      </c>
      <c r="B92" s="21" t="s">
        <v>298</v>
      </c>
      <c r="C92" s="146">
        <v>0</v>
      </c>
      <c r="D92" s="147"/>
      <c r="E92" s="147"/>
      <c r="F92" s="148">
        <f>SUM(C92:E92)</f>
        <v>0</v>
      </c>
      <c r="G92" s="146"/>
      <c r="H92" s="147"/>
      <c r="I92" s="147"/>
      <c r="J92" s="129">
        <f t="shared" si="34"/>
        <v>0</v>
      </c>
      <c r="K92" s="127">
        <f t="shared" ca="1" si="28"/>
        <v>370817</v>
      </c>
      <c r="L92" s="147"/>
      <c r="M92" s="147"/>
      <c r="N92" s="493">
        <f ca="1">SUM(J92:M92)</f>
        <v>370817</v>
      </c>
      <c r="O92" s="596"/>
    </row>
    <row r="93" spans="1:15" s="149" customFormat="1" x14ac:dyDescent="0.3">
      <c r="A93" s="45" t="s">
        <v>297</v>
      </c>
      <c r="B93" s="21" t="s">
        <v>296</v>
      </c>
      <c r="C93" s="146">
        <v>16711612</v>
      </c>
      <c r="D93" s="147"/>
      <c r="E93" s="147"/>
      <c r="F93" s="148">
        <f>SUM(C93:E93)</f>
        <v>16711612</v>
      </c>
      <c r="G93" s="146">
        <v>0</v>
      </c>
      <c r="H93" s="147"/>
      <c r="I93" s="147"/>
      <c r="J93" s="129">
        <f t="shared" si="34"/>
        <v>16711612</v>
      </c>
      <c r="K93" s="127">
        <f t="shared" si="28"/>
        <v>0</v>
      </c>
      <c r="L93" s="147"/>
      <c r="M93" s="147"/>
      <c r="N93" s="493">
        <v>16711612</v>
      </c>
      <c r="O93" s="596">
        <v>2562208</v>
      </c>
    </row>
    <row r="94" spans="1:15" s="140" customFormat="1" ht="13.8" x14ac:dyDescent="0.3">
      <c r="A94" s="16" t="s">
        <v>295</v>
      </c>
      <c r="B94" s="15" t="s">
        <v>294</v>
      </c>
      <c r="C94" s="157">
        <f>SUM(C90:C93)</f>
        <v>77314789</v>
      </c>
      <c r="D94" s="138">
        <f t="shared" ref="D94:N94" si="35">SUM(D90:D93)</f>
        <v>0</v>
      </c>
      <c r="E94" s="138">
        <f t="shared" si="35"/>
        <v>0</v>
      </c>
      <c r="F94" s="158">
        <f t="shared" si="35"/>
        <v>77314789</v>
      </c>
      <c r="G94" s="157">
        <f t="shared" si="35"/>
        <v>0</v>
      </c>
      <c r="H94" s="138">
        <f t="shared" si="35"/>
        <v>0</v>
      </c>
      <c r="I94" s="138">
        <f t="shared" si="35"/>
        <v>0</v>
      </c>
      <c r="J94" s="158">
        <f t="shared" si="35"/>
        <v>77314789</v>
      </c>
      <c r="K94" s="430">
        <v>0</v>
      </c>
      <c r="L94" s="138">
        <f t="shared" si="35"/>
        <v>0</v>
      </c>
      <c r="M94" s="138">
        <f t="shared" si="35"/>
        <v>0</v>
      </c>
      <c r="N94" s="495">
        <f t="shared" ca="1" si="35"/>
        <v>77314789</v>
      </c>
      <c r="O94" s="594">
        <f>SUM(O90:O93)</f>
        <v>12559870</v>
      </c>
    </row>
    <row r="95" spans="1:15" s="149" customFormat="1" ht="26.4" hidden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36">SUM(C95:E95)</f>
        <v>0</v>
      </c>
      <c r="G95" s="146"/>
      <c r="H95" s="147"/>
      <c r="I95" s="147"/>
      <c r="J95" s="148">
        <f t="shared" ref="J95:J103" si="37">SUM(F95:I95)</f>
        <v>0</v>
      </c>
      <c r="K95" s="127">
        <f t="shared" ca="1" si="28"/>
        <v>370817</v>
      </c>
      <c r="L95" s="147"/>
      <c r="M95" s="147"/>
      <c r="N95" s="493">
        <f t="shared" ref="N95:N103" ca="1" si="38">SUM(J95:M95)</f>
        <v>370817</v>
      </c>
      <c r="O95" s="596"/>
    </row>
    <row r="96" spans="1:15" s="149" customFormat="1" ht="26.4" hidden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36"/>
        <v>0</v>
      </c>
      <c r="G96" s="146"/>
      <c r="H96" s="147"/>
      <c r="I96" s="147"/>
      <c r="J96" s="148">
        <f t="shared" si="37"/>
        <v>0</v>
      </c>
      <c r="K96" s="127">
        <f t="shared" ca="1" si="28"/>
        <v>370817</v>
      </c>
      <c r="L96" s="147"/>
      <c r="M96" s="147"/>
      <c r="N96" s="493">
        <f t="shared" ca="1" si="38"/>
        <v>370817</v>
      </c>
      <c r="O96" s="596"/>
    </row>
    <row r="97" spans="1:15" s="149" customFormat="1" ht="26.4" hidden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36"/>
        <v>0</v>
      </c>
      <c r="G97" s="146"/>
      <c r="H97" s="147"/>
      <c r="I97" s="147"/>
      <c r="J97" s="148">
        <f t="shared" si="37"/>
        <v>0</v>
      </c>
      <c r="K97" s="127">
        <f t="shared" ca="1" si="28"/>
        <v>370817</v>
      </c>
      <c r="L97" s="147"/>
      <c r="M97" s="147"/>
      <c r="N97" s="493">
        <f t="shared" ca="1" si="38"/>
        <v>370817</v>
      </c>
      <c r="O97" s="596"/>
    </row>
    <row r="98" spans="1:15" s="149" customFormat="1" hidden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36"/>
        <v>0</v>
      </c>
      <c r="G98" s="146"/>
      <c r="H98" s="147"/>
      <c r="I98" s="147"/>
      <c r="J98" s="148">
        <f t="shared" si="37"/>
        <v>0</v>
      </c>
      <c r="K98" s="127">
        <f t="shared" ca="1" si="28"/>
        <v>0</v>
      </c>
      <c r="L98" s="147"/>
      <c r="M98" s="147"/>
      <c r="N98" s="493">
        <f t="shared" ca="1" si="38"/>
        <v>0</v>
      </c>
      <c r="O98" s="596"/>
    </row>
    <row r="99" spans="1:15" s="149" customFormat="1" ht="26.4" hidden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36"/>
        <v>0</v>
      </c>
      <c r="G99" s="146"/>
      <c r="H99" s="147"/>
      <c r="I99" s="147"/>
      <c r="J99" s="148">
        <f t="shared" si="37"/>
        <v>0</v>
      </c>
      <c r="K99" s="127">
        <f t="shared" ca="1" si="28"/>
        <v>370817</v>
      </c>
      <c r="L99" s="147"/>
      <c r="M99" s="147"/>
      <c r="N99" s="493">
        <f t="shared" ca="1" si="38"/>
        <v>370817</v>
      </c>
      <c r="O99" s="596"/>
    </row>
    <row r="100" spans="1:15" s="149" customFormat="1" ht="26.4" hidden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36"/>
        <v>0</v>
      </c>
      <c r="G100" s="146"/>
      <c r="H100" s="147"/>
      <c r="I100" s="147"/>
      <c r="J100" s="148">
        <f t="shared" si="37"/>
        <v>0</v>
      </c>
      <c r="K100" s="127">
        <f t="shared" ca="1" si="28"/>
        <v>370817</v>
      </c>
      <c r="L100" s="147"/>
      <c r="M100" s="147"/>
      <c r="N100" s="493">
        <f t="shared" ca="1" si="38"/>
        <v>370817</v>
      </c>
      <c r="O100" s="596"/>
    </row>
    <row r="101" spans="1:15" s="149" customFormat="1" hidden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36"/>
        <v>0</v>
      </c>
      <c r="G101" s="146"/>
      <c r="H101" s="147"/>
      <c r="I101" s="147"/>
      <c r="J101" s="148">
        <f t="shared" si="37"/>
        <v>0</v>
      </c>
      <c r="K101" s="127">
        <f t="shared" ca="1" si="28"/>
        <v>0</v>
      </c>
      <c r="L101" s="147"/>
      <c r="M101" s="147"/>
      <c r="N101" s="493">
        <f t="shared" ca="1" si="38"/>
        <v>0</v>
      </c>
      <c r="O101" s="596"/>
    </row>
    <row r="102" spans="1:15" s="149" customFormat="1" hidden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36"/>
        <v>0</v>
      </c>
      <c r="G102" s="146"/>
      <c r="H102" s="147"/>
      <c r="I102" s="147"/>
      <c r="J102" s="148">
        <f t="shared" si="37"/>
        <v>0</v>
      </c>
      <c r="K102" s="127">
        <f t="shared" ca="1" si="28"/>
        <v>370817</v>
      </c>
      <c r="L102" s="147"/>
      <c r="M102" s="147"/>
      <c r="N102" s="493">
        <f t="shared" ca="1" si="38"/>
        <v>370817</v>
      </c>
      <c r="O102" s="596"/>
    </row>
    <row r="103" spans="1:15" s="149" customFormat="1" hidden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37"/>
        <v>0</v>
      </c>
      <c r="K103" s="127">
        <f t="shared" ca="1" si="28"/>
        <v>370817</v>
      </c>
      <c r="L103" s="147"/>
      <c r="M103" s="147"/>
      <c r="N103" s="493">
        <f t="shared" ca="1" si="38"/>
        <v>370817</v>
      </c>
      <c r="O103" s="596"/>
    </row>
    <row r="104" spans="1:15" s="140" customFormat="1" ht="13.8" hidden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27">
        <f t="shared" ca="1" si="28"/>
        <v>0</v>
      </c>
      <c r="L104" s="138">
        <f>SUM(L95:L102)</f>
        <v>0</v>
      </c>
      <c r="M104" s="138">
        <f>SUM(M95:M102)</f>
        <v>0</v>
      </c>
      <c r="N104" s="492" t="str">
        <f ca="1">IF((SUM(J104:M104))=(SUM(N95:N103)),SUM(N95:N103),"HIBA!")</f>
        <v>HIBA!</v>
      </c>
      <c r="O104" s="598"/>
    </row>
    <row r="105" spans="1:15" s="155" customFormat="1" ht="15.6" x14ac:dyDescent="0.3">
      <c r="A105" s="151" t="s">
        <v>65</v>
      </c>
      <c r="B105" s="43"/>
      <c r="C105" s="152">
        <f>SUM(C104,C94,C89)</f>
        <v>77314789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77314789</v>
      </c>
      <c r="G105" s="152">
        <f>SUM(G104,G94,G89)</f>
        <v>1801709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79116498</v>
      </c>
      <c r="K105" s="431">
        <v>0</v>
      </c>
      <c r="L105" s="153">
        <f>SUM(L104,L94,L89)</f>
        <v>0</v>
      </c>
      <c r="M105" s="153">
        <f>SUM(M104,M94,M89)</f>
        <v>0</v>
      </c>
      <c r="N105" s="494" t="e">
        <f ca="1">IF((SUM(J105:M105))=(N104+N94+N89),SUM(N104+N94+N89),"HIBA!")</f>
        <v>#VALUE!</v>
      </c>
      <c r="O105" s="597">
        <f>O94+O89</f>
        <v>14359779</v>
      </c>
    </row>
    <row r="106" spans="1:15" s="155" customFormat="1" ht="15.6" x14ac:dyDescent="0.3">
      <c r="A106" s="39" t="s">
        <v>273</v>
      </c>
      <c r="B106" s="38" t="s">
        <v>272</v>
      </c>
      <c r="C106" s="159">
        <f>SUM(C105,C81)</f>
        <v>107155569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107155569</v>
      </c>
      <c r="G106" s="159">
        <f>SUM(G105,G81)</f>
        <v>20194610</v>
      </c>
      <c r="H106" s="159">
        <f t="shared" ref="H106:J106" si="39">SUM(H105,H81)</f>
        <v>0</v>
      </c>
      <c r="I106" s="159">
        <f t="shared" si="39"/>
        <v>0</v>
      </c>
      <c r="J106" s="159">
        <f t="shared" si="39"/>
        <v>127350179</v>
      </c>
      <c r="K106" s="432">
        <f>N106-J106</f>
        <v>2128630</v>
      </c>
      <c r="L106" s="160">
        <f>SUM(L105,L81)</f>
        <v>0</v>
      </c>
      <c r="M106" s="160">
        <f t="shared" ref="M106" si="40">SUM(M105,M81)</f>
        <v>0</v>
      </c>
      <c r="N106" s="496">
        <v>129478809</v>
      </c>
      <c r="O106" s="599">
        <f>O105+O81</f>
        <v>51492716</v>
      </c>
    </row>
    <row r="107" spans="1:15" s="130" customFormat="1" hidden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>
        <f t="shared" ca="1" si="28"/>
        <v>370817</v>
      </c>
      <c r="L107" s="128"/>
      <c r="M107" s="128"/>
      <c r="N107" s="490">
        <f ca="1">SUM(J107:M107)</f>
        <v>370817</v>
      </c>
      <c r="O107" s="592"/>
    </row>
    <row r="108" spans="1:15" s="130" customFormat="1" hidden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>
        <f t="shared" ca="1" si="28"/>
        <v>370817</v>
      </c>
      <c r="L108" s="128"/>
      <c r="M108" s="128"/>
      <c r="N108" s="490">
        <f ca="1">SUM(J108:M108)</f>
        <v>370817</v>
      </c>
      <c r="O108" s="592"/>
    </row>
    <row r="109" spans="1:15" s="130" customFormat="1" hidden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>
        <f t="shared" ca="1" si="28"/>
        <v>370817</v>
      </c>
      <c r="L109" s="128"/>
      <c r="M109" s="128"/>
      <c r="N109" s="490">
        <f ca="1">SUM(J109:M109)</f>
        <v>370817</v>
      </c>
      <c r="O109" s="592"/>
    </row>
    <row r="110" spans="1:15" s="135" customFormat="1" hidden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27" t="e">
        <f t="shared" ca="1" si="28"/>
        <v>#VALUE!</v>
      </c>
      <c r="L110" s="133">
        <f>SUM(L107:L109)</f>
        <v>0</v>
      </c>
      <c r="M110" s="133">
        <f>SUM(M107:M109)</f>
        <v>0</v>
      </c>
      <c r="N110" s="491" t="str">
        <f ca="1">IF((SUM(J110:M110))=SUM(N107:N109),SUM(N107:N109),"HIBA!")</f>
        <v>HIBA!</v>
      </c>
      <c r="O110" s="600"/>
    </row>
    <row r="111" spans="1:15" s="130" customFormat="1" hidden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41">SUM(F111:I111)</f>
        <v>0</v>
      </c>
      <c r="K111" s="127">
        <f t="shared" ca="1" si="28"/>
        <v>370817</v>
      </c>
      <c r="L111" s="128"/>
      <c r="M111" s="128"/>
      <c r="N111" s="490">
        <f t="shared" ref="N111:N116" ca="1" si="42">SUM(J111:M111)</f>
        <v>370817</v>
      </c>
      <c r="O111" s="592"/>
    </row>
    <row r="112" spans="1:15" s="130" customFormat="1" hidden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41"/>
        <v>0</v>
      </c>
      <c r="K112" s="127">
        <f t="shared" ca="1" si="28"/>
        <v>370817</v>
      </c>
      <c r="L112" s="128"/>
      <c r="M112" s="128"/>
      <c r="N112" s="490">
        <f t="shared" ca="1" si="42"/>
        <v>370817</v>
      </c>
      <c r="O112" s="592"/>
    </row>
    <row r="113" spans="1:15" s="130" customFormat="1" hidden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41"/>
        <v>0</v>
      </c>
      <c r="K113" s="127">
        <f t="shared" ca="1" si="28"/>
        <v>370817</v>
      </c>
      <c r="L113" s="128"/>
      <c r="M113" s="128"/>
      <c r="N113" s="490">
        <f t="shared" ca="1" si="42"/>
        <v>370817</v>
      </c>
      <c r="O113" s="592"/>
    </row>
    <row r="114" spans="1:15" s="130" customFormat="1" hidden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41"/>
        <v>0</v>
      </c>
      <c r="K114" s="127">
        <f t="shared" ca="1" si="28"/>
        <v>370817</v>
      </c>
      <c r="L114" s="128"/>
      <c r="M114" s="128"/>
      <c r="N114" s="490">
        <f t="shared" ca="1" si="42"/>
        <v>370817</v>
      </c>
      <c r="O114" s="592"/>
    </row>
    <row r="115" spans="1:15" s="130" customFormat="1" hidden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41"/>
        <v>0</v>
      </c>
      <c r="K115" s="127">
        <f t="shared" ca="1" si="28"/>
        <v>370817</v>
      </c>
      <c r="L115" s="128"/>
      <c r="M115" s="128"/>
      <c r="N115" s="490">
        <f t="shared" ca="1" si="42"/>
        <v>370817</v>
      </c>
      <c r="O115" s="592"/>
    </row>
    <row r="116" spans="1:15" s="130" customFormat="1" hidden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41"/>
        <v>0</v>
      </c>
      <c r="K116" s="127">
        <f t="shared" ca="1" si="28"/>
        <v>370817</v>
      </c>
      <c r="L116" s="128"/>
      <c r="M116" s="128"/>
      <c r="N116" s="490">
        <f t="shared" ca="1" si="42"/>
        <v>370817</v>
      </c>
      <c r="O116" s="592"/>
    </row>
    <row r="117" spans="1:15" s="135" customFormat="1" hidden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27">
        <f t="shared" ca="1" si="28"/>
        <v>0</v>
      </c>
      <c r="L117" s="133">
        <f>SUM(L111:L114)</f>
        <v>0</v>
      </c>
      <c r="M117" s="133">
        <f>SUM(M111:M114)</f>
        <v>0</v>
      </c>
      <c r="N117" s="491" t="str">
        <f ca="1">IF((SUM(J117:M117))=SUM(N111:N116),SUM(N111:N116),"HIBA!")</f>
        <v>HIBA!</v>
      </c>
      <c r="O117" s="600"/>
    </row>
    <row r="118" spans="1:15" s="130" customFormat="1" hidden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43">SUM(C118:E118)</f>
        <v>0</v>
      </c>
      <c r="G118" s="127"/>
      <c r="H118" s="128"/>
      <c r="I118" s="128"/>
      <c r="J118" s="129">
        <f t="shared" ref="J118:J121" si="44">SUM(F118:I118)</f>
        <v>0</v>
      </c>
      <c r="K118" s="127">
        <f t="shared" ca="1" si="28"/>
        <v>370817</v>
      </c>
      <c r="L118" s="128"/>
      <c r="M118" s="128"/>
      <c r="N118" s="490">
        <f t="shared" ref="N118:N125" ca="1" si="45">SUM(J118:M118)</f>
        <v>370817</v>
      </c>
      <c r="O118" s="592"/>
    </row>
    <row r="119" spans="1:15" s="130" customFormat="1" x14ac:dyDescent="0.3">
      <c r="A119" s="34" t="s">
        <v>247</v>
      </c>
      <c r="B119" s="33" t="s">
        <v>246</v>
      </c>
      <c r="C119" s="127">
        <v>960022</v>
      </c>
      <c r="D119" s="128"/>
      <c r="E119" s="128"/>
      <c r="F119" s="129">
        <f t="shared" si="43"/>
        <v>960022</v>
      </c>
      <c r="G119" s="127">
        <v>1489022</v>
      </c>
      <c r="H119" s="128"/>
      <c r="I119" s="128"/>
      <c r="J119" s="129">
        <f t="shared" si="44"/>
        <v>2449044</v>
      </c>
      <c r="K119" s="127">
        <f t="shared" si="28"/>
        <v>119763</v>
      </c>
      <c r="L119" s="128"/>
      <c r="M119" s="128"/>
      <c r="N119" s="490">
        <v>2568807</v>
      </c>
      <c r="O119" s="592">
        <v>2568807</v>
      </c>
    </row>
    <row r="120" spans="1:15" s="130" customFormat="1" hidden="1" x14ac:dyDescent="0.3">
      <c r="A120" s="395" t="s">
        <v>245</v>
      </c>
      <c r="B120" s="396" t="s">
        <v>244</v>
      </c>
      <c r="C120" s="397"/>
      <c r="D120" s="398"/>
      <c r="E120" s="398"/>
      <c r="F120" s="399">
        <f t="shared" si="43"/>
        <v>0</v>
      </c>
      <c r="G120" s="397"/>
      <c r="H120" s="398"/>
      <c r="I120" s="398"/>
      <c r="J120" s="399">
        <f t="shared" si="44"/>
        <v>0</v>
      </c>
      <c r="K120" s="127">
        <f t="shared" ca="1" si="28"/>
        <v>370817</v>
      </c>
      <c r="L120" s="398"/>
      <c r="M120" s="398"/>
      <c r="N120" s="497">
        <f t="shared" ca="1" si="45"/>
        <v>370817</v>
      </c>
      <c r="O120" s="592"/>
    </row>
    <row r="121" spans="1:15" s="130" customFormat="1" hidden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43"/>
        <v>0</v>
      </c>
      <c r="G121" s="127"/>
      <c r="H121" s="128"/>
      <c r="I121" s="128"/>
      <c r="J121" s="129">
        <f t="shared" si="44"/>
        <v>0</v>
      </c>
      <c r="K121" s="127">
        <f t="shared" ca="1" si="28"/>
        <v>370817</v>
      </c>
      <c r="L121" s="128"/>
      <c r="M121" s="128"/>
      <c r="N121" s="490">
        <f t="shared" ca="1" si="45"/>
        <v>370817</v>
      </c>
      <c r="O121" s="592"/>
    </row>
    <row r="122" spans="1:15" s="130" customFormat="1" hidden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43"/>
        <v>0</v>
      </c>
      <c r="G122" s="127"/>
      <c r="H122" s="128"/>
      <c r="I122" s="128"/>
      <c r="J122" s="129">
        <f t="shared" ref="J122:J125" si="46">SUM(F122:I122)</f>
        <v>0</v>
      </c>
      <c r="K122" s="127">
        <f t="shared" ca="1" si="28"/>
        <v>0</v>
      </c>
      <c r="L122" s="128"/>
      <c r="M122" s="128"/>
      <c r="N122" s="490">
        <f t="shared" ca="1" si="45"/>
        <v>0</v>
      </c>
      <c r="O122" s="592"/>
    </row>
    <row r="123" spans="1:15" s="130" customFormat="1" hidden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43"/>
        <v>0</v>
      </c>
      <c r="G123" s="127"/>
      <c r="H123" s="128"/>
      <c r="I123" s="128"/>
      <c r="J123" s="129">
        <f t="shared" si="46"/>
        <v>0</v>
      </c>
      <c r="K123" s="127">
        <f t="shared" ca="1" si="28"/>
        <v>370817</v>
      </c>
      <c r="L123" s="128"/>
      <c r="M123" s="128"/>
      <c r="N123" s="490">
        <f t="shared" ca="1" si="45"/>
        <v>370817</v>
      </c>
      <c r="O123" s="592"/>
    </row>
    <row r="124" spans="1:15" s="130" customFormat="1" hidden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43"/>
        <v>0</v>
      </c>
      <c r="G124" s="127"/>
      <c r="H124" s="128"/>
      <c r="I124" s="128"/>
      <c r="J124" s="129">
        <f t="shared" si="46"/>
        <v>0</v>
      </c>
      <c r="K124" s="127">
        <f t="shared" ca="1" si="28"/>
        <v>370817</v>
      </c>
      <c r="L124" s="128"/>
      <c r="M124" s="128"/>
      <c r="N124" s="490">
        <f t="shared" ca="1" si="45"/>
        <v>370817</v>
      </c>
      <c r="O124" s="592"/>
    </row>
    <row r="125" spans="1:15" s="130" customFormat="1" hidden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43"/>
        <v>0</v>
      </c>
      <c r="G125" s="127"/>
      <c r="H125" s="128"/>
      <c r="I125" s="128"/>
      <c r="J125" s="129">
        <f t="shared" si="46"/>
        <v>0</v>
      </c>
      <c r="K125" s="127">
        <f t="shared" ca="1" si="28"/>
        <v>370817</v>
      </c>
      <c r="L125" s="128"/>
      <c r="M125" s="128"/>
      <c r="N125" s="490">
        <f t="shared" ca="1" si="45"/>
        <v>370817</v>
      </c>
      <c r="O125" s="592"/>
    </row>
    <row r="126" spans="1:15" s="135" customFormat="1" hidden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 t="shared" ref="G126:M126" si="47">SUM(G124:G125)</f>
        <v>0</v>
      </c>
      <c r="H126" s="133">
        <f t="shared" si="47"/>
        <v>0</v>
      </c>
      <c r="I126" s="133">
        <f t="shared" si="47"/>
        <v>0</v>
      </c>
      <c r="J126" s="133">
        <f t="shared" si="47"/>
        <v>0</v>
      </c>
      <c r="K126" s="127">
        <f t="shared" ca="1" si="28"/>
        <v>0</v>
      </c>
      <c r="L126" s="133">
        <f t="shared" si="47"/>
        <v>0</v>
      </c>
      <c r="M126" s="133">
        <f t="shared" si="47"/>
        <v>0</v>
      </c>
      <c r="N126" s="491" t="str">
        <f ca="1">IF((SUM(J126:M126))=SUM(N124:N125),SUM(N124:N125),"HIBA!")</f>
        <v>HIBA!</v>
      </c>
      <c r="O126" s="600"/>
    </row>
    <row r="127" spans="1:15" s="135" customFormat="1" x14ac:dyDescent="0.3">
      <c r="A127" s="28" t="s">
        <v>231</v>
      </c>
      <c r="B127" s="27" t="s">
        <v>230</v>
      </c>
      <c r="C127" s="132">
        <f>SUM(C117:C123)</f>
        <v>960022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960022</v>
      </c>
      <c r="G127" s="132">
        <f t="shared" ref="G127:N127" si="48">SUM(G117:G123)</f>
        <v>1489022</v>
      </c>
      <c r="H127" s="133">
        <f t="shared" si="48"/>
        <v>0</v>
      </c>
      <c r="I127" s="133">
        <f t="shared" si="48"/>
        <v>0</v>
      </c>
      <c r="J127" s="133">
        <f t="shared" si="48"/>
        <v>2449044</v>
      </c>
      <c r="K127" s="429">
        <v>119763</v>
      </c>
      <c r="L127" s="133">
        <f t="shared" si="48"/>
        <v>0</v>
      </c>
      <c r="M127" s="133">
        <f t="shared" si="48"/>
        <v>0</v>
      </c>
      <c r="N127" s="491">
        <f t="shared" ca="1" si="48"/>
        <v>2939624</v>
      </c>
      <c r="O127" s="593">
        <v>2568807</v>
      </c>
    </row>
    <row r="128" spans="1:15" s="130" customFormat="1" hidden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>
        <f t="shared" ca="1" si="28"/>
        <v>370817</v>
      </c>
      <c r="L128" s="128"/>
      <c r="M128" s="128"/>
      <c r="N128" s="490">
        <f ca="1">SUM(J128:M128)</f>
        <v>370817</v>
      </c>
      <c r="O128" s="592"/>
    </row>
    <row r="129" spans="1:15" s="130" customFormat="1" hidden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>
        <f t="shared" ca="1" si="28"/>
        <v>370817</v>
      </c>
      <c r="L129" s="128"/>
      <c r="M129" s="128"/>
      <c r="N129" s="490">
        <f ca="1">SUM(J129:M129)</f>
        <v>370817</v>
      </c>
      <c r="O129" s="592"/>
    </row>
    <row r="130" spans="1:15" s="130" customFormat="1" hidden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>
        <f t="shared" ca="1" si="28"/>
        <v>370817</v>
      </c>
      <c r="L130" s="128"/>
      <c r="M130" s="128"/>
      <c r="N130" s="490">
        <f ca="1">SUM(J130:M130)</f>
        <v>370817</v>
      </c>
      <c r="O130" s="592"/>
    </row>
    <row r="131" spans="1:15" s="130" customFormat="1" ht="26.4" hidden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>
        <f t="shared" ca="1" si="28"/>
        <v>370817</v>
      </c>
      <c r="L131" s="128"/>
      <c r="M131" s="128"/>
      <c r="N131" s="490">
        <f ca="1">SUM(J131:M131)</f>
        <v>370817</v>
      </c>
      <c r="O131" s="592"/>
    </row>
    <row r="132" spans="1:15" s="130" customFormat="1" hidden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>
        <f t="shared" ca="1" si="28"/>
        <v>370817</v>
      </c>
      <c r="L132" s="128"/>
      <c r="M132" s="128"/>
      <c r="N132" s="490">
        <f ca="1">SUM(J132:M132)</f>
        <v>370817</v>
      </c>
      <c r="O132" s="592"/>
    </row>
    <row r="133" spans="1:15" s="135" customFormat="1" hidden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27" t="e">
        <f t="shared" ca="1" si="28"/>
        <v>#VALUE!</v>
      </c>
      <c r="L133" s="133">
        <f>SUM(L128:L131)</f>
        <v>0</v>
      </c>
      <c r="M133" s="133">
        <f>SUM(M128:M131)</f>
        <v>0</v>
      </c>
      <c r="N133" s="491" t="str">
        <f ca="1">IF((SUM(J133:M133))=SUM(N128:N132),SUM(N128:N132),"HIBA!")</f>
        <v>HIBA!</v>
      </c>
      <c r="O133" s="600"/>
    </row>
    <row r="134" spans="1:15" s="149" customFormat="1" hidden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27">
        <f t="shared" ca="1" si="28"/>
        <v>370817</v>
      </c>
      <c r="L134" s="147"/>
      <c r="M134" s="147"/>
      <c r="N134" s="493">
        <f ca="1">SUM(J134:M134)</f>
        <v>370817</v>
      </c>
      <c r="O134" s="596"/>
    </row>
    <row r="135" spans="1:15" s="149" customFormat="1" hidden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27">
        <f t="shared" ca="1" si="28"/>
        <v>370817</v>
      </c>
      <c r="L135" s="147"/>
      <c r="M135" s="147"/>
      <c r="N135" s="493">
        <f ca="1">SUM(J135:M135)</f>
        <v>370817</v>
      </c>
      <c r="O135" s="596"/>
    </row>
    <row r="136" spans="1:15" s="155" customFormat="1" ht="15.6" x14ac:dyDescent="0.3">
      <c r="A136" s="39" t="s">
        <v>213</v>
      </c>
      <c r="B136" s="38" t="s">
        <v>212</v>
      </c>
      <c r="C136" s="159">
        <f>SUM(C127,C133:C135)</f>
        <v>960022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960022</v>
      </c>
      <c r="G136" s="159">
        <f t="shared" ref="G136:M136" si="49">SUM(G127,G133,G134)</f>
        <v>1489022</v>
      </c>
      <c r="H136" s="160">
        <f t="shared" si="49"/>
        <v>0</v>
      </c>
      <c r="I136" s="160">
        <f t="shared" si="49"/>
        <v>0</v>
      </c>
      <c r="J136" s="160">
        <f t="shared" si="49"/>
        <v>2449044</v>
      </c>
      <c r="K136" s="432">
        <v>119763</v>
      </c>
      <c r="L136" s="160">
        <f t="shared" si="49"/>
        <v>0</v>
      </c>
      <c r="M136" s="160">
        <f t="shared" si="49"/>
        <v>0</v>
      </c>
      <c r="N136" s="498">
        <f ca="1">SUM(N127)</f>
        <v>2939624</v>
      </c>
      <c r="O136" s="599">
        <f>SUM(O127)</f>
        <v>2568807</v>
      </c>
    </row>
    <row r="137" spans="1:15" s="155" customFormat="1" ht="16.2" thickBot="1" x14ac:dyDescent="0.35">
      <c r="A137" s="162" t="s">
        <v>211</v>
      </c>
      <c r="B137" s="9"/>
      <c r="C137" s="163">
        <f>SUM(C136,C106)</f>
        <v>108115591</v>
      </c>
      <c r="D137" s="164">
        <f>SUM(D136,D106)</f>
        <v>0</v>
      </c>
      <c r="E137" s="164">
        <f>SUM(E136,E106)</f>
        <v>0</v>
      </c>
      <c r="F137" s="165">
        <f>IF((SUM(C137:E137))=SUM(F136,F106),SUM(F136,F106),)</f>
        <v>108115591</v>
      </c>
      <c r="G137" s="163">
        <f>SUM(G136,G106)</f>
        <v>21683632</v>
      </c>
      <c r="H137" s="163">
        <f t="shared" ref="H137:J137" si="50">SUM(H136,H106)</f>
        <v>0</v>
      </c>
      <c r="I137" s="163">
        <f t="shared" si="50"/>
        <v>0</v>
      </c>
      <c r="J137" s="163">
        <f t="shared" si="50"/>
        <v>129799223</v>
      </c>
      <c r="K137" s="432">
        <f t="shared" ref="K137" si="51">N137-J137</f>
        <v>2248393</v>
      </c>
      <c r="L137" s="164">
        <f>SUM(L136,L106)</f>
        <v>0</v>
      </c>
      <c r="M137" s="164">
        <f t="shared" ref="M137" si="52">SUM(M136,M106)</f>
        <v>0</v>
      </c>
      <c r="N137" s="499">
        <v>132047616</v>
      </c>
      <c r="O137" s="601">
        <f>O106+O136</f>
        <v>54061523</v>
      </c>
    </row>
    <row r="138" spans="1:15" s="155" customFormat="1" ht="15.6" x14ac:dyDescent="0.3">
      <c r="A138" s="197"/>
      <c r="B138" s="198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</row>
    <row r="139" spans="1:15" s="130" customFormat="1" x14ac:dyDescent="0.3">
      <c r="A139" s="697"/>
      <c r="B139" s="697"/>
      <c r="C139" s="697"/>
      <c r="D139" s="697"/>
      <c r="E139" s="697"/>
      <c r="F139" s="697"/>
      <c r="G139" s="697"/>
      <c r="H139" s="697"/>
      <c r="I139" s="697"/>
      <c r="J139" s="697"/>
      <c r="K139" s="109"/>
      <c r="L139" s="109"/>
      <c r="M139" s="109"/>
      <c r="N139" s="110"/>
    </row>
    <row r="140" spans="1:15" s="130" customFormat="1" ht="15.6" x14ac:dyDescent="0.3">
      <c r="A140" s="100" t="s">
        <v>695</v>
      </c>
      <c r="B140" s="66"/>
      <c r="C140" s="109" t="s">
        <v>1059</v>
      </c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</row>
    <row r="141" spans="1:15" s="130" customFormat="1" x14ac:dyDescent="0.3">
      <c r="B141" s="166"/>
      <c r="C141" s="167"/>
      <c r="D141" s="167"/>
      <c r="E141" s="167"/>
      <c r="F141" s="166"/>
      <c r="G141" s="167"/>
      <c r="H141" s="167"/>
      <c r="I141" s="167"/>
      <c r="J141" s="166"/>
      <c r="K141" s="167"/>
      <c r="L141" s="167"/>
      <c r="M141" s="167"/>
      <c r="N141" s="166"/>
    </row>
    <row r="142" spans="1:15" s="130" customFormat="1" ht="13.8" thickBot="1" x14ac:dyDescent="0.35">
      <c r="A142" s="166"/>
      <c r="B142" s="59"/>
      <c r="C142" s="170"/>
      <c r="D142" s="170"/>
      <c r="E142" s="170"/>
      <c r="F142" s="171"/>
      <c r="G142" s="170"/>
      <c r="H142" s="170"/>
      <c r="I142" s="170"/>
      <c r="J142" s="171"/>
      <c r="K142" s="170"/>
      <c r="L142" s="170"/>
      <c r="M142" s="170"/>
      <c r="N142" s="171"/>
    </row>
    <row r="143" spans="1:15" s="123" customFormat="1" ht="37.5" customHeight="1" thickBot="1" x14ac:dyDescent="0.35">
      <c r="A143" s="121"/>
      <c r="B143" s="122"/>
      <c r="C143" s="689" t="s">
        <v>696</v>
      </c>
      <c r="D143" s="690"/>
      <c r="E143" s="691"/>
      <c r="F143" s="54"/>
      <c r="G143" s="694" t="s">
        <v>208</v>
      </c>
      <c r="H143" s="695"/>
      <c r="I143" s="696"/>
      <c r="J143" s="588" t="s">
        <v>1014</v>
      </c>
      <c r="K143" s="689" t="s">
        <v>734</v>
      </c>
      <c r="L143" s="690"/>
      <c r="M143" s="691"/>
      <c r="N143" s="602" t="s">
        <v>1015</v>
      </c>
      <c r="O143" s="605" t="s">
        <v>764</v>
      </c>
    </row>
    <row r="144" spans="1:15" s="123" customFormat="1" ht="18.75" customHeight="1" thickBot="1" x14ac:dyDescent="0.35">
      <c r="A144" s="52" t="s">
        <v>197</v>
      </c>
      <c r="B144" s="51"/>
      <c r="C144" s="125" t="s">
        <v>762</v>
      </c>
      <c r="D144" s="126"/>
      <c r="E144" s="126"/>
      <c r="F144" s="50"/>
      <c r="G144" s="125"/>
      <c r="H144" s="126"/>
      <c r="I144" s="126"/>
      <c r="J144" s="50" t="s">
        <v>762</v>
      </c>
      <c r="K144" s="125"/>
      <c r="L144" s="126"/>
      <c r="M144" s="126"/>
      <c r="N144" s="489" t="s">
        <v>763</v>
      </c>
      <c r="O144" s="607" t="s">
        <v>763</v>
      </c>
    </row>
    <row r="145" spans="1:15" s="130" customFormat="1" x14ac:dyDescent="0.3">
      <c r="A145" s="34" t="s">
        <v>192</v>
      </c>
      <c r="B145" s="33" t="s">
        <v>191</v>
      </c>
      <c r="C145" s="172">
        <v>16065282</v>
      </c>
      <c r="D145" s="173"/>
      <c r="E145" s="173"/>
      <c r="F145" s="174">
        <f t="shared" ref="F145:F150" si="53">SUM(C145:E145)</f>
        <v>16065282</v>
      </c>
      <c r="G145" s="172"/>
      <c r="H145" s="173"/>
      <c r="I145" s="173"/>
      <c r="J145" s="174">
        <f t="shared" ref="J145:J150" si="54">SUM(F145:I145)</f>
        <v>16065282</v>
      </c>
      <c r="K145" s="172">
        <f>N145-J145</f>
        <v>0</v>
      </c>
      <c r="L145" s="173"/>
      <c r="M145" s="173"/>
      <c r="N145" s="501">
        <v>16065282</v>
      </c>
      <c r="O145" s="606">
        <v>16065282</v>
      </c>
    </row>
    <row r="146" spans="1:15" s="130" customFormat="1" hidden="1" x14ac:dyDescent="0.3">
      <c r="A146" s="34" t="s">
        <v>190</v>
      </c>
      <c r="B146" s="33" t="s">
        <v>189</v>
      </c>
      <c r="C146" s="172"/>
      <c r="D146" s="173"/>
      <c r="E146" s="173"/>
      <c r="F146" s="174">
        <f t="shared" si="53"/>
        <v>0</v>
      </c>
      <c r="G146" s="172"/>
      <c r="H146" s="173"/>
      <c r="I146" s="173"/>
      <c r="J146" s="174">
        <f t="shared" si="54"/>
        <v>0</v>
      </c>
      <c r="K146" s="172">
        <f t="shared" ref="K146:K203" ca="1" si="55">N146-J146</f>
        <v>0</v>
      </c>
      <c r="L146" s="173"/>
      <c r="M146" s="173"/>
      <c r="N146" s="501">
        <f t="shared" ref="N146:N150" ca="1" si="56">SUM(J146:M146)</f>
        <v>0</v>
      </c>
      <c r="O146" s="500"/>
    </row>
    <row r="147" spans="1:15" s="130" customFormat="1" ht="26.4" x14ac:dyDescent="0.3">
      <c r="A147" s="34" t="s">
        <v>188</v>
      </c>
      <c r="B147" s="33" t="s">
        <v>187</v>
      </c>
      <c r="C147" s="172">
        <v>6135278</v>
      </c>
      <c r="D147" s="173"/>
      <c r="E147" s="173"/>
      <c r="F147" s="174">
        <f t="shared" si="53"/>
        <v>6135278</v>
      </c>
      <c r="G147" s="172">
        <v>1150000</v>
      </c>
      <c r="H147" s="173"/>
      <c r="I147" s="173"/>
      <c r="J147" s="174">
        <f t="shared" si="54"/>
        <v>7285278</v>
      </c>
      <c r="K147" s="172">
        <f t="shared" si="55"/>
        <v>107730</v>
      </c>
      <c r="L147" s="173"/>
      <c r="M147" s="173"/>
      <c r="N147" s="501">
        <v>7393008</v>
      </c>
      <c r="O147" s="592">
        <v>7177548</v>
      </c>
    </row>
    <row r="148" spans="1:15" s="130" customFormat="1" x14ac:dyDescent="0.3">
      <c r="A148" s="34" t="s">
        <v>186</v>
      </c>
      <c r="B148" s="33" t="s">
        <v>185</v>
      </c>
      <c r="C148" s="172">
        <v>1800000</v>
      </c>
      <c r="D148" s="173"/>
      <c r="E148" s="173"/>
      <c r="F148" s="174">
        <f t="shared" si="53"/>
        <v>1800000</v>
      </c>
      <c r="G148" s="172"/>
      <c r="H148" s="173"/>
      <c r="I148" s="173"/>
      <c r="J148" s="174">
        <f t="shared" si="54"/>
        <v>1800000</v>
      </c>
      <c r="K148" s="172">
        <f t="shared" si="55"/>
        <v>0</v>
      </c>
      <c r="L148" s="173"/>
      <c r="M148" s="173"/>
      <c r="N148" s="501">
        <v>1800000</v>
      </c>
      <c r="O148" s="592">
        <v>1800000</v>
      </c>
    </row>
    <row r="149" spans="1:15" s="130" customFormat="1" hidden="1" x14ac:dyDescent="0.3">
      <c r="A149" s="34" t="s">
        <v>184</v>
      </c>
      <c r="B149" s="33" t="s">
        <v>183</v>
      </c>
      <c r="C149" s="172"/>
      <c r="D149" s="173"/>
      <c r="E149" s="173"/>
      <c r="F149" s="174">
        <f t="shared" si="53"/>
        <v>0</v>
      </c>
      <c r="G149" s="172"/>
      <c r="H149" s="173"/>
      <c r="I149" s="173"/>
      <c r="J149" s="174">
        <f t="shared" si="54"/>
        <v>0</v>
      </c>
      <c r="K149" s="172">
        <f t="shared" ca="1" si="55"/>
        <v>0</v>
      </c>
      <c r="L149" s="173"/>
      <c r="M149" s="173"/>
      <c r="N149" s="501">
        <f t="shared" ca="1" si="56"/>
        <v>0</v>
      </c>
      <c r="O149" s="592"/>
    </row>
    <row r="150" spans="1:15" s="130" customFormat="1" hidden="1" x14ac:dyDescent="0.3">
      <c r="A150" s="34" t="s">
        <v>182</v>
      </c>
      <c r="B150" s="33" t="s">
        <v>181</v>
      </c>
      <c r="C150" s="172"/>
      <c r="D150" s="173"/>
      <c r="E150" s="173"/>
      <c r="F150" s="174">
        <f t="shared" si="53"/>
        <v>0</v>
      </c>
      <c r="G150" s="172"/>
      <c r="H150" s="173"/>
      <c r="I150" s="173"/>
      <c r="J150" s="174">
        <f t="shared" si="54"/>
        <v>0</v>
      </c>
      <c r="K150" s="172">
        <f t="shared" ca="1" si="55"/>
        <v>0</v>
      </c>
      <c r="L150" s="173"/>
      <c r="M150" s="173"/>
      <c r="N150" s="501">
        <f t="shared" ca="1" si="56"/>
        <v>0</v>
      </c>
      <c r="O150" s="592"/>
    </row>
    <row r="151" spans="1:15" s="130" customFormat="1" x14ac:dyDescent="0.3">
      <c r="A151" s="34" t="s">
        <v>184</v>
      </c>
      <c r="B151" s="33" t="s">
        <v>183</v>
      </c>
      <c r="C151" s="172"/>
      <c r="D151" s="173"/>
      <c r="E151" s="173"/>
      <c r="F151" s="174"/>
      <c r="G151" s="172"/>
      <c r="H151" s="173"/>
      <c r="I151" s="173"/>
      <c r="J151" s="174">
        <v>0</v>
      </c>
      <c r="K151" s="172">
        <f t="shared" si="55"/>
        <v>2020900</v>
      </c>
      <c r="L151" s="173"/>
      <c r="M151" s="173"/>
      <c r="N151" s="501">
        <v>2020900</v>
      </c>
      <c r="O151" s="592">
        <v>2020900</v>
      </c>
    </row>
    <row r="152" spans="1:15" s="135" customFormat="1" x14ac:dyDescent="0.3">
      <c r="A152" s="28" t="s">
        <v>180</v>
      </c>
      <c r="B152" s="27" t="s">
        <v>179</v>
      </c>
      <c r="C152" s="175">
        <f>SUM(C145:C150)</f>
        <v>24000560</v>
      </c>
      <c r="D152" s="176">
        <f>SUM(D145:D150)</f>
        <v>0</v>
      </c>
      <c r="E152" s="176">
        <f>SUM(E145:E150)</f>
        <v>0</v>
      </c>
      <c r="F152" s="177">
        <f>IF((SUM(C152:E152))=SUM(F145:F150),SUM(F145:F150),"HIBA!")</f>
        <v>24000560</v>
      </c>
      <c r="G152" s="175">
        <f>SUM(G145:G150)</f>
        <v>1150000</v>
      </c>
      <c r="H152" s="176">
        <f>SUM(H145:H150)</f>
        <v>0</v>
      </c>
      <c r="I152" s="176">
        <f>SUM(I145:I150)</f>
        <v>0</v>
      </c>
      <c r="J152" s="177">
        <f>IF((SUM(F152:I152))=SUM(J145:J150),SUM(J145:J150),"HIBA!")</f>
        <v>25150560</v>
      </c>
      <c r="K152" s="436">
        <f t="shared" si="55"/>
        <v>2128630</v>
      </c>
      <c r="L152" s="176">
        <f>SUM(L145:L150)</f>
        <v>0</v>
      </c>
      <c r="M152" s="176">
        <f>SUM(M145:M150)</f>
        <v>0</v>
      </c>
      <c r="N152" s="502">
        <v>27279190</v>
      </c>
      <c r="O152" s="593">
        <f>SUM(O145:O151)</f>
        <v>27063730</v>
      </c>
    </row>
    <row r="153" spans="1:15" s="149" customFormat="1" hidden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>
        <f t="shared" ca="1" si="55"/>
        <v>2020900</v>
      </c>
      <c r="L153" s="173"/>
      <c r="M153" s="173"/>
      <c r="N153" s="503">
        <f ca="1">SUM(J153:M153)</f>
        <v>2020900</v>
      </c>
      <c r="O153" s="596"/>
    </row>
    <row r="154" spans="1:15" s="149" customFormat="1" ht="26.4" hidden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>
        <f t="shared" ca="1" si="55"/>
        <v>2128630</v>
      </c>
      <c r="L154" s="173"/>
      <c r="M154" s="173"/>
      <c r="N154" s="503">
        <f ca="1">SUM(J154:M154)</f>
        <v>2128630</v>
      </c>
      <c r="O154" s="596"/>
    </row>
    <row r="155" spans="1:15" s="149" customFormat="1" ht="26.4" hidden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>
        <f t="shared" ca="1" si="55"/>
        <v>2020900</v>
      </c>
      <c r="L155" s="173"/>
      <c r="M155" s="173"/>
      <c r="N155" s="503">
        <f ca="1">SUM(J155:M155)</f>
        <v>2020900</v>
      </c>
      <c r="O155" s="596"/>
    </row>
    <row r="156" spans="1:15" s="149" customFormat="1" ht="26.4" hidden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>
        <f t="shared" ca="1" si="55"/>
        <v>2128630</v>
      </c>
      <c r="L156" s="173"/>
      <c r="M156" s="173"/>
      <c r="N156" s="503">
        <f ca="1">SUM(J156:M156)</f>
        <v>2128630</v>
      </c>
      <c r="O156" s="596"/>
    </row>
    <row r="157" spans="1:15" s="149" customFormat="1" ht="26.4" x14ac:dyDescent="0.3">
      <c r="A157" s="45" t="s">
        <v>170</v>
      </c>
      <c r="B157" s="21" t="s">
        <v>169</v>
      </c>
      <c r="C157" s="172">
        <v>21274034</v>
      </c>
      <c r="D157" s="173"/>
      <c r="E157" s="173"/>
      <c r="F157" s="174">
        <f>SUM(C157:E157)</f>
        <v>21274034</v>
      </c>
      <c r="G157" s="172">
        <v>0</v>
      </c>
      <c r="H157" s="173"/>
      <c r="I157" s="173"/>
      <c r="J157" s="174">
        <f>SUM(F157:I157)</f>
        <v>21274034</v>
      </c>
      <c r="K157" s="172">
        <f t="shared" si="55"/>
        <v>0</v>
      </c>
      <c r="L157" s="173"/>
      <c r="M157" s="173"/>
      <c r="N157" s="501">
        <v>21274034</v>
      </c>
      <c r="O157" s="592">
        <v>4074325</v>
      </c>
    </row>
    <row r="158" spans="1:15" s="140" customFormat="1" ht="13.8" x14ac:dyDescent="0.3">
      <c r="A158" s="16" t="s">
        <v>168</v>
      </c>
      <c r="B158" s="15" t="s">
        <v>167</v>
      </c>
      <c r="C158" s="181">
        <f>SUM(C152:C157)</f>
        <v>45274594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45274594</v>
      </c>
      <c r="G158" s="181">
        <f>SUM(G152:G157)</f>
        <v>1150000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46424594</v>
      </c>
      <c r="K158" s="437">
        <f t="shared" si="55"/>
        <v>2128630</v>
      </c>
      <c r="L158" s="182">
        <f>SUM(L152:L157)</f>
        <v>0</v>
      </c>
      <c r="M158" s="182">
        <f>SUM(M152:M157)</f>
        <v>0</v>
      </c>
      <c r="N158" s="504">
        <f>SUM(N157+N152)</f>
        <v>48553224</v>
      </c>
      <c r="O158" s="594">
        <f>SUM(O152:O157)</f>
        <v>31138055</v>
      </c>
    </row>
    <row r="159" spans="1:15" s="130" customFormat="1" hidden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>
        <f t="shared" ca="1" si="55"/>
        <v>2020900</v>
      </c>
      <c r="L159" s="173"/>
      <c r="M159" s="173"/>
      <c r="N159" s="501">
        <f ca="1">SUM(J159:M159)</f>
        <v>2020900</v>
      </c>
      <c r="O159" s="592"/>
    </row>
    <row r="160" spans="1:15" s="130" customFormat="1" hidden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>
        <f t="shared" ca="1" si="55"/>
        <v>2128630</v>
      </c>
      <c r="L160" s="173"/>
      <c r="M160" s="173"/>
      <c r="N160" s="501">
        <f ca="1">SUM(J160:M160)</f>
        <v>2128630</v>
      </c>
      <c r="O160" s="592"/>
    </row>
    <row r="161" spans="1:15" s="135" customFormat="1" hidden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2" t="e">
        <f t="shared" ca="1" si="55"/>
        <v>#VALUE!</v>
      </c>
      <c r="L161" s="176">
        <f>SUM(L159:L160)</f>
        <v>0</v>
      </c>
      <c r="M161" s="176">
        <f>SUM(M159:M160)</f>
        <v>0</v>
      </c>
      <c r="N161" s="502" t="str">
        <f ca="1">IF((SUM(J161:M161))=SUM(N159:N160),SUM(N159:N160),"HIBA!")</f>
        <v>HIBA!</v>
      </c>
      <c r="O161" s="600"/>
    </row>
    <row r="162" spans="1:15" s="149" customFormat="1" hidden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71" si="57">SUM(C162:E162)</f>
        <v>0</v>
      </c>
      <c r="G162" s="172"/>
      <c r="H162" s="173"/>
      <c r="I162" s="173"/>
      <c r="J162" s="178">
        <f t="shared" ref="J162:J171" si="58">SUM(F162:I162)</f>
        <v>0</v>
      </c>
      <c r="K162" s="172">
        <f t="shared" ca="1" si="55"/>
        <v>2128630</v>
      </c>
      <c r="L162" s="173"/>
      <c r="M162" s="173"/>
      <c r="N162" s="503">
        <f t="shared" ref="N162:N171" ca="1" si="59">SUM(J162:M162)</f>
        <v>2128630</v>
      </c>
      <c r="O162" s="596"/>
    </row>
    <row r="163" spans="1:15" s="149" customFormat="1" hidden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57"/>
        <v>0</v>
      </c>
      <c r="G163" s="172"/>
      <c r="H163" s="173"/>
      <c r="I163" s="173"/>
      <c r="J163" s="178">
        <f t="shared" si="58"/>
        <v>0</v>
      </c>
      <c r="K163" s="172">
        <f t="shared" ca="1" si="55"/>
        <v>2020900</v>
      </c>
      <c r="L163" s="173"/>
      <c r="M163" s="173"/>
      <c r="N163" s="503">
        <f t="shared" ca="1" si="59"/>
        <v>2020900</v>
      </c>
      <c r="O163" s="596"/>
    </row>
    <row r="164" spans="1:15" s="149" customFormat="1" x14ac:dyDescent="0.3">
      <c r="A164" s="45" t="s">
        <v>101</v>
      </c>
      <c r="B164" s="21" t="s">
        <v>100</v>
      </c>
      <c r="C164" s="172"/>
      <c r="D164" s="173"/>
      <c r="E164" s="173"/>
      <c r="F164" s="178"/>
      <c r="G164" s="172"/>
      <c r="H164" s="173"/>
      <c r="I164" s="173"/>
      <c r="J164" s="174">
        <v>18820731</v>
      </c>
      <c r="K164" s="172">
        <f t="shared" si="55"/>
        <v>0</v>
      </c>
      <c r="L164" s="173"/>
      <c r="M164" s="173"/>
      <c r="N164" s="501">
        <v>18820731</v>
      </c>
      <c r="O164" s="592">
        <v>18820731</v>
      </c>
    </row>
    <row r="165" spans="1:15" s="149" customFormat="1" ht="13.8" x14ac:dyDescent="0.3">
      <c r="A165" s="433" t="s">
        <v>91</v>
      </c>
      <c r="B165" s="15" t="s">
        <v>90</v>
      </c>
      <c r="C165" s="434"/>
      <c r="D165" s="435"/>
      <c r="E165" s="435"/>
      <c r="F165" s="183"/>
      <c r="G165" s="434"/>
      <c r="H165" s="435"/>
      <c r="I165" s="435"/>
      <c r="J165" s="183">
        <v>18820731</v>
      </c>
      <c r="K165" s="437">
        <f t="shared" si="55"/>
        <v>0</v>
      </c>
      <c r="L165" s="435"/>
      <c r="M165" s="435"/>
      <c r="N165" s="504">
        <f>SUM(N164)</f>
        <v>18820731</v>
      </c>
      <c r="O165" s="595">
        <f>SUM(O164)</f>
        <v>18820731</v>
      </c>
    </row>
    <row r="166" spans="1:15" s="149" customFormat="1" x14ac:dyDescent="0.3">
      <c r="A166" s="608" t="s">
        <v>156</v>
      </c>
      <c r="B166" s="27" t="s">
        <v>155</v>
      </c>
      <c r="C166" s="436">
        <v>3730000</v>
      </c>
      <c r="D166" s="611"/>
      <c r="E166" s="611"/>
      <c r="F166" s="177">
        <f t="shared" si="57"/>
        <v>3730000</v>
      </c>
      <c r="G166" s="436"/>
      <c r="H166" s="611"/>
      <c r="I166" s="611"/>
      <c r="J166" s="177">
        <f t="shared" si="58"/>
        <v>3730000</v>
      </c>
      <c r="K166" s="436">
        <f t="shared" si="55"/>
        <v>0</v>
      </c>
      <c r="L166" s="611"/>
      <c r="M166" s="611"/>
      <c r="N166" s="502">
        <v>3730000</v>
      </c>
      <c r="O166" s="618">
        <v>3391569</v>
      </c>
    </row>
    <row r="167" spans="1:15" s="130" customFormat="1" x14ac:dyDescent="0.3">
      <c r="A167" s="34" t="s">
        <v>154</v>
      </c>
      <c r="B167" s="33" t="s">
        <v>153</v>
      </c>
      <c r="C167" s="172">
        <v>2100000</v>
      </c>
      <c r="D167" s="173"/>
      <c r="E167" s="173"/>
      <c r="F167" s="174">
        <f t="shared" si="57"/>
        <v>2100000</v>
      </c>
      <c r="G167" s="172"/>
      <c r="H167" s="173"/>
      <c r="I167" s="173"/>
      <c r="J167" s="174">
        <f t="shared" si="58"/>
        <v>2100000</v>
      </c>
      <c r="K167" s="172">
        <f t="shared" si="55"/>
        <v>0</v>
      </c>
      <c r="L167" s="173"/>
      <c r="M167" s="173"/>
      <c r="N167" s="501">
        <v>2100000</v>
      </c>
      <c r="O167" s="592">
        <v>2536486</v>
      </c>
    </row>
    <row r="168" spans="1:15" s="130" customFormat="1" hidden="1" x14ac:dyDescent="0.3">
      <c r="A168" s="34" t="s">
        <v>152</v>
      </c>
      <c r="B168" s="33" t="s">
        <v>151</v>
      </c>
      <c r="C168" s="172"/>
      <c r="D168" s="173"/>
      <c r="E168" s="173"/>
      <c r="F168" s="174">
        <f t="shared" si="57"/>
        <v>0</v>
      </c>
      <c r="G168" s="172"/>
      <c r="H168" s="173"/>
      <c r="I168" s="173"/>
      <c r="J168" s="174">
        <f t="shared" si="58"/>
        <v>0</v>
      </c>
      <c r="K168" s="172">
        <f t="shared" ca="1" si="55"/>
        <v>2128630</v>
      </c>
      <c r="L168" s="173"/>
      <c r="M168" s="173"/>
      <c r="N168" s="501">
        <f t="shared" ca="1" si="59"/>
        <v>2128630</v>
      </c>
      <c r="O168" s="592"/>
    </row>
    <row r="169" spans="1:15" s="130" customFormat="1" hidden="1" x14ac:dyDescent="0.3">
      <c r="A169" s="34" t="s">
        <v>150</v>
      </c>
      <c r="B169" s="33" t="s">
        <v>149</v>
      </c>
      <c r="C169" s="172"/>
      <c r="D169" s="173"/>
      <c r="E169" s="173"/>
      <c r="F169" s="174">
        <f t="shared" si="57"/>
        <v>0</v>
      </c>
      <c r="G169" s="172"/>
      <c r="H169" s="173"/>
      <c r="I169" s="173"/>
      <c r="J169" s="174">
        <f t="shared" si="58"/>
        <v>0</v>
      </c>
      <c r="K169" s="172">
        <f t="shared" ca="1" si="55"/>
        <v>0</v>
      </c>
      <c r="L169" s="173"/>
      <c r="M169" s="173"/>
      <c r="N169" s="501">
        <f t="shared" ca="1" si="59"/>
        <v>0</v>
      </c>
      <c r="O169" s="592"/>
    </row>
    <row r="170" spans="1:15" s="130" customFormat="1" x14ac:dyDescent="0.3">
      <c r="A170" s="34" t="s">
        <v>148</v>
      </c>
      <c r="B170" s="33" t="s">
        <v>147</v>
      </c>
      <c r="C170" s="172">
        <v>600000</v>
      </c>
      <c r="D170" s="173"/>
      <c r="E170" s="173"/>
      <c r="F170" s="174">
        <f t="shared" si="57"/>
        <v>600000</v>
      </c>
      <c r="G170" s="172"/>
      <c r="H170" s="173"/>
      <c r="I170" s="173"/>
      <c r="J170" s="174">
        <f t="shared" si="58"/>
        <v>600000</v>
      </c>
      <c r="K170" s="172">
        <f t="shared" si="55"/>
        <v>0</v>
      </c>
      <c r="L170" s="173"/>
      <c r="M170" s="173"/>
      <c r="N170" s="501">
        <v>600000</v>
      </c>
      <c r="O170" s="592">
        <v>730255</v>
      </c>
    </row>
    <row r="171" spans="1:15" s="130" customFormat="1" hidden="1" x14ac:dyDescent="0.3">
      <c r="A171" s="34" t="s">
        <v>146</v>
      </c>
      <c r="B171" s="33" t="s">
        <v>145</v>
      </c>
      <c r="C171" s="172"/>
      <c r="D171" s="173"/>
      <c r="E171" s="173"/>
      <c r="F171" s="174">
        <f t="shared" si="57"/>
        <v>0</v>
      </c>
      <c r="G171" s="172"/>
      <c r="H171" s="173"/>
      <c r="I171" s="173"/>
      <c r="J171" s="174">
        <f t="shared" si="58"/>
        <v>0</v>
      </c>
      <c r="K171" s="172">
        <f t="shared" ca="1" si="55"/>
        <v>2020900</v>
      </c>
      <c r="L171" s="173"/>
      <c r="M171" s="173"/>
      <c r="N171" s="501">
        <f t="shared" ca="1" si="59"/>
        <v>2020900</v>
      </c>
      <c r="O171" s="592"/>
    </row>
    <row r="172" spans="1:15" s="135" customFormat="1" x14ac:dyDescent="0.3">
      <c r="A172" s="28" t="s">
        <v>144</v>
      </c>
      <c r="B172" s="27" t="s">
        <v>143</v>
      </c>
      <c r="C172" s="175">
        <f>SUM(C167:C171)</f>
        <v>2700000</v>
      </c>
      <c r="D172" s="176">
        <f>SUM(D167:D171)</f>
        <v>0</v>
      </c>
      <c r="E172" s="176">
        <f>SUM(E167:E171)</f>
        <v>0</v>
      </c>
      <c r="F172" s="177">
        <f>IF((SUM(C172:E172))=SUM(F167:F171),SUM(F167:F171),"HIBA!")</f>
        <v>2700000</v>
      </c>
      <c r="G172" s="175">
        <f>SUM(G167:G171)</f>
        <v>0</v>
      </c>
      <c r="H172" s="176">
        <f>SUM(H167:H171)</f>
        <v>0</v>
      </c>
      <c r="I172" s="176">
        <f>SUM(I167:I171)</f>
        <v>0</v>
      </c>
      <c r="J172" s="177">
        <f>IF((SUM(F172:I172))=SUM(J167:J171),SUM(J167:J171),"HIBA!")</f>
        <v>2700000</v>
      </c>
      <c r="K172" s="436">
        <f t="shared" si="55"/>
        <v>0</v>
      </c>
      <c r="L172" s="176">
        <f>SUM(L167:L171)</f>
        <v>0</v>
      </c>
      <c r="M172" s="176">
        <f>SUM(M167:M171)</f>
        <v>0</v>
      </c>
      <c r="N172" s="502">
        <v>2700000</v>
      </c>
      <c r="O172" s="593">
        <v>3266741</v>
      </c>
    </row>
    <row r="173" spans="1:15" s="149" customFormat="1" x14ac:dyDescent="0.3">
      <c r="A173" s="608" t="s">
        <v>142</v>
      </c>
      <c r="B173" s="27" t="s">
        <v>141</v>
      </c>
      <c r="C173" s="436">
        <v>0</v>
      </c>
      <c r="D173" s="610"/>
      <c r="E173" s="610"/>
      <c r="F173" s="177">
        <f>SUM(C173:E173)</f>
        <v>0</v>
      </c>
      <c r="G173" s="609"/>
      <c r="H173" s="610"/>
      <c r="I173" s="610"/>
      <c r="J173" s="177">
        <f>SUM(F173:I173)</f>
        <v>0</v>
      </c>
      <c r="K173" s="609">
        <f t="shared" ca="1" si="55"/>
        <v>2020900</v>
      </c>
      <c r="L173" s="610"/>
      <c r="M173" s="610"/>
      <c r="N173" s="502">
        <f ca="1">SUM(J173:M173)</f>
        <v>2020900</v>
      </c>
      <c r="O173" s="618">
        <v>51168</v>
      </c>
    </row>
    <row r="174" spans="1:15" s="140" customFormat="1" ht="13.8" x14ac:dyDescent="0.3">
      <c r="A174" s="16" t="s">
        <v>140</v>
      </c>
      <c r="B174" s="15" t="s">
        <v>139</v>
      </c>
      <c r="C174" s="181">
        <f>SUM(C161:C166,C172:C173)</f>
        <v>6430000</v>
      </c>
      <c r="D174" s="182">
        <f>SUM(D161:D166,D172:D173)</f>
        <v>0</v>
      </c>
      <c r="E174" s="182">
        <f>SUM(E161:E166,E172:E173)</f>
        <v>0</v>
      </c>
      <c r="F174" s="183">
        <f>IF((SUM(C174:E174))=SUM(F161:F166,F172:F173),SUM(F161:F166,F172:F173),"HIBA!")</f>
        <v>6430000</v>
      </c>
      <c r="G174" s="181">
        <f>SUM(G161:G166,G172:G173)</f>
        <v>0</v>
      </c>
      <c r="H174" s="182">
        <f>SUM(H161:H166,H172:H173)</f>
        <v>0</v>
      </c>
      <c r="I174" s="182">
        <f>SUM(I161:I166,I172:I173)</f>
        <v>0</v>
      </c>
      <c r="J174" s="183">
        <f>SUM(J166+J172)</f>
        <v>6430000</v>
      </c>
      <c r="K174" s="438">
        <f t="shared" si="55"/>
        <v>0</v>
      </c>
      <c r="L174" s="182">
        <f>SUM(L161:L166,L172:L173)</f>
        <v>0</v>
      </c>
      <c r="M174" s="182">
        <f>SUM(M161:M166,M172:M173)</f>
        <v>0</v>
      </c>
      <c r="N174" s="504">
        <f>SUM(N166+N172)</f>
        <v>6430000</v>
      </c>
      <c r="O174" s="598">
        <f>O166+O172+O173</f>
        <v>6709478</v>
      </c>
    </row>
    <row r="175" spans="1:15" s="130" customFormat="1" hidden="1" x14ac:dyDescent="0.3">
      <c r="A175" s="34" t="s">
        <v>138</v>
      </c>
      <c r="B175" s="33" t="s">
        <v>137</v>
      </c>
      <c r="C175" s="172">
        <v>0</v>
      </c>
      <c r="D175" s="173"/>
      <c r="E175" s="173"/>
      <c r="F175" s="174">
        <f t="shared" ref="F175:F185" si="60">SUM(C175:E175)</f>
        <v>0</v>
      </c>
      <c r="G175" s="172"/>
      <c r="H175" s="173"/>
      <c r="I175" s="173"/>
      <c r="J175" s="174">
        <f t="shared" ref="J175:J185" si="61">SUM(F175:I175)</f>
        <v>0</v>
      </c>
      <c r="K175" s="172">
        <f t="shared" ca="1" si="55"/>
        <v>2020900</v>
      </c>
      <c r="L175" s="173"/>
      <c r="M175" s="173"/>
      <c r="N175" s="501">
        <f t="shared" ref="N175:N184" ca="1" si="62">SUM(J175:M175)</f>
        <v>2020900</v>
      </c>
      <c r="O175" s="592"/>
    </row>
    <row r="176" spans="1:15" s="130" customFormat="1" x14ac:dyDescent="0.3">
      <c r="A176" s="34" t="s">
        <v>136</v>
      </c>
      <c r="B176" s="33" t="s">
        <v>135</v>
      </c>
      <c r="C176" s="172"/>
      <c r="D176" s="173"/>
      <c r="E176" s="173"/>
      <c r="F176" s="174">
        <f t="shared" si="60"/>
        <v>0</v>
      </c>
      <c r="G176" s="172"/>
      <c r="H176" s="173"/>
      <c r="I176" s="173"/>
      <c r="J176" s="174">
        <f t="shared" si="61"/>
        <v>0</v>
      </c>
      <c r="K176" s="172">
        <f t="shared" ca="1" si="55"/>
        <v>2128630</v>
      </c>
      <c r="L176" s="173"/>
      <c r="M176" s="173"/>
      <c r="N176" s="501">
        <f t="shared" ca="1" si="62"/>
        <v>2128630</v>
      </c>
      <c r="O176" s="592">
        <v>1108373</v>
      </c>
    </row>
    <row r="177" spans="1:15" s="130" customFormat="1" x14ac:dyDescent="0.3">
      <c r="A177" s="34" t="s">
        <v>134</v>
      </c>
      <c r="B177" s="33" t="s">
        <v>133</v>
      </c>
      <c r="C177" s="172"/>
      <c r="D177" s="173"/>
      <c r="E177" s="173"/>
      <c r="F177" s="174">
        <f t="shared" si="60"/>
        <v>0</v>
      </c>
      <c r="G177" s="172"/>
      <c r="H177" s="173"/>
      <c r="I177" s="173"/>
      <c r="J177" s="174">
        <f t="shared" si="61"/>
        <v>0</v>
      </c>
      <c r="K177" s="172">
        <f t="shared" ca="1" si="55"/>
        <v>2020900</v>
      </c>
      <c r="L177" s="173"/>
      <c r="M177" s="173"/>
      <c r="N177" s="501">
        <f t="shared" ca="1" si="62"/>
        <v>2020900</v>
      </c>
      <c r="O177" s="592">
        <v>4407</v>
      </c>
    </row>
    <row r="178" spans="1:15" s="130" customFormat="1" x14ac:dyDescent="0.3">
      <c r="A178" s="34" t="s">
        <v>132</v>
      </c>
      <c r="B178" s="33" t="s">
        <v>131</v>
      </c>
      <c r="C178" s="172">
        <v>800000</v>
      </c>
      <c r="D178" s="173"/>
      <c r="E178" s="173"/>
      <c r="F178" s="174">
        <f t="shared" si="60"/>
        <v>800000</v>
      </c>
      <c r="G178" s="172"/>
      <c r="H178" s="173"/>
      <c r="I178" s="173"/>
      <c r="J178" s="174">
        <f t="shared" si="61"/>
        <v>800000</v>
      </c>
      <c r="K178" s="172">
        <f t="shared" si="55"/>
        <v>0</v>
      </c>
      <c r="L178" s="173"/>
      <c r="M178" s="173"/>
      <c r="N178" s="501">
        <v>800000</v>
      </c>
      <c r="O178" s="592">
        <v>376326</v>
      </c>
    </row>
    <row r="179" spans="1:15" s="130" customFormat="1" hidden="1" x14ac:dyDescent="0.3">
      <c r="A179" s="34" t="s">
        <v>130</v>
      </c>
      <c r="B179" s="33" t="s">
        <v>129</v>
      </c>
      <c r="C179" s="172"/>
      <c r="D179" s="173"/>
      <c r="E179" s="173"/>
      <c r="F179" s="174">
        <f t="shared" si="60"/>
        <v>0</v>
      </c>
      <c r="G179" s="172"/>
      <c r="H179" s="173"/>
      <c r="I179" s="173"/>
      <c r="J179" s="174">
        <f t="shared" si="61"/>
        <v>0</v>
      </c>
      <c r="K179" s="172">
        <f t="shared" ca="1" si="55"/>
        <v>0</v>
      </c>
      <c r="L179" s="173"/>
      <c r="M179" s="173"/>
      <c r="N179" s="501">
        <f t="shared" ca="1" si="62"/>
        <v>0</v>
      </c>
      <c r="O179" s="592"/>
    </row>
    <row r="180" spans="1:15" s="130" customFormat="1" x14ac:dyDescent="0.3">
      <c r="A180" s="34" t="s">
        <v>128</v>
      </c>
      <c r="B180" s="33" t="s">
        <v>127</v>
      </c>
      <c r="C180" s="172">
        <v>216000</v>
      </c>
      <c r="D180" s="173"/>
      <c r="E180" s="173"/>
      <c r="F180" s="174">
        <f t="shared" si="60"/>
        <v>216000</v>
      </c>
      <c r="G180" s="172"/>
      <c r="H180" s="173"/>
      <c r="I180" s="173"/>
      <c r="J180" s="174">
        <f t="shared" si="61"/>
        <v>216000</v>
      </c>
      <c r="K180" s="172">
        <f t="shared" si="55"/>
        <v>0</v>
      </c>
      <c r="L180" s="173"/>
      <c r="M180" s="173"/>
      <c r="N180" s="501">
        <v>216000</v>
      </c>
      <c r="O180" s="592">
        <v>427230</v>
      </c>
    </row>
    <row r="181" spans="1:15" s="130" customFormat="1" hidden="1" x14ac:dyDescent="0.3">
      <c r="A181" s="34" t="s">
        <v>126</v>
      </c>
      <c r="B181" s="33" t="s">
        <v>125</v>
      </c>
      <c r="C181" s="172"/>
      <c r="D181" s="173"/>
      <c r="E181" s="173"/>
      <c r="F181" s="174">
        <f t="shared" si="60"/>
        <v>0</v>
      </c>
      <c r="G181" s="172"/>
      <c r="H181" s="173"/>
      <c r="I181" s="173"/>
      <c r="J181" s="174">
        <f t="shared" si="61"/>
        <v>0</v>
      </c>
      <c r="K181" s="172">
        <f t="shared" ca="1" si="55"/>
        <v>0</v>
      </c>
      <c r="L181" s="173"/>
      <c r="M181" s="173"/>
      <c r="N181" s="501">
        <f t="shared" ca="1" si="62"/>
        <v>0</v>
      </c>
      <c r="O181" s="592"/>
    </row>
    <row r="182" spans="1:15" s="130" customFormat="1" x14ac:dyDescent="0.3">
      <c r="A182" s="34" t="s">
        <v>124</v>
      </c>
      <c r="B182" s="33" t="s">
        <v>123</v>
      </c>
      <c r="C182" s="172"/>
      <c r="D182" s="173"/>
      <c r="E182" s="173"/>
      <c r="F182" s="174">
        <f t="shared" si="60"/>
        <v>0</v>
      </c>
      <c r="G182" s="172"/>
      <c r="H182" s="173"/>
      <c r="I182" s="173"/>
      <c r="J182" s="174">
        <f t="shared" si="61"/>
        <v>0</v>
      </c>
      <c r="K182" s="172">
        <f t="shared" ca="1" si="55"/>
        <v>0</v>
      </c>
      <c r="L182" s="173"/>
      <c r="M182" s="173"/>
      <c r="N182" s="501">
        <f t="shared" ca="1" si="62"/>
        <v>0</v>
      </c>
      <c r="O182" s="592">
        <v>56</v>
      </c>
    </row>
    <row r="183" spans="1:15" s="130" customFormat="1" x14ac:dyDescent="0.3">
      <c r="A183" s="34" t="s">
        <v>122</v>
      </c>
      <c r="B183" s="33" t="s">
        <v>121</v>
      </c>
      <c r="C183" s="172"/>
      <c r="D183" s="173"/>
      <c r="E183" s="173"/>
      <c r="F183" s="174">
        <f t="shared" si="60"/>
        <v>0</v>
      </c>
      <c r="G183" s="172"/>
      <c r="H183" s="173"/>
      <c r="I183" s="173"/>
      <c r="J183" s="174">
        <f t="shared" si="61"/>
        <v>0</v>
      </c>
      <c r="K183" s="172">
        <f t="shared" ca="1" si="55"/>
        <v>2020900</v>
      </c>
      <c r="L183" s="173"/>
      <c r="M183" s="173"/>
      <c r="N183" s="501">
        <f t="shared" ca="1" si="62"/>
        <v>2020900</v>
      </c>
      <c r="O183" s="592">
        <v>0</v>
      </c>
    </row>
    <row r="184" spans="1:15" s="130" customFormat="1" x14ac:dyDescent="0.3">
      <c r="A184" s="34" t="s">
        <v>120</v>
      </c>
      <c r="B184" s="33" t="s">
        <v>119</v>
      </c>
      <c r="C184" s="172"/>
      <c r="D184" s="173"/>
      <c r="E184" s="173"/>
      <c r="F184" s="174">
        <f t="shared" si="60"/>
        <v>0</v>
      </c>
      <c r="G184" s="172"/>
      <c r="H184" s="173"/>
      <c r="I184" s="173"/>
      <c r="J184" s="174">
        <f t="shared" si="61"/>
        <v>0</v>
      </c>
      <c r="K184" s="172">
        <f t="shared" ca="1" si="55"/>
        <v>2128630</v>
      </c>
      <c r="L184" s="173"/>
      <c r="M184" s="173"/>
      <c r="N184" s="501">
        <f t="shared" ca="1" si="62"/>
        <v>2128630</v>
      </c>
      <c r="O184" s="592">
        <v>7580</v>
      </c>
    </row>
    <row r="185" spans="1:15" s="130" customFormat="1" x14ac:dyDescent="0.3">
      <c r="A185" s="34" t="s">
        <v>118</v>
      </c>
      <c r="B185" s="33" t="s">
        <v>117</v>
      </c>
      <c r="C185" s="172">
        <v>910000</v>
      </c>
      <c r="D185" s="173"/>
      <c r="E185" s="173"/>
      <c r="F185" s="174">
        <f t="shared" si="60"/>
        <v>910000</v>
      </c>
      <c r="G185" s="172"/>
      <c r="H185" s="173"/>
      <c r="I185" s="173"/>
      <c r="J185" s="174">
        <f t="shared" si="61"/>
        <v>910000</v>
      </c>
      <c r="K185" s="172">
        <f t="shared" si="55"/>
        <v>0</v>
      </c>
      <c r="L185" s="173"/>
      <c r="M185" s="173"/>
      <c r="N185" s="501">
        <v>910000</v>
      </c>
      <c r="O185" s="592">
        <v>111224</v>
      </c>
    </row>
    <row r="186" spans="1:15" s="140" customFormat="1" ht="13.8" x14ac:dyDescent="0.3">
      <c r="A186" s="16" t="s">
        <v>116</v>
      </c>
      <c r="B186" s="15" t="s">
        <v>115</v>
      </c>
      <c r="C186" s="181">
        <f>SUM(C175:C185)</f>
        <v>1926000</v>
      </c>
      <c r="D186" s="182">
        <f>SUM(D175:D185)</f>
        <v>0</v>
      </c>
      <c r="E186" s="182">
        <f>SUM(E175:E185)</f>
        <v>0</v>
      </c>
      <c r="F186" s="183">
        <f>IF((SUM(C186:E186))=SUM(F175:F185),SUM(F175:F185),"HIBA!")</f>
        <v>1926000</v>
      </c>
      <c r="G186" s="181">
        <f>SUM(G175:G185)</f>
        <v>0</v>
      </c>
      <c r="H186" s="182">
        <f>SUM(H175:H185)</f>
        <v>0</v>
      </c>
      <c r="I186" s="182">
        <f>SUM(I175:I185)</f>
        <v>0</v>
      </c>
      <c r="J186" s="183">
        <f>IF((SUM(F186:I186))=SUM(J175:J185),SUM(J175:J185),"HIBA!")</f>
        <v>1926000</v>
      </c>
      <c r="K186" s="438">
        <v>0</v>
      </c>
      <c r="L186" s="182">
        <f>SUM(L175:L185)</f>
        <v>0</v>
      </c>
      <c r="M186" s="182">
        <f>SUM(M175:M185)</f>
        <v>0</v>
      </c>
      <c r="N186" s="504">
        <f ca="1">SUM(N178:N185)</f>
        <v>6075530</v>
      </c>
      <c r="O186" s="594">
        <f>SUM(O176:O185)</f>
        <v>2035196</v>
      </c>
    </row>
    <row r="187" spans="1:15" s="149" customFormat="1" ht="26.4" hidden="1" x14ac:dyDescent="0.3">
      <c r="A187" s="45" t="s">
        <v>114</v>
      </c>
      <c r="B187" s="21" t="s">
        <v>113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2">
        <f t="shared" ca="1" si="55"/>
        <v>2020900</v>
      </c>
      <c r="L187" s="180"/>
      <c r="M187" s="180"/>
      <c r="N187" s="503">
        <f ca="1">SUM(J187:M187)</f>
        <v>2020900</v>
      </c>
      <c r="O187" s="596"/>
    </row>
    <row r="188" spans="1:15" s="149" customFormat="1" ht="26.4" hidden="1" x14ac:dyDescent="0.3">
      <c r="A188" s="45" t="s">
        <v>112</v>
      </c>
      <c r="B188" s="21" t="s">
        <v>111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2">
        <f t="shared" ca="1" si="55"/>
        <v>2128630</v>
      </c>
      <c r="L188" s="180"/>
      <c r="M188" s="180"/>
      <c r="N188" s="503">
        <f ca="1">SUM(J188:M188)</f>
        <v>2128630</v>
      </c>
      <c r="O188" s="596"/>
    </row>
    <row r="189" spans="1:15" s="149" customFormat="1" ht="26.4" hidden="1" x14ac:dyDescent="0.3">
      <c r="A189" s="45" t="s">
        <v>110</v>
      </c>
      <c r="B189" s="21" t="s">
        <v>109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2">
        <f t="shared" ca="1" si="55"/>
        <v>2020900</v>
      </c>
      <c r="L189" s="180"/>
      <c r="M189" s="180"/>
      <c r="N189" s="503">
        <f ca="1">SUM(J189:M189)</f>
        <v>2020900</v>
      </c>
      <c r="O189" s="596"/>
    </row>
    <row r="190" spans="1:15" s="149" customFormat="1" ht="26.4" hidden="1" x14ac:dyDescent="0.3">
      <c r="A190" s="45" t="s">
        <v>108</v>
      </c>
      <c r="B190" s="21" t="s">
        <v>107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2">
        <f t="shared" ca="1" si="55"/>
        <v>2128630</v>
      </c>
      <c r="L190" s="180"/>
      <c r="M190" s="180"/>
      <c r="N190" s="503">
        <f ca="1">SUM(J190:M190)</f>
        <v>2128630</v>
      </c>
      <c r="O190" s="596"/>
    </row>
    <row r="191" spans="1:15" s="149" customFormat="1" hidden="1" x14ac:dyDescent="0.3">
      <c r="A191" s="45" t="s">
        <v>106</v>
      </c>
      <c r="B191" s="21" t="s">
        <v>105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2">
        <f t="shared" ca="1" si="55"/>
        <v>2020900</v>
      </c>
      <c r="L191" s="180"/>
      <c r="M191" s="180"/>
      <c r="N191" s="503">
        <f ca="1">SUM(J191:M191)</f>
        <v>2020900</v>
      </c>
      <c r="O191" s="596"/>
    </row>
    <row r="192" spans="1:15" s="140" customFormat="1" ht="13.8" hidden="1" x14ac:dyDescent="0.3">
      <c r="A192" s="16" t="s">
        <v>104</v>
      </c>
      <c r="B192" s="15" t="s">
        <v>103</v>
      </c>
      <c r="C192" s="181">
        <f>SUM(C187:C191)</f>
        <v>0</v>
      </c>
      <c r="D192" s="182">
        <f>SUM(D187:D191)</f>
        <v>0</v>
      </c>
      <c r="E192" s="182">
        <f>SUM(E187:E191)</f>
        <v>0</v>
      </c>
      <c r="F192" s="183">
        <f>IF((SUM(C192:E192))=SUM(F187:F191),SUM(F187:F191),"HIBA!")</f>
        <v>0</v>
      </c>
      <c r="G192" s="181">
        <f>SUM(G187:G191)</f>
        <v>0</v>
      </c>
      <c r="H192" s="182">
        <f>SUM(H187:H191)</f>
        <v>0</v>
      </c>
      <c r="I192" s="182">
        <f>SUM(I187:I191)</f>
        <v>0</v>
      </c>
      <c r="J192" s="183">
        <f>IF((SUM(F192:I192))=SUM(J187:J191),SUM(J187:J191),"HIBA!")</f>
        <v>0</v>
      </c>
      <c r="K192" s="172">
        <f t="shared" ca="1" si="55"/>
        <v>0</v>
      </c>
      <c r="L192" s="182">
        <f>SUM(L187:L191)</f>
        <v>0</v>
      </c>
      <c r="M192" s="182">
        <f>SUM(M187:M191)</f>
        <v>0</v>
      </c>
      <c r="N192" s="504" t="str">
        <f ca="1">IF((SUM(J192:M192))=SUM(N187:N191),SUM(N187:N191),"HIBA!")</f>
        <v>HIBA!</v>
      </c>
      <c r="O192" s="598"/>
    </row>
    <row r="193" spans="1:15" s="155" customFormat="1" ht="15.6" hidden="1" x14ac:dyDescent="0.3">
      <c r="A193" s="151" t="s">
        <v>102</v>
      </c>
      <c r="B193" s="43"/>
      <c r="C193" s="184">
        <f>SUM(C186,C174,C158,C192)</f>
        <v>53630594</v>
      </c>
      <c r="D193" s="185">
        <f>SUM(D186,D174,D158,D192)</f>
        <v>0</v>
      </c>
      <c r="E193" s="185">
        <f>SUM(E186,E174,E158,E192)</f>
        <v>0</v>
      </c>
      <c r="F193" s="186">
        <f>IF((SUM(C193:E193))=(F158+F174+F186+F192),SUM(F158+F174+F186+F192),"HIBA!")</f>
        <v>53630594</v>
      </c>
      <c r="G193" s="184">
        <f>SUM(G186,G174,G158,G192)</f>
        <v>1150000</v>
      </c>
      <c r="H193" s="185">
        <f>SUM(H186,H174,H158,H192)</f>
        <v>0</v>
      </c>
      <c r="I193" s="185">
        <f>SUM(I186,I174,I158,I192)</f>
        <v>0</v>
      </c>
      <c r="J193" s="186">
        <f>IF((SUM(F193:I193))=(J158+J174+J186+J192),SUM(J158+J174+J186+J192),"HIBA!")</f>
        <v>54780594</v>
      </c>
      <c r="K193" s="172">
        <f t="shared" ca="1" si="55"/>
        <v>2128630</v>
      </c>
      <c r="L193" s="185">
        <f>SUM(L186,L174,L158,L192)</f>
        <v>0</v>
      </c>
      <c r="M193" s="185">
        <f>SUM(M186,M174,M158,M192)</f>
        <v>0</v>
      </c>
      <c r="N193" s="505">
        <f ca="1">IF((SUM(J193:M193))=(N158+N174+N186+N192),SUM(N158+N174+N186+N192),"HIBA!")</f>
        <v>56909224</v>
      </c>
      <c r="O193" s="619"/>
    </row>
    <row r="194" spans="1:15" s="149" customFormat="1" ht="26.4" hidden="1" x14ac:dyDescent="0.3">
      <c r="A194" s="45" t="s">
        <v>99</v>
      </c>
      <c r="B194" s="21" t="s">
        <v>98</v>
      </c>
      <c r="C194" s="179"/>
      <c r="D194" s="180"/>
      <c r="E194" s="180"/>
      <c r="F194" s="178">
        <f t="shared" ref="F194:F201" si="63">SUM(C194:E194)</f>
        <v>0</v>
      </c>
      <c r="G194" s="179"/>
      <c r="H194" s="180"/>
      <c r="I194" s="180"/>
      <c r="J194" s="178">
        <f t="shared" ref="J194:J201" si="64">SUM(F194:I194)</f>
        <v>0</v>
      </c>
      <c r="K194" s="172">
        <f t="shared" ca="1" si="55"/>
        <v>0</v>
      </c>
      <c r="L194" s="180"/>
      <c r="M194" s="180"/>
      <c r="N194" s="503">
        <f ca="1">SUM(J194:M194)</f>
        <v>0</v>
      </c>
      <c r="O194" s="596"/>
    </row>
    <row r="195" spans="1:15" s="149" customFormat="1" ht="26.4" hidden="1" x14ac:dyDescent="0.3">
      <c r="A195" s="45" t="s">
        <v>97</v>
      </c>
      <c r="B195" s="21" t="s">
        <v>96</v>
      </c>
      <c r="C195" s="179"/>
      <c r="D195" s="180"/>
      <c r="E195" s="180"/>
      <c r="F195" s="178">
        <f t="shared" si="63"/>
        <v>0</v>
      </c>
      <c r="G195" s="179"/>
      <c r="H195" s="180"/>
      <c r="I195" s="180"/>
      <c r="J195" s="178">
        <f t="shared" si="64"/>
        <v>0</v>
      </c>
      <c r="K195" s="172">
        <f t="shared" ca="1" si="55"/>
        <v>2020900</v>
      </c>
      <c r="L195" s="180"/>
      <c r="M195" s="180"/>
      <c r="N195" s="503">
        <f ca="1">SUM(J195:M195)</f>
        <v>2020900</v>
      </c>
      <c r="O195" s="596"/>
    </row>
    <row r="196" spans="1:15" s="149" customFormat="1" ht="26.4" hidden="1" x14ac:dyDescent="0.3">
      <c r="A196" s="45" t="s">
        <v>95</v>
      </c>
      <c r="B196" s="21" t="s">
        <v>94</v>
      </c>
      <c r="C196" s="179"/>
      <c r="D196" s="180"/>
      <c r="E196" s="180"/>
      <c r="F196" s="178">
        <f t="shared" si="63"/>
        <v>0</v>
      </c>
      <c r="G196" s="179"/>
      <c r="H196" s="180"/>
      <c r="I196" s="180"/>
      <c r="J196" s="178">
        <f t="shared" si="64"/>
        <v>0</v>
      </c>
      <c r="K196" s="172">
        <f t="shared" ca="1" si="55"/>
        <v>2128630</v>
      </c>
      <c r="L196" s="180"/>
      <c r="M196" s="180"/>
      <c r="N196" s="503">
        <f ca="1">SUM(J196:M196)</f>
        <v>2128630</v>
      </c>
      <c r="O196" s="596"/>
    </row>
    <row r="197" spans="1:15" s="149" customFormat="1" ht="26.4" hidden="1" x14ac:dyDescent="0.3">
      <c r="A197" s="45" t="s">
        <v>93</v>
      </c>
      <c r="B197" s="21" t="s">
        <v>92</v>
      </c>
      <c r="C197" s="179"/>
      <c r="D197" s="180"/>
      <c r="E197" s="180"/>
      <c r="F197" s="178">
        <f t="shared" si="63"/>
        <v>0</v>
      </c>
      <c r="G197" s="179"/>
      <c r="H197" s="180"/>
      <c r="I197" s="180"/>
      <c r="J197" s="178">
        <f t="shared" si="64"/>
        <v>0</v>
      </c>
      <c r="K197" s="172">
        <f t="shared" ca="1" si="55"/>
        <v>2020900</v>
      </c>
      <c r="L197" s="180"/>
      <c r="M197" s="180"/>
      <c r="N197" s="503">
        <f ca="1">SUM(J197:M197)</f>
        <v>2020900</v>
      </c>
      <c r="O197" s="596"/>
    </row>
    <row r="198" spans="1:15" s="149" customFormat="1" hidden="1" x14ac:dyDescent="0.3">
      <c r="A198" s="45" t="s">
        <v>89</v>
      </c>
      <c r="B198" s="21" t="s">
        <v>88</v>
      </c>
      <c r="C198" s="179"/>
      <c r="D198" s="180"/>
      <c r="E198" s="180"/>
      <c r="F198" s="178">
        <f t="shared" si="63"/>
        <v>0</v>
      </c>
      <c r="G198" s="179"/>
      <c r="H198" s="180"/>
      <c r="I198" s="180"/>
      <c r="J198" s="178">
        <f t="shared" si="64"/>
        <v>0</v>
      </c>
      <c r="K198" s="172">
        <f t="shared" ca="1" si="55"/>
        <v>2128630</v>
      </c>
      <c r="L198" s="180"/>
      <c r="M198" s="180"/>
      <c r="N198" s="503">
        <f ca="1">SUM(J198:M198)</f>
        <v>2128630</v>
      </c>
      <c r="O198" s="596"/>
    </row>
    <row r="199" spans="1:15" s="149" customFormat="1" x14ac:dyDescent="0.3">
      <c r="A199" s="45" t="s">
        <v>87</v>
      </c>
      <c r="B199" s="33" t="s">
        <v>86</v>
      </c>
      <c r="C199" s="172">
        <v>2000000</v>
      </c>
      <c r="D199" s="173"/>
      <c r="E199" s="173"/>
      <c r="F199" s="174">
        <f t="shared" si="63"/>
        <v>2000000</v>
      </c>
      <c r="G199" s="172">
        <v>400000</v>
      </c>
      <c r="H199" s="173"/>
      <c r="I199" s="173"/>
      <c r="J199" s="174">
        <f t="shared" si="64"/>
        <v>2400000</v>
      </c>
      <c r="K199" s="172">
        <f t="shared" si="55"/>
        <v>0</v>
      </c>
      <c r="L199" s="173"/>
      <c r="M199" s="173"/>
      <c r="N199" s="501">
        <v>2400000</v>
      </c>
      <c r="O199" s="592">
        <v>1550000</v>
      </c>
    </row>
    <row r="200" spans="1:15" s="149" customFormat="1" hidden="1" x14ac:dyDescent="0.3">
      <c r="A200" s="45" t="s">
        <v>85</v>
      </c>
      <c r="B200" s="21" t="s">
        <v>84</v>
      </c>
      <c r="C200" s="179"/>
      <c r="D200" s="180"/>
      <c r="E200" s="180"/>
      <c r="F200" s="178">
        <f t="shared" si="63"/>
        <v>0</v>
      </c>
      <c r="G200" s="179"/>
      <c r="H200" s="180"/>
      <c r="I200" s="180"/>
      <c r="J200" s="178">
        <f t="shared" si="64"/>
        <v>0</v>
      </c>
      <c r="K200" s="172">
        <f t="shared" ca="1" si="55"/>
        <v>2128630</v>
      </c>
      <c r="L200" s="180"/>
      <c r="M200" s="180"/>
      <c r="N200" s="503">
        <f ca="1">SUM(J200:M200)</f>
        <v>2128630</v>
      </c>
      <c r="O200" s="596"/>
    </row>
    <row r="201" spans="1:15" s="149" customFormat="1" hidden="1" x14ac:dyDescent="0.3">
      <c r="A201" s="45" t="s">
        <v>83</v>
      </c>
      <c r="B201" s="21" t="s">
        <v>82</v>
      </c>
      <c r="C201" s="179"/>
      <c r="D201" s="180"/>
      <c r="E201" s="180"/>
      <c r="F201" s="178">
        <f t="shared" si="63"/>
        <v>0</v>
      </c>
      <c r="G201" s="179"/>
      <c r="H201" s="180"/>
      <c r="I201" s="180"/>
      <c r="J201" s="178">
        <f t="shared" si="64"/>
        <v>0</v>
      </c>
      <c r="K201" s="172">
        <f t="shared" ca="1" si="55"/>
        <v>2020900</v>
      </c>
      <c r="L201" s="180"/>
      <c r="M201" s="180"/>
      <c r="N201" s="503">
        <f ca="1">SUM(J201:M201)</f>
        <v>2020900</v>
      </c>
      <c r="O201" s="596"/>
    </row>
    <row r="202" spans="1:15" s="140" customFormat="1" ht="13.8" x14ac:dyDescent="0.3">
      <c r="A202" s="16" t="s">
        <v>79</v>
      </c>
      <c r="B202" s="15" t="s">
        <v>78</v>
      </c>
      <c r="C202" s="181">
        <f>SUM(C198:C201)</f>
        <v>2000000</v>
      </c>
      <c r="D202" s="182">
        <f>SUM(D198:D201)</f>
        <v>0</v>
      </c>
      <c r="E202" s="182">
        <f>SUM(E198:E201)</f>
        <v>0</v>
      </c>
      <c r="F202" s="183">
        <f>IF((SUM(C202:E202))=SUM(F198:F201),SUM(F198:F201),"HIBA!")</f>
        <v>2000000</v>
      </c>
      <c r="G202" s="181">
        <f>SUM(G198:G201)</f>
        <v>400000</v>
      </c>
      <c r="H202" s="182">
        <f>SUM(H198:H201)</f>
        <v>0</v>
      </c>
      <c r="I202" s="182">
        <f>SUM(I198:I201)</f>
        <v>0</v>
      </c>
      <c r="J202" s="183">
        <f>IF((SUM(F202:I202))=SUM(J198:J201),SUM(J198:J201),"HIBA!")</f>
        <v>2400000</v>
      </c>
      <c r="K202" s="438">
        <v>0</v>
      </c>
      <c r="L202" s="182">
        <f>SUM(L198:L201)</f>
        <v>0</v>
      </c>
      <c r="M202" s="182">
        <f>SUM(M198:M201)</f>
        <v>0</v>
      </c>
      <c r="N202" s="504">
        <f ca="1">SUM(N194:N201)</f>
        <v>8570430</v>
      </c>
      <c r="O202" s="594">
        <f>SUM(O199:O201)</f>
        <v>1550000</v>
      </c>
    </row>
    <row r="203" spans="1:15" s="149" customFormat="1" x14ac:dyDescent="0.3">
      <c r="A203" s="45" t="s">
        <v>106</v>
      </c>
      <c r="B203" s="33" t="s">
        <v>105</v>
      </c>
      <c r="C203" s="172">
        <v>0</v>
      </c>
      <c r="D203" s="173"/>
      <c r="E203" s="173"/>
      <c r="F203" s="174">
        <f>SUM(C203:E203)</f>
        <v>0</v>
      </c>
      <c r="G203" s="172"/>
      <c r="H203" s="173"/>
      <c r="I203" s="173"/>
      <c r="J203" s="174">
        <f>SUM(F203:I203)</f>
        <v>0</v>
      </c>
      <c r="K203" s="172">
        <f t="shared" ca="1" si="55"/>
        <v>0</v>
      </c>
      <c r="L203" s="173"/>
      <c r="M203" s="173"/>
      <c r="N203" s="501">
        <f ca="1">SUM(J203:M203)</f>
        <v>0</v>
      </c>
      <c r="O203" s="592">
        <v>254465</v>
      </c>
    </row>
    <row r="204" spans="1:15" s="140" customFormat="1" ht="13.8" x14ac:dyDescent="0.3">
      <c r="A204" s="16" t="s">
        <v>104</v>
      </c>
      <c r="B204" s="15" t="s">
        <v>103</v>
      </c>
      <c r="C204" s="181">
        <f>SUM(C203:C203)</f>
        <v>0</v>
      </c>
      <c r="D204" s="182">
        <f>SUM(D203:D203)</f>
        <v>0</v>
      </c>
      <c r="E204" s="182">
        <f>SUM(E203:E203)</f>
        <v>0</v>
      </c>
      <c r="F204" s="183">
        <f>IF((SUM(C204:E204))=SUM(F203:F203),SUM(F203:F203),"HIBA!")</f>
        <v>0</v>
      </c>
      <c r="G204" s="181">
        <f>SUM(G203:G203)</f>
        <v>0</v>
      </c>
      <c r="H204" s="182">
        <f>SUM(H203:H203)</f>
        <v>0</v>
      </c>
      <c r="I204" s="182">
        <f>SUM(I203:I203)</f>
        <v>0</v>
      </c>
      <c r="J204" s="183">
        <f>IF((SUM(F204:I204))=SUM(J203:J203),SUM(J203:J203),"HIBA!")</f>
        <v>0</v>
      </c>
      <c r="K204" s="438">
        <v>0</v>
      </c>
      <c r="L204" s="182">
        <f>SUM(L203:L203)</f>
        <v>0</v>
      </c>
      <c r="M204" s="182">
        <f>SUM(M203:M203)</f>
        <v>0</v>
      </c>
      <c r="N204" s="504">
        <f ca="1">IF((SUM(J204:M204))=SUM(N203:N203),SUM(N203:N203),"HIBA!")</f>
        <v>0</v>
      </c>
      <c r="O204" s="594">
        <v>254465</v>
      </c>
    </row>
    <row r="205" spans="1:15" s="140" customFormat="1" ht="13.8" x14ac:dyDescent="0.3">
      <c r="A205" s="612" t="s">
        <v>1017</v>
      </c>
      <c r="B205" s="613" t="s">
        <v>68</v>
      </c>
      <c r="C205" s="614">
        <v>0</v>
      </c>
      <c r="D205" s="615"/>
      <c r="E205" s="615"/>
      <c r="F205" s="616"/>
      <c r="G205" s="614"/>
      <c r="H205" s="615"/>
      <c r="I205" s="615"/>
      <c r="J205" s="616">
        <v>0</v>
      </c>
      <c r="K205" s="617"/>
      <c r="L205" s="615"/>
      <c r="M205" s="615"/>
      <c r="N205" s="616">
        <v>0</v>
      </c>
      <c r="O205" s="620">
        <v>1500000</v>
      </c>
    </row>
    <row r="206" spans="1:15" s="140" customFormat="1" ht="13.8" x14ac:dyDescent="0.3">
      <c r="A206" s="16" t="s">
        <v>1016</v>
      </c>
      <c r="B206" s="15" t="s">
        <v>66</v>
      </c>
      <c r="C206" s="181">
        <v>0</v>
      </c>
      <c r="D206" s="603"/>
      <c r="E206" s="603"/>
      <c r="F206" s="604"/>
      <c r="G206" s="181"/>
      <c r="H206" s="603"/>
      <c r="I206" s="603"/>
      <c r="J206" s="604">
        <v>0</v>
      </c>
      <c r="K206" s="438"/>
      <c r="L206" s="603"/>
      <c r="M206" s="603"/>
      <c r="N206" s="604">
        <v>0</v>
      </c>
      <c r="O206" s="594">
        <v>1500000</v>
      </c>
    </row>
    <row r="207" spans="1:15" s="155" customFormat="1" ht="15.6" x14ac:dyDescent="0.3">
      <c r="A207" s="39" t="s">
        <v>64</v>
      </c>
      <c r="B207" s="38" t="s">
        <v>63</v>
      </c>
      <c r="C207" s="187">
        <f t="shared" ref="C207:I207" si="65">SUM(C204,C202,C192,C186,C174,C158)</f>
        <v>55630594</v>
      </c>
      <c r="D207" s="187">
        <f t="shared" si="65"/>
        <v>0</v>
      </c>
      <c r="E207" s="187">
        <f t="shared" si="65"/>
        <v>0</v>
      </c>
      <c r="F207" s="187">
        <f t="shared" si="65"/>
        <v>55630594</v>
      </c>
      <c r="G207" s="187">
        <f t="shared" si="65"/>
        <v>1550000</v>
      </c>
      <c r="H207" s="187">
        <f t="shared" si="65"/>
        <v>0</v>
      </c>
      <c r="I207" s="187">
        <f t="shared" si="65"/>
        <v>0</v>
      </c>
      <c r="J207" s="187">
        <f>SUM(J204,J202,J192,J186,J174,J158,J165)</f>
        <v>76001325</v>
      </c>
      <c r="K207" s="439">
        <v>2128630</v>
      </c>
      <c r="L207" s="187">
        <f>SUM(L204,L202,L192,L186,L174,L158)</f>
        <v>0</v>
      </c>
      <c r="M207" s="187">
        <f>SUM(M204,M202,M192,M186,M174,M158)</f>
        <v>0</v>
      </c>
      <c r="N207" s="506">
        <f ca="1">SUM(N158+N165+N174+N186+N202+N204)</f>
        <v>88449915</v>
      </c>
      <c r="O207" s="597">
        <f>O206+O204+O202+O186+O174+O165+O158</f>
        <v>62007925</v>
      </c>
    </row>
    <row r="208" spans="1:15" s="130" customFormat="1" hidden="1" x14ac:dyDescent="0.3">
      <c r="A208" s="34" t="s">
        <v>62</v>
      </c>
      <c r="B208" s="33" t="s">
        <v>61</v>
      </c>
      <c r="C208" s="172"/>
      <c r="D208" s="173"/>
      <c r="E208" s="173"/>
      <c r="F208" s="174">
        <f>SUM(C208:E208)</f>
        <v>0</v>
      </c>
      <c r="G208" s="172"/>
      <c r="H208" s="173"/>
      <c r="I208" s="173"/>
      <c r="J208" s="174">
        <f>SUM(F208:I208)</f>
        <v>0</v>
      </c>
      <c r="K208" s="172">
        <f t="shared" ref="K208:K239" ca="1" si="66">N208-J208</f>
        <v>0</v>
      </c>
      <c r="L208" s="173"/>
      <c r="M208" s="173"/>
      <c r="N208" s="501">
        <f ca="1">SUM(J208:M208)</f>
        <v>0</v>
      </c>
      <c r="O208" s="592"/>
    </row>
    <row r="209" spans="1:15" s="130" customFormat="1" hidden="1" x14ac:dyDescent="0.3">
      <c r="A209" s="34" t="s">
        <v>60</v>
      </c>
      <c r="B209" s="33" t="s">
        <v>59</v>
      </c>
      <c r="C209" s="172"/>
      <c r="D209" s="173"/>
      <c r="E209" s="173"/>
      <c r="F209" s="174">
        <f>SUM(C209:E209)</f>
        <v>0</v>
      </c>
      <c r="G209" s="172"/>
      <c r="H209" s="173"/>
      <c r="I209" s="173"/>
      <c r="J209" s="174">
        <f>SUM(F209:I209)</f>
        <v>0</v>
      </c>
      <c r="K209" s="172">
        <f t="shared" ca="1" si="66"/>
        <v>2020900</v>
      </c>
      <c r="L209" s="173"/>
      <c r="M209" s="173"/>
      <c r="N209" s="501">
        <f ca="1">SUM(J209:M209)</f>
        <v>2020900</v>
      </c>
      <c r="O209" s="592"/>
    </row>
    <row r="210" spans="1:15" s="130" customFormat="1" hidden="1" x14ac:dyDescent="0.3">
      <c r="A210" s="34" t="s">
        <v>58</v>
      </c>
      <c r="B210" s="33" t="s">
        <v>57</v>
      </c>
      <c r="C210" s="172"/>
      <c r="D210" s="173"/>
      <c r="E210" s="173"/>
      <c r="F210" s="174">
        <f>SUM(C210:E210)</f>
        <v>0</v>
      </c>
      <c r="G210" s="172"/>
      <c r="H210" s="173"/>
      <c r="I210" s="173"/>
      <c r="J210" s="174">
        <f>SUM(F210:I210)</f>
        <v>0</v>
      </c>
      <c r="K210" s="172">
        <f t="shared" ca="1" si="66"/>
        <v>2128630</v>
      </c>
      <c r="L210" s="173"/>
      <c r="M210" s="173"/>
      <c r="N210" s="501">
        <f ca="1">SUM(J210:M210)</f>
        <v>2128630</v>
      </c>
      <c r="O210" s="592"/>
    </row>
    <row r="211" spans="1:15" s="135" customFormat="1" hidden="1" x14ac:dyDescent="0.3">
      <c r="A211" s="28" t="s">
        <v>56</v>
      </c>
      <c r="B211" s="27" t="s">
        <v>55</v>
      </c>
      <c r="C211" s="175">
        <f>SUM(C208:C210)</f>
        <v>0</v>
      </c>
      <c r="D211" s="176">
        <f>SUM(D208:D210)</f>
        <v>0</v>
      </c>
      <c r="E211" s="176">
        <f>SUM(E208:E210)</f>
        <v>0</v>
      </c>
      <c r="F211" s="177">
        <f>IF((SUM(C211:E211))=SUM(F208:F210),SUM(F208:F210),"HIBA!")</f>
        <v>0</v>
      </c>
      <c r="G211" s="175">
        <f>SUM(G208:G210)</f>
        <v>0</v>
      </c>
      <c r="H211" s="176">
        <f>SUM(H208:H210)</f>
        <v>0</v>
      </c>
      <c r="I211" s="176">
        <f>SUM(I208:I210)</f>
        <v>0</v>
      </c>
      <c r="J211" s="177">
        <f>IF((SUM(F211:I211))=SUM(J208:J210),SUM(J208:J210),"HIBA!")</f>
        <v>0</v>
      </c>
      <c r="K211" s="172" t="e">
        <f t="shared" ca="1" si="66"/>
        <v>#VALUE!</v>
      </c>
      <c r="L211" s="176">
        <f>SUM(L208:L210)</f>
        <v>0</v>
      </c>
      <c r="M211" s="176">
        <f>SUM(M208:M210)</f>
        <v>0</v>
      </c>
      <c r="N211" s="502" t="str">
        <f ca="1">IF((SUM(J211:M211))=SUM(N208:N210),SUM(N208:N210),"HIBA!")</f>
        <v>HIBA!</v>
      </c>
      <c r="O211" s="600"/>
    </row>
    <row r="212" spans="1:15" s="130" customFormat="1" hidden="1" x14ac:dyDescent="0.3">
      <c r="A212" s="34" t="s">
        <v>54</v>
      </c>
      <c r="B212" s="33" t="s">
        <v>53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>
        <f t="shared" ca="1" si="66"/>
        <v>2128630</v>
      </c>
      <c r="L212" s="173"/>
      <c r="M212" s="173"/>
      <c r="N212" s="501">
        <f ca="1">SUM(J212:M212)</f>
        <v>2128630</v>
      </c>
      <c r="O212" s="592"/>
    </row>
    <row r="213" spans="1:15" s="130" customFormat="1" hidden="1" x14ac:dyDescent="0.3">
      <c r="A213" s="34" t="s">
        <v>52</v>
      </c>
      <c r="B213" s="33" t="s">
        <v>51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>
        <f t="shared" ca="1" si="66"/>
        <v>2020900</v>
      </c>
      <c r="L213" s="173"/>
      <c r="M213" s="173"/>
      <c r="N213" s="501">
        <f ca="1">SUM(J213:M213)</f>
        <v>2020900</v>
      </c>
      <c r="O213" s="592"/>
    </row>
    <row r="214" spans="1:15" s="130" customFormat="1" hidden="1" x14ac:dyDescent="0.3">
      <c r="A214" s="34" t="s">
        <v>50</v>
      </c>
      <c r="B214" s="33" t="s">
        <v>49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>
        <f t="shared" ca="1" si="66"/>
        <v>2128630</v>
      </c>
      <c r="L214" s="173"/>
      <c r="M214" s="173"/>
      <c r="N214" s="501">
        <f ca="1">SUM(J214:M214)</f>
        <v>2128630</v>
      </c>
      <c r="O214" s="592"/>
    </row>
    <row r="215" spans="1:15" s="130" customFormat="1" hidden="1" x14ac:dyDescent="0.3">
      <c r="A215" s="34" t="s">
        <v>48</v>
      </c>
      <c r="B215" s="33" t="s">
        <v>47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>
        <f t="shared" ca="1" si="66"/>
        <v>0</v>
      </c>
      <c r="L215" s="173"/>
      <c r="M215" s="173"/>
      <c r="N215" s="501">
        <f ca="1">SUM(J215:M215)</f>
        <v>0</v>
      </c>
      <c r="O215" s="592"/>
    </row>
    <row r="216" spans="1:15" s="135" customFormat="1" hidden="1" x14ac:dyDescent="0.3">
      <c r="A216" s="28" t="s">
        <v>46</v>
      </c>
      <c r="B216" s="27" t="s">
        <v>45</v>
      </c>
      <c r="C216" s="175">
        <f>SUM(C212:C215)</f>
        <v>0</v>
      </c>
      <c r="D216" s="176">
        <f>SUM(D212:D215)</f>
        <v>0</v>
      </c>
      <c r="E216" s="176">
        <f>SUM(E212:E215)</f>
        <v>0</v>
      </c>
      <c r="F216" s="177">
        <f>IF((SUM(C216:E216))=SUM(F212:F215),SUM(F212:F215),"HIBA!")</f>
        <v>0</v>
      </c>
      <c r="G216" s="175">
        <f>SUM(G212:G215)</f>
        <v>0</v>
      </c>
      <c r="H216" s="176">
        <f>SUM(H212:H215)</f>
        <v>0</v>
      </c>
      <c r="I216" s="176">
        <f>SUM(I212:I215)</f>
        <v>0</v>
      </c>
      <c r="J216" s="177">
        <f>IF((SUM(F216:I216))=SUM(J212:J215),SUM(J212:J215),"HIBA!")</f>
        <v>0</v>
      </c>
      <c r="K216" s="172" t="e">
        <f t="shared" ca="1" si="66"/>
        <v>#VALUE!</v>
      </c>
      <c r="L216" s="176">
        <f>SUM(L212:L215)</f>
        <v>0</v>
      </c>
      <c r="M216" s="176">
        <f>SUM(M212:M215)</f>
        <v>0</v>
      </c>
      <c r="N216" s="502" t="str">
        <f ca="1">IF((SUM(J216:M216))=SUM(N212:N215),SUM(N212:N215),"HIBA!")</f>
        <v>HIBA!</v>
      </c>
      <c r="O216" s="600"/>
    </row>
    <row r="217" spans="1:15" s="130" customFormat="1" x14ac:dyDescent="0.3">
      <c r="A217" s="34" t="s">
        <v>44</v>
      </c>
      <c r="B217" s="33" t="s">
        <v>42</v>
      </c>
      <c r="C217" s="172">
        <v>51524975</v>
      </c>
      <c r="D217" s="173"/>
      <c r="E217" s="173"/>
      <c r="F217" s="174">
        <f>SUM(C217:E217)</f>
        <v>51524975</v>
      </c>
      <c r="G217" s="172">
        <v>-176121</v>
      </c>
      <c r="H217" s="173"/>
      <c r="I217" s="173"/>
      <c r="J217" s="174">
        <f>SUM(F217:I217)</f>
        <v>51348854</v>
      </c>
      <c r="K217" s="172">
        <f t="shared" si="66"/>
        <v>0</v>
      </c>
      <c r="L217" s="173"/>
      <c r="M217" s="173"/>
      <c r="N217" s="501">
        <v>51348854</v>
      </c>
      <c r="O217" s="592">
        <v>51348854</v>
      </c>
    </row>
    <row r="218" spans="1:15" s="130" customFormat="1" hidden="1" x14ac:dyDescent="0.3">
      <c r="A218" s="34" t="s">
        <v>43</v>
      </c>
      <c r="B218" s="33" t="s">
        <v>42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>
        <f t="shared" ca="1" si="66"/>
        <v>2128630</v>
      </c>
      <c r="L218" s="173"/>
      <c r="M218" s="173"/>
      <c r="N218" s="501">
        <f ca="1">SUM(J218:M218)</f>
        <v>2128630</v>
      </c>
      <c r="O218" s="592"/>
    </row>
    <row r="219" spans="1:15" s="130" customFormat="1" hidden="1" x14ac:dyDescent="0.3">
      <c r="A219" s="34" t="s">
        <v>41</v>
      </c>
      <c r="B219" s="33" t="s">
        <v>39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>
        <f t="shared" ca="1" si="66"/>
        <v>0</v>
      </c>
      <c r="L219" s="173"/>
      <c r="M219" s="173"/>
      <c r="N219" s="501">
        <f ca="1">SUM(J219:M219)</f>
        <v>0</v>
      </c>
      <c r="O219" s="592"/>
    </row>
    <row r="220" spans="1:15" s="130" customFormat="1" hidden="1" x14ac:dyDescent="0.3">
      <c r="A220" s="34" t="s">
        <v>40</v>
      </c>
      <c r="B220" s="33" t="s">
        <v>39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>
        <f t="shared" ca="1" si="66"/>
        <v>2128630</v>
      </c>
      <c r="L220" s="173"/>
      <c r="M220" s="173"/>
      <c r="N220" s="501">
        <f ca="1">SUM(J220:M220)</f>
        <v>2128630</v>
      </c>
      <c r="O220" s="592"/>
    </row>
    <row r="221" spans="1:15" s="135" customFormat="1" x14ac:dyDescent="0.3">
      <c r="A221" s="28" t="s">
        <v>38</v>
      </c>
      <c r="B221" s="27" t="s">
        <v>37</v>
      </c>
      <c r="C221" s="175">
        <f>SUM(C217:C220)</f>
        <v>51524975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51524975</v>
      </c>
      <c r="G221" s="175">
        <f>SUM(G217:G220)</f>
        <v>-176121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51348854</v>
      </c>
      <c r="K221" s="436">
        <v>0</v>
      </c>
      <c r="L221" s="176">
        <f>SUM(L217:L220)</f>
        <v>0</v>
      </c>
      <c r="M221" s="176">
        <f>SUM(M217:M220)</f>
        <v>0</v>
      </c>
      <c r="N221" s="502">
        <f ca="1">SUM(N208:N220)</f>
        <v>61884274</v>
      </c>
      <c r="O221" s="593">
        <v>51348854</v>
      </c>
    </row>
    <row r="222" spans="1:15" s="130" customFormat="1" x14ac:dyDescent="0.3">
      <c r="A222" s="34" t="s">
        <v>36</v>
      </c>
      <c r="B222" s="33" t="s">
        <v>35</v>
      </c>
      <c r="C222" s="172">
        <v>960022</v>
      </c>
      <c r="D222" s="173"/>
      <c r="E222" s="173"/>
      <c r="F222" s="174">
        <f t="shared" ref="F222:F228" si="67">SUM(C222:E222)</f>
        <v>960022</v>
      </c>
      <c r="G222" s="172">
        <v>1489022</v>
      </c>
      <c r="H222" s="173"/>
      <c r="I222" s="173"/>
      <c r="J222" s="174">
        <f t="shared" ref="J222:J228" si="68">SUM(F222:I222)</f>
        <v>2449044</v>
      </c>
      <c r="K222" s="172">
        <f t="shared" si="66"/>
        <v>119763</v>
      </c>
      <c r="L222" s="173"/>
      <c r="M222" s="173"/>
      <c r="N222" s="501">
        <v>2568807</v>
      </c>
      <c r="O222" s="592">
        <v>2633060</v>
      </c>
    </row>
    <row r="223" spans="1:15" s="130" customFormat="1" hidden="1" x14ac:dyDescent="0.3">
      <c r="A223" s="34" t="s">
        <v>34</v>
      </c>
      <c r="B223" s="33" t="s">
        <v>33</v>
      </c>
      <c r="C223" s="172"/>
      <c r="D223" s="173"/>
      <c r="E223" s="173"/>
      <c r="F223" s="174">
        <f t="shared" si="67"/>
        <v>0</v>
      </c>
      <c r="G223" s="172"/>
      <c r="H223" s="173"/>
      <c r="I223" s="173"/>
      <c r="J223" s="174">
        <f t="shared" si="68"/>
        <v>0</v>
      </c>
      <c r="K223" s="172">
        <f t="shared" ca="1" si="66"/>
        <v>2020900</v>
      </c>
      <c r="L223" s="173"/>
      <c r="M223" s="173"/>
      <c r="N223" s="501">
        <f t="shared" ref="N223:N228" ca="1" si="69">SUM(J223:M223)</f>
        <v>2020900</v>
      </c>
      <c r="O223" s="592"/>
    </row>
    <row r="224" spans="1:15" s="130" customFormat="1" hidden="1" x14ac:dyDescent="0.3">
      <c r="A224" s="34" t="s">
        <v>32</v>
      </c>
      <c r="B224" s="33" t="s">
        <v>31</v>
      </c>
      <c r="C224" s="172"/>
      <c r="D224" s="173"/>
      <c r="E224" s="173"/>
      <c r="F224" s="174">
        <f t="shared" si="67"/>
        <v>0</v>
      </c>
      <c r="G224" s="172"/>
      <c r="H224" s="173"/>
      <c r="I224" s="173"/>
      <c r="J224" s="174">
        <f t="shared" si="68"/>
        <v>0</v>
      </c>
      <c r="K224" s="172">
        <f t="shared" ca="1" si="66"/>
        <v>2128630</v>
      </c>
      <c r="L224" s="173"/>
      <c r="M224" s="173"/>
      <c r="N224" s="501">
        <f t="shared" ca="1" si="69"/>
        <v>2128630</v>
      </c>
      <c r="O224" s="592"/>
    </row>
    <row r="225" spans="1:15" s="130" customFormat="1" hidden="1" x14ac:dyDescent="0.3">
      <c r="A225" s="34" t="s">
        <v>30</v>
      </c>
      <c r="B225" s="33" t="s">
        <v>29</v>
      </c>
      <c r="C225" s="172"/>
      <c r="D225" s="173"/>
      <c r="E225" s="173"/>
      <c r="F225" s="174">
        <f t="shared" si="67"/>
        <v>0</v>
      </c>
      <c r="G225" s="172"/>
      <c r="H225" s="173"/>
      <c r="I225" s="173"/>
      <c r="J225" s="174">
        <f t="shared" si="68"/>
        <v>0</v>
      </c>
      <c r="K225" s="172">
        <f t="shared" ca="1" si="66"/>
        <v>2020900</v>
      </c>
      <c r="L225" s="173"/>
      <c r="M225" s="173"/>
      <c r="N225" s="501">
        <f t="shared" ca="1" si="69"/>
        <v>2020900</v>
      </c>
      <c r="O225" s="592"/>
    </row>
    <row r="226" spans="1:15" s="130" customFormat="1" hidden="1" x14ac:dyDescent="0.3">
      <c r="A226" s="34" t="s">
        <v>28</v>
      </c>
      <c r="B226" s="33" t="s">
        <v>27</v>
      </c>
      <c r="C226" s="172"/>
      <c r="D226" s="173"/>
      <c r="E226" s="173"/>
      <c r="F226" s="174">
        <f t="shared" si="67"/>
        <v>0</v>
      </c>
      <c r="G226" s="172"/>
      <c r="H226" s="173"/>
      <c r="I226" s="173"/>
      <c r="J226" s="174">
        <f t="shared" si="68"/>
        <v>0</v>
      </c>
      <c r="K226" s="172">
        <f t="shared" ca="1" si="66"/>
        <v>0</v>
      </c>
      <c r="L226" s="173"/>
      <c r="M226" s="173"/>
      <c r="N226" s="501">
        <f t="shared" ca="1" si="69"/>
        <v>0</v>
      </c>
      <c r="O226" s="592"/>
    </row>
    <row r="227" spans="1:15" s="130" customFormat="1" hidden="1" x14ac:dyDescent="0.3">
      <c r="A227" s="34" t="s">
        <v>26</v>
      </c>
      <c r="B227" s="33" t="s">
        <v>25</v>
      </c>
      <c r="C227" s="172"/>
      <c r="D227" s="173"/>
      <c r="E227" s="173"/>
      <c r="F227" s="174">
        <f t="shared" si="67"/>
        <v>0</v>
      </c>
      <c r="G227" s="172"/>
      <c r="H227" s="173"/>
      <c r="I227" s="173"/>
      <c r="J227" s="174">
        <f t="shared" si="68"/>
        <v>0</v>
      </c>
      <c r="K227" s="172">
        <f t="shared" ca="1" si="66"/>
        <v>2020900</v>
      </c>
      <c r="L227" s="173"/>
      <c r="M227" s="173"/>
      <c r="N227" s="501">
        <f t="shared" ca="1" si="69"/>
        <v>2020900</v>
      </c>
      <c r="O227" s="592"/>
    </row>
    <row r="228" spans="1:15" s="130" customFormat="1" hidden="1" x14ac:dyDescent="0.3">
      <c r="A228" s="34" t="s">
        <v>24</v>
      </c>
      <c r="B228" s="33" t="s">
        <v>23</v>
      </c>
      <c r="C228" s="172"/>
      <c r="D228" s="173"/>
      <c r="E228" s="173"/>
      <c r="F228" s="174">
        <f t="shared" si="67"/>
        <v>0</v>
      </c>
      <c r="G228" s="172"/>
      <c r="H228" s="173"/>
      <c r="I228" s="173"/>
      <c r="J228" s="174">
        <f t="shared" si="68"/>
        <v>0</v>
      </c>
      <c r="K228" s="172">
        <f t="shared" ca="1" si="66"/>
        <v>2128630</v>
      </c>
      <c r="L228" s="173"/>
      <c r="M228" s="173"/>
      <c r="N228" s="501">
        <f t="shared" ca="1" si="69"/>
        <v>2128630</v>
      </c>
      <c r="O228" s="592"/>
    </row>
    <row r="229" spans="1:15" s="135" customFormat="1" hidden="1" x14ac:dyDescent="0.3">
      <c r="A229" s="28" t="s">
        <v>22</v>
      </c>
      <c r="B229" s="27" t="s">
        <v>21</v>
      </c>
      <c r="C229" s="175">
        <f>SUM(C227:C228)</f>
        <v>0</v>
      </c>
      <c r="D229" s="176">
        <f>SUM(D227:D228)</f>
        <v>0</v>
      </c>
      <c r="E229" s="176">
        <f>SUM(E227:E228)</f>
        <v>0</v>
      </c>
      <c r="F229" s="177">
        <f>IF((SUM(C229:E229))=SUM(F227:F228),SUM(F227:F228),"HIBA!")</f>
        <v>0</v>
      </c>
      <c r="G229" s="175">
        <f>SUM(G227:G228)</f>
        <v>0</v>
      </c>
      <c r="H229" s="176">
        <f>SUM(H227:H228)</f>
        <v>0</v>
      </c>
      <c r="I229" s="176">
        <f>SUM(I227:I228)</f>
        <v>0</v>
      </c>
      <c r="J229" s="177">
        <f>IF((SUM(F229:I229))=SUM(J227:J228),SUM(J227:J228),"HIBA!")</f>
        <v>0</v>
      </c>
      <c r="K229" s="172">
        <f t="shared" ca="1" si="66"/>
        <v>0</v>
      </c>
      <c r="L229" s="176">
        <f>SUM(L227:L228)</f>
        <v>0</v>
      </c>
      <c r="M229" s="176">
        <f>SUM(M227:M228)</f>
        <v>0</v>
      </c>
      <c r="N229" s="502" t="str">
        <f ca="1">IF((SUM(J229:M229))=SUM(N227:N228),SUM(N227:N228),"HIBA!")</f>
        <v>HIBA!</v>
      </c>
      <c r="O229" s="600"/>
    </row>
    <row r="230" spans="1:15" s="135" customFormat="1" x14ac:dyDescent="0.3">
      <c r="A230" s="28" t="s">
        <v>20</v>
      </c>
      <c r="B230" s="27" t="s">
        <v>19</v>
      </c>
      <c r="C230" s="175">
        <f>SUM(C221:C226,C216,C211,C229)</f>
        <v>52484997</v>
      </c>
      <c r="D230" s="176">
        <f>SUM(D221:D226,D216,D211,D229)</f>
        <v>0</v>
      </c>
      <c r="E230" s="176">
        <f>SUM(E221:E226,E216,E211,E229)</f>
        <v>0</v>
      </c>
      <c r="F230" s="177">
        <f>IF((SUM(C230:E230))=SUM(F221:F226,F216,F211,F229),SUM(F221:F226,F216,F211,F229),"HIBA!")</f>
        <v>52484997</v>
      </c>
      <c r="G230" s="175">
        <f>SUM(G221:G226,G216,G211,G229)</f>
        <v>1312901</v>
      </c>
      <c r="H230" s="176">
        <f>SUM(H221:H226,H216,H211,H229)</f>
        <v>0</v>
      </c>
      <c r="I230" s="176">
        <f>SUM(I221:I226,I216,I211,I229)</f>
        <v>0</v>
      </c>
      <c r="J230" s="177">
        <f>IF((SUM(F230:I230))=SUM(J221:J226,J216,J211,J229),SUM(J221:J226,J216,J211,J229),"HIBA!")</f>
        <v>53797898</v>
      </c>
      <c r="K230" s="436">
        <f t="shared" si="66"/>
        <v>119763</v>
      </c>
      <c r="L230" s="176">
        <f>SUM(L221:L226,L216,L211,L229)</f>
        <v>0</v>
      </c>
      <c r="M230" s="176">
        <f>SUM(M221:M226,M216,M211,M229)</f>
        <v>0</v>
      </c>
      <c r="N230" s="502">
        <v>53917661</v>
      </c>
      <c r="O230" s="593">
        <v>53981914</v>
      </c>
    </row>
    <row r="231" spans="1:15" s="130" customFormat="1" hidden="1" x14ac:dyDescent="0.3">
      <c r="A231" s="34" t="s">
        <v>18</v>
      </c>
      <c r="B231" s="33" t="s">
        <v>17</v>
      </c>
      <c r="C231" s="172"/>
      <c r="D231" s="173"/>
      <c r="E231" s="173"/>
      <c r="F231" s="174">
        <f>SUM(C231:E231)</f>
        <v>0</v>
      </c>
      <c r="G231" s="172"/>
      <c r="H231" s="173"/>
      <c r="I231" s="173"/>
      <c r="J231" s="174">
        <f>SUM(F231:I231)</f>
        <v>0</v>
      </c>
      <c r="K231" s="172">
        <f t="shared" ca="1" si="66"/>
        <v>2568807</v>
      </c>
      <c r="L231" s="173"/>
      <c r="M231" s="173"/>
      <c r="N231" s="502">
        <f t="shared" ref="N231:N238" ca="1" si="70">SUM(N222:N223)</f>
        <v>2568807</v>
      </c>
      <c r="O231" s="592"/>
    </row>
    <row r="232" spans="1:15" s="130" customFormat="1" hidden="1" x14ac:dyDescent="0.3">
      <c r="A232" s="34" t="s">
        <v>16</v>
      </c>
      <c r="B232" s="33" t="s">
        <v>15</v>
      </c>
      <c r="C232" s="172"/>
      <c r="D232" s="173"/>
      <c r="E232" s="173"/>
      <c r="F232" s="174">
        <f>SUM(C232:E232)</f>
        <v>0</v>
      </c>
      <c r="G232" s="172"/>
      <c r="H232" s="173"/>
      <c r="I232" s="173"/>
      <c r="J232" s="174">
        <f>SUM(F232:I232)</f>
        <v>0</v>
      </c>
      <c r="K232" s="172">
        <f t="shared" ca="1" si="66"/>
        <v>0</v>
      </c>
      <c r="L232" s="173"/>
      <c r="M232" s="173"/>
      <c r="N232" s="502">
        <f t="shared" ca="1" si="70"/>
        <v>0</v>
      </c>
      <c r="O232" s="592"/>
    </row>
    <row r="233" spans="1:15" s="130" customFormat="1" hidden="1" x14ac:dyDescent="0.3">
      <c r="A233" s="34" t="s">
        <v>14</v>
      </c>
      <c r="B233" s="33" t="s">
        <v>13</v>
      </c>
      <c r="C233" s="172"/>
      <c r="D233" s="173"/>
      <c r="E233" s="173"/>
      <c r="F233" s="174">
        <f>SUM(C233:E233)</f>
        <v>0</v>
      </c>
      <c r="G233" s="172"/>
      <c r="H233" s="173"/>
      <c r="I233" s="173"/>
      <c r="J233" s="174">
        <f>SUM(F233:I233)</f>
        <v>0</v>
      </c>
      <c r="K233" s="172">
        <f t="shared" ca="1" si="66"/>
        <v>0</v>
      </c>
      <c r="L233" s="173"/>
      <c r="M233" s="173"/>
      <c r="N233" s="502">
        <f t="shared" ca="1" si="70"/>
        <v>0</v>
      </c>
      <c r="O233" s="592"/>
    </row>
    <row r="234" spans="1:15" s="130" customFormat="1" ht="26.4" hidden="1" x14ac:dyDescent="0.3">
      <c r="A234" s="34" t="s">
        <v>12</v>
      </c>
      <c r="B234" s="33" t="s">
        <v>11</v>
      </c>
      <c r="C234" s="172"/>
      <c r="D234" s="173"/>
      <c r="E234" s="173"/>
      <c r="F234" s="174">
        <f>SUM(C234:E234)</f>
        <v>0</v>
      </c>
      <c r="G234" s="172"/>
      <c r="H234" s="173"/>
      <c r="I234" s="173"/>
      <c r="J234" s="174">
        <f>SUM(F234:I234)</f>
        <v>0</v>
      </c>
      <c r="K234" s="172">
        <f t="shared" ca="1" si="66"/>
        <v>0</v>
      </c>
      <c r="L234" s="173"/>
      <c r="M234" s="173"/>
      <c r="N234" s="502">
        <f t="shared" ca="1" si="70"/>
        <v>0</v>
      </c>
      <c r="O234" s="592"/>
    </row>
    <row r="235" spans="1:15" s="130" customFormat="1" hidden="1" x14ac:dyDescent="0.3">
      <c r="A235" s="34" t="s">
        <v>10</v>
      </c>
      <c r="B235" s="33" t="s">
        <v>9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>
        <f t="shared" ca="1" si="66"/>
        <v>2020900</v>
      </c>
      <c r="L235" s="173"/>
      <c r="M235" s="173"/>
      <c r="N235" s="502">
        <f t="shared" ca="1" si="70"/>
        <v>2020900</v>
      </c>
      <c r="O235" s="592"/>
    </row>
    <row r="236" spans="1:15" s="135" customFormat="1" hidden="1" x14ac:dyDescent="0.3">
      <c r="A236" s="28" t="s">
        <v>8</v>
      </c>
      <c r="B236" s="27" t="s">
        <v>7</v>
      </c>
      <c r="C236" s="175">
        <f>SUM(C231:C235)</f>
        <v>0</v>
      </c>
      <c r="D236" s="176">
        <f>SUM(D231:D235)</f>
        <v>0</v>
      </c>
      <c r="E236" s="176">
        <f>SUM(E231:E235)</f>
        <v>0</v>
      </c>
      <c r="F236" s="177">
        <f>IF((SUM(C236:E236))=SUM(F231:F235),SUM(F231:F235),"HIBA!")</f>
        <v>0</v>
      </c>
      <c r="G236" s="175">
        <f>SUM(G231:G235)</f>
        <v>0</v>
      </c>
      <c r="H236" s="176">
        <f>SUM(H231:H235)</f>
        <v>0</v>
      </c>
      <c r="I236" s="176">
        <f>SUM(I231:I235)</f>
        <v>0</v>
      </c>
      <c r="J236" s="177">
        <f>IF((SUM(F236:I236))=SUM(J231:J235),SUM(J231:J235),"HIBA!")</f>
        <v>0</v>
      </c>
      <c r="K236" s="172">
        <f t="shared" ca="1" si="66"/>
        <v>0</v>
      </c>
      <c r="L236" s="176">
        <f>SUM(L231:L235)</f>
        <v>0</v>
      </c>
      <c r="M236" s="176">
        <f>SUM(M231:M235)</f>
        <v>0</v>
      </c>
      <c r="N236" s="502">
        <f t="shared" ca="1" si="70"/>
        <v>0</v>
      </c>
      <c r="O236" s="600"/>
    </row>
    <row r="237" spans="1:15" s="149" customFormat="1" hidden="1" x14ac:dyDescent="0.3">
      <c r="A237" s="22" t="s">
        <v>6</v>
      </c>
      <c r="B237" s="21" t="s">
        <v>5</v>
      </c>
      <c r="C237" s="179"/>
      <c r="D237" s="180"/>
      <c r="E237" s="180"/>
      <c r="F237" s="178">
        <f>SUM(C237:E237)</f>
        <v>0</v>
      </c>
      <c r="G237" s="179"/>
      <c r="H237" s="180"/>
      <c r="I237" s="180"/>
      <c r="J237" s="178">
        <f>SUM(F237:I237)</f>
        <v>0</v>
      </c>
      <c r="K237" s="172">
        <f t="shared" ca="1" si="66"/>
        <v>0</v>
      </c>
      <c r="L237" s="180"/>
      <c r="M237" s="180"/>
      <c r="N237" s="502">
        <f t="shared" ca="1" si="70"/>
        <v>0</v>
      </c>
      <c r="O237" s="596"/>
    </row>
    <row r="238" spans="1:15" s="149" customFormat="1" hidden="1" x14ac:dyDescent="0.3">
      <c r="A238" s="22" t="s">
        <v>4</v>
      </c>
      <c r="B238" s="21" t="s">
        <v>3</v>
      </c>
      <c r="C238" s="179"/>
      <c r="D238" s="180"/>
      <c r="E238" s="180"/>
      <c r="F238" s="178">
        <f>SUM(C238:E238)</f>
        <v>0</v>
      </c>
      <c r="G238" s="179"/>
      <c r="H238" s="180"/>
      <c r="I238" s="180"/>
      <c r="J238" s="178">
        <f>SUM(F238:I238)</f>
        <v>0</v>
      </c>
      <c r="K238" s="172">
        <f t="shared" ca="1" si="66"/>
        <v>53917661</v>
      </c>
      <c r="L238" s="180"/>
      <c r="M238" s="180"/>
      <c r="N238" s="502">
        <f t="shared" ca="1" si="70"/>
        <v>53917661</v>
      </c>
      <c r="O238" s="596"/>
    </row>
    <row r="239" spans="1:15" s="140" customFormat="1" ht="13.8" x14ac:dyDescent="0.3">
      <c r="A239" s="16" t="s">
        <v>2</v>
      </c>
      <c r="B239" s="15" t="s">
        <v>1</v>
      </c>
      <c r="C239" s="181">
        <f>SUM(C236:C238,C230)</f>
        <v>52484997</v>
      </c>
      <c r="D239" s="182">
        <f>SUM(D236:D238,D230)</f>
        <v>0</v>
      </c>
      <c r="E239" s="182">
        <f>SUM(E236:E238,E230)</f>
        <v>0</v>
      </c>
      <c r="F239" s="183">
        <f>IF((SUM(C239:E239))=SUM(F236:F238,F230),SUM(F236:F238,F230),"HIBA!")</f>
        <v>52484997</v>
      </c>
      <c r="G239" s="181">
        <f>SUM(G236:G238,G230)</f>
        <v>1312901</v>
      </c>
      <c r="H239" s="182">
        <f>SUM(H236:H238,H230)</f>
        <v>0</v>
      </c>
      <c r="I239" s="182">
        <f>SUM(I236:I238,I230)</f>
        <v>0</v>
      </c>
      <c r="J239" s="183">
        <f>IF((SUM(F239:I239))=SUM(J236:J238,J230),SUM(J236:J238,J230),"HIBA!")</f>
        <v>53797898</v>
      </c>
      <c r="K239" s="438">
        <f t="shared" si="66"/>
        <v>119763</v>
      </c>
      <c r="L239" s="182">
        <f>SUM(L236:L238,L230)</f>
        <v>0</v>
      </c>
      <c r="M239" s="182">
        <f>SUM(M236:M238,M230)</f>
        <v>0</v>
      </c>
      <c r="N239" s="507">
        <v>53917661</v>
      </c>
      <c r="O239" s="594">
        <v>53981914</v>
      </c>
    </row>
    <row r="240" spans="1:15" s="155" customFormat="1" ht="16.2" thickBot="1" x14ac:dyDescent="0.35">
      <c r="A240" s="162" t="s">
        <v>0</v>
      </c>
      <c r="B240" s="9"/>
      <c r="C240" s="190">
        <f>SUM(C239,C207)</f>
        <v>108115591</v>
      </c>
      <c r="D240" s="191">
        <f>SUM(D239,D207)</f>
        <v>0</v>
      </c>
      <c r="E240" s="191">
        <f>SUM(E239,E207)</f>
        <v>0</v>
      </c>
      <c r="F240" s="192">
        <f>IF((SUM(C240:E240))=SUM(F239,F207),SUM(F239,F207),"HIBA!")</f>
        <v>108115591</v>
      </c>
      <c r="G240" s="190">
        <f>SUM(G239,G207)</f>
        <v>2862901</v>
      </c>
      <c r="H240" s="191">
        <f>SUM(H239,H207)</f>
        <v>0</v>
      </c>
      <c r="I240" s="191">
        <f>SUM(I239,I207)</f>
        <v>0</v>
      </c>
      <c r="J240" s="192">
        <f>SUM(J239+J207)</f>
        <v>129799223</v>
      </c>
      <c r="K240" s="439">
        <f>K207+K239</f>
        <v>2248393</v>
      </c>
      <c r="L240" s="191">
        <f>SUM(L239,L207)</f>
        <v>0</v>
      </c>
      <c r="M240" s="191">
        <f>SUM(M239,M207)</f>
        <v>0</v>
      </c>
      <c r="N240" s="508">
        <f ca="1">SUM(N239+N207)</f>
        <v>132047616</v>
      </c>
      <c r="O240" s="621">
        <f>SUM(O239+O207)</f>
        <v>115989839</v>
      </c>
    </row>
    <row r="241" spans="3:14" x14ac:dyDescent="0.3">
      <c r="C241" s="193"/>
      <c r="D241" s="193">
        <f>D240-D137</f>
        <v>0</v>
      </c>
      <c r="E241" s="193">
        <f>E240-E137</f>
        <v>0</v>
      </c>
      <c r="F241" s="193">
        <f>F240-F137</f>
        <v>0</v>
      </c>
      <c r="G241" s="193"/>
      <c r="H241" s="193"/>
      <c r="I241" s="193"/>
      <c r="J241" s="193"/>
      <c r="N241" s="114" t="str">
        <f ca="1">IF(N137=N240,"",N137-N240)</f>
        <v/>
      </c>
    </row>
    <row r="244" spans="3:14" x14ac:dyDescent="0.3">
      <c r="K244" s="113" t="s">
        <v>761</v>
      </c>
    </row>
  </sheetData>
  <sheetProtection selectLockedCells="1"/>
  <mergeCells count="10">
    <mergeCell ref="A3:B3"/>
    <mergeCell ref="B5:C5"/>
    <mergeCell ref="C143:E143"/>
    <mergeCell ref="G143:I143"/>
    <mergeCell ref="K143:M143"/>
    <mergeCell ref="A139:J139"/>
    <mergeCell ref="A4:N4"/>
    <mergeCell ref="C6:E6"/>
    <mergeCell ref="G6:I6"/>
    <mergeCell ref="K6:M6"/>
  </mergeCells>
  <pageMargins left="0.25" right="0.25" top="0.75" bottom="0.75" header="0.3" footer="0.3"/>
  <pageSetup paperSize="8" fitToWidth="0" orientation="portrait" r:id="rId1"/>
  <headerFooter alignWithMargins="0"/>
  <rowBreaks count="1" manualBreakCount="1">
    <brk id="138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F54"/>
  <sheetViews>
    <sheetView zoomScale="65" zoomScaleNormal="65" workbookViewId="0">
      <selection activeCell="G2" sqref="G2:M2"/>
    </sheetView>
  </sheetViews>
  <sheetFormatPr defaultRowHeight="14.4" x14ac:dyDescent="0.3"/>
  <cols>
    <col min="1" max="1" width="5.88671875" customWidth="1"/>
    <col min="8" max="8" width="8" customWidth="1"/>
    <col min="9" max="9" width="9.109375" hidden="1" customWidth="1"/>
    <col min="10" max="10" width="0.88671875" hidden="1" customWidth="1"/>
    <col min="11" max="11" width="9.109375" hidden="1" customWidth="1"/>
    <col min="17" max="17" width="10" bestFit="1" customWidth="1"/>
    <col min="20" max="20" width="11.5546875" customWidth="1"/>
    <col min="31" max="31" width="10.33203125" bestFit="1" customWidth="1"/>
  </cols>
  <sheetData>
    <row r="1" spans="1:32" ht="15" customHeight="1" x14ac:dyDescent="0.3">
      <c r="A1" s="790"/>
      <c r="B1" s="790"/>
      <c r="C1" s="403"/>
      <c r="D1" s="403"/>
      <c r="E1" s="403"/>
      <c r="F1" s="403"/>
      <c r="G1" s="791"/>
      <c r="H1" s="791"/>
      <c r="I1" s="791"/>
      <c r="J1" s="791"/>
      <c r="K1" s="791"/>
      <c r="L1" s="791"/>
      <c r="M1" s="792"/>
      <c r="N1" s="751" t="s">
        <v>777</v>
      </c>
      <c r="O1" s="758" t="s">
        <v>778</v>
      </c>
      <c r="P1" s="751" t="s">
        <v>779</v>
      </c>
      <c r="Q1" s="751" t="s">
        <v>780</v>
      </c>
      <c r="R1" s="758" t="s">
        <v>781</v>
      </c>
      <c r="S1" s="751" t="s">
        <v>782</v>
      </c>
      <c r="T1" s="758" t="s">
        <v>852</v>
      </c>
      <c r="U1" s="751" t="s">
        <v>783</v>
      </c>
      <c r="V1" s="751" t="s">
        <v>1024</v>
      </c>
      <c r="W1" s="758" t="s">
        <v>853</v>
      </c>
      <c r="X1" s="758" t="s">
        <v>854</v>
      </c>
      <c r="Y1" s="751" t="s">
        <v>784</v>
      </c>
      <c r="Z1" s="758" t="s">
        <v>855</v>
      </c>
      <c r="AA1" s="758" t="s">
        <v>785</v>
      </c>
      <c r="AB1" s="751" t="s">
        <v>786</v>
      </c>
      <c r="AC1" s="758" t="s">
        <v>856</v>
      </c>
      <c r="AD1" s="751" t="s">
        <v>857</v>
      </c>
      <c r="AE1" s="758" t="s">
        <v>1025</v>
      </c>
      <c r="AF1" s="751" t="s">
        <v>858</v>
      </c>
    </row>
    <row r="2" spans="1:32" x14ac:dyDescent="0.3">
      <c r="A2" s="403"/>
      <c r="B2" s="403"/>
      <c r="C2" s="403"/>
      <c r="D2" s="403"/>
      <c r="E2" s="403"/>
      <c r="F2" s="403"/>
      <c r="G2" s="700" t="s">
        <v>1065</v>
      </c>
      <c r="H2" s="700"/>
      <c r="I2" s="700"/>
      <c r="J2" s="700"/>
      <c r="K2" s="700"/>
      <c r="L2" s="700"/>
      <c r="M2" s="783"/>
      <c r="N2" s="751"/>
      <c r="O2" s="759"/>
      <c r="P2" s="751"/>
      <c r="Q2" s="751"/>
      <c r="R2" s="759"/>
      <c r="S2" s="751"/>
      <c r="T2" s="759"/>
      <c r="U2" s="751"/>
      <c r="V2" s="751"/>
      <c r="W2" s="759"/>
      <c r="X2" s="759"/>
      <c r="Y2" s="751"/>
      <c r="Z2" s="759"/>
      <c r="AA2" s="759"/>
      <c r="AB2" s="751"/>
      <c r="AC2" s="759"/>
      <c r="AD2" s="751"/>
      <c r="AE2" s="759"/>
      <c r="AF2" s="751"/>
    </row>
    <row r="3" spans="1:32" x14ac:dyDescent="0.3">
      <c r="A3" s="403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83"/>
      <c r="M3" s="483"/>
      <c r="N3" s="751"/>
      <c r="O3" s="759"/>
      <c r="P3" s="751"/>
      <c r="Q3" s="751"/>
      <c r="R3" s="759"/>
      <c r="S3" s="751"/>
      <c r="T3" s="759"/>
      <c r="U3" s="751"/>
      <c r="V3" s="751"/>
      <c r="W3" s="759"/>
      <c r="X3" s="759"/>
      <c r="Y3" s="751"/>
      <c r="Z3" s="759"/>
      <c r="AA3" s="759"/>
      <c r="AB3" s="751"/>
      <c r="AC3" s="759"/>
      <c r="AD3" s="751"/>
      <c r="AE3" s="759"/>
      <c r="AF3" s="751"/>
    </row>
    <row r="4" spans="1:32" x14ac:dyDescent="0.3">
      <c r="A4" s="752" t="s">
        <v>1010</v>
      </c>
      <c r="B4" s="752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84"/>
      <c r="N4" s="751"/>
      <c r="O4" s="759"/>
      <c r="P4" s="751"/>
      <c r="Q4" s="751"/>
      <c r="R4" s="759"/>
      <c r="S4" s="751"/>
      <c r="T4" s="759"/>
      <c r="U4" s="751"/>
      <c r="V4" s="751"/>
      <c r="W4" s="759"/>
      <c r="X4" s="759"/>
      <c r="Y4" s="751"/>
      <c r="Z4" s="759"/>
      <c r="AA4" s="759"/>
      <c r="AB4" s="751"/>
      <c r="AC4" s="759"/>
      <c r="AD4" s="751"/>
      <c r="AE4" s="759"/>
      <c r="AF4" s="751"/>
    </row>
    <row r="5" spans="1:32" x14ac:dyDescent="0.3">
      <c r="A5" s="705" t="s">
        <v>1009</v>
      </c>
      <c r="B5" s="705"/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85"/>
      <c r="N5" s="751"/>
      <c r="O5" s="759"/>
      <c r="P5" s="751"/>
      <c r="Q5" s="751"/>
      <c r="R5" s="759"/>
      <c r="S5" s="751"/>
      <c r="T5" s="759"/>
      <c r="U5" s="751"/>
      <c r="V5" s="751"/>
      <c r="W5" s="759"/>
      <c r="X5" s="759"/>
      <c r="Y5" s="751"/>
      <c r="Z5" s="759"/>
      <c r="AA5" s="759"/>
      <c r="AB5" s="751"/>
      <c r="AC5" s="759"/>
      <c r="AD5" s="751"/>
      <c r="AE5" s="759"/>
      <c r="AF5" s="751"/>
    </row>
    <row r="6" spans="1:32" x14ac:dyDescent="0.3">
      <c r="A6" s="705"/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85"/>
      <c r="N6" s="751"/>
      <c r="O6" s="759"/>
      <c r="P6" s="751"/>
      <c r="Q6" s="751"/>
      <c r="R6" s="759"/>
      <c r="S6" s="751"/>
      <c r="T6" s="759"/>
      <c r="U6" s="751"/>
      <c r="V6" s="751"/>
      <c r="W6" s="759"/>
      <c r="X6" s="759"/>
      <c r="Y6" s="751"/>
      <c r="Z6" s="759"/>
      <c r="AA6" s="759"/>
      <c r="AB6" s="751"/>
      <c r="AC6" s="759"/>
      <c r="AD6" s="751"/>
      <c r="AE6" s="759"/>
      <c r="AF6" s="751"/>
    </row>
    <row r="7" spans="1:32" x14ac:dyDescent="0.3">
      <c r="A7" s="483"/>
      <c r="B7" s="483"/>
      <c r="C7" s="483"/>
      <c r="D7" s="483"/>
      <c r="E7" s="483"/>
      <c r="F7" s="483"/>
      <c r="G7" s="753"/>
      <c r="H7" s="753"/>
      <c r="I7" s="753"/>
      <c r="J7" s="753"/>
      <c r="K7" s="753"/>
      <c r="L7" s="753"/>
      <c r="M7" s="786"/>
      <c r="N7" s="751"/>
      <c r="O7" s="760"/>
      <c r="P7" s="751"/>
      <c r="Q7" s="751"/>
      <c r="R7" s="760"/>
      <c r="S7" s="751"/>
      <c r="T7" s="760"/>
      <c r="U7" s="751"/>
      <c r="V7" s="751"/>
      <c r="W7" s="760"/>
      <c r="X7" s="760"/>
      <c r="Y7" s="751"/>
      <c r="Z7" s="760"/>
      <c r="AA7" s="760"/>
      <c r="AB7" s="751"/>
      <c r="AC7" s="760"/>
      <c r="AD7" s="751"/>
      <c r="AE7" s="760"/>
      <c r="AF7" s="751"/>
    </row>
    <row r="8" spans="1:32" x14ac:dyDescent="0.3">
      <c r="A8" s="754" t="s">
        <v>859</v>
      </c>
      <c r="B8" s="755"/>
      <c r="C8" s="755"/>
      <c r="D8" s="755"/>
      <c r="E8" s="755"/>
      <c r="F8" s="755"/>
      <c r="G8" s="755"/>
      <c r="H8" s="755"/>
      <c r="I8" s="755"/>
      <c r="J8" s="793"/>
      <c r="K8" s="793"/>
      <c r="L8" s="794"/>
      <c r="M8" s="794"/>
      <c r="N8" s="537"/>
      <c r="O8" s="537"/>
      <c r="P8" s="537"/>
      <c r="Q8" s="537"/>
      <c r="R8" s="537"/>
      <c r="S8" s="537"/>
      <c r="T8" s="537"/>
      <c r="U8" s="537"/>
      <c r="V8" s="537"/>
      <c r="W8" s="537"/>
      <c r="X8" s="537"/>
      <c r="Y8" s="537"/>
      <c r="Z8" s="537"/>
      <c r="AA8" s="537"/>
      <c r="AB8" s="537"/>
      <c r="AC8" s="548"/>
      <c r="AD8" s="548"/>
      <c r="AE8" s="548"/>
      <c r="AF8" s="548"/>
    </row>
    <row r="9" spans="1:32" x14ac:dyDescent="0.3">
      <c r="A9" s="534"/>
      <c r="B9" s="761" t="s">
        <v>521</v>
      </c>
      <c r="C9" s="761"/>
      <c r="D9" s="761"/>
      <c r="E9" s="761"/>
      <c r="F9" s="761"/>
      <c r="G9" s="761"/>
      <c r="H9" s="761"/>
      <c r="I9" s="762"/>
      <c r="J9" s="762"/>
      <c r="K9" s="762"/>
      <c r="L9" s="761"/>
      <c r="M9" s="795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48"/>
      <c r="AD9" s="548"/>
      <c r="AE9" s="548"/>
      <c r="AF9" s="548"/>
    </row>
    <row r="10" spans="1:32" x14ac:dyDescent="0.3">
      <c r="A10" s="536" t="s">
        <v>700</v>
      </c>
      <c r="B10" s="787" t="s">
        <v>701</v>
      </c>
      <c r="C10" s="788"/>
      <c r="D10" s="788"/>
      <c r="E10" s="788"/>
      <c r="F10" s="788"/>
      <c r="G10" s="788"/>
      <c r="H10" s="788"/>
      <c r="I10" s="788"/>
      <c r="J10" s="788"/>
      <c r="K10" s="789"/>
      <c r="L10" s="787" t="s">
        <v>702</v>
      </c>
      <c r="M10" s="789"/>
      <c r="N10" s="536" t="s">
        <v>703</v>
      </c>
      <c r="O10" s="536" t="s">
        <v>704</v>
      </c>
      <c r="P10" s="536" t="s">
        <v>737</v>
      </c>
      <c r="Q10" s="536" t="s">
        <v>738</v>
      </c>
      <c r="R10" s="536" t="s">
        <v>747</v>
      </c>
      <c r="S10" s="536" t="s">
        <v>860</v>
      </c>
      <c r="T10" s="536" t="s">
        <v>790</v>
      </c>
      <c r="U10" s="536" t="s">
        <v>861</v>
      </c>
      <c r="V10" s="536" t="s">
        <v>791</v>
      </c>
      <c r="W10" s="536" t="s">
        <v>792</v>
      </c>
      <c r="X10" s="536" t="s">
        <v>793</v>
      </c>
      <c r="Y10" s="536" t="s">
        <v>794</v>
      </c>
      <c r="Z10" s="536" t="s">
        <v>795</v>
      </c>
      <c r="AA10" s="536" t="s">
        <v>863</v>
      </c>
      <c r="AB10" s="536" t="s">
        <v>864</v>
      </c>
      <c r="AC10" s="536" t="s">
        <v>765</v>
      </c>
      <c r="AD10" s="536" t="s">
        <v>865</v>
      </c>
      <c r="AE10" s="536" t="s">
        <v>866</v>
      </c>
      <c r="AF10" s="528" t="s">
        <v>867</v>
      </c>
    </row>
    <row r="11" spans="1:32" ht="17.25" customHeight="1" x14ac:dyDescent="0.3">
      <c r="A11" s="549">
        <v>1</v>
      </c>
      <c r="B11" s="777" t="s">
        <v>868</v>
      </c>
      <c r="C11" s="777"/>
      <c r="D11" s="777"/>
      <c r="E11" s="777"/>
      <c r="F11" s="777"/>
      <c r="G11" s="777"/>
      <c r="H11" s="777"/>
      <c r="I11" s="777"/>
      <c r="J11" s="777"/>
      <c r="K11" s="777"/>
      <c r="L11" s="778">
        <v>3287206</v>
      </c>
      <c r="M11" s="779"/>
      <c r="N11" s="522"/>
      <c r="O11" s="522"/>
      <c r="P11" s="522"/>
      <c r="Q11" s="522"/>
      <c r="R11" s="522"/>
      <c r="S11" s="522">
        <v>3227398</v>
      </c>
      <c r="T11" s="522"/>
      <c r="U11" s="522"/>
      <c r="V11" s="522"/>
      <c r="W11" s="522"/>
      <c r="X11" s="522"/>
      <c r="Y11" s="522"/>
      <c r="Z11" s="522"/>
      <c r="AA11" s="522">
        <v>59808</v>
      </c>
      <c r="AB11" s="522"/>
      <c r="AC11" s="522"/>
      <c r="AD11" s="522"/>
      <c r="AE11" s="522"/>
      <c r="AF11" s="522"/>
    </row>
    <row r="12" spans="1:32" x14ac:dyDescent="0.3">
      <c r="A12" s="549">
        <v>2</v>
      </c>
      <c r="B12" s="777" t="s">
        <v>869</v>
      </c>
      <c r="C12" s="777"/>
      <c r="D12" s="777"/>
      <c r="E12" s="777"/>
      <c r="F12" s="777"/>
      <c r="G12" s="777"/>
      <c r="H12" s="777"/>
      <c r="I12" s="777"/>
      <c r="J12" s="777"/>
      <c r="K12" s="777"/>
      <c r="L12" s="778">
        <v>252518</v>
      </c>
      <c r="M12" s="779"/>
      <c r="N12" s="522">
        <v>32970</v>
      </c>
      <c r="O12" s="522"/>
      <c r="P12" s="522"/>
      <c r="Q12" s="522"/>
      <c r="R12" s="522"/>
      <c r="S12" s="522">
        <v>219848</v>
      </c>
      <c r="T12" s="522"/>
      <c r="U12" s="522"/>
      <c r="V12" s="522"/>
      <c r="W12" s="522"/>
      <c r="X12" s="522"/>
      <c r="Y12" s="522"/>
      <c r="Z12" s="522"/>
      <c r="AA12" s="522"/>
      <c r="AB12" s="522"/>
      <c r="AC12" s="522"/>
      <c r="AD12" s="522"/>
      <c r="AE12" s="522"/>
      <c r="AF12" s="522"/>
    </row>
    <row r="13" spans="1:32" x14ac:dyDescent="0.3">
      <c r="A13" s="549">
        <v>3</v>
      </c>
      <c r="B13" s="777" t="s">
        <v>870</v>
      </c>
      <c r="C13" s="777"/>
      <c r="D13" s="777"/>
      <c r="E13" s="777"/>
      <c r="F13" s="777"/>
      <c r="G13" s="777"/>
      <c r="H13" s="777"/>
      <c r="I13" s="777"/>
      <c r="J13" s="777"/>
      <c r="K13" s="777"/>
      <c r="L13" s="778">
        <v>83970</v>
      </c>
      <c r="M13" s="779"/>
      <c r="N13" s="522">
        <v>83970</v>
      </c>
      <c r="O13" s="522"/>
      <c r="P13" s="522"/>
      <c r="Q13" s="522"/>
      <c r="R13" s="522"/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522"/>
      <c r="AF13" s="522"/>
    </row>
    <row r="14" spans="1:32" x14ac:dyDescent="0.3">
      <c r="A14" s="549">
        <v>4</v>
      </c>
      <c r="B14" s="777" t="s">
        <v>871</v>
      </c>
      <c r="C14" s="777"/>
      <c r="D14" s="777"/>
      <c r="E14" s="777"/>
      <c r="F14" s="777"/>
      <c r="G14" s="777"/>
      <c r="H14" s="777"/>
      <c r="I14" s="777"/>
      <c r="J14" s="777"/>
      <c r="K14" s="777"/>
      <c r="L14" s="778">
        <v>40826</v>
      </c>
      <c r="M14" s="779"/>
      <c r="N14" s="522"/>
      <c r="O14" s="522"/>
      <c r="P14" s="522"/>
      <c r="Q14" s="522"/>
      <c r="R14" s="522"/>
      <c r="S14" s="522">
        <v>40826</v>
      </c>
      <c r="T14" s="522"/>
      <c r="U14" s="522"/>
      <c r="V14" s="522"/>
      <c r="W14" s="522"/>
      <c r="X14" s="522"/>
      <c r="Y14" s="522"/>
      <c r="Z14" s="522"/>
      <c r="AA14" s="522"/>
      <c r="AB14" s="522"/>
      <c r="AC14" s="522"/>
      <c r="AD14" s="522"/>
      <c r="AE14" s="522"/>
      <c r="AF14" s="522"/>
    </row>
    <row r="15" spans="1:32" x14ac:dyDescent="0.3">
      <c r="A15" s="549">
        <v>5</v>
      </c>
      <c r="B15" s="780" t="s">
        <v>872</v>
      </c>
      <c r="C15" s="780"/>
      <c r="D15" s="780"/>
      <c r="E15" s="780"/>
      <c r="F15" s="780"/>
      <c r="G15" s="780"/>
      <c r="H15" s="780"/>
      <c r="I15" s="780"/>
      <c r="J15" s="780"/>
      <c r="K15" s="780"/>
      <c r="L15" s="775">
        <f>SUM(L11:M14)</f>
        <v>3664520</v>
      </c>
      <c r="M15" s="776"/>
      <c r="N15" s="550">
        <f>SUM(N11:N14)</f>
        <v>116940</v>
      </c>
      <c r="O15" s="550">
        <f>SUM(O11:O14)</f>
        <v>0</v>
      </c>
      <c r="P15" s="550"/>
      <c r="Q15" s="550">
        <f>SUM(Q11:Q14)</f>
        <v>0</v>
      </c>
      <c r="R15" s="550">
        <f>SUM(R11:R14)</f>
        <v>0</v>
      </c>
      <c r="S15" s="550">
        <f>SUM(S11:S14)</f>
        <v>3488072</v>
      </c>
      <c r="T15" s="550"/>
      <c r="U15" s="550">
        <f>SUM(U11:U14)</f>
        <v>0</v>
      </c>
      <c r="V15" s="550">
        <f>SUM(V11:V14)</f>
        <v>0</v>
      </c>
      <c r="W15" s="550"/>
      <c r="X15" s="550">
        <f>SUM(X11:X14)</f>
        <v>0</v>
      </c>
      <c r="Y15" s="550">
        <f>SUM(Y11:Y14)</f>
        <v>0</v>
      </c>
      <c r="Z15" s="550"/>
      <c r="AA15" s="550">
        <f>SUM(AA11:AA14)</f>
        <v>59808</v>
      </c>
      <c r="AB15" s="550">
        <f>SUM(AB11:AB14)</f>
        <v>0</v>
      </c>
      <c r="AC15" s="526">
        <v>0</v>
      </c>
      <c r="AD15" s="526">
        <v>0</v>
      </c>
      <c r="AE15" s="526">
        <v>0</v>
      </c>
      <c r="AF15" s="526">
        <v>0</v>
      </c>
    </row>
    <row r="16" spans="1:32" x14ac:dyDescent="0.3">
      <c r="A16" s="549">
        <v>6</v>
      </c>
      <c r="B16" s="777" t="s">
        <v>873</v>
      </c>
      <c r="C16" s="777"/>
      <c r="D16" s="777"/>
      <c r="E16" s="777"/>
      <c r="F16" s="777"/>
      <c r="G16" s="777"/>
      <c r="H16" s="777"/>
      <c r="I16" s="777"/>
      <c r="J16" s="777"/>
      <c r="K16" s="777"/>
      <c r="L16" s="778">
        <v>2629521</v>
      </c>
      <c r="M16" s="779"/>
      <c r="N16" s="522">
        <v>2629521</v>
      </c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2"/>
    </row>
    <row r="17" spans="1:32" x14ac:dyDescent="0.3">
      <c r="A17" s="549">
        <v>7</v>
      </c>
      <c r="B17" s="777" t="s">
        <v>874</v>
      </c>
      <c r="C17" s="777"/>
      <c r="D17" s="777"/>
      <c r="E17" s="777"/>
      <c r="F17" s="777"/>
      <c r="G17" s="777"/>
      <c r="H17" s="777"/>
      <c r="I17" s="777"/>
      <c r="J17" s="777"/>
      <c r="K17" s="777"/>
      <c r="L17" s="778">
        <v>3800284</v>
      </c>
      <c r="M17" s="779"/>
      <c r="N17" s="522">
        <v>950000</v>
      </c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2"/>
      <c r="Z17" s="522"/>
      <c r="AA17" s="522">
        <v>864192</v>
      </c>
      <c r="AB17" s="522">
        <v>60000</v>
      </c>
      <c r="AC17" s="522"/>
      <c r="AD17" s="522"/>
      <c r="AE17" s="522">
        <v>1926092</v>
      </c>
      <c r="AF17" s="522"/>
    </row>
    <row r="18" spans="1:32" x14ac:dyDescent="0.3">
      <c r="A18" s="549">
        <v>8</v>
      </c>
      <c r="B18" s="777" t="s">
        <v>875</v>
      </c>
      <c r="C18" s="777"/>
      <c r="D18" s="777"/>
      <c r="E18" s="777"/>
      <c r="F18" s="777"/>
      <c r="G18" s="777"/>
      <c r="H18" s="777"/>
      <c r="I18" s="777"/>
      <c r="J18" s="777"/>
      <c r="K18" s="777"/>
      <c r="L18" s="778">
        <v>396015</v>
      </c>
      <c r="M18" s="779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>
        <v>396015</v>
      </c>
      <c r="AF18" s="522"/>
    </row>
    <row r="19" spans="1:32" x14ac:dyDescent="0.3">
      <c r="A19" s="549">
        <v>9</v>
      </c>
      <c r="B19" s="780" t="s">
        <v>876</v>
      </c>
      <c r="C19" s="780"/>
      <c r="D19" s="780"/>
      <c r="E19" s="780"/>
      <c r="F19" s="780"/>
      <c r="G19" s="780"/>
      <c r="H19" s="780"/>
      <c r="I19" s="780"/>
      <c r="J19" s="780"/>
      <c r="K19" s="780"/>
      <c r="L19" s="775">
        <v>6825820</v>
      </c>
      <c r="M19" s="776"/>
      <c r="N19" s="550">
        <f>SUM(N16:N18)</f>
        <v>3579521</v>
      </c>
      <c r="O19" s="550">
        <f t="shared" ref="O19:AB19" si="0">SUM(O16:O18)</f>
        <v>0</v>
      </c>
      <c r="P19" s="550">
        <f>SUM(P16:P18)</f>
        <v>0</v>
      </c>
      <c r="Q19" s="550">
        <f t="shared" si="0"/>
        <v>0</v>
      </c>
      <c r="R19" s="550">
        <f t="shared" si="0"/>
        <v>0</v>
      </c>
      <c r="S19" s="550">
        <f t="shared" si="0"/>
        <v>0</v>
      </c>
      <c r="T19" s="550">
        <v>0</v>
      </c>
      <c r="U19" s="550">
        <f t="shared" si="0"/>
        <v>0</v>
      </c>
      <c r="V19" s="550">
        <f t="shared" si="0"/>
        <v>0</v>
      </c>
      <c r="W19" s="550">
        <v>0</v>
      </c>
      <c r="X19" s="550">
        <f t="shared" si="0"/>
        <v>0</v>
      </c>
      <c r="Y19" s="550">
        <f t="shared" si="0"/>
        <v>0</v>
      </c>
      <c r="Z19" s="550">
        <v>0</v>
      </c>
      <c r="AA19" s="550">
        <f t="shared" si="0"/>
        <v>864192</v>
      </c>
      <c r="AB19" s="550">
        <f t="shared" si="0"/>
        <v>60000</v>
      </c>
      <c r="AC19" s="526">
        <v>0</v>
      </c>
      <c r="AD19" s="526">
        <v>0</v>
      </c>
      <c r="AE19" s="526">
        <f>AE17+AE18</f>
        <v>2322107</v>
      </c>
      <c r="AF19" s="526">
        <v>0</v>
      </c>
    </row>
    <row r="20" spans="1:32" x14ac:dyDescent="0.3">
      <c r="A20" s="549">
        <v>10</v>
      </c>
      <c r="B20" s="780" t="s">
        <v>877</v>
      </c>
      <c r="C20" s="780"/>
      <c r="D20" s="780"/>
      <c r="E20" s="780"/>
      <c r="F20" s="780"/>
      <c r="G20" s="780"/>
      <c r="H20" s="780"/>
      <c r="I20" s="780"/>
      <c r="J20" s="780"/>
      <c r="K20" s="780"/>
      <c r="L20" s="775">
        <v>10490340</v>
      </c>
      <c r="M20" s="776"/>
      <c r="N20" s="550">
        <f>SUM(N15,N19,)</f>
        <v>3696461</v>
      </c>
      <c r="O20" s="550">
        <f t="shared" ref="O20:AB20" si="1">SUM(O15,O19,)</f>
        <v>0</v>
      </c>
      <c r="P20" s="550">
        <f>SUM(P15,P19)</f>
        <v>0</v>
      </c>
      <c r="Q20" s="550">
        <f t="shared" si="1"/>
        <v>0</v>
      </c>
      <c r="R20" s="550">
        <f t="shared" si="1"/>
        <v>0</v>
      </c>
      <c r="S20" s="550">
        <f t="shared" si="1"/>
        <v>3488072</v>
      </c>
      <c r="T20" s="550">
        <v>0</v>
      </c>
      <c r="U20" s="550">
        <f t="shared" si="1"/>
        <v>0</v>
      </c>
      <c r="V20" s="550">
        <f t="shared" si="1"/>
        <v>0</v>
      </c>
      <c r="W20" s="550">
        <v>0</v>
      </c>
      <c r="X20" s="550">
        <f t="shared" si="1"/>
        <v>0</v>
      </c>
      <c r="Y20" s="550">
        <f t="shared" si="1"/>
        <v>0</v>
      </c>
      <c r="Z20" s="550">
        <v>0</v>
      </c>
      <c r="AA20" s="550">
        <f t="shared" si="1"/>
        <v>924000</v>
      </c>
      <c r="AB20" s="550">
        <f t="shared" si="1"/>
        <v>60000</v>
      </c>
      <c r="AC20" s="526">
        <v>0</v>
      </c>
      <c r="AD20" s="526">
        <v>0</v>
      </c>
      <c r="AE20" s="526">
        <v>0</v>
      </c>
      <c r="AF20" s="526">
        <v>0</v>
      </c>
    </row>
    <row r="21" spans="1:32" x14ac:dyDescent="0.3">
      <c r="A21" s="549">
        <v>11</v>
      </c>
      <c r="B21" s="780" t="s">
        <v>878</v>
      </c>
      <c r="C21" s="780"/>
      <c r="D21" s="780"/>
      <c r="E21" s="780"/>
      <c r="F21" s="780"/>
      <c r="G21" s="780"/>
      <c r="H21" s="780"/>
      <c r="I21" s="780"/>
      <c r="J21" s="780"/>
      <c r="K21" s="780"/>
      <c r="L21" s="781">
        <v>1908981</v>
      </c>
      <c r="M21" s="782"/>
      <c r="N21" s="550">
        <v>629538</v>
      </c>
      <c r="O21" s="550">
        <v>0</v>
      </c>
      <c r="P21" s="550">
        <v>0</v>
      </c>
      <c r="Q21" s="550">
        <v>38555</v>
      </c>
      <c r="R21" s="550">
        <v>0</v>
      </c>
      <c r="S21" s="550">
        <v>692966</v>
      </c>
      <c r="T21" s="550">
        <v>0</v>
      </c>
      <c r="U21" s="550"/>
      <c r="V21" s="550"/>
      <c r="W21" s="550">
        <v>0</v>
      </c>
      <c r="X21" s="550"/>
      <c r="Y21" s="550"/>
      <c r="Z21" s="550">
        <v>0</v>
      </c>
      <c r="AA21" s="550">
        <v>141372</v>
      </c>
      <c r="AB21" s="550">
        <v>10530</v>
      </c>
      <c r="AC21" s="526">
        <v>0</v>
      </c>
      <c r="AD21" s="526">
        <v>0</v>
      </c>
      <c r="AE21" s="526">
        <v>396020</v>
      </c>
      <c r="AF21" s="526">
        <v>0</v>
      </c>
    </row>
    <row r="22" spans="1:32" x14ac:dyDescent="0.3">
      <c r="A22" s="549">
        <v>12</v>
      </c>
      <c r="B22" s="777" t="s">
        <v>879</v>
      </c>
      <c r="C22" s="777"/>
      <c r="D22" s="777"/>
      <c r="E22" s="777"/>
      <c r="F22" s="777"/>
      <c r="G22" s="777"/>
      <c r="H22" s="777"/>
      <c r="I22" s="777"/>
      <c r="J22" s="777"/>
      <c r="K22" s="777"/>
      <c r="L22" s="778">
        <v>56850</v>
      </c>
      <c r="M22" s="779"/>
      <c r="N22" s="522">
        <v>56850</v>
      </c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</row>
    <row r="23" spans="1:32" x14ac:dyDescent="0.3">
      <c r="A23" s="549">
        <v>13</v>
      </c>
      <c r="B23" s="777" t="s">
        <v>880</v>
      </c>
      <c r="C23" s="777"/>
      <c r="D23" s="777"/>
      <c r="E23" s="777"/>
      <c r="F23" s="777"/>
      <c r="G23" s="777"/>
      <c r="H23" s="777"/>
      <c r="I23" s="777"/>
      <c r="J23" s="777"/>
      <c r="K23" s="777"/>
      <c r="L23" s="778">
        <v>3698244</v>
      </c>
      <c r="M23" s="779"/>
      <c r="N23" s="522">
        <v>64357</v>
      </c>
      <c r="O23" s="522">
        <v>18142</v>
      </c>
      <c r="P23" s="522">
        <v>4250</v>
      </c>
      <c r="Q23" s="522"/>
      <c r="R23" s="522"/>
      <c r="S23" s="522"/>
      <c r="T23" s="522">
        <v>187663</v>
      </c>
      <c r="U23" s="522"/>
      <c r="V23" s="522"/>
      <c r="W23" s="522"/>
      <c r="X23" s="522">
        <v>691899</v>
      </c>
      <c r="Y23" s="522">
        <v>544349</v>
      </c>
      <c r="Z23" s="522"/>
      <c r="AA23" s="522">
        <v>17866</v>
      </c>
      <c r="AB23" s="522">
        <v>838386</v>
      </c>
      <c r="AC23" s="522"/>
      <c r="AD23" s="522"/>
      <c r="AE23" s="522">
        <v>764404</v>
      </c>
      <c r="AF23" s="522">
        <v>566928</v>
      </c>
    </row>
    <row r="24" spans="1:32" x14ac:dyDescent="0.3">
      <c r="A24" s="549">
        <v>14</v>
      </c>
      <c r="B24" s="780" t="s">
        <v>881</v>
      </c>
      <c r="C24" s="780"/>
      <c r="D24" s="780"/>
      <c r="E24" s="780"/>
      <c r="F24" s="780"/>
      <c r="G24" s="780"/>
      <c r="H24" s="780"/>
      <c r="I24" s="780"/>
      <c r="J24" s="780"/>
      <c r="K24" s="780"/>
      <c r="L24" s="775">
        <f>SUM(L22:M23)</f>
        <v>3755094</v>
      </c>
      <c r="M24" s="776"/>
      <c r="N24" s="550">
        <f>SUM(N22:N23)</f>
        <v>121207</v>
      </c>
      <c r="O24" s="551">
        <f>SUM(O23)</f>
        <v>18142</v>
      </c>
      <c r="P24" s="551">
        <f>SUM(P22:P23)</f>
        <v>4250</v>
      </c>
      <c r="Q24" s="550">
        <v>0</v>
      </c>
      <c r="R24" s="550">
        <f>SUM(R22:R23)</f>
        <v>0</v>
      </c>
      <c r="S24" s="550">
        <f>SUM(S23:S23)</f>
        <v>0</v>
      </c>
      <c r="T24" s="550">
        <f>SUM(T22:T23)</f>
        <v>187663</v>
      </c>
      <c r="U24" s="550">
        <f>SUM(U23:U23)</f>
        <v>0</v>
      </c>
      <c r="V24" s="550">
        <v>0</v>
      </c>
      <c r="W24" s="550">
        <v>0</v>
      </c>
      <c r="X24" s="550">
        <f>SUM(X23:X23)</f>
        <v>691899</v>
      </c>
      <c r="Y24" s="550">
        <f>SUM(Y23:Y23)</f>
        <v>544349</v>
      </c>
      <c r="Z24" s="550">
        <v>0</v>
      </c>
      <c r="AA24" s="550">
        <f>SUM(AA22:AA23)</f>
        <v>17866</v>
      </c>
      <c r="AB24" s="550">
        <f>SUM(AB22:AB23)</f>
        <v>838386</v>
      </c>
      <c r="AC24" s="526">
        <v>0</v>
      </c>
      <c r="AD24" s="526">
        <v>0</v>
      </c>
      <c r="AE24" s="526">
        <f>SUM(AE23)</f>
        <v>764404</v>
      </c>
      <c r="AF24" s="526">
        <f>SUM(AF23:AF23)</f>
        <v>566928</v>
      </c>
    </row>
    <row r="25" spans="1:32" x14ac:dyDescent="0.3">
      <c r="A25" s="549">
        <v>15</v>
      </c>
      <c r="B25" s="777" t="s">
        <v>882</v>
      </c>
      <c r="C25" s="777"/>
      <c r="D25" s="777"/>
      <c r="E25" s="777"/>
      <c r="F25" s="777"/>
      <c r="G25" s="777"/>
      <c r="H25" s="777"/>
      <c r="I25" s="777"/>
      <c r="J25" s="777"/>
      <c r="K25" s="777"/>
      <c r="L25" s="778">
        <v>86660</v>
      </c>
      <c r="M25" s="779"/>
      <c r="N25" s="522">
        <v>48829</v>
      </c>
      <c r="O25" s="522"/>
      <c r="P25" s="522"/>
      <c r="Q25" s="522"/>
      <c r="R25" s="522"/>
      <c r="S25" s="522"/>
      <c r="T25" s="522"/>
      <c r="U25" s="522"/>
      <c r="V25" s="522"/>
      <c r="W25" s="522"/>
      <c r="X25" s="522"/>
      <c r="Y25" s="522">
        <v>17968</v>
      </c>
      <c r="Z25" s="522"/>
      <c r="AA25" s="522"/>
      <c r="AB25" s="522"/>
      <c r="AC25" s="522">
        <v>16723</v>
      </c>
      <c r="AD25" s="522">
        <v>3140</v>
      </c>
      <c r="AE25" s="522"/>
      <c r="AF25" s="522"/>
    </row>
    <row r="26" spans="1:32" x14ac:dyDescent="0.3">
      <c r="A26" s="549">
        <v>16</v>
      </c>
      <c r="B26" s="780" t="s">
        <v>883</v>
      </c>
      <c r="C26" s="780"/>
      <c r="D26" s="780"/>
      <c r="E26" s="780"/>
      <c r="F26" s="780"/>
      <c r="G26" s="780"/>
      <c r="H26" s="780"/>
      <c r="I26" s="780"/>
      <c r="J26" s="780"/>
      <c r="K26" s="780"/>
      <c r="L26" s="775">
        <f>SUM(L25)</f>
        <v>86660</v>
      </c>
      <c r="M26" s="776"/>
      <c r="N26" s="550">
        <f>SUM(N25:N25)</f>
        <v>48829</v>
      </c>
      <c r="O26" s="550">
        <f>SUM(O25:O25)</f>
        <v>0</v>
      </c>
      <c r="P26" s="550">
        <f>SUM(P25)</f>
        <v>0</v>
      </c>
      <c r="Q26" s="550">
        <f>SUM(Q25:Q25)</f>
        <v>0</v>
      </c>
      <c r="R26" s="550">
        <f>SUM(R25:R25)</f>
        <v>0</v>
      </c>
      <c r="S26" s="550">
        <f>SUM(S25:S25)</f>
        <v>0</v>
      </c>
      <c r="T26" s="550">
        <v>0</v>
      </c>
      <c r="U26" s="550">
        <f>SUM(U25:U25)</f>
        <v>0</v>
      </c>
      <c r="V26" s="550">
        <f>SUM(V25:V25)</f>
        <v>0</v>
      </c>
      <c r="W26" s="550">
        <v>0</v>
      </c>
      <c r="X26" s="550">
        <f>SUM(X25:X25)</f>
        <v>0</v>
      </c>
      <c r="Y26" s="550">
        <f>SUM(Y25:Y25)</f>
        <v>17968</v>
      </c>
      <c r="Z26" s="550">
        <v>0</v>
      </c>
      <c r="AA26" s="550">
        <f>SUM(AA25:AA25)</f>
        <v>0</v>
      </c>
      <c r="AB26" s="550">
        <f>SUM(AB25:AB25)</f>
        <v>0</v>
      </c>
      <c r="AC26" s="526">
        <f>SUM(AC25)</f>
        <v>16723</v>
      </c>
      <c r="AD26" s="526">
        <f>SUM(AD24:AD25)</f>
        <v>3140</v>
      </c>
      <c r="AE26" s="526">
        <v>0</v>
      </c>
      <c r="AF26" s="526">
        <v>0</v>
      </c>
    </row>
    <row r="27" spans="1:32" ht="15.75" customHeight="1" x14ac:dyDescent="0.3">
      <c r="A27" s="549">
        <v>17</v>
      </c>
      <c r="B27" s="777" t="s">
        <v>884</v>
      </c>
      <c r="C27" s="777"/>
      <c r="D27" s="777"/>
      <c r="E27" s="777"/>
      <c r="F27" s="777"/>
      <c r="G27" s="777"/>
      <c r="H27" s="777"/>
      <c r="I27" s="777"/>
      <c r="J27" s="777"/>
      <c r="K27" s="777"/>
      <c r="L27" s="778">
        <v>1989149</v>
      </c>
      <c r="M27" s="779"/>
      <c r="N27" s="522">
        <v>325693</v>
      </c>
      <c r="O27" s="522">
        <v>87661</v>
      </c>
      <c r="P27" s="522">
        <v>92534</v>
      </c>
      <c r="Q27" s="522"/>
      <c r="R27" s="522"/>
      <c r="S27" s="522"/>
      <c r="T27" s="522"/>
      <c r="U27" s="522"/>
      <c r="V27" s="522"/>
      <c r="W27" s="522">
        <v>566192</v>
      </c>
      <c r="X27" s="522"/>
      <c r="Y27" s="522">
        <v>539963</v>
      </c>
      <c r="Z27" s="522"/>
      <c r="AA27" s="522">
        <v>48740</v>
      </c>
      <c r="AB27" s="522">
        <v>328366</v>
      </c>
      <c r="AC27" s="522"/>
      <c r="AD27" s="522"/>
      <c r="AE27" s="522"/>
      <c r="AF27" s="522"/>
    </row>
    <row r="28" spans="1:32" x14ac:dyDescent="0.3">
      <c r="A28" s="549">
        <v>18</v>
      </c>
      <c r="B28" s="777" t="s">
        <v>885</v>
      </c>
      <c r="C28" s="777"/>
      <c r="D28" s="777"/>
      <c r="E28" s="777"/>
      <c r="F28" s="777"/>
      <c r="G28" s="777"/>
      <c r="H28" s="777"/>
      <c r="I28" s="777"/>
      <c r="J28" s="777"/>
      <c r="K28" s="777"/>
      <c r="L28" s="778">
        <v>636684</v>
      </c>
      <c r="M28" s="779"/>
      <c r="N28" s="522">
        <v>19000</v>
      </c>
      <c r="O28" s="522">
        <v>14547</v>
      </c>
      <c r="P28" s="522">
        <v>12310</v>
      </c>
      <c r="Q28" s="522"/>
      <c r="R28" s="522"/>
      <c r="S28" s="522"/>
      <c r="T28" s="522"/>
      <c r="U28" s="522"/>
      <c r="V28" s="522"/>
      <c r="W28" s="522"/>
      <c r="X28" s="522">
        <v>65436</v>
      </c>
      <c r="Y28" s="522">
        <v>177752</v>
      </c>
      <c r="Z28" s="522"/>
      <c r="AA28" s="522">
        <v>7874</v>
      </c>
      <c r="AB28" s="522"/>
      <c r="AC28" s="522"/>
      <c r="AD28" s="522"/>
      <c r="AE28" s="522">
        <v>339765</v>
      </c>
      <c r="AF28" s="522"/>
    </row>
    <row r="29" spans="1:32" x14ac:dyDescent="0.3">
      <c r="A29" s="549">
        <v>19</v>
      </c>
      <c r="B29" s="777" t="s">
        <v>886</v>
      </c>
      <c r="C29" s="777"/>
      <c r="D29" s="777"/>
      <c r="E29" s="777"/>
      <c r="F29" s="777"/>
      <c r="G29" s="777"/>
      <c r="H29" s="777"/>
      <c r="I29" s="777"/>
      <c r="J29" s="777"/>
      <c r="K29" s="777"/>
      <c r="L29" s="778">
        <v>1765296</v>
      </c>
      <c r="M29" s="779"/>
      <c r="N29" s="522"/>
      <c r="O29" s="522">
        <v>152000</v>
      </c>
      <c r="P29" s="522"/>
      <c r="Q29" s="522"/>
      <c r="R29" s="522"/>
      <c r="S29" s="522"/>
      <c r="T29" s="522"/>
      <c r="U29" s="522"/>
      <c r="V29" s="522"/>
      <c r="W29" s="522"/>
      <c r="X29" s="522">
        <v>317400</v>
      </c>
      <c r="Y29" s="522">
        <v>542717</v>
      </c>
      <c r="Z29" s="522">
        <v>501024</v>
      </c>
      <c r="AA29" s="522"/>
      <c r="AB29" s="522"/>
      <c r="AC29" s="522">
        <v>183953</v>
      </c>
      <c r="AD29" s="522">
        <v>31400</v>
      </c>
      <c r="AE29" s="522"/>
      <c r="AF29" s="522">
        <v>36802</v>
      </c>
    </row>
    <row r="30" spans="1:32" x14ac:dyDescent="0.3">
      <c r="A30" s="549">
        <v>20</v>
      </c>
      <c r="B30" s="777" t="s">
        <v>887</v>
      </c>
      <c r="C30" s="777"/>
      <c r="D30" s="777"/>
      <c r="E30" s="777"/>
      <c r="F30" s="777"/>
      <c r="G30" s="777"/>
      <c r="H30" s="777"/>
      <c r="I30" s="777"/>
      <c r="J30" s="777"/>
      <c r="K30" s="777"/>
      <c r="L30" s="778">
        <v>3593501</v>
      </c>
      <c r="M30" s="779"/>
      <c r="N30" s="522">
        <v>435818</v>
      </c>
      <c r="O30" s="522"/>
      <c r="P30" s="522">
        <v>54000</v>
      </c>
      <c r="Q30" s="522"/>
      <c r="R30" s="522">
        <v>6160</v>
      </c>
      <c r="S30" s="522"/>
      <c r="T30" s="522"/>
      <c r="U30" s="522">
        <v>42000</v>
      </c>
      <c r="V30" s="522">
        <v>3718</v>
      </c>
      <c r="W30" s="522"/>
      <c r="X30" s="522">
        <v>187420</v>
      </c>
      <c r="Y30" s="522">
        <v>2250828</v>
      </c>
      <c r="Z30" s="522"/>
      <c r="AA30" s="522">
        <v>2028</v>
      </c>
      <c r="AB30" s="522">
        <v>513773</v>
      </c>
      <c r="AC30" s="522"/>
      <c r="AD30" s="522"/>
      <c r="AE30" s="522">
        <v>95402</v>
      </c>
      <c r="AF30" s="522">
        <v>2354</v>
      </c>
    </row>
    <row r="31" spans="1:32" x14ac:dyDescent="0.3">
      <c r="A31" s="549">
        <v>21</v>
      </c>
      <c r="B31" s="780" t="s">
        <v>888</v>
      </c>
      <c r="C31" s="780"/>
      <c r="D31" s="780"/>
      <c r="E31" s="780"/>
      <c r="F31" s="780"/>
      <c r="G31" s="780"/>
      <c r="H31" s="780"/>
      <c r="I31" s="780"/>
      <c r="J31" s="780"/>
      <c r="K31" s="780"/>
      <c r="L31" s="775">
        <f>SUM(L27:M30)</f>
        <v>7984630</v>
      </c>
      <c r="M31" s="776"/>
      <c r="N31" s="550">
        <f t="shared" ref="N31:S31" si="2">SUM(N27:N30)</f>
        <v>780511</v>
      </c>
      <c r="O31" s="550">
        <f t="shared" si="2"/>
        <v>254208</v>
      </c>
      <c r="P31" s="550">
        <f t="shared" si="2"/>
        <v>158844</v>
      </c>
      <c r="Q31" s="550">
        <f t="shared" si="2"/>
        <v>0</v>
      </c>
      <c r="R31" s="550">
        <f t="shared" si="2"/>
        <v>6160</v>
      </c>
      <c r="S31" s="550">
        <f t="shared" si="2"/>
        <v>0</v>
      </c>
      <c r="T31" s="550">
        <f>SUM(T28:T30)</f>
        <v>0</v>
      </c>
      <c r="U31" s="550">
        <f>SUM(U27:U30)</f>
        <v>42000</v>
      </c>
      <c r="V31" s="550">
        <f>SUM(V27:V30)</f>
        <v>3718</v>
      </c>
      <c r="W31" s="550">
        <f>SUM(W27:W30)</f>
        <v>566192</v>
      </c>
      <c r="X31" s="550">
        <f>SUM(X27:X30)</f>
        <v>570256</v>
      </c>
      <c r="Y31" s="550">
        <f>SUM(Y27:Y30)</f>
        <v>3511260</v>
      </c>
      <c r="Z31" s="550">
        <f>SUM(Z29:Z30)</f>
        <v>501024</v>
      </c>
      <c r="AA31" s="550">
        <f>SUM(AA27:AA30)</f>
        <v>58642</v>
      </c>
      <c r="AB31" s="550">
        <f>SUM(AB27:AB30)</f>
        <v>842139</v>
      </c>
      <c r="AC31" s="526">
        <f>SUM(AC29:AC30)</f>
        <v>183953</v>
      </c>
      <c r="AD31" s="526">
        <f>SUM(AD29:AD30)</f>
        <v>31400</v>
      </c>
      <c r="AE31" s="526">
        <f>AE28+AE30</f>
        <v>435167</v>
      </c>
      <c r="AF31" s="526">
        <f>SUM(AF29:AF30)</f>
        <v>39156</v>
      </c>
    </row>
    <row r="32" spans="1:32" x14ac:dyDescent="0.3">
      <c r="A32" s="549">
        <v>22</v>
      </c>
      <c r="B32" s="777" t="s">
        <v>889</v>
      </c>
      <c r="C32" s="777"/>
      <c r="D32" s="777"/>
      <c r="E32" s="777"/>
      <c r="F32" s="777"/>
      <c r="G32" s="777"/>
      <c r="H32" s="777"/>
      <c r="I32" s="777"/>
      <c r="J32" s="777"/>
      <c r="K32" s="777"/>
      <c r="L32" s="778">
        <v>2230479</v>
      </c>
      <c r="M32" s="779"/>
      <c r="N32" s="522">
        <v>178674</v>
      </c>
      <c r="O32" s="522">
        <v>68327</v>
      </c>
      <c r="P32" s="522">
        <v>30911</v>
      </c>
      <c r="Q32" s="522"/>
      <c r="R32" s="522">
        <v>1663</v>
      </c>
      <c r="S32" s="522"/>
      <c r="T32" s="522">
        <v>50670</v>
      </c>
      <c r="U32" s="522">
        <v>11340</v>
      </c>
      <c r="V32" s="522"/>
      <c r="W32" s="522">
        <v>144420</v>
      </c>
      <c r="X32" s="522">
        <v>332435</v>
      </c>
      <c r="Y32" s="522">
        <v>708921</v>
      </c>
      <c r="Z32" s="522"/>
      <c r="AA32" s="522">
        <v>20447</v>
      </c>
      <c r="AB32" s="522">
        <v>283122</v>
      </c>
      <c r="AC32" s="522"/>
      <c r="AD32" s="522"/>
      <c r="AE32" s="522">
        <v>246479</v>
      </c>
      <c r="AF32" s="522">
        <v>153070</v>
      </c>
    </row>
    <row r="33" spans="1:32" x14ac:dyDescent="0.3">
      <c r="A33" s="549">
        <v>23</v>
      </c>
      <c r="B33" s="777" t="s">
        <v>890</v>
      </c>
      <c r="C33" s="777"/>
      <c r="D33" s="777"/>
      <c r="E33" s="777"/>
      <c r="F33" s="777"/>
      <c r="G33" s="777"/>
      <c r="H33" s="777"/>
      <c r="I33" s="777"/>
      <c r="J33" s="777"/>
      <c r="K33" s="777"/>
      <c r="L33" s="778">
        <v>112000</v>
      </c>
      <c r="M33" s="779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>
        <v>112000</v>
      </c>
      <c r="Z33" s="522"/>
      <c r="AA33" s="522"/>
      <c r="AB33" s="522"/>
      <c r="AC33" s="522"/>
      <c r="AD33" s="522"/>
      <c r="AE33" s="522"/>
      <c r="AF33" s="522"/>
    </row>
    <row r="34" spans="1:32" x14ac:dyDescent="0.3">
      <c r="A34" s="549">
        <v>24</v>
      </c>
      <c r="B34" s="780" t="s">
        <v>891</v>
      </c>
      <c r="C34" s="780"/>
      <c r="D34" s="780"/>
      <c r="E34" s="780"/>
      <c r="F34" s="780"/>
      <c r="G34" s="780"/>
      <c r="H34" s="780"/>
      <c r="I34" s="780"/>
      <c r="J34" s="780"/>
      <c r="K34" s="780"/>
      <c r="L34" s="775">
        <f>SUM(L32:M33)</f>
        <v>2342479</v>
      </c>
      <c r="M34" s="776"/>
      <c r="N34" s="550">
        <f t="shared" ref="N34:Y34" si="3">SUM(N32:N33)</f>
        <v>178674</v>
      </c>
      <c r="O34" s="550">
        <f t="shared" si="3"/>
        <v>68327</v>
      </c>
      <c r="P34" s="550">
        <f t="shared" si="3"/>
        <v>30911</v>
      </c>
      <c r="Q34" s="550">
        <f t="shared" si="3"/>
        <v>0</v>
      </c>
      <c r="R34" s="550">
        <f t="shared" si="3"/>
        <v>1663</v>
      </c>
      <c r="S34" s="550">
        <f t="shared" si="3"/>
        <v>0</v>
      </c>
      <c r="T34" s="550">
        <f t="shared" si="3"/>
        <v>50670</v>
      </c>
      <c r="U34" s="550">
        <f t="shared" si="3"/>
        <v>11340</v>
      </c>
      <c r="V34" s="550">
        <f t="shared" si="3"/>
        <v>0</v>
      </c>
      <c r="W34" s="550">
        <f t="shared" si="3"/>
        <v>144420</v>
      </c>
      <c r="X34" s="550">
        <f t="shared" si="3"/>
        <v>332435</v>
      </c>
      <c r="Y34" s="550">
        <f t="shared" si="3"/>
        <v>820921</v>
      </c>
      <c r="Z34" s="550">
        <v>0</v>
      </c>
      <c r="AA34" s="550">
        <f>SUM(AA32:AA33)</f>
        <v>20447</v>
      </c>
      <c r="AB34" s="550">
        <f>SUM(AB32:AB33)</f>
        <v>283122</v>
      </c>
      <c r="AC34" s="526">
        <v>0</v>
      </c>
      <c r="AD34" s="526">
        <v>0</v>
      </c>
      <c r="AE34" s="526">
        <f>SUM(AE32)</f>
        <v>246479</v>
      </c>
      <c r="AF34" s="526">
        <f>SUM(AF32:AF33)</f>
        <v>153070</v>
      </c>
    </row>
    <row r="35" spans="1:32" x14ac:dyDescent="0.3">
      <c r="A35" s="549">
        <v>25</v>
      </c>
      <c r="B35" s="780" t="s">
        <v>892</v>
      </c>
      <c r="C35" s="780"/>
      <c r="D35" s="780"/>
      <c r="E35" s="780"/>
      <c r="F35" s="780"/>
      <c r="G35" s="780"/>
      <c r="H35" s="780"/>
      <c r="I35" s="780"/>
      <c r="J35" s="780"/>
      <c r="K35" s="780"/>
      <c r="L35" s="775">
        <f>L24+L26+L31+L34</f>
        <v>14168863</v>
      </c>
      <c r="M35" s="776"/>
      <c r="N35" s="550">
        <f>SUM(N24+N26+N31+N34)</f>
        <v>1129221</v>
      </c>
      <c r="O35" s="550">
        <f t="shared" ref="O35:X35" si="4">SUM(O24+O26+O31+O34)</f>
        <v>340677</v>
      </c>
      <c r="P35" s="550">
        <f t="shared" si="4"/>
        <v>194005</v>
      </c>
      <c r="Q35" s="550">
        <f t="shared" si="4"/>
        <v>0</v>
      </c>
      <c r="R35" s="550">
        <f t="shared" si="4"/>
        <v>7823</v>
      </c>
      <c r="S35" s="550">
        <f t="shared" si="4"/>
        <v>0</v>
      </c>
      <c r="T35" s="550">
        <f t="shared" si="4"/>
        <v>238333</v>
      </c>
      <c r="U35" s="550">
        <f t="shared" si="4"/>
        <v>53340</v>
      </c>
      <c r="V35" s="550">
        <f t="shared" si="4"/>
        <v>3718</v>
      </c>
      <c r="W35" s="550">
        <f t="shared" si="4"/>
        <v>710612</v>
      </c>
      <c r="X35" s="550">
        <f t="shared" si="4"/>
        <v>1594590</v>
      </c>
      <c r="Y35" s="550">
        <f t="shared" ref="Y35" si="5">SUM(Y24+Y26+Y31+Y34)</f>
        <v>4894498</v>
      </c>
      <c r="Z35" s="550">
        <f t="shared" ref="Z35" si="6">SUM(Z24+Z26+Z31+Z34)</f>
        <v>501024</v>
      </c>
      <c r="AA35" s="550">
        <f t="shared" ref="AA35" si="7">SUM(AA24+AA26+AA31+AA34)</f>
        <v>96955</v>
      </c>
      <c r="AB35" s="550">
        <f t="shared" ref="AB35" si="8">SUM(AB24+AB26+AB31+AB34)</f>
        <v>1963647</v>
      </c>
      <c r="AC35" s="550">
        <f t="shared" ref="AC35" si="9">SUM(AC24+AC26+AC31+AC34)</f>
        <v>200676</v>
      </c>
      <c r="AD35" s="550">
        <f t="shared" ref="AD35" si="10">SUM(AD24+AD26+AD31+AD34)</f>
        <v>34540</v>
      </c>
      <c r="AE35" s="550">
        <f t="shared" ref="AE35" si="11">SUM(AE24+AE26+AE31+AE34)</f>
        <v>1446050</v>
      </c>
      <c r="AF35" s="550">
        <f t="shared" ref="AF35" si="12">SUM(AF24+AF26+AF31+AF34)</f>
        <v>759154</v>
      </c>
    </row>
    <row r="36" spans="1:32" x14ac:dyDescent="0.3">
      <c r="A36" s="549">
        <v>26</v>
      </c>
      <c r="B36" s="777" t="s">
        <v>893</v>
      </c>
      <c r="C36" s="777"/>
      <c r="D36" s="777"/>
      <c r="E36" s="777"/>
      <c r="F36" s="777"/>
      <c r="G36" s="777"/>
      <c r="H36" s="777"/>
      <c r="I36" s="777"/>
      <c r="J36" s="777"/>
      <c r="K36" s="777"/>
      <c r="L36" s="778">
        <v>2679568</v>
      </c>
      <c r="M36" s="779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522"/>
      <c r="Z36" s="522"/>
      <c r="AA36" s="522"/>
      <c r="AB36" s="522"/>
      <c r="AC36" s="522"/>
      <c r="AD36" s="522"/>
      <c r="AE36" s="522"/>
      <c r="AF36" s="522">
        <v>2679568</v>
      </c>
    </row>
    <row r="37" spans="1:32" x14ac:dyDescent="0.3">
      <c r="A37" s="549">
        <v>27</v>
      </c>
      <c r="B37" s="780" t="s">
        <v>894</v>
      </c>
      <c r="C37" s="780"/>
      <c r="D37" s="780"/>
      <c r="E37" s="780"/>
      <c r="F37" s="780"/>
      <c r="G37" s="780"/>
      <c r="H37" s="780"/>
      <c r="I37" s="780"/>
      <c r="J37" s="780"/>
      <c r="K37" s="780"/>
      <c r="L37" s="775">
        <f>SUM(L36)</f>
        <v>2679568</v>
      </c>
      <c r="M37" s="776"/>
      <c r="N37" s="550">
        <f>SUM(N36:N36)</f>
        <v>0</v>
      </c>
      <c r="O37" s="550">
        <f>SUM(O36:O36)</f>
        <v>0</v>
      </c>
      <c r="P37" s="550">
        <v>0</v>
      </c>
      <c r="Q37" s="550">
        <f>SUM(Q36:Q36)</f>
        <v>0</v>
      </c>
      <c r="R37" s="550">
        <f>SUM(R36:R36)</f>
        <v>0</v>
      </c>
      <c r="S37" s="550">
        <f>SUM(S36:S36)</f>
        <v>0</v>
      </c>
      <c r="T37" s="550">
        <v>0</v>
      </c>
      <c r="U37" s="550">
        <f>SUM(U36:U36)</f>
        <v>0</v>
      </c>
      <c r="V37" s="550">
        <f>SUM(V36:V36)</f>
        <v>0</v>
      </c>
      <c r="W37" s="550">
        <v>0</v>
      </c>
      <c r="X37" s="550">
        <f>SUM(X36:X36)</f>
        <v>0</v>
      </c>
      <c r="Y37" s="550">
        <f>SUM(Y36:Y36)</f>
        <v>0</v>
      </c>
      <c r="Z37" s="550">
        <v>0</v>
      </c>
      <c r="AA37" s="550">
        <f>SUM(AA36:AA36)</f>
        <v>0</v>
      </c>
      <c r="AB37" s="550">
        <f>SUM(AB36:AB36)</f>
        <v>0</v>
      </c>
      <c r="AC37" s="526">
        <v>0</v>
      </c>
      <c r="AD37" s="526">
        <v>0</v>
      </c>
      <c r="AE37" s="526">
        <v>0</v>
      </c>
      <c r="AF37" s="526">
        <f>SUM(AF36)</f>
        <v>2679568</v>
      </c>
    </row>
    <row r="38" spans="1:32" x14ac:dyDescent="0.3">
      <c r="A38" s="549">
        <v>28</v>
      </c>
      <c r="B38" s="777" t="s">
        <v>895</v>
      </c>
      <c r="C38" s="777"/>
      <c r="D38" s="777"/>
      <c r="E38" s="777"/>
      <c r="F38" s="777"/>
      <c r="G38" s="777"/>
      <c r="H38" s="777"/>
      <c r="I38" s="777"/>
      <c r="J38" s="777"/>
      <c r="K38" s="777"/>
      <c r="L38" s="778">
        <v>1017469</v>
      </c>
      <c r="M38" s="779"/>
      <c r="N38" s="522"/>
      <c r="O38" s="522"/>
      <c r="P38" s="522"/>
      <c r="Q38" s="522">
        <v>1017469</v>
      </c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522"/>
      <c r="AE38" s="522"/>
      <c r="AF38" s="522"/>
    </row>
    <row r="39" spans="1:32" x14ac:dyDescent="0.3">
      <c r="A39" s="549">
        <v>29</v>
      </c>
      <c r="B39" s="777" t="s">
        <v>896</v>
      </c>
      <c r="C39" s="777"/>
      <c r="D39" s="777"/>
      <c r="E39" s="777"/>
      <c r="F39" s="777"/>
      <c r="G39" s="777"/>
      <c r="H39" s="777"/>
      <c r="I39" s="777"/>
      <c r="J39" s="777"/>
      <c r="K39" s="777"/>
      <c r="L39" s="778">
        <v>4520470</v>
      </c>
      <c r="M39" s="779"/>
      <c r="N39" s="522"/>
      <c r="O39" s="522"/>
      <c r="P39" s="522"/>
      <c r="Q39" s="522"/>
      <c r="R39" s="522">
        <v>4520470</v>
      </c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/>
      <c r="AD39" s="522"/>
      <c r="AE39" s="522"/>
      <c r="AF39" s="522"/>
    </row>
    <row r="40" spans="1:32" x14ac:dyDescent="0.3">
      <c r="A40" s="549">
        <v>30</v>
      </c>
      <c r="B40" s="777" t="s">
        <v>897</v>
      </c>
      <c r="C40" s="777"/>
      <c r="D40" s="777"/>
      <c r="E40" s="777"/>
      <c r="F40" s="777"/>
      <c r="G40" s="777"/>
      <c r="H40" s="777"/>
      <c r="I40" s="777"/>
      <c r="J40" s="777"/>
      <c r="K40" s="777"/>
      <c r="L40" s="778">
        <v>2347246</v>
      </c>
      <c r="M40" s="779"/>
      <c r="N40" s="522"/>
      <c r="O40" s="522"/>
      <c r="P40" s="522"/>
      <c r="Q40" s="522"/>
      <c r="R40" s="522">
        <v>2314346</v>
      </c>
      <c r="S40" s="522"/>
      <c r="T40" s="522"/>
      <c r="U40" s="522"/>
      <c r="V40" s="522"/>
      <c r="W40" s="522"/>
      <c r="X40" s="522"/>
      <c r="Y40" s="522">
        <v>32900</v>
      </c>
      <c r="Z40" s="522"/>
      <c r="AA40" s="522"/>
      <c r="AB40" s="522"/>
      <c r="AC40" s="522"/>
      <c r="AD40" s="522"/>
      <c r="AE40" s="522"/>
      <c r="AF40" s="522"/>
    </row>
    <row r="41" spans="1:32" ht="15.75" customHeight="1" x14ac:dyDescent="0.3">
      <c r="A41" s="549">
        <v>31</v>
      </c>
      <c r="B41" s="780" t="s">
        <v>898</v>
      </c>
      <c r="C41" s="780"/>
      <c r="D41" s="780"/>
      <c r="E41" s="780"/>
      <c r="F41" s="780"/>
      <c r="G41" s="780"/>
      <c r="H41" s="780"/>
      <c r="I41" s="780"/>
      <c r="J41" s="780"/>
      <c r="K41" s="780"/>
      <c r="L41" s="775">
        <f>SUM(L38:M40)</f>
        <v>7885185</v>
      </c>
      <c r="M41" s="776"/>
      <c r="N41" s="550">
        <f t="shared" ref="N41:S41" si="13">SUM(N38:N40)</f>
        <v>0</v>
      </c>
      <c r="O41" s="550">
        <f t="shared" si="13"/>
        <v>0</v>
      </c>
      <c r="P41" s="550">
        <f t="shared" si="13"/>
        <v>0</v>
      </c>
      <c r="Q41" s="550">
        <f t="shared" si="13"/>
        <v>1017469</v>
      </c>
      <c r="R41" s="550">
        <f t="shared" si="13"/>
        <v>6834816</v>
      </c>
      <c r="S41" s="550">
        <f t="shared" si="13"/>
        <v>0</v>
      </c>
      <c r="T41" s="550">
        <v>0</v>
      </c>
      <c r="U41" s="550">
        <f>SUM(U38:U40)</f>
        <v>0</v>
      </c>
      <c r="V41" s="550">
        <f>SUM(V38:V40)</f>
        <v>0</v>
      </c>
      <c r="W41" s="550">
        <v>0</v>
      </c>
      <c r="X41" s="550">
        <f>SUM(X38:X40)</f>
        <v>0</v>
      </c>
      <c r="Y41" s="550">
        <f>SUM(Y38:Y40)</f>
        <v>32900</v>
      </c>
      <c r="Z41" s="550">
        <v>0</v>
      </c>
      <c r="AA41" s="550">
        <f>SUM(AA38:AA40)</f>
        <v>0</v>
      </c>
      <c r="AB41" s="550">
        <f>SUM(AB38:AB40)</f>
        <v>0</v>
      </c>
      <c r="AC41" s="526">
        <v>0</v>
      </c>
      <c r="AD41" s="526">
        <v>0</v>
      </c>
      <c r="AE41" s="526">
        <v>0</v>
      </c>
      <c r="AF41" s="526">
        <v>0</v>
      </c>
    </row>
    <row r="42" spans="1:32" x14ac:dyDescent="0.3">
      <c r="A42" s="549">
        <v>32</v>
      </c>
      <c r="B42" s="777" t="s">
        <v>899</v>
      </c>
      <c r="C42" s="777"/>
      <c r="D42" s="777"/>
      <c r="E42" s="777"/>
      <c r="F42" s="777"/>
      <c r="G42" s="777"/>
      <c r="H42" s="777"/>
      <c r="I42" s="777"/>
      <c r="J42" s="777"/>
      <c r="K42" s="777"/>
      <c r="L42" s="778">
        <v>650000</v>
      </c>
      <c r="M42" s="779"/>
      <c r="N42" s="522"/>
      <c r="O42" s="522"/>
      <c r="P42" s="522"/>
      <c r="Q42" s="522"/>
      <c r="R42" s="522"/>
      <c r="S42" s="522"/>
      <c r="T42" s="522"/>
      <c r="U42" s="522"/>
      <c r="V42" s="522"/>
      <c r="W42" s="522"/>
      <c r="X42" s="522"/>
      <c r="Y42" s="522">
        <v>650000</v>
      </c>
      <c r="Z42" s="522"/>
      <c r="AA42" s="522"/>
      <c r="AB42" s="522"/>
      <c r="AC42" s="522"/>
      <c r="AD42" s="522"/>
      <c r="AE42" s="522"/>
      <c r="AF42" s="522"/>
    </row>
    <row r="43" spans="1:32" x14ac:dyDescent="0.3">
      <c r="A43" s="549">
        <v>33</v>
      </c>
      <c r="B43" s="777" t="s">
        <v>900</v>
      </c>
      <c r="C43" s="777"/>
      <c r="D43" s="777"/>
      <c r="E43" s="777"/>
      <c r="F43" s="777"/>
      <c r="G43" s="777"/>
      <c r="H43" s="777"/>
      <c r="I43" s="777"/>
      <c r="J43" s="777"/>
      <c r="K43" s="777"/>
      <c r="L43" s="778">
        <v>905440</v>
      </c>
      <c r="M43" s="779"/>
      <c r="N43" s="522"/>
      <c r="O43" s="522"/>
      <c r="P43" s="522"/>
      <c r="Q43" s="522"/>
      <c r="R43" s="522"/>
      <c r="S43" s="522"/>
      <c r="T43" s="522"/>
      <c r="U43" s="522"/>
      <c r="V43" s="522">
        <v>695062</v>
      </c>
      <c r="W43" s="522"/>
      <c r="X43" s="522">
        <v>185197</v>
      </c>
      <c r="Y43" s="522">
        <v>25181</v>
      </c>
      <c r="Z43" s="522"/>
      <c r="AA43" s="522"/>
      <c r="AB43" s="522"/>
      <c r="AC43" s="522"/>
      <c r="AD43" s="522"/>
      <c r="AE43" s="522"/>
      <c r="AF43" s="522"/>
    </row>
    <row r="44" spans="1:32" x14ac:dyDescent="0.3">
      <c r="A44" s="549">
        <v>34</v>
      </c>
      <c r="B44" s="777" t="s">
        <v>901</v>
      </c>
      <c r="C44" s="777"/>
      <c r="D44" s="777"/>
      <c r="E44" s="777"/>
      <c r="F44" s="777"/>
      <c r="G44" s="777"/>
      <c r="H44" s="777"/>
      <c r="I44" s="777"/>
      <c r="J44" s="777"/>
      <c r="K44" s="777"/>
      <c r="L44" s="778">
        <v>244469</v>
      </c>
      <c r="M44" s="779"/>
      <c r="N44" s="522"/>
      <c r="O44" s="522"/>
      <c r="P44" s="522"/>
      <c r="Q44" s="522"/>
      <c r="R44" s="522"/>
      <c r="S44" s="522"/>
      <c r="T44" s="522"/>
      <c r="U44" s="522"/>
      <c r="V44" s="522">
        <v>187667</v>
      </c>
      <c r="W44" s="522"/>
      <c r="X44" s="522">
        <v>50003</v>
      </c>
      <c r="Y44" s="522">
        <v>6799</v>
      </c>
      <c r="Z44" s="522"/>
      <c r="AA44" s="522"/>
      <c r="AB44" s="522"/>
      <c r="AC44" s="522"/>
      <c r="AD44" s="522"/>
      <c r="AE44" s="522"/>
      <c r="AF44" s="522"/>
    </row>
    <row r="45" spans="1:32" x14ac:dyDescent="0.3">
      <c r="A45" s="549">
        <v>35</v>
      </c>
      <c r="B45" s="780" t="s">
        <v>902</v>
      </c>
      <c r="C45" s="780"/>
      <c r="D45" s="780"/>
      <c r="E45" s="780"/>
      <c r="F45" s="780"/>
      <c r="G45" s="780"/>
      <c r="H45" s="780"/>
      <c r="I45" s="780"/>
      <c r="J45" s="780"/>
      <c r="K45" s="780"/>
      <c r="L45" s="775">
        <f>SUM(L42:M44)</f>
        <v>1799909</v>
      </c>
      <c r="M45" s="776"/>
      <c r="N45" s="550">
        <f t="shared" ref="N45:S45" si="14">SUM(N42:N44)</f>
        <v>0</v>
      </c>
      <c r="O45" s="550">
        <f t="shared" si="14"/>
        <v>0</v>
      </c>
      <c r="P45" s="550">
        <f t="shared" si="14"/>
        <v>0</v>
      </c>
      <c r="Q45" s="550">
        <f t="shared" si="14"/>
        <v>0</v>
      </c>
      <c r="R45" s="550">
        <f t="shared" si="14"/>
        <v>0</v>
      </c>
      <c r="S45" s="550">
        <f t="shared" si="14"/>
        <v>0</v>
      </c>
      <c r="T45" s="550">
        <v>0</v>
      </c>
      <c r="U45" s="550">
        <f>SUM(U42:U44)</f>
        <v>0</v>
      </c>
      <c r="V45" s="550">
        <f>SUM(V42:V44)</f>
        <v>882729</v>
      </c>
      <c r="W45" s="550">
        <v>0</v>
      </c>
      <c r="X45" s="550">
        <f>SUM(X42:X44)</f>
        <v>235200</v>
      </c>
      <c r="Y45" s="550">
        <f>SUM(Y42:Y44)</f>
        <v>681980</v>
      </c>
      <c r="Z45" s="550">
        <v>0</v>
      </c>
      <c r="AA45" s="550">
        <f>SUM(AA42:AA44)</f>
        <v>0</v>
      </c>
      <c r="AB45" s="550">
        <f>SUM(AB42:AB44)</f>
        <v>0</v>
      </c>
      <c r="AC45" s="526">
        <v>0</v>
      </c>
      <c r="AD45" s="526">
        <v>0</v>
      </c>
      <c r="AE45" s="526">
        <v>0</v>
      </c>
      <c r="AF45" s="526">
        <v>0</v>
      </c>
    </row>
    <row r="46" spans="1:32" x14ac:dyDescent="0.3">
      <c r="A46" s="549">
        <v>36</v>
      </c>
      <c r="B46" s="777" t="s">
        <v>903</v>
      </c>
      <c r="C46" s="777"/>
      <c r="D46" s="777"/>
      <c r="E46" s="777"/>
      <c r="F46" s="777"/>
      <c r="G46" s="777"/>
      <c r="H46" s="777"/>
      <c r="I46" s="777"/>
      <c r="J46" s="777"/>
      <c r="K46" s="777"/>
      <c r="L46" s="778">
        <v>9997662</v>
      </c>
      <c r="M46" s="779"/>
      <c r="N46" s="522"/>
      <c r="O46" s="522">
        <v>163525</v>
      </c>
      <c r="P46" s="522"/>
      <c r="Q46" s="522"/>
      <c r="R46" s="522"/>
      <c r="S46" s="522"/>
      <c r="T46" s="522">
        <v>8653035</v>
      </c>
      <c r="U46" s="522"/>
      <c r="V46" s="522"/>
      <c r="W46" s="522"/>
      <c r="X46" s="522"/>
      <c r="Y46" s="522">
        <v>1181102</v>
      </c>
      <c r="Z46" s="522"/>
      <c r="AA46" s="522"/>
      <c r="AB46" s="522"/>
      <c r="AC46" s="522"/>
      <c r="AD46" s="522"/>
      <c r="AE46" s="522"/>
      <c r="AF46" s="522"/>
    </row>
    <row r="47" spans="1:32" x14ac:dyDescent="0.3">
      <c r="A47" s="549">
        <v>37</v>
      </c>
      <c r="B47" s="777" t="s">
        <v>904</v>
      </c>
      <c r="C47" s="777"/>
      <c r="D47" s="777"/>
      <c r="E47" s="777"/>
      <c r="F47" s="777"/>
      <c r="G47" s="777"/>
      <c r="H47" s="777"/>
      <c r="I47" s="777"/>
      <c r="J47" s="777"/>
      <c r="K47" s="777"/>
      <c r="L47" s="778">
        <v>2562208</v>
      </c>
      <c r="M47" s="779"/>
      <c r="N47" s="522"/>
      <c r="O47" s="522">
        <v>44152</v>
      </c>
      <c r="P47" s="522"/>
      <c r="Q47" s="522"/>
      <c r="R47" s="522"/>
      <c r="S47" s="522"/>
      <c r="T47" s="522">
        <v>2199159</v>
      </c>
      <c r="U47" s="522"/>
      <c r="V47" s="522"/>
      <c r="W47" s="522"/>
      <c r="X47" s="522"/>
      <c r="Y47" s="522">
        <v>318897</v>
      </c>
      <c r="Z47" s="522"/>
      <c r="AA47" s="522"/>
      <c r="AB47" s="522"/>
      <c r="AC47" s="522"/>
      <c r="AD47" s="522"/>
      <c r="AE47" s="522"/>
      <c r="AF47" s="522"/>
    </row>
    <row r="48" spans="1:32" x14ac:dyDescent="0.3">
      <c r="A48" s="549">
        <v>38</v>
      </c>
      <c r="B48" s="780" t="s">
        <v>905</v>
      </c>
      <c r="C48" s="780"/>
      <c r="D48" s="780"/>
      <c r="E48" s="780"/>
      <c r="F48" s="780"/>
      <c r="G48" s="780"/>
      <c r="H48" s="780"/>
      <c r="I48" s="780"/>
      <c r="J48" s="780"/>
      <c r="K48" s="780"/>
      <c r="L48" s="775">
        <f>SUM(L46:M47)</f>
        <v>12559870</v>
      </c>
      <c r="M48" s="776"/>
      <c r="N48" s="550">
        <f>SUM(N46:N47)</f>
        <v>0</v>
      </c>
      <c r="O48" s="550">
        <f>SUM(O46:O47)</f>
        <v>207677</v>
      </c>
      <c r="P48" s="550">
        <v>0</v>
      </c>
      <c r="Q48" s="550">
        <f t="shared" ref="Q48:V48" si="15">SUM(Q46:Q47)</f>
        <v>0</v>
      </c>
      <c r="R48" s="550">
        <f t="shared" si="15"/>
        <v>0</v>
      </c>
      <c r="S48" s="550">
        <f t="shared" si="15"/>
        <v>0</v>
      </c>
      <c r="T48" s="550">
        <f t="shared" si="15"/>
        <v>10852194</v>
      </c>
      <c r="U48" s="550">
        <f t="shared" si="15"/>
        <v>0</v>
      </c>
      <c r="V48" s="550">
        <f t="shared" si="15"/>
        <v>0</v>
      </c>
      <c r="W48" s="550">
        <v>0</v>
      </c>
      <c r="X48" s="550">
        <f>SUM(X46:X47)</f>
        <v>0</v>
      </c>
      <c r="Y48" s="550">
        <f>SUM(Y46:Y47)</f>
        <v>1499999</v>
      </c>
      <c r="Z48" s="550">
        <v>0</v>
      </c>
      <c r="AA48" s="550">
        <f>SUM(AA46:AA47)</f>
        <v>0</v>
      </c>
      <c r="AB48" s="550">
        <f>SUM(AB46:AB47)</f>
        <v>0</v>
      </c>
      <c r="AC48" s="526">
        <v>0</v>
      </c>
      <c r="AD48" s="526">
        <v>0</v>
      </c>
      <c r="AE48" s="526">
        <v>0</v>
      </c>
      <c r="AF48" s="526">
        <v>0</v>
      </c>
    </row>
    <row r="49" spans="1:32" x14ac:dyDescent="0.3">
      <c r="A49" s="549">
        <v>39</v>
      </c>
      <c r="B49" s="552" t="s">
        <v>906</v>
      </c>
      <c r="C49" s="553"/>
      <c r="D49" s="553"/>
      <c r="E49" s="553"/>
      <c r="F49" s="553"/>
      <c r="G49" s="553"/>
      <c r="H49" s="553"/>
      <c r="I49" s="553"/>
      <c r="J49" s="553"/>
      <c r="K49" s="554"/>
      <c r="L49" s="775">
        <v>51492716</v>
      </c>
      <c r="M49" s="776"/>
      <c r="N49" s="550">
        <f>N20+N21+N35+N37+N41+N45+N48</f>
        <v>5455220</v>
      </c>
      <c r="O49" s="550">
        <f t="shared" ref="O49:X49" si="16">O20+O21+O35+O37+O41+O45+O48</f>
        <v>548354</v>
      </c>
      <c r="P49" s="550">
        <f t="shared" si="16"/>
        <v>194005</v>
      </c>
      <c r="Q49" s="550">
        <f t="shared" si="16"/>
        <v>1056024</v>
      </c>
      <c r="R49" s="550">
        <f t="shared" si="16"/>
        <v>6842639</v>
      </c>
      <c r="S49" s="550">
        <f t="shared" si="16"/>
        <v>4181038</v>
      </c>
      <c r="T49" s="550">
        <f t="shared" si="16"/>
        <v>11090527</v>
      </c>
      <c r="U49" s="550">
        <f t="shared" si="16"/>
        <v>53340</v>
      </c>
      <c r="V49" s="550">
        <f t="shared" si="16"/>
        <v>886447</v>
      </c>
      <c r="W49" s="550">
        <f t="shared" si="16"/>
        <v>710612</v>
      </c>
      <c r="X49" s="550">
        <f t="shared" si="16"/>
        <v>1829790</v>
      </c>
      <c r="Y49" s="550">
        <f>Y48+Y45+Y41+Y35+Y21+Y20</f>
        <v>7109377</v>
      </c>
      <c r="Z49" s="550">
        <f t="shared" ref="Z49:AD49" si="17">Z48+Z45+Z41+Z35+Z21+Z20</f>
        <v>501024</v>
      </c>
      <c r="AA49" s="550">
        <f t="shared" si="17"/>
        <v>1162327</v>
      </c>
      <c r="AB49" s="550">
        <f t="shared" si="17"/>
        <v>2034177</v>
      </c>
      <c r="AC49" s="550">
        <f t="shared" si="17"/>
        <v>200676</v>
      </c>
      <c r="AD49" s="550">
        <f t="shared" si="17"/>
        <v>34540</v>
      </c>
      <c r="AE49" s="550">
        <f>AE19+AE21+AE24+AE31+AE34</f>
        <v>4164177</v>
      </c>
      <c r="AF49" s="550">
        <f>SUM(AF24+AF31+AF34+AF37)</f>
        <v>3438722</v>
      </c>
    </row>
    <row r="50" spans="1:32" x14ac:dyDescent="0.3">
      <c r="A50" s="549">
        <v>40</v>
      </c>
      <c r="B50" s="766" t="s">
        <v>907</v>
      </c>
      <c r="C50" s="766"/>
      <c r="D50" s="766"/>
      <c r="E50" s="766"/>
      <c r="F50" s="766"/>
      <c r="G50" s="766"/>
      <c r="H50" s="766"/>
      <c r="I50" s="766"/>
      <c r="J50" s="766"/>
      <c r="K50" s="766"/>
      <c r="L50" s="767">
        <v>2568807</v>
      </c>
      <c r="M50" s="768"/>
      <c r="N50" s="522"/>
      <c r="O50" s="522"/>
      <c r="P50" s="522"/>
      <c r="Q50" s="523">
        <v>2568807</v>
      </c>
      <c r="R50" s="522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 t="s">
        <v>761</v>
      </c>
    </row>
    <row r="51" spans="1:32" x14ac:dyDescent="0.3">
      <c r="A51" s="549">
        <v>41</v>
      </c>
      <c r="B51" s="766" t="s">
        <v>908</v>
      </c>
      <c r="C51" s="766"/>
      <c r="D51" s="766"/>
      <c r="E51" s="766"/>
      <c r="F51" s="766"/>
      <c r="G51" s="766"/>
      <c r="H51" s="766"/>
      <c r="I51" s="766"/>
      <c r="J51" s="766"/>
      <c r="K51" s="766"/>
      <c r="L51" s="767">
        <v>2568807</v>
      </c>
      <c r="M51" s="768"/>
      <c r="N51" s="522"/>
      <c r="O51" s="522"/>
      <c r="P51" s="522"/>
      <c r="Q51" s="523">
        <v>2568807</v>
      </c>
      <c r="R51" s="522"/>
      <c r="S51" s="522"/>
      <c r="T51" s="522"/>
      <c r="U51" s="522"/>
      <c r="V51" s="522"/>
      <c r="W51" s="522"/>
      <c r="X51" s="522"/>
      <c r="Y51" s="522"/>
      <c r="Z51" s="522"/>
      <c r="AA51" s="522"/>
      <c r="AB51" s="522"/>
      <c r="AC51" s="522"/>
      <c r="AD51" s="522"/>
      <c r="AE51" s="522"/>
      <c r="AF51" s="522"/>
    </row>
    <row r="52" spans="1:32" x14ac:dyDescent="0.3">
      <c r="A52" s="549">
        <v>42</v>
      </c>
      <c r="B52" s="769" t="s">
        <v>909</v>
      </c>
      <c r="C52" s="769"/>
      <c r="D52" s="769"/>
      <c r="E52" s="769"/>
      <c r="F52" s="769"/>
      <c r="G52" s="769"/>
      <c r="H52" s="769"/>
      <c r="I52" s="769"/>
      <c r="J52" s="769"/>
      <c r="K52" s="769"/>
      <c r="L52" s="770">
        <v>2568807</v>
      </c>
      <c r="M52" s="771"/>
      <c r="N52" s="526"/>
      <c r="O52" s="526"/>
      <c r="P52" s="526"/>
      <c r="Q52" s="527">
        <v>2568807</v>
      </c>
      <c r="R52" s="526"/>
      <c r="S52" s="526"/>
      <c r="T52" s="526"/>
      <c r="U52" s="526"/>
      <c r="V52" s="526"/>
      <c r="W52" s="526"/>
      <c r="X52" s="526"/>
      <c r="Y52" s="526"/>
      <c r="Z52" s="526"/>
      <c r="AA52" s="526"/>
      <c r="AB52" s="526"/>
      <c r="AC52" s="526"/>
      <c r="AD52" s="526"/>
      <c r="AE52" s="526"/>
      <c r="AF52" s="526"/>
    </row>
    <row r="53" spans="1:32" x14ac:dyDescent="0.3">
      <c r="A53" s="549">
        <v>43</v>
      </c>
      <c r="B53" s="772" t="s">
        <v>910</v>
      </c>
      <c r="C53" s="772"/>
      <c r="D53" s="772"/>
      <c r="E53" s="772"/>
      <c r="F53" s="772"/>
      <c r="G53" s="772"/>
      <c r="H53" s="772"/>
      <c r="I53" s="772"/>
      <c r="J53" s="772"/>
      <c r="K53" s="772"/>
      <c r="L53" s="773">
        <f>SUM(L49+L52)</f>
        <v>54061523</v>
      </c>
      <c r="M53" s="774"/>
      <c r="N53" s="555">
        <f>N49</f>
        <v>5455220</v>
      </c>
      <c r="O53" s="555">
        <f>O49</f>
        <v>548354</v>
      </c>
      <c r="P53" s="555">
        <f>P49</f>
        <v>194005</v>
      </c>
      <c r="Q53" s="556">
        <f>Q49+Q52</f>
        <v>3624831</v>
      </c>
      <c r="R53" s="555">
        <f t="shared" ref="R53:AF53" si="18">R49</f>
        <v>6842639</v>
      </c>
      <c r="S53" s="555">
        <f t="shared" si="18"/>
        <v>4181038</v>
      </c>
      <c r="T53" s="555">
        <f t="shared" si="18"/>
        <v>11090527</v>
      </c>
      <c r="U53" s="555">
        <f t="shared" si="18"/>
        <v>53340</v>
      </c>
      <c r="V53" s="555">
        <f t="shared" si="18"/>
        <v>886447</v>
      </c>
      <c r="W53" s="555">
        <f t="shared" si="18"/>
        <v>710612</v>
      </c>
      <c r="X53" s="555">
        <f t="shared" si="18"/>
        <v>1829790</v>
      </c>
      <c r="Y53" s="555">
        <f t="shared" si="18"/>
        <v>7109377</v>
      </c>
      <c r="Z53" s="555">
        <f t="shared" si="18"/>
        <v>501024</v>
      </c>
      <c r="AA53" s="555">
        <f t="shared" si="18"/>
        <v>1162327</v>
      </c>
      <c r="AB53" s="555">
        <f t="shared" si="18"/>
        <v>2034177</v>
      </c>
      <c r="AC53" s="555">
        <f t="shared" si="18"/>
        <v>200676</v>
      </c>
      <c r="AD53" s="555">
        <f t="shared" si="18"/>
        <v>34540</v>
      </c>
      <c r="AE53" s="555">
        <f t="shared" si="18"/>
        <v>4164177</v>
      </c>
      <c r="AF53" s="555">
        <f t="shared" si="18"/>
        <v>3438722</v>
      </c>
    </row>
    <row r="54" spans="1:32" x14ac:dyDescent="0.3">
      <c r="A54" s="549">
        <v>44</v>
      </c>
      <c r="B54" s="763" t="s">
        <v>911</v>
      </c>
      <c r="C54" s="763"/>
      <c r="D54" s="763"/>
      <c r="E54" s="763"/>
      <c r="F54" s="763"/>
      <c r="G54" s="763"/>
      <c r="H54" s="763"/>
      <c r="I54" s="763"/>
      <c r="J54" s="763"/>
      <c r="K54" s="763"/>
      <c r="L54" s="764">
        <v>5</v>
      </c>
      <c r="M54" s="765"/>
      <c r="N54" s="557">
        <v>2</v>
      </c>
      <c r="O54" s="557"/>
      <c r="P54" s="557"/>
      <c r="Q54" s="557"/>
      <c r="R54" s="557"/>
      <c r="S54" s="557">
        <v>3</v>
      </c>
      <c r="T54" s="557"/>
      <c r="U54" s="557"/>
      <c r="V54" s="557"/>
      <c r="W54" s="557"/>
      <c r="X54" s="557"/>
      <c r="Y54" s="557"/>
      <c r="Z54" s="557"/>
      <c r="AA54" s="557"/>
      <c r="AB54" s="557"/>
      <c r="AC54" s="557"/>
      <c r="AD54" s="557"/>
      <c r="AE54" s="557"/>
      <c r="AF54" s="557"/>
    </row>
  </sheetData>
  <mergeCells count="118">
    <mergeCell ref="G1:M1"/>
    <mergeCell ref="N1:N7"/>
    <mergeCell ref="O1:O7"/>
    <mergeCell ref="P1:P7"/>
    <mergeCell ref="Q1:Q7"/>
    <mergeCell ref="A8:M8"/>
    <mergeCell ref="B9:K9"/>
    <mergeCell ref="L9:M9"/>
    <mergeCell ref="L10:M10"/>
    <mergeCell ref="B11:K11"/>
    <mergeCell ref="L11:M11"/>
    <mergeCell ref="AF1:AF7"/>
    <mergeCell ref="G2:M2"/>
    <mergeCell ref="A4:M4"/>
    <mergeCell ref="A5:M5"/>
    <mergeCell ref="A6:M6"/>
    <mergeCell ref="G7:M7"/>
    <mergeCell ref="AC1:AC7"/>
    <mergeCell ref="AD1:AD7"/>
    <mergeCell ref="AE1:AE7"/>
    <mergeCell ref="X1:X7"/>
    <mergeCell ref="Y1:Y7"/>
    <mergeCell ref="Z1:Z7"/>
    <mergeCell ref="AA1:AA7"/>
    <mergeCell ref="AB1:AB7"/>
    <mergeCell ref="R1:R7"/>
    <mergeCell ref="S1:S7"/>
    <mergeCell ref="T1:T7"/>
    <mergeCell ref="B10:K10"/>
    <mergeCell ref="U1:U7"/>
    <mergeCell ref="V1:V7"/>
    <mergeCell ref="W1:W7"/>
    <mergeCell ref="A1:B1"/>
    <mergeCell ref="B12:K12"/>
    <mergeCell ref="L12:M12"/>
    <mergeCell ref="B14:K14"/>
    <mergeCell ref="L14:M14"/>
    <mergeCell ref="B13:K13"/>
    <mergeCell ref="L13:M13"/>
    <mergeCell ref="B18:K18"/>
    <mergeCell ref="L18:M18"/>
    <mergeCell ref="B19:K19"/>
    <mergeCell ref="L19:M19"/>
    <mergeCell ref="B20:K20"/>
    <mergeCell ref="L20:M20"/>
    <mergeCell ref="B15:K15"/>
    <mergeCell ref="L15:M15"/>
    <mergeCell ref="B16:K16"/>
    <mergeCell ref="L16:M16"/>
    <mergeCell ref="B17:K17"/>
    <mergeCell ref="L17:M17"/>
    <mergeCell ref="B24:K24"/>
    <mergeCell ref="L24:M24"/>
    <mergeCell ref="B21:K21"/>
    <mergeCell ref="L21:M21"/>
    <mergeCell ref="B22:K22"/>
    <mergeCell ref="L22:M22"/>
    <mergeCell ref="B23:K23"/>
    <mergeCell ref="L23:M23"/>
    <mergeCell ref="B28:K28"/>
    <mergeCell ref="L28:M28"/>
    <mergeCell ref="B25:K25"/>
    <mergeCell ref="L25:M25"/>
    <mergeCell ref="B26:K26"/>
    <mergeCell ref="L26:M26"/>
    <mergeCell ref="B27:K27"/>
    <mergeCell ref="L27:M27"/>
    <mergeCell ref="B31:K31"/>
    <mergeCell ref="L31:M31"/>
    <mergeCell ref="B29:K29"/>
    <mergeCell ref="L29:M29"/>
    <mergeCell ref="B30:K30"/>
    <mergeCell ref="L30:M30"/>
    <mergeCell ref="B32:K32"/>
    <mergeCell ref="L32:M32"/>
    <mergeCell ref="B33:K33"/>
    <mergeCell ref="L33:M33"/>
    <mergeCell ref="B34:K34"/>
    <mergeCell ref="L34:M34"/>
    <mergeCell ref="B35:K35"/>
    <mergeCell ref="L35:M35"/>
    <mergeCell ref="B36:K36"/>
    <mergeCell ref="L36:M36"/>
    <mergeCell ref="B37:K37"/>
    <mergeCell ref="L37:M37"/>
    <mergeCell ref="B39:K39"/>
    <mergeCell ref="L39:M39"/>
    <mergeCell ref="B38:K38"/>
    <mergeCell ref="L38:M38"/>
    <mergeCell ref="B40:K40"/>
    <mergeCell ref="L40:M40"/>
    <mergeCell ref="B41:K41"/>
    <mergeCell ref="L41:M41"/>
    <mergeCell ref="B44:K44"/>
    <mergeCell ref="L44:M44"/>
    <mergeCell ref="B42:K42"/>
    <mergeCell ref="L42:M42"/>
    <mergeCell ref="B43:K43"/>
    <mergeCell ref="L43:M43"/>
    <mergeCell ref="B47:K47"/>
    <mergeCell ref="L47:M47"/>
    <mergeCell ref="B48:K48"/>
    <mergeCell ref="L48:M48"/>
    <mergeCell ref="B45:K45"/>
    <mergeCell ref="L45:M45"/>
    <mergeCell ref="B46:K46"/>
    <mergeCell ref="L46:M46"/>
    <mergeCell ref="B54:K54"/>
    <mergeCell ref="L54:M54"/>
    <mergeCell ref="B51:K51"/>
    <mergeCell ref="L51:M51"/>
    <mergeCell ref="B52:K52"/>
    <mergeCell ref="L52:M52"/>
    <mergeCell ref="B53:K53"/>
    <mergeCell ref="L53:M53"/>
    <mergeCell ref="L49:M49"/>
    <mergeCell ref="B50:K50"/>
    <mergeCell ref="L50:M50"/>
  </mergeCells>
  <pageMargins left="0.7" right="0.7" top="0.75" bottom="0.75" header="0.3" footer="0.3"/>
  <pageSetup paperSize="8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tabSelected="1" view="pageBreakPreview" zoomScale="60" zoomScaleNormal="100" workbookViewId="0">
      <selection activeCell="E4" sqref="E4"/>
    </sheetView>
  </sheetViews>
  <sheetFormatPr defaultRowHeight="14.4" x14ac:dyDescent="0.3"/>
  <cols>
    <col min="3" max="3" width="52" customWidth="1"/>
    <col min="4" max="4" width="16.109375" customWidth="1"/>
    <col min="5" max="5" width="16.44140625" customWidth="1"/>
  </cols>
  <sheetData>
    <row r="2" spans="1:5" x14ac:dyDescent="0.3">
      <c r="C2" t="s">
        <v>1066</v>
      </c>
      <c r="D2" s="796"/>
      <c r="E2" s="796"/>
    </row>
    <row r="3" spans="1:5" x14ac:dyDescent="0.3">
      <c r="A3" s="703" t="s">
        <v>766</v>
      </c>
      <c r="B3" s="703"/>
      <c r="C3" s="703"/>
      <c r="D3" s="703"/>
      <c r="E3" s="483"/>
    </row>
    <row r="4" spans="1:5" x14ac:dyDescent="0.3">
      <c r="A4" s="703" t="s">
        <v>1071</v>
      </c>
      <c r="B4" s="703"/>
      <c r="C4" s="703"/>
      <c r="D4" s="703"/>
      <c r="E4" s="483"/>
    </row>
    <row r="5" spans="1:5" x14ac:dyDescent="0.3">
      <c r="A5" s="703" t="s">
        <v>1008</v>
      </c>
      <c r="B5" s="703"/>
      <c r="C5" s="703"/>
      <c r="D5" s="703"/>
      <c r="E5" s="483"/>
    </row>
    <row r="6" spans="1:5" x14ac:dyDescent="0.3">
      <c r="A6" s="483"/>
      <c r="B6" s="483"/>
      <c r="C6" s="483"/>
      <c r="D6" s="483"/>
      <c r="E6" s="483"/>
    </row>
    <row r="7" spans="1:5" x14ac:dyDescent="0.3">
      <c r="A7" s="522" t="s">
        <v>767</v>
      </c>
      <c r="B7" s="522" t="s">
        <v>767</v>
      </c>
      <c r="C7" s="521" t="s">
        <v>521</v>
      </c>
      <c r="D7" s="520" t="s">
        <v>912</v>
      </c>
      <c r="E7" s="558" t="s">
        <v>913</v>
      </c>
    </row>
    <row r="8" spans="1:5" x14ac:dyDescent="0.3">
      <c r="A8" s="520" t="s">
        <v>700</v>
      </c>
      <c r="B8" s="520" t="s">
        <v>701</v>
      </c>
      <c r="C8" s="520" t="s">
        <v>702</v>
      </c>
      <c r="D8" s="520" t="s">
        <v>703</v>
      </c>
      <c r="E8" s="521" t="s">
        <v>704</v>
      </c>
    </row>
    <row r="9" spans="1:5" x14ac:dyDescent="0.3">
      <c r="A9" s="521">
        <v>1</v>
      </c>
      <c r="B9" s="521"/>
      <c r="C9" s="522" t="s">
        <v>914</v>
      </c>
      <c r="D9" s="523">
        <v>6328184</v>
      </c>
      <c r="E9" s="522">
        <v>7157269</v>
      </c>
    </row>
    <row r="10" spans="1:5" x14ac:dyDescent="0.3">
      <c r="A10" s="521">
        <v>2</v>
      </c>
      <c r="B10" s="521"/>
      <c r="C10" s="522" t="s">
        <v>915</v>
      </c>
      <c r="D10" s="523">
        <v>0</v>
      </c>
      <c r="E10" s="522">
        <v>1112780</v>
      </c>
    </row>
    <row r="11" spans="1:5" x14ac:dyDescent="0.3">
      <c r="A11" s="521">
        <v>3</v>
      </c>
      <c r="B11" s="521"/>
      <c r="C11" s="522" t="s">
        <v>916</v>
      </c>
      <c r="D11" s="523">
        <v>1246195</v>
      </c>
      <c r="E11" s="522">
        <v>376326</v>
      </c>
    </row>
    <row r="12" spans="1:5" x14ac:dyDescent="0.3">
      <c r="A12" s="521">
        <v>4</v>
      </c>
      <c r="B12" s="559" t="s">
        <v>860</v>
      </c>
      <c r="C12" s="560" t="s">
        <v>917</v>
      </c>
      <c r="D12" s="561">
        <f>SUM(D9:D11)</f>
        <v>7574379</v>
      </c>
      <c r="E12" s="560">
        <f>SUM(E9:E11)</f>
        <v>8646375</v>
      </c>
    </row>
    <row r="13" spans="1:5" x14ac:dyDescent="0.3">
      <c r="A13" s="521">
        <v>5</v>
      </c>
      <c r="B13" s="559" t="s">
        <v>918</v>
      </c>
      <c r="C13" s="560" t="s">
        <v>919</v>
      </c>
      <c r="D13" s="561">
        <v>0</v>
      </c>
      <c r="E13" s="560">
        <v>0</v>
      </c>
    </row>
    <row r="14" spans="1:5" x14ac:dyDescent="0.3">
      <c r="A14" s="521">
        <v>6</v>
      </c>
      <c r="B14" s="521"/>
      <c r="C14" s="522" t="s">
        <v>920</v>
      </c>
      <c r="D14" s="523">
        <v>27023438</v>
      </c>
      <c r="E14" s="522">
        <v>27063730</v>
      </c>
    </row>
    <row r="15" spans="1:5" x14ac:dyDescent="0.3">
      <c r="A15" s="521">
        <v>7</v>
      </c>
      <c r="B15" s="521"/>
      <c r="C15" s="522" t="s">
        <v>921</v>
      </c>
      <c r="D15" s="523">
        <v>8566991</v>
      </c>
      <c r="E15" s="522">
        <v>4328790</v>
      </c>
    </row>
    <row r="16" spans="1:5" x14ac:dyDescent="0.3">
      <c r="A16" s="521">
        <v>8</v>
      </c>
      <c r="B16" s="521"/>
      <c r="C16" s="522" t="s">
        <v>922</v>
      </c>
      <c r="D16" s="523">
        <v>14634284</v>
      </c>
      <c r="E16" s="522">
        <v>22045037</v>
      </c>
    </row>
    <row r="17" spans="1:5" x14ac:dyDescent="0.3">
      <c r="A17" s="521">
        <v>9</v>
      </c>
      <c r="B17" s="521"/>
      <c r="C17" s="522" t="s">
        <v>923</v>
      </c>
      <c r="D17" s="523">
        <v>18949705</v>
      </c>
      <c r="E17" s="522">
        <v>1713569</v>
      </c>
    </row>
    <row r="18" spans="1:5" x14ac:dyDescent="0.3">
      <c r="A18" s="521">
        <v>10</v>
      </c>
      <c r="B18" s="559" t="s">
        <v>924</v>
      </c>
      <c r="C18" s="560" t="s">
        <v>925</v>
      </c>
      <c r="D18" s="561">
        <f>SUM(D14:D17)</f>
        <v>69174418</v>
      </c>
      <c r="E18" s="560">
        <f>SUM(E13:E17)</f>
        <v>55151126</v>
      </c>
    </row>
    <row r="19" spans="1:5" x14ac:dyDescent="0.3">
      <c r="A19" s="521">
        <v>11</v>
      </c>
      <c r="B19" s="521"/>
      <c r="C19" s="522" t="s">
        <v>926</v>
      </c>
      <c r="D19" s="523">
        <v>2366736</v>
      </c>
      <c r="E19" s="522">
        <v>3747456</v>
      </c>
    </row>
    <row r="20" spans="1:5" x14ac:dyDescent="0.3">
      <c r="A20" s="521">
        <v>12</v>
      </c>
      <c r="B20" s="521"/>
      <c r="C20" s="522" t="s">
        <v>927</v>
      </c>
      <c r="D20" s="523">
        <v>8019503</v>
      </c>
      <c r="E20" s="522">
        <v>8071290</v>
      </c>
    </row>
    <row r="21" spans="1:5" x14ac:dyDescent="0.3">
      <c r="A21" s="521">
        <v>13</v>
      </c>
      <c r="B21" s="559" t="s">
        <v>928</v>
      </c>
      <c r="C21" s="560" t="s">
        <v>929</v>
      </c>
      <c r="D21" s="561">
        <f>SUM(D19:D20)</f>
        <v>10386239</v>
      </c>
      <c r="E21" s="560">
        <f>SUM(E19:E20)</f>
        <v>11818746</v>
      </c>
    </row>
    <row r="22" spans="1:5" x14ac:dyDescent="0.3">
      <c r="A22" s="521">
        <v>14</v>
      </c>
      <c r="B22" s="521"/>
      <c r="C22" s="522" t="s">
        <v>930</v>
      </c>
      <c r="D22" s="523">
        <v>9368187</v>
      </c>
      <c r="E22" s="522">
        <v>3182382</v>
      </c>
    </row>
    <row r="23" spans="1:5" x14ac:dyDescent="0.3">
      <c r="A23" s="521">
        <v>15</v>
      </c>
      <c r="B23" s="521"/>
      <c r="C23" s="522" t="s">
        <v>931</v>
      </c>
      <c r="D23" s="523">
        <v>4381127</v>
      </c>
      <c r="E23" s="522">
        <v>7547948</v>
      </c>
    </row>
    <row r="24" spans="1:5" x14ac:dyDescent="0.3">
      <c r="A24" s="521">
        <v>16</v>
      </c>
      <c r="B24" s="521"/>
      <c r="C24" s="522" t="s">
        <v>932</v>
      </c>
      <c r="D24" s="523">
        <v>2588655</v>
      </c>
      <c r="E24" s="522">
        <v>1931665</v>
      </c>
    </row>
    <row r="25" spans="1:5" x14ac:dyDescent="0.3">
      <c r="A25" s="521">
        <v>17</v>
      </c>
      <c r="B25" s="559" t="s">
        <v>765</v>
      </c>
      <c r="C25" s="560" t="s">
        <v>933</v>
      </c>
      <c r="D25" s="561">
        <f>SUM(D22:D24)</f>
        <v>16337969</v>
      </c>
      <c r="E25" s="560">
        <f>SUM(E22:E24)</f>
        <v>12661995</v>
      </c>
    </row>
    <row r="26" spans="1:5" x14ac:dyDescent="0.3">
      <c r="A26" s="521">
        <v>18</v>
      </c>
      <c r="B26" s="559" t="s">
        <v>934</v>
      </c>
      <c r="C26" s="560" t="s">
        <v>935</v>
      </c>
      <c r="D26" s="561">
        <v>7010032</v>
      </c>
      <c r="E26" s="560">
        <v>12488102</v>
      </c>
    </row>
    <row r="27" spans="1:5" x14ac:dyDescent="0.3">
      <c r="A27" s="521">
        <v>19</v>
      </c>
      <c r="B27" s="559" t="s">
        <v>936</v>
      </c>
      <c r="C27" s="560" t="s">
        <v>937</v>
      </c>
      <c r="D27" s="561">
        <v>26468567</v>
      </c>
      <c r="E27" s="560">
        <v>15786778</v>
      </c>
    </row>
    <row r="28" spans="1:5" x14ac:dyDescent="0.3">
      <c r="A28" s="521">
        <v>20</v>
      </c>
      <c r="B28" s="562" t="s">
        <v>700</v>
      </c>
      <c r="C28" s="563" t="s">
        <v>938</v>
      </c>
      <c r="D28" s="564">
        <v>16545990</v>
      </c>
      <c r="E28" s="563">
        <v>11041880</v>
      </c>
    </row>
    <row r="29" spans="1:5" x14ac:dyDescent="0.3">
      <c r="A29" s="521">
        <v>21</v>
      </c>
      <c r="B29" s="521"/>
      <c r="C29" s="522" t="s">
        <v>939</v>
      </c>
      <c r="D29" s="523">
        <v>47</v>
      </c>
      <c r="E29" s="522">
        <v>1</v>
      </c>
    </row>
    <row r="30" spans="1:5" x14ac:dyDescent="0.3">
      <c r="A30" s="521">
        <v>22</v>
      </c>
      <c r="B30" s="559" t="s">
        <v>940</v>
      </c>
      <c r="C30" s="560" t="s">
        <v>941</v>
      </c>
      <c r="D30" s="561">
        <v>47</v>
      </c>
      <c r="E30" s="560">
        <v>36</v>
      </c>
    </row>
    <row r="31" spans="1:5" x14ac:dyDescent="0.3">
      <c r="A31" s="521">
        <v>23</v>
      </c>
      <c r="B31" s="559" t="s">
        <v>942</v>
      </c>
      <c r="C31" s="560" t="s">
        <v>943</v>
      </c>
      <c r="D31" s="561">
        <v>0</v>
      </c>
      <c r="E31" s="560">
        <v>37</v>
      </c>
    </row>
    <row r="32" spans="1:5" x14ac:dyDescent="0.3">
      <c r="A32" s="521">
        <v>24</v>
      </c>
      <c r="B32" s="562" t="s">
        <v>701</v>
      </c>
      <c r="C32" s="563" t="s">
        <v>944</v>
      </c>
      <c r="D32" s="564">
        <v>47</v>
      </c>
      <c r="E32" s="563">
        <v>37</v>
      </c>
    </row>
    <row r="33" spans="1:5" x14ac:dyDescent="0.3">
      <c r="A33" s="521">
        <v>25</v>
      </c>
      <c r="B33" s="562" t="s">
        <v>702</v>
      </c>
      <c r="C33" s="563" t="s">
        <v>945</v>
      </c>
      <c r="D33" s="564">
        <v>16546037</v>
      </c>
      <c r="E33" s="563">
        <v>11041917</v>
      </c>
    </row>
  </sheetData>
  <mergeCells count="4">
    <mergeCell ref="A3:D3"/>
    <mergeCell ref="A4:D4"/>
    <mergeCell ref="A5:D5"/>
    <mergeCell ref="D2:E2"/>
  </mergeCells>
  <pageMargins left="0.7" right="0.7" top="0.75" bottom="0.75" header="0.3" footer="0.3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48"/>
  <sheetViews>
    <sheetView workbookViewId="0">
      <selection activeCell="D1" sqref="D1"/>
    </sheetView>
  </sheetViews>
  <sheetFormatPr defaultRowHeight="14.4" x14ac:dyDescent="0.3"/>
  <cols>
    <col min="4" max="4" width="29.88671875" customWidth="1"/>
    <col min="5" max="5" width="12.88671875" customWidth="1"/>
    <col min="6" max="6" width="13.33203125" customWidth="1"/>
  </cols>
  <sheetData>
    <row r="1" spans="1:9" ht="28.8" x14ac:dyDescent="0.3">
      <c r="D1" s="679" t="s">
        <v>1067</v>
      </c>
      <c r="E1" s="796"/>
      <c r="F1" s="796"/>
    </row>
    <row r="2" spans="1:9" s="678" customFormat="1" x14ac:dyDescent="0.3">
      <c r="D2" s="679"/>
      <c r="E2" s="680"/>
      <c r="F2" s="680"/>
    </row>
    <row r="3" spans="1:9" x14ac:dyDescent="0.3">
      <c r="A3" s="678"/>
      <c r="B3" s="699" t="s">
        <v>1070</v>
      </c>
      <c r="C3" s="715"/>
      <c r="D3" s="715"/>
      <c r="E3" s="715"/>
      <c r="F3" s="715"/>
      <c r="G3" s="483"/>
      <c r="H3" s="483"/>
      <c r="I3" s="483"/>
    </row>
    <row r="4" spans="1:9" x14ac:dyDescent="0.3">
      <c r="A4" s="483"/>
      <c r="B4" s="703" t="s">
        <v>1069</v>
      </c>
      <c r="C4" s="702"/>
      <c r="D4" s="702"/>
      <c r="E4" s="702"/>
      <c r="F4" s="702"/>
      <c r="G4" s="483"/>
      <c r="H4" s="483"/>
      <c r="I4" s="483"/>
    </row>
    <row r="5" spans="1:9" x14ac:dyDescent="0.3">
      <c r="A5" s="483"/>
      <c r="B5" s="483"/>
      <c r="C5" s="483"/>
      <c r="D5" s="678"/>
      <c r="E5" s="483"/>
      <c r="F5" s="483"/>
      <c r="G5" s="483"/>
      <c r="H5" s="483"/>
      <c r="I5" s="483"/>
    </row>
    <row r="6" spans="1:9" x14ac:dyDescent="0.3">
      <c r="A6" s="802" t="s">
        <v>946</v>
      </c>
      <c r="B6" s="802"/>
      <c r="C6" s="802"/>
      <c r="D6" s="802"/>
      <c r="E6" s="802"/>
      <c r="F6" s="802"/>
      <c r="G6" s="802"/>
      <c r="H6" s="483"/>
      <c r="I6" s="483"/>
    </row>
    <row r="7" spans="1:9" x14ac:dyDescent="0.3">
      <c r="A7" s="483"/>
      <c r="B7" s="565"/>
      <c r="C7" s="565"/>
      <c r="D7" s="565"/>
      <c r="E7" s="565"/>
      <c r="F7" s="565"/>
      <c r="G7" s="483"/>
      <c r="H7" s="483"/>
      <c r="I7" s="483"/>
    </row>
    <row r="8" spans="1:9" ht="15.6" x14ac:dyDescent="0.3">
      <c r="A8" s="483"/>
      <c r="B8" s="565"/>
      <c r="C8" s="565"/>
      <c r="D8" s="565" t="s">
        <v>947</v>
      </c>
      <c r="E8" s="565"/>
      <c r="F8" s="801"/>
      <c r="G8" s="802"/>
      <c r="H8" s="802"/>
      <c r="I8" s="802"/>
    </row>
    <row r="9" spans="1:9" x14ac:dyDescent="0.3">
      <c r="A9" s="483"/>
      <c r="B9" s="797" t="s">
        <v>767</v>
      </c>
      <c r="C9" s="797" t="s">
        <v>948</v>
      </c>
      <c r="D9" s="797" t="s">
        <v>521</v>
      </c>
      <c r="E9" s="566" t="s">
        <v>949</v>
      </c>
      <c r="F9" s="567" t="s">
        <v>950</v>
      </c>
      <c r="G9" s="483"/>
      <c r="H9" s="483"/>
      <c r="I9" s="483"/>
    </row>
    <row r="10" spans="1:9" x14ac:dyDescent="0.3">
      <c r="A10" s="483"/>
      <c r="B10" s="798"/>
      <c r="C10" s="798"/>
      <c r="D10" s="799"/>
      <c r="E10" s="800" t="s">
        <v>951</v>
      </c>
      <c r="F10" s="800"/>
      <c r="G10" s="483"/>
      <c r="H10" s="483"/>
      <c r="I10" s="483"/>
    </row>
    <row r="11" spans="1:9" x14ac:dyDescent="0.3">
      <c r="A11" s="483"/>
      <c r="B11" s="568" t="s">
        <v>700</v>
      </c>
      <c r="C11" s="568" t="s">
        <v>701</v>
      </c>
      <c r="D11" s="566" t="s">
        <v>702</v>
      </c>
      <c r="E11" s="566" t="s">
        <v>703</v>
      </c>
      <c r="F11" s="566" t="s">
        <v>704</v>
      </c>
      <c r="G11" s="483"/>
      <c r="H11" s="483"/>
      <c r="I11" s="483"/>
    </row>
    <row r="12" spans="1:9" ht="17.25" customHeight="1" x14ac:dyDescent="0.3">
      <c r="A12" s="483"/>
      <c r="B12" s="569">
        <v>1</v>
      </c>
      <c r="C12" s="570" t="s">
        <v>952</v>
      </c>
      <c r="D12" s="571" t="s">
        <v>953</v>
      </c>
      <c r="E12" s="572">
        <v>870981</v>
      </c>
      <c r="F12" s="572">
        <v>293347</v>
      </c>
      <c r="G12" s="483"/>
      <c r="H12" s="483"/>
      <c r="I12" s="483"/>
    </row>
    <row r="13" spans="1:9" x14ac:dyDescent="0.3">
      <c r="A13" s="483"/>
      <c r="B13" s="569">
        <v>2</v>
      </c>
      <c r="C13" s="570"/>
      <c r="D13" s="571" t="s">
        <v>954</v>
      </c>
      <c r="E13" s="572">
        <v>180079821</v>
      </c>
      <c r="F13" s="572">
        <v>209569831</v>
      </c>
      <c r="G13" s="483"/>
      <c r="H13" s="483"/>
      <c r="I13" s="483"/>
    </row>
    <row r="14" spans="1:9" ht="25.5" customHeight="1" x14ac:dyDescent="0.3">
      <c r="A14" s="483"/>
      <c r="B14" s="569">
        <v>3</v>
      </c>
      <c r="C14" s="570"/>
      <c r="D14" s="571" t="s">
        <v>955</v>
      </c>
      <c r="E14" s="572">
        <v>4023251</v>
      </c>
      <c r="F14" s="572">
        <v>1243507</v>
      </c>
      <c r="G14" s="483"/>
      <c r="H14" s="483"/>
      <c r="I14" s="483"/>
    </row>
    <row r="15" spans="1:9" ht="13.5" customHeight="1" x14ac:dyDescent="0.3">
      <c r="A15" s="483"/>
      <c r="B15" s="569">
        <v>4</v>
      </c>
      <c r="C15" s="573"/>
      <c r="D15" s="574" t="s">
        <v>956</v>
      </c>
      <c r="E15" s="572">
        <v>27067632</v>
      </c>
      <c r="F15" s="572">
        <v>0</v>
      </c>
      <c r="G15" s="483"/>
      <c r="H15" s="483"/>
      <c r="I15" s="483"/>
    </row>
    <row r="16" spans="1:9" ht="14.25" customHeight="1" x14ac:dyDescent="0.3">
      <c r="A16" s="483"/>
      <c r="B16" s="569">
        <v>5</v>
      </c>
      <c r="C16" s="573" t="s">
        <v>957</v>
      </c>
      <c r="D16" s="574" t="s">
        <v>958</v>
      </c>
      <c r="E16" s="572">
        <v>211170704</v>
      </c>
      <c r="F16" s="572">
        <v>210813338</v>
      </c>
      <c r="G16" s="483"/>
      <c r="H16" s="483"/>
      <c r="I16" s="483"/>
    </row>
    <row r="17" spans="1:9" ht="18" customHeight="1" x14ac:dyDescent="0.3">
      <c r="A17" s="483"/>
      <c r="B17" s="569">
        <v>6</v>
      </c>
      <c r="C17" s="573"/>
      <c r="D17" s="574" t="s">
        <v>959</v>
      </c>
      <c r="E17" s="572">
        <v>40000</v>
      </c>
      <c r="F17" s="572">
        <v>40000</v>
      </c>
      <c r="G17" s="483"/>
      <c r="H17" s="483"/>
      <c r="I17" s="483"/>
    </row>
    <row r="18" spans="1:9" ht="27.75" customHeight="1" x14ac:dyDescent="0.3">
      <c r="A18" s="483"/>
      <c r="B18" s="569">
        <v>7</v>
      </c>
      <c r="C18" s="573" t="s">
        <v>960</v>
      </c>
      <c r="D18" s="574" t="s">
        <v>961</v>
      </c>
      <c r="E18" s="572">
        <v>40000</v>
      </c>
      <c r="F18" s="572">
        <v>40000</v>
      </c>
      <c r="G18" s="483"/>
      <c r="H18" s="483"/>
      <c r="I18" s="483"/>
    </row>
    <row r="19" spans="1:9" ht="21.75" customHeight="1" x14ac:dyDescent="0.3">
      <c r="A19" s="483"/>
      <c r="B19" s="569">
        <v>8</v>
      </c>
      <c r="C19" s="575" t="s">
        <v>700</v>
      </c>
      <c r="D19" s="576" t="s">
        <v>962</v>
      </c>
      <c r="E19" s="577">
        <f>E12+E16+E18</f>
        <v>212081685</v>
      </c>
      <c r="F19" s="577">
        <f>F18+F16+F12</f>
        <v>211146685</v>
      </c>
      <c r="G19" s="483"/>
      <c r="H19" s="483"/>
      <c r="I19" s="483"/>
    </row>
    <row r="20" spans="1:9" ht="18.75" customHeight="1" x14ac:dyDescent="0.3">
      <c r="A20" s="483"/>
      <c r="B20" s="569">
        <v>9</v>
      </c>
      <c r="C20" s="573" t="s">
        <v>963</v>
      </c>
      <c r="D20" s="574" t="s">
        <v>964</v>
      </c>
      <c r="E20" s="572">
        <v>0</v>
      </c>
      <c r="F20" s="572">
        <v>0</v>
      </c>
      <c r="G20" s="483"/>
      <c r="H20" s="483"/>
      <c r="I20" s="483"/>
    </row>
    <row r="21" spans="1:9" ht="15.75" customHeight="1" x14ac:dyDescent="0.3">
      <c r="A21" s="483"/>
      <c r="B21" s="569">
        <v>10</v>
      </c>
      <c r="C21" s="575" t="s">
        <v>701</v>
      </c>
      <c r="D21" s="578" t="s">
        <v>965</v>
      </c>
      <c r="E21" s="579">
        <v>0</v>
      </c>
      <c r="F21" s="579">
        <v>0</v>
      </c>
      <c r="G21" s="483"/>
      <c r="H21" s="483"/>
      <c r="I21" s="483"/>
    </row>
    <row r="22" spans="1:9" ht="16.5" customHeight="1" x14ac:dyDescent="0.3">
      <c r="A22" s="483"/>
      <c r="B22" s="569">
        <v>11</v>
      </c>
      <c r="C22" s="573" t="s">
        <v>966</v>
      </c>
      <c r="D22" s="574" t="s">
        <v>967</v>
      </c>
      <c r="E22" s="572">
        <v>182720</v>
      </c>
      <c r="F22" s="572">
        <v>54645</v>
      </c>
      <c r="G22" s="483"/>
      <c r="H22" s="483"/>
      <c r="I22" s="483"/>
    </row>
    <row r="23" spans="1:9" ht="16.5" customHeight="1" x14ac:dyDescent="0.3">
      <c r="A23" s="483"/>
      <c r="B23" s="569">
        <v>12</v>
      </c>
      <c r="C23" s="573" t="s">
        <v>968</v>
      </c>
      <c r="D23" s="574" t="s">
        <v>969</v>
      </c>
      <c r="E23" s="572">
        <v>53082353</v>
      </c>
      <c r="F23" s="572">
        <v>64493594</v>
      </c>
      <c r="G23" s="483"/>
      <c r="H23" s="483"/>
      <c r="I23" s="483"/>
    </row>
    <row r="24" spans="1:9" ht="15.75" customHeight="1" x14ac:dyDescent="0.3">
      <c r="A24" s="483"/>
      <c r="B24" s="569">
        <v>13</v>
      </c>
      <c r="C24" s="573" t="s">
        <v>970</v>
      </c>
      <c r="D24" s="574" t="s">
        <v>971</v>
      </c>
      <c r="E24" s="572">
        <v>0</v>
      </c>
      <c r="F24" s="572">
        <v>0</v>
      </c>
      <c r="G24" s="483"/>
      <c r="H24" s="483"/>
      <c r="I24" s="483"/>
    </row>
    <row r="25" spans="1:9" ht="16.5" customHeight="1" x14ac:dyDescent="0.3">
      <c r="A25" s="483"/>
      <c r="B25" s="569">
        <v>14</v>
      </c>
      <c r="C25" s="575" t="s">
        <v>702</v>
      </c>
      <c r="D25" s="578" t="s">
        <v>972</v>
      </c>
      <c r="E25" s="579">
        <f>SUM(E22:E24)</f>
        <v>53265073</v>
      </c>
      <c r="F25" s="579">
        <f>SUM(F22:F24)</f>
        <v>64548239</v>
      </c>
      <c r="G25" s="483"/>
      <c r="H25" s="483"/>
      <c r="I25" s="483"/>
    </row>
    <row r="26" spans="1:9" ht="15" customHeight="1" x14ac:dyDescent="0.3">
      <c r="A26" s="483"/>
      <c r="B26" s="569">
        <v>15</v>
      </c>
      <c r="C26" s="573" t="s">
        <v>973</v>
      </c>
      <c r="D26" s="574" t="s">
        <v>974</v>
      </c>
      <c r="E26" s="572">
        <v>745572</v>
      </c>
      <c r="F26" s="572">
        <v>1053854</v>
      </c>
      <c r="G26" s="483"/>
      <c r="H26" s="483"/>
      <c r="I26" s="483"/>
    </row>
    <row r="27" spans="1:9" ht="17.25" customHeight="1" x14ac:dyDescent="0.3">
      <c r="A27" s="483"/>
      <c r="B27" s="569">
        <v>16</v>
      </c>
      <c r="C27" s="573" t="s">
        <v>975</v>
      </c>
      <c r="D27" s="574" t="s">
        <v>976</v>
      </c>
      <c r="E27" s="572">
        <v>0</v>
      </c>
      <c r="F27" s="572">
        <v>0</v>
      </c>
      <c r="G27" s="483"/>
      <c r="H27" s="483"/>
      <c r="I27" s="483"/>
    </row>
    <row r="28" spans="1:9" s="488" customFormat="1" ht="17.25" customHeight="1" x14ac:dyDescent="0.3">
      <c r="B28" s="569"/>
      <c r="C28" s="573" t="s">
        <v>1022</v>
      </c>
      <c r="D28" s="574" t="s">
        <v>1023</v>
      </c>
      <c r="E28" s="572">
        <v>0</v>
      </c>
      <c r="F28" s="572">
        <v>111830</v>
      </c>
    </row>
    <row r="29" spans="1:9" x14ac:dyDescent="0.3">
      <c r="A29" s="483"/>
      <c r="B29" s="569">
        <v>17</v>
      </c>
      <c r="C29" s="573" t="s">
        <v>977</v>
      </c>
      <c r="D29" s="574" t="s">
        <v>978</v>
      </c>
      <c r="E29" s="572">
        <v>40000</v>
      </c>
      <c r="F29" s="572">
        <v>40000</v>
      </c>
      <c r="G29" s="483"/>
      <c r="H29" s="483"/>
      <c r="I29" s="483"/>
    </row>
    <row r="30" spans="1:9" s="488" customFormat="1" ht="26.4" x14ac:dyDescent="0.3">
      <c r="B30" s="569"/>
      <c r="C30" s="573" t="s">
        <v>1020</v>
      </c>
      <c r="D30" s="574" t="s">
        <v>1021</v>
      </c>
      <c r="E30" s="572">
        <v>7875</v>
      </c>
      <c r="F30" s="572">
        <v>0</v>
      </c>
    </row>
    <row r="31" spans="1:9" ht="17.25" customHeight="1" x14ac:dyDescent="0.3">
      <c r="A31" s="483"/>
      <c r="B31" s="569">
        <v>18</v>
      </c>
      <c r="C31" s="575" t="s">
        <v>703</v>
      </c>
      <c r="D31" s="578" t="s">
        <v>979</v>
      </c>
      <c r="E31" s="579">
        <f>SUM(E26:E30)</f>
        <v>793447</v>
      </c>
      <c r="F31" s="579">
        <f>SUM(F26:F30)</f>
        <v>1205684</v>
      </c>
      <c r="G31" s="483"/>
      <c r="H31" s="483"/>
      <c r="I31" s="483"/>
    </row>
    <row r="32" spans="1:9" ht="27" customHeight="1" x14ac:dyDescent="0.3">
      <c r="A32" s="483"/>
      <c r="B32" s="569">
        <v>19</v>
      </c>
      <c r="C32" s="573" t="s">
        <v>980</v>
      </c>
      <c r="D32" s="574" t="s">
        <v>981</v>
      </c>
      <c r="E32" s="572">
        <v>2062</v>
      </c>
      <c r="F32" s="572">
        <v>0</v>
      </c>
      <c r="G32" s="483"/>
      <c r="H32" s="483"/>
      <c r="I32" s="483"/>
    </row>
    <row r="33" spans="1:9" ht="27" customHeight="1" x14ac:dyDescent="0.3">
      <c r="A33" s="483"/>
      <c r="B33" s="569">
        <v>20</v>
      </c>
      <c r="C33" s="573" t="s">
        <v>982</v>
      </c>
      <c r="D33" s="574" t="s">
        <v>983</v>
      </c>
      <c r="E33" s="572">
        <v>-110546</v>
      </c>
      <c r="F33" s="572">
        <v>-435000</v>
      </c>
      <c r="G33" s="483"/>
      <c r="H33" s="483"/>
      <c r="I33" s="483"/>
    </row>
    <row r="34" spans="1:9" ht="15.75" customHeight="1" x14ac:dyDescent="0.3">
      <c r="A34" s="483"/>
      <c r="B34" s="569">
        <v>21</v>
      </c>
      <c r="C34" s="575" t="s">
        <v>704</v>
      </c>
      <c r="D34" s="578" t="s">
        <v>984</v>
      </c>
      <c r="E34" s="579">
        <f>SUM(E32:E33)</f>
        <v>-108484</v>
      </c>
      <c r="F34" s="579">
        <f>SUM(F32:F33)</f>
        <v>-435000</v>
      </c>
      <c r="G34" s="483"/>
      <c r="H34" s="483"/>
      <c r="I34" s="483"/>
    </row>
    <row r="35" spans="1:9" ht="15.75" customHeight="1" x14ac:dyDescent="0.3">
      <c r="A35" s="483"/>
      <c r="B35" s="569">
        <v>22</v>
      </c>
      <c r="C35" s="575" t="s">
        <v>737</v>
      </c>
      <c r="D35" s="578" t="s">
        <v>985</v>
      </c>
      <c r="E35" s="579">
        <v>0</v>
      </c>
      <c r="F35" s="579">
        <v>0</v>
      </c>
      <c r="G35" s="483"/>
      <c r="H35" s="483"/>
      <c r="I35" s="483"/>
    </row>
    <row r="36" spans="1:9" ht="14.25" customHeight="1" x14ac:dyDescent="0.3">
      <c r="A36" s="483"/>
      <c r="B36" s="569">
        <v>23</v>
      </c>
      <c r="C36" s="580"/>
      <c r="D36" s="581" t="s">
        <v>986</v>
      </c>
      <c r="E36" s="582">
        <f>SUM(E19+E25+E31+E34)</f>
        <v>266031721</v>
      </c>
      <c r="F36" s="582">
        <f>SUM(F19+F25+F31+F34)</f>
        <v>276465608</v>
      </c>
      <c r="G36" s="483"/>
      <c r="H36" s="483"/>
      <c r="I36" s="483"/>
    </row>
    <row r="37" spans="1:9" ht="16.5" customHeight="1" x14ac:dyDescent="0.3">
      <c r="A37" s="483"/>
      <c r="B37" s="569">
        <v>24</v>
      </c>
      <c r="C37" s="566" t="s">
        <v>987</v>
      </c>
      <c r="D37" s="583" t="s">
        <v>988</v>
      </c>
      <c r="E37" s="584">
        <v>269300000</v>
      </c>
      <c r="F37" s="584">
        <v>269300000</v>
      </c>
      <c r="G37" s="483"/>
      <c r="H37" s="483"/>
      <c r="I37" s="483"/>
    </row>
    <row r="38" spans="1:9" ht="13.5" customHeight="1" x14ac:dyDescent="0.3">
      <c r="A38" s="483"/>
      <c r="B38" s="569">
        <v>25</v>
      </c>
      <c r="C38" s="566" t="s">
        <v>989</v>
      </c>
      <c r="D38" s="583" t="s">
        <v>990</v>
      </c>
      <c r="E38" s="584">
        <v>0</v>
      </c>
      <c r="F38" s="584">
        <v>0</v>
      </c>
      <c r="G38" s="483"/>
      <c r="H38" s="483"/>
      <c r="I38" s="483"/>
    </row>
    <row r="39" spans="1:9" ht="15.75" customHeight="1" x14ac:dyDescent="0.3">
      <c r="A39" s="483"/>
      <c r="B39" s="569">
        <v>26</v>
      </c>
      <c r="C39" s="566" t="s">
        <v>991</v>
      </c>
      <c r="D39" s="583" t="s">
        <v>992</v>
      </c>
      <c r="E39" s="584">
        <v>2613753</v>
      </c>
      <c r="F39" s="584">
        <v>2613753</v>
      </c>
      <c r="G39" s="483"/>
      <c r="H39" s="483"/>
      <c r="I39" s="483"/>
    </row>
    <row r="40" spans="1:9" ht="16.5" customHeight="1" x14ac:dyDescent="0.3">
      <c r="A40" s="483"/>
      <c r="B40" s="569">
        <v>27</v>
      </c>
      <c r="C40" s="566" t="s">
        <v>993</v>
      </c>
      <c r="D40" s="583" t="s">
        <v>994</v>
      </c>
      <c r="E40" s="584">
        <v>-85073366</v>
      </c>
      <c r="F40" s="584">
        <v>-68527329</v>
      </c>
      <c r="G40" s="483"/>
      <c r="H40" s="483"/>
      <c r="I40" s="483"/>
    </row>
    <row r="41" spans="1:9" ht="17.25" customHeight="1" x14ac:dyDescent="0.3">
      <c r="A41" s="483"/>
      <c r="B41" s="569">
        <v>28</v>
      </c>
      <c r="C41" s="566" t="s">
        <v>995</v>
      </c>
      <c r="D41" s="583" t="s">
        <v>996</v>
      </c>
      <c r="E41" s="584">
        <v>16546037</v>
      </c>
      <c r="F41" s="584">
        <v>11041917</v>
      </c>
      <c r="G41" s="483"/>
      <c r="H41" s="483"/>
      <c r="I41" s="483"/>
    </row>
    <row r="42" spans="1:9" ht="16.5" customHeight="1" x14ac:dyDescent="0.3">
      <c r="A42" s="483"/>
      <c r="B42" s="569">
        <v>29</v>
      </c>
      <c r="C42" s="585" t="s">
        <v>738</v>
      </c>
      <c r="D42" s="578" t="s">
        <v>997</v>
      </c>
      <c r="E42" s="579">
        <f>SUM(E37:E41)</f>
        <v>203386424</v>
      </c>
      <c r="F42" s="579">
        <f>SUM(F37:F41)</f>
        <v>214428341</v>
      </c>
      <c r="G42" s="483"/>
      <c r="H42" s="483"/>
      <c r="I42" s="483"/>
    </row>
    <row r="43" spans="1:9" ht="25.5" customHeight="1" x14ac:dyDescent="0.3">
      <c r="A43" s="483"/>
      <c r="B43" s="569">
        <v>30</v>
      </c>
      <c r="C43" s="566" t="s">
        <v>998</v>
      </c>
      <c r="D43" s="583" t="s">
        <v>999</v>
      </c>
      <c r="E43" s="584">
        <v>26600</v>
      </c>
      <c r="F43" s="584">
        <v>8290</v>
      </c>
      <c r="G43" s="483"/>
      <c r="H43" s="483"/>
      <c r="I43" s="483"/>
    </row>
    <row r="44" spans="1:9" ht="26.25" customHeight="1" x14ac:dyDescent="0.3">
      <c r="A44" s="483"/>
      <c r="B44" s="569">
        <v>31</v>
      </c>
      <c r="C44" s="566" t="s">
        <v>1000</v>
      </c>
      <c r="D44" s="583" t="s">
        <v>1001</v>
      </c>
      <c r="E44" s="584">
        <v>960022</v>
      </c>
      <c r="F44" s="584">
        <v>1024275</v>
      </c>
      <c r="G44" s="483"/>
      <c r="H44" s="483"/>
      <c r="I44" s="483"/>
    </row>
    <row r="45" spans="1:9" ht="18" customHeight="1" x14ac:dyDescent="0.3">
      <c r="A45" s="483"/>
      <c r="B45" s="569">
        <v>32</v>
      </c>
      <c r="C45" s="566" t="s">
        <v>1002</v>
      </c>
      <c r="D45" s="583" t="s">
        <v>1003</v>
      </c>
      <c r="E45" s="584">
        <v>433791</v>
      </c>
      <c r="F45" s="584">
        <v>1241450</v>
      </c>
      <c r="G45" s="483"/>
      <c r="H45" s="483"/>
      <c r="I45" s="483" t="s">
        <v>1004</v>
      </c>
    </row>
    <row r="46" spans="1:9" ht="13.5" customHeight="1" x14ac:dyDescent="0.3">
      <c r="A46" s="483"/>
      <c r="B46" s="569">
        <v>33</v>
      </c>
      <c r="C46" s="585" t="s">
        <v>747</v>
      </c>
      <c r="D46" s="578" t="s">
        <v>1005</v>
      </c>
      <c r="E46" s="579">
        <f>SUM(E43:E45)</f>
        <v>1420413</v>
      </c>
      <c r="F46" s="579">
        <f>SUM(F43:F45)</f>
        <v>2274015</v>
      </c>
      <c r="G46" s="483"/>
      <c r="H46" s="483"/>
      <c r="I46" s="483"/>
    </row>
    <row r="47" spans="1:9" ht="18" customHeight="1" x14ac:dyDescent="0.3">
      <c r="A47" s="483"/>
      <c r="B47" s="569">
        <v>34</v>
      </c>
      <c r="C47" s="585" t="s">
        <v>790</v>
      </c>
      <c r="D47" s="578" t="s">
        <v>1006</v>
      </c>
      <c r="E47" s="579">
        <v>61224884</v>
      </c>
      <c r="F47" s="579">
        <v>59763252</v>
      </c>
      <c r="G47" s="483"/>
      <c r="H47" s="483"/>
      <c r="I47" s="483"/>
    </row>
    <row r="48" spans="1:9" ht="15" customHeight="1" x14ac:dyDescent="0.3">
      <c r="A48" s="483"/>
      <c r="B48" s="569">
        <v>35</v>
      </c>
      <c r="C48" s="566"/>
      <c r="D48" s="581" t="s">
        <v>1007</v>
      </c>
      <c r="E48" s="586">
        <v>266031721</v>
      </c>
      <c r="F48" s="586">
        <f>SUM(F42+F46+F47)</f>
        <v>276465608</v>
      </c>
      <c r="G48" s="483"/>
      <c r="H48" s="483"/>
      <c r="I48" s="483" t="s">
        <v>761</v>
      </c>
    </row>
  </sheetData>
  <mergeCells count="9">
    <mergeCell ref="B9:B10"/>
    <mergeCell ref="C9:C10"/>
    <mergeCell ref="D9:D10"/>
    <mergeCell ref="E10:F10"/>
    <mergeCell ref="E1:F1"/>
    <mergeCell ref="B3:F3"/>
    <mergeCell ref="B4:F4"/>
    <mergeCell ref="F8:I8"/>
    <mergeCell ref="A6:G6"/>
  </mergeCells>
  <pageMargins left="0.7" right="0.7" top="0.75" bottom="0.75" header="0.3" footer="0.3"/>
  <pageSetup paperSize="8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2328-5EC9-4130-9403-330AD88A9DD3}">
  <dimension ref="B1:F23"/>
  <sheetViews>
    <sheetView topLeftCell="A7" workbookViewId="0">
      <selection activeCell="G4" sqref="G4"/>
    </sheetView>
  </sheetViews>
  <sheetFormatPr defaultRowHeight="14.4" x14ac:dyDescent="0.3"/>
  <cols>
    <col min="3" max="3" width="2.88671875" customWidth="1"/>
    <col min="4" max="4" width="36.109375" customWidth="1"/>
  </cols>
  <sheetData>
    <row r="1" spans="2:6" s="678" customFormat="1" x14ac:dyDescent="0.3"/>
    <row r="2" spans="2:6" s="678" customFormat="1" ht="55.05" customHeight="1" x14ac:dyDescent="0.3"/>
    <row r="3" spans="2:6" x14ac:dyDescent="0.3">
      <c r="D3" t="s">
        <v>1045</v>
      </c>
    </row>
    <row r="4" spans="2:6" ht="43.2" x14ac:dyDescent="0.3">
      <c r="D4" s="679" t="s">
        <v>1070</v>
      </c>
    </row>
    <row r="5" spans="2:6" x14ac:dyDescent="0.3">
      <c r="B5" s="662"/>
      <c r="C5" s="662"/>
      <c r="D5" s="662" t="s">
        <v>1068</v>
      </c>
      <c r="E5" s="662"/>
      <c r="F5" s="662"/>
    </row>
    <row r="6" spans="2:6" s="678" customFormat="1" x14ac:dyDescent="0.3"/>
    <row r="7" spans="2:6" x14ac:dyDescent="0.3">
      <c r="B7" s="662"/>
      <c r="C7" s="662"/>
      <c r="D7" s="663"/>
      <c r="E7" s="662"/>
      <c r="F7" s="662"/>
    </row>
    <row r="8" spans="2:6" x14ac:dyDescent="0.3">
      <c r="B8" s="662"/>
      <c r="C8" s="662"/>
      <c r="D8" s="663" t="s">
        <v>1057</v>
      </c>
      <c r="E8" s="662"/>
      <c r="F8" s="662"/>
    </row>
    <row r="9" spans="2:6" x14ac:dyDescent="0.3">
      <c r="B9" s="662"/>
      <c r="C9" s="662"/>
      <c r="D9" s="663" t="s">
        <v>1046</v>
      </c>
      <c r="E9" s="662"/>
      <c r="F9" s="662"/>
    </row>
    <row r="10" spans="2:6" x14ac:dyDescent="0.3">
      <c r="B10" s="662"/>
      <c r="C10" s="662"/>
      <c r="D10" s="668"/>
      <c r="E10" s="662"/>
      <c r="F10" s="662"/>
    </row>
    <row r="11" spans="2:6" ht="41.25" customHeight="1" x14ac:dyDescent="0.3">
      <c r="B11" s="662"/>
      <c r="C11" s="669" t="s">
        <v>767</v>
      </c>
      <c r="D11" s="670" t="s">
        <v>521</v>
      </c>
      <c r="E11" s="671" t="s">
        <v>1047</v>
      </c>
      <c r="F11" s="662"/>
    </row>
    <row r="12" spans="2:6" ht="24.75" customHeight="1" x14ac:dyDescent="0.3">
      <c r="B12" s="662"/>
      <c r="C12" s="521" t="s">
        <v>700</v>
      </c>
      <c r="D12" s="521" t="s">
        <v>701</v>
      </c>
      <c r="E12" s="672" t="s">
        <v>702</v>
      </c>
      <c r="F12" s="662"/>
    </row>
    <row r="13" spans="2:6" x14ac:dyDescent="0.3">
      <c r="B13" s="662"/>
      <c r="C13" s="521">
        <v>1</v>
      </c>
      <c r="D13" s="673" t="s">
        <v>1048</v>
      </c>
      <c r="E13" s="521"/>
      <c r="F13" s="662"/>
    </row>
    <row r="14" spans="2:6" ht="31.5" customHeight="1" x14ac:dyDescent="0.3">
      <c r="B14" s="662"/>
      <c r="C14" s="521">
        <v>2</v>
      </c>
      <c r="D14" s="674" t="s">
        <v>1049</v>
      </c>
      <c r="E14" s="675">
        <v>2915067</v>
      </c>
      <c r="F14" s="662"/>
    </row>
    <row r="15" spans="2:6" ht="18" customHeight="1" x14ac:dyDescent="0.3">
      <c r="B15" s="662"/>
      <c r="C15" s="521">
        <v>3</v>
      </c>
      <c r="D15" s="674" t="s">
        <v>1050</v>
      </c>
      <c r="E15" s="523">
        <v>1522752</v>
      </c>
      <c r="F15" s="662"/>
    </row>
    <row r="16" spans="2:6" ht="15.75" customHeight="1" x14ac:dyDescent="0.3">
      <c r="B16" s="662"/>
      <c r="C16" s="521">
        <v>4</v>
      </c>
      <c r="D16" s="674" t="s">
        <v>1053</v>
      </c>
      <c r="E16" s="523">
        <v>49267</v>
      </c>
      <c r="F16" s="662"/>
    </row>
    <row r="17" spans="2:6" ht="30" customHeight="1" x14ac:dyDescent="0.3">
      <c r="B17" s="662"/>
      <c r="C17" s="521">
        <v>5</v>
      </c>
      <c r="D17" s="674" t="s">
        <v>1054</v>
      </c>
      <c r="E17" s="523">
        <v>5320</v>
      </c>
      <c r="F17" s="662"/>
    </row>
    <row r="18" spans="2:6" x14ac:dyDescent="0.3">
      <c r="B18" s="662"/>
      <c r="C18" s="521">
        <v>6</v>
      </c>
      <c r="D18" s="674" t="s">
        <v>1051</v>
      </c>
      <c r="E18" s="523">
        <v>2020900</v>
      </c>
      <c r="F18" s="662"/>
    </row>
    <row r="19" spans="2:6" ht="18" customHeight="1" x14ac:dyDescent="0.3">
      <c r="B19" s="662"/>
      <c r="C19" s="521">
        <v>7</v>
      </c>
      <c r="D19" s="674" t="s">
        <v>1055</v>
      </c>
      <c r="E19" s="523">
        <v>32900</v>
      </c>
      <c r="F19" s="662"/>
    </row>
    <row r="20" spans="2:6" ht="15" customHeight="1" x14ac:dyDescent="0.3">
      <c r="B20" s="662"/>
      <c r="C20" s="521">
        <v>8</v>
      </c>
      <c r="D20" s="674" t="s">
        <v>1056</v>
      </c>
      <c r="E20" s="523">
        <v>255000</v>
      </c>
      <c r="F20" s="662"/>
    </row>
    <row r="21" spans="2:6" ht="18.75" customHeight="1" x14ac:dyDescent="0.3">
      <c r="B21" s="662"/>
      <c r="C21" s="521">
        <v>9</v>
      </c>
      <c r="D21" s="674" t="s">
        <v>1052</v>
      </c>
      <c r="E21" s="523">
        <v>66510</v>
      </c>
      <c r="F21" s="662"/>
    </row>
    <row r="22" spans="2:6" ht="18" customHeight="1" x14ac:dyDescent="0.3">
      <c r="B22" s="662"/>
      <c r="C22" s="521">
        <v>10</v>
      </c>
      <c r="D22" s="676" t="s">
        <v>1048</v>
      </c>
      <c r="E22" s="677">
        <f>SUM(E14:E21)</f>
        <v>6867716</v>
      </c>
      <c r="F22" s="662"/>
    </row>
    <row r="23" spans="2:6" x14ac:dyDescent="0.3">
      <c r="B23" s="662"/>
      <c r="C23" s="662"/>
      <c r="D23" s="662"/>
      <c r="E23" s="662"/>
      <c r="F23" s="6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9"/>
  <sheetViews>
    <sheetView zoomScaleNormal="100" workbookViewId="0">
      <selection activeCell="B4" sqref="B4:I4"/>
    </sheetView>
  </sheetViews>
  <sheetFormatPr defaultRowHeight="14.4" x14ac:dyDescent="0.3"/>
  <cols>
    <col min="2" max="2" width="4.33203125" customWidth="1"/>
    <col min="3" max="3" width="18.33203125" customWidth="1"/>
    <col min="4" max="5" width="13.6640625" customWidth="1"/>
    <col min="6" max="6" width="13.6640625" style="483" customWidth="1"/>
    <col min="7" max="7" width="13.6640625" style="411" customWidth="1"/>
    <col min="8" max="8" width="20.6640625" customWidth="1"/>
    <col min="9" max="9" width="15.5546875" customWidth="1"/>
    <col min="10" max="10" width="15.5546875" style="411" customWidth="1"/>
    <col min="11" max="11" width="15.5546875" style="483" customWidth="1"/>
    <col min="12" max="12" width="15.33203125" customWidth="1"/>
    <col min="13" max="13" width="0.109375" hidden="1" customWidth="1"/>
    <col min="14" max="14" width="0.109375" style="411" hidden="1" customWidth="1"/>
    <col min="15" max="20" width="9.109375" customWidth="1"/>
    <col min="21" max="21" width="12.109375" customWidth="1"/>
    <col min="22" max="22" width="11.6640625" customWidth="1"/>
    <col min="254" max="254" width="4.33203125" customWidth="1"/>
    <col min="255" max="255" width="18.33203125" customWidth="1"/>
    <col min="256" max="256" width="13.88671875" customWidth="1"/>
    <col min="257" max="265" width="0" hidden="1" customWidth="1"/>
    <col min="266" max="266" width="20.6640625" customWidth="1"/>
    <col min="267" max="267" width="13.6640625" customWidth="1"/>
    <col min="268" max="268" width="11.5546875" customWidth="1"/>
    <col min="269" max="276" width="0" hidden="1" customWidth="1"/>
    <col min="277" max="277" width="12.109375" customWidth="1"/>
    <col min="278" max="278" width="11.6640625" customWidth="1"/>
    <col min="510" max="510" width="4.33203125" customWidth="1"/>
    <col min="511" max="511" width="18.33203125" customWidth="1"/>
    <col min="512" max="512" width="13.88671875" customWidth="1"/>
    <col min="513" max="521" width="0" hidden="1" customWidth="1"/>
    <col min="522" max="522" width="20.6640625" customWidth="1"/>
    <col min="523" max="523" width="13.6640625" customWidth="1"/>
    <col min="524" max="524" width="11.5546875" customWidth="1"/>
    <col min="525" max="532" width="0" hidden="1" customWidth="1"/>
    <col min="533" max="533" width="12.109375" customWidth="1"/>
    <col min="534" max="534" width="11.6640625" customWidth="1"/>
    <col min="766" max="766" width="4.33203125" customWidth="1"/>
    <col min="767" max="767" width="18.33203125" customWidth="1"/>
    <col min="768" max="768" width="13.88671875" customWidth="1"/>
    <col min="769" max="777" width="0" hidden="1" customWidth="1"/>
    <col min="778" max="778" width="20.6640625" customWidth="1"/>
    <col min="779" max="779" width="13.6640625" customWidth="1"/>
    <col min="780" max="780" width="11.5546875" customWidth="1"/>
    <col min="781" max="788" width="0" hidden="1" customWidth="1"/>
    <col min="789" max="789" width="12.109375" customWidth="1"/>
    <col min="790" max="790" width="11.6640625" customWidth="1"/>
    <col min="1022" max="1022" width="4.33203125" customWidth="1"/>
    <col min="1023" max="1023" width="18.33203125" customWidth="1"/>
    <col min="1024" max="1024" width="13.88671875" customWidth="1"/>
    <col min="1025" max="1033" width="0" hidden="1" customWidth="1"/>
    <col min="1034" max="1034" width="20.6640625" customWidth="1"/>
    <col min="1035" max="1035" width="13.6640625" customWidth="1"/>
    <col min="1036" max="1036" width="11.5546875" customWidth="1"/>
    <col min="1037" max="1044" width="0" hidden="1" customWidth="1"/>
    <col min="1045" max="1045" width="12.109375" customWidth="1"/>
    <col min="1046" max="1046" width="11.6640625" customWidth="1"/>
    <col min="1278" max="1278" width="4.33203125" customWidth="1"/>
    <col min="1279" max="1279" width="18.33203125" customWidth="1"/>
    <col min="1280" max="1280" width="13.88671875" customWidth="1"/>
    <col min="1281" max="1289" width="0" hidden="1" customWidth="1"/>
    <col min="1290" max="1290" width="20.6640625" customWidth="1"/>
    <col min="1291" max="1291" width="13.6640625" customWidth="1"/>
    <col min="1292" max="1292" width="11.5546875" customWidth="1"/>
    <col min="1293" max="1300" width="0" hidden="1" customWidth="1"/>
    <col min="1301" max="1301" width="12.109375" customWidth="1"/>
    <col min="1302" max="1302" width="11.6640625" customWidth="1"/>
    <col min="1534" max="1534" width="4.33203125" customWidth="1"/>
    <col min="1535" max="1535" width="18.33203125" customWidth="1"/>
    <col min="1536" max="1536" width="13.88671875" customWidth="1"/>
    <col min="1537" max="1545" width="0" hidden="1" customWidth="1"/>
    <col min="1546" max="1546" width="20.6640625" customWidth="1"/>
    <col min="1547" max="1547" width="13.6640625" customWidth="1"/>
    <col min="1548" max="1548" width="11.5546875" customWidth="1"/>
    <col min="1549" max="1556" width="0" hidden="1" customWidth="1"/>
    <col min="1557" max="1557" width="12.109375" customWidth="1"/>
    <col min="1558" max="1558" width="11.6640625" customWidth="1"/>
    <col min="1790" max="1790" width="4.33203125" customWidth="1"/>
    <col min="1791" max="1791" width="18.33203125" customWidth="1"/>
    <col min="1792" max="1792" width="13.88671875" customWidth="1"/>
    <col min="1793" max="1801" width="0" hidden="1" customWidth="1"/>
    <col min="1802" max="1802" width="20.6640625" customWidth="1"/>
    <col min="1803" max="1803" width="13.6640625" customWidth="1"/>
    <col min="1804" max="1804" width="11.5546875" customWidth="1"/>
    <col min="1805" max="1812" width="0" hidden="1" customWidth="1"/>
    <col min="1813" max="1813" width="12.109375" customWidth="1"/>
    <col min="1814" max="1814" width="11.6640625" customWidth="1"/>
    <col min="2046" max="2046" width="4.33203125" customWidth="1"/>
    <col min="2047" max="2047" width="18.33203125" customWidth="1"/>
    <col min="2048" max="2048" width="13.88671875" customWidth="1"/>
    <col min="2049" max="2057" width="0" hidden="1" customWidth="1"/>
    <col min="2058" max="2058" width="20.6640625" customWidth="1"/>
    <col min="2059" max="2059" width="13.6640625" customWidth="1"/>
    <col min="2060" max="2060" width="11.5546875" customWidth="1"/>
    <col min="2061" max="2068" width="0" hidden="1" customWidth="1"/>
    <col min="2069" max="2069" width="12.109375" customWidth="1"/>
    <col min="2070" max="2070" width="11.6640625" customWidth="1"/>
    <col min="2302" max="2302" width="4.33203125" customWidth="1"/>
    <col min="2303" max="2303" width="18.33203125" customWidth="1"/>
    <col min="2304" max="2304" width="13.88671875" customWidth="1"/>
    <col min="2305" max="2313" width="0" hidden="1" customWidth="1"/>
    <col min="2314" max="2314" width="20.6640625" customWidth="1"/>
    <col min="2315" max="2315" width="13.6640625" customWidth="1"/>
    <col min="2316" max="2316" width="11.5546875" customWidth="1"/>
    <col min="2317" max="2324" width="0" hidden="1" customWidth="1"/>
    <col min="2325" max="2325" width="12.109375" customWidth="1"/>
    <col min="2326" max="2326" width="11.6640625" customWidth="1"/>
    <col min="2558" max="2558" width="4.33203125" customWidth="1"/>
    <col min="2559" max="2559" width="18.33203125" customWidth="1"/>
    <col min="2560" max="2560" width="13.88671875" customWidth="1"/>
    <col min="2561" max="2569" width="0" hidden="1" customWidth="1"/>
    <col min="2570" max="2570" width="20.6640625" customWidth="1"/>
    <col min="2571" max="2571" width="13.6640625" customWidth="1"/>
    <col min="2572" max="2572" width="11.5546875" customWidth="1"/>
    <col min="2573" max="2580" width="0" hidden="1" customWidth="1"/>
    <col min="2581" max="2581" width="12.109375" customWidth="1"/>
    <col min="2582" max="2582" width="11.6640625" customWidth="1"/>
    <col min="2814" max="2814" width="4.33203125" customWidth="1"/>
    <col min="2815" max="2815" width="18.33203125" customWidth="1"/>
    <col min="2816" max="2816" width="13.88671875" customWidth="1"/>
    <col min="2817" max="2825" width="0" hidden="1" customWidth="1"/>
    <col min="2826" max="2826" width="20.6640625" customWidth="1"/>
    <col min="2827" max="2827" width="13.6640625" customWidth="1"/>
    <col min="2828" max="2828" width="11.5546875" customWidth="1"/>
    <col min="2829" max="2836" width="0" hidden="1" customWidth="1"/>
    <col min="2837" max="2837" width="12.109375" customWidth="1"/>
    <col min="2838" max="2838" width="11.6640625" customWidth="1"/>
    <col min="3070" max="3070" width="4.33203125" customWidth="1"/>
    <col min="3071" max="3071" width="18.33203125" customWidth="1"/>
    <col min="3072" max="3072" width="13.88671875" customWidth="1"/>
    <col min="3073" max="3081" width="0" hidden="1" customWidth="1"/>
    <col min="3082" max="3082" width="20.6640625" customWidth="1"/>
    <col min="3083" max="3083" width="13.6640625" customWidth="1"/>
    <col min="3084" max="3084" width="11.5546875" customWidth="1"/>
    <col min="3085" max="3092" width="0" hidden="1" customWidth="1"/>
    <col min="3093" max="3093" width="12.109375" customWidth="1"/>
    <col min="3094" max="3094" width="11.6640625" customWidth="1"/>
    <col min="3326" max="3326" width="4.33203125" customWidth="1"/>
    <col min="3327" max="3327" width="18.33203125" customWidth="1"/>
    <col min="3328" max="3328" width="13.88671875" customWidth="1"/>
    <col min="3329" max="3337" width="0" hidden="1" customWidth="1"/>
    <col min="3338" max="3338" width="20.6640625" customWidth="1"/>
    <col min="3339" max="3339" width="13.6640625" customWidth="1"/>
    <col min="3340" max="3340" width="11.5546875" customWidth="1"/>
    <col min="3341" max="3348" width="0" hidden="1" customWidth="1"/>
    <col min="3349" max="3349" width="12.109375" customWidth="1"/>
    <col min="3350" max="3350" width="11.6640625" customWidth="1"/>
    <col min="3582" max="3582" width="4.33203125" customWidth="1"/>
    <col min="3583" max="3583" width="18.33203125" customWidth="1"/>
    <col min="3584" max="3584" width="13.88671875" customWidth="1"/>
    <col min="3585" max="3593" width="0" hidden="1" customWidth="1"/>
    <col min="3594" max="3594" width="20.6640625" customWidth="1"/>
    <col min="3595" max="3595" width="13.6640625" customWidth="1"/>
    <col min="3596" max="3596" width="11.5546875" customWidth="1"/>
    <col min="3597" max="3604" width="0" hidden="1" customWidth="1"/>
    <col min="3605" max="3605" width="12.109375" customWidth="1"/>
    <col min="3606" max="3606" width="11.6640625" customWidth="1"/>
    <col min="3838" max="3838" width="4.33203125" customWidth="1"/>
    <col min="3839" max="3839" width="18.33203125" customWidth="1"/>
    <col min="3840" max="3840" width="13.88671875" customWidth="1"/>
    <col min="3841" max="3849" width="0" hidden="1" customWidth="1"/>
    <col min="3850" max="3850" width="20.6640625" customWidth="1"/>
    <col min="3851" max="3851" width="13.6640625" customWidth="1"/>
    <col min="3852" max="3852" width="11.5546875" customWidth="1"/>
    <col min="3853" max="3860" width="0" hidden="1" customWidth="1"/>
    <col min="3861" max="3861" width="12.109375" customWidth="1"/>
    <col min="3862" max="3862" width="11.6640625" customWidth="1"/>
    <col min="4094" max="4094" width="4.33203125" customWidth="1"/>
    <col min="4095" max="4095" width="18.33203125" customWidth="1"/>
    <col min="4096" max="4096" width="13.88671875" customWidth="1"/>
    <col min="4097" max="4105" width="0" hidden="1" customWidth="1"/>
    <col min="4106" max="4106" width="20.6640625" customWidth="1"/>
    <col min="4107" max="4107" width="13.6640625" customWidth="1"/>
    <col min="4108" max="4108" width="11.5546875" customWidth="1"/>
    <col min="4109" max="4116" width="0" hidden="1" customWidth="1"/>
    <col min="4117" max="4117" width="12.109375" customWidth="1"/>
    <col min="4118" max="4118" width="11.6640625" customWidth="1"/>
    <col min="4350" max="4350" width="4.33203125" customWidth="1"/>
    <col min="4351" max="4351" width="18.33203125" customWidth="1"/>
    <col min="4352" max="4352" width="13.88671875" customWidth="1"/>
    <col min="4353" max="4361" width="0" hidden="1" customWidth="1"/>
    <col min="4362" max="4362" width="20.6640625" customWidth="1"/>
    <col min="4363" max="4363" width="13.6640625" customWidth="1"/>
    <col min="4364" max="4364" width="11.5546875" customWidth="1"/>
    <col min="4365" max="4372" width="0" hidden="1" customWidth="1"/>
    <col min="4373" max="4373" width="12.109375" customWidth="1"/>
    <col min="4374" max="4374" width="11.6640625" customWidth="1"/>
    <col min="4606" max="4606" width="4.33203125" customWidth="1"/>
    <col min="4607" max="4607" width="18.33203125" customWidth="1"/>
    <col min="4608" max="4608" width="13.88671875" customWidth="1"/>
    <col min="4609" max="4617" width="0" hidden="1" customWidth="1"/>
    <col min="4618" max="4618" width="20.6640625" customWidth="1"/>
    <col min="4619" max="4619" width="13.6640625" customWidth="1"/>
    <col min="4620" max="4620" width="11.5546875" customWidth="1"/>
    <col min="4621" max="4628" width="0" hidden="1" customWidth="1"/>
    <col min="4629" max="4629" width="12.109375" customWidth="1"/>
    <col min="4630" max="4630" width="11.6640625" customWidth="1"/>
    <col min="4862" max="4862" width="4.33203125" customWidth="1"/>
    <col min="4863" max="4863" width="18.33203125" customWidth="1"/>
    <col min="4864" max="4864" width="13.88671875" customWidth="1"/>
    <col min="4865" max="4873" width="0" hidden="1" customWidth="1"/>
    <col min="4874" max="4874" width="20.6640625" customWidth="1"/>
    <col min="4875" max="4875" width="13.6640625" customWidth="1"/>
    <col min="4876" max="4876" width="11.5546875" customWidth="1"/>
    <col min="4877" max="4884" width="0" hidden="1" customWidth="1"/>
    <col min="4885" max="4885" width="12.109375" customWidth="1"/>
    <col min="4886" max="4886" width="11.6640625" customWidth="1"/>
    <col min="5118" max="5118" width="4.33203125" customWidth="1"/>
    <col min="5119" max="5119" width="18.33203125" customWidth="1"/>
    <col min="5120" max="5120" width="13.88671875" customWidth="1"/>
    <col min="5121" max="5129" width="0" hidden="1" customWidth="1"/>
    <col min="5130" max="5130" width="20.6640625" customWidth="1"/>
    <col min="5131" max="5131" width="13.6640625" customWidth="1"/>
    <col min="5132" max="5132" width="11.5546875" customWidth="1"/>
    <col min="5133" max="5140" width="0" hidden="1" customWidth="1"/>
    <col min="5141" max="5141" width="12.109375" customWidth="1"/>
    <col min="5142" max="5142" width="11.6640625" customWidth="1"/>
    <col min="5374" max="5374" width="4.33203125" customWidth="1"/>
    <col min="5375" max="5375" width="18.33203125" customWidth="1"/>
    <col min="5376" max="5376" width="13.88671875" customWidth="1"/>
    <col min="5377" max="5385" width="0" hidden="1" customWidth="1"/>
    <col min="5386" max="5386" width="20.6640625" customWidth="1"/>
    <col min="5387" max="5387" width="13.6640625" customWidth="1"/>
    <col min="5388" max="5388" width="11.5546875" customWidth="1"/>
    <col min="5389" max="5396" width="0" hidden="1" customWidth="1"/>
    <col min="5397" max="5397" width="12.109375" customWidth="1"/>
    <col min="5398" max="5398" width="11.6640625" customWidth="1"/>
    <col min="5630" max="5630" width="4.33203125" customWidth="1"/>
    <col min="5631" max="5631" width="18.33203125" customWidth="1"/>
    <col min="5632" max="5632" width="13.88671875" customWidth="1"/>
    <col min="5633" max="5641" width="0" hidden="1" customWidth="1"/>
    <col min="5642" max="5642" width="20.6640625" customWidth="1"/>
    <col min="5643" max="5643" width="13.6640625" customWidth="1"/>
    <col min="5644" max="5644" width="11.5546875" customWidth="1"/>
    <col min="5645" max="5652" width="0" hidden="1" customWidth="1"/>
    <col min="5653" max="5653" width="12.109375" customWidth="1"/>
    <col min="5654" max="5654" width="11.6640625" customWidth="1"/>
    <col min="5886" max="5886" width="4.33203125" customWidth="1"/>
    <col min="5887" max="5887" width="18.33203125" customWidth="1"/>
    <col min="5888" max="5888" width="13.88671875" customWidth="1"/>
    <col min="5889" max="5897" width="0" hidden="1" customWidth="1"/>
    <col min="5898" max="5898" width="20.6640625" customWidth="1"/>
    <col min="5899" max="5899" width="13.6640625" customWidth="1"/>
    <col min="5900" max="5900" width="11.5546875" customWidth="1"/>
    <col min="5901" max="5908" width="0" hidden="1" customWidth="1"/>
    <col min="5909" max="5909" width="12.109375" customWidth="1"/>
    <col min="5910" max="5910" width="11.6640625" customWidth="1"/>
    <col min="6142" max="6142" width="4.33203125" customWidth="1"/>
    <col min="6143" max="6143" width="18.33203125" customWidth="1"/>
    <col min="6144" max="6144" width="13.88671875" customWidth="1"/>
    <col min="6145" max="6153" width="0" hidden="1" customWidth="1"/>
    <col min="6154" max="6154" width="20.6640625" customWidth="1"/>
    <col min="6155" max="6155" width="13.6640625" customWidth="1"/>
    <col min="6156" max="6156" width="11.5546875" customWidth="1"/>
    <col min="6157" max="6164" width="0" hidden="1" customWidth="1"/>
    <col min="6165" max="6165" width="12.109375" customWidth="1"/>
    <col min="6166" max="6166" width="11.6640625" customWidth="1"/>
    <col min="6398" max="6398" width="4.33203125" customWidth="1"/>
    <col min="6399" max="6399" width="18.33203125" customWidth="1"/>
    <col min="6400" max="6400" width="13.88671875" customWidth="1"/>
    <col min="6401" max="6409" width="0" hidden="1" customWidth="1"/>
    <col min="6410" max="6410" width="20.6640625" customWidth="1"/>
    <col min="6411" max="6411" width="13.6640625" customWidth="1"/>
    <col min="6412" max="6412" width="11.5546875" customWidth="1"/>
    <col min="6413" max="6420" width="0" hidden="1" customWidth="1"/>
    <col min="6421" max="6421" width="12.109375" customWidth="1"/>
    <col min="6422" max="6422" width="11.6640625" customWidth="1"/>
    <col min="6654" max="6654" width="4.33203125" customWidth="1"/>
    <col min="6655" max="6655" width="18.33203125" customWidth="1"/>
    <col min="6656" max="6656" width="13.88671875" customWidth="1"/>
    <col min="6657" max="6665" width="0" hidden="1" customWidth="1"/>
    <col min="6666" max="6666" width="20.6640625" customWidth="1"/>
    <col min="6667" max="6667" width="13.6640625" customWidth="1"/>
    <col min="6668" max="6668" width="11.5546875" customWidth="1"/>
    <col min="6669" max="6676" width="0" hidden="1" customWidth="1"/>
    <col min="6677" max="6677" width="12.109375" customWidth="1"/>
    <col min="6678" max="6678" width="11.6640625" customWidth="1"/>
    <col min="6910" max="6910" width="4.33203125" customWidth="1"/>
    <col min="6911" max="6911" width="18.33203125" customWidth="1"/>
    <col min="6912" max="6912" width="13.88671875" customWidth="1"/>
    <col min="6913" max="6921" width="0" hidden="1" customWidth="1"/>
    <col min="6922" max="6922" width="20.6640625" customWidth="1"/>
    <col min="6923" max="6923" width="13.6640625" customWidth="1"/>
    <col min="6924" max="6924" width="11.5546875" customWidth="1"/>
    <col min="6925" max="6932" width="0" hidden="1" customWidth="1"/>
    <col min="6933" max="6933" width="12.109375" customWidth="1"/>
    <col min="6934" max="6934" width="11.6640625" customWidth="1"/>
    <col min="7166" max="7166" width="4.33203125" customWidth="1"/>
    <col min="7167" max="7167" width="18.33203125" customWidth="1"/>
    <col min="7168" max="7168" width="13.88671875" customWidth="1"/>
    <col min="7169" max="7177" width="0" hidden="1" customWidth="1"/>
    <col min="7178" max="7178" width="20.6640625" customWidth="1"/>
    <col min="7179" max="7179" width="13.6640625" customWidth="1"/>
    <col min="7180" max="7180" width="11.5546875" customWidth="1"/>
    <col min="7181" max="7188" width="0" hidden="1" customWidth="1"/>
    <col min="7189" max="7189" width="12.109375" customWidth="1"/>
    <col min="7190" max="7190" width="11.6640625" customWidth="1"/>
    <col min="7422" max="7422" width="4.33203125" customWidth="1"/>
    <col min="7423" max="7423" width="18.33203125" customWidth="1"/>
    <col min="7424" max="7424" width="13.88671875" customWidth="1"/>
    <col min="7425" max="7433" width="0" hidden="1" customWidth="1"/>
    <col min="7434" max="7434" width="20.6640625" customWidth="1"/>
    <col min="7435" max="7435" width="13.6640625" customWidth="1"/>
    <col min="7436" max="7436" width="11.5546875" customWidth="1"/>
    <col min="7437" max="7444" width="0" hidden="1" customWidth="1"/>
    <col min="7445" max="7445" width="12.109375" customWidth="1"/>
    <col min="7446" max="7446" width="11.6640625" customWidth="1"/>
    <col min="7678" max="7678" width="4.33203125" customWidth="1"/>
    <col min="7679" max="7679" width="18.33203125" customWidth="1"/>
    <col min="7680" max="7680" width="13.88671875" customWidth="1"/>
    <col min="7681" max="7689" width="0" hidden="1" customWidth="1"/>
    <col min="7690" max="7690" width="20.6640625" customWidth="1"/>
    <col min="7691" max="7691" width="13.6640625" customWidth="1"/>
    <col min="7692" max="7692" width="11.5546875" customWidth="1"/>
    <col min="7693" max="7700" width="0" hidden="1" customWidth="1"/>
    <col min="7701" max="7701" width="12.109375" customWidth="1"/>
    <col min="7702" max="7702" width="11.6640625" customWidth="1"/>
    <col min="7934" max="7934" width="4.33203125" customWidth="1"/>
    <col min="7935" max="7935" width="18.33203125" customWidth="1"/>
    <col min="7936" max="7936" width="13.88671875" customWidth="1"/>
    <col min="7937" max="7945" width="0" hidden="1" customWidth="1"/>
    <col min="7946" max="7946" width="20.6640625" customWidth="1"/>
    <col min="7947" max="7947" width="13.6640625" customWidth="1"/>
    <col min="7948" max="7948" width="11.5546875" customWidth="1"/>
    <col min="7949" max="7956" width="0" hidden="1" customWidth="1"/>
    <col min="7957" max="7957" width="12.109375" customWidth="1"/>
    <col min="7958" max="7958" width="11.6640625" customWidth="1"/>
    <col min="8190" max="8190" width="4.33203125" customWidth="1"/>
    <col min="8191" max="8191" width="18.33203125" customWidth="1"/>
    <col min="8192" max="8192" width="13.88671875" customWidth="1"/>
    <col min="8193" max="8201" width="0" hidden="1" customWidth="1"/>
    <col min="8202" max="8202" width="20.6640625" customWidth="1"/>
    <col min="8203" max="8203" width="13.6640625" customWidth="1"/>
    <col min="8204" max="8204" width="11.5546875" customWidth="1"/>
    <col min="8205" max="8212" width="0" hidden="1" customWidth="1"/>
    <col min="8213" max="8213" width="12.109375" customWidth="1"/>
    <col min="8214" max="8214" width="11.6640625" customWidth="1"/>
    <col min="8446" max="8446" width="4.33203125" customWidth="1"/>
    <col min="8447" max="8447" width="18.33203125" customWidth="1"/>
    <col min="8448" max="8448" width="13.88671875" customWidth="1"/>
    <col min="8449" max="8457" width="0" hidden="1" customWidth="1"/>
    <col min="8458" max="8458" width="20.6640625" customWidth="1"/>
    <col min="8459" max="8459" width="13.6640625" customWidth="1"/>
    <col min="8460" max="8460" width="11.5546875" customWidth="1"/>
    <col min="8461" max="8468" width="0" hidden="1" customWidth="1"/>
    <col min="8469" max="8469" width="12.109375" customWidth="1"/>
    <col min="8470" max="8470" width="11.6640625" customWidth="1"/>
    <col min="8702" max="8702" width="4.33203125" customWidth="1"/>
    <col min="8703" max="8703" width="18.33203125" customWidth="1"/>
    <col min="8704" max="8704" width="13.88671875" customWidth="1"/>
    <col min="8705" max="8713" width="0" hidden="1" customWidth="1"/>
    <col min="8714" max="8714" width="20.6640625" customWidth="1"/>
    <col min="8715" max="8715" width="13.6640625" customWidth="1"/>
    <col min="8716" max="8716" width="11.5546875" customWidth="1"/>
    <col min="8717" max="8724" width="0" hidden="1" customWidth="1"/>
    <col min="8725" max="8725" width="12.109375" customWidth="1"/>
    <col min="8726" max="8726" width="11.6640625" customWidth="1"/>
    <col min="8958" max="8958" width="4.33203125" customWidth="1"/>
    <col min="8959" max="8959" width="18.33203125" customWidth="1"/>
    <col min="8960" max="8960" width="13.88671875" customWidth="1"/>
    <col min="8961" max="8969" width="0" hidden="1" customWidth="1"/>
    <col min="8970" max="8970" width="20.6640625" customWidth="1"/>
    <col min="8971" max="8971" width="13.6640625" customWidth="1"/>
    <col min="8972" max="8972" width="11.5546875" customWidth="1"/>
    <col min="8973" max="8980" width="0" hidden="1" customWidth="1"/>
    <col min="8981" max="8981" width="12.109375" customWidth="1"/>
    <col min="8982" max="8982" width="11.6640625" customWidth="1"/>
    <col min="9214" max="9214" width="4.33203125" customWidth="1"/>
    <col min="9215" max="9215" width="18.33203125" customWidth="1"/>
    <col min="9216" max="9216" width="13.88671875" customWidth="1"/>
    <col min="9217" max="9225" width="0" hidden="1" customWidth="1"/>
    <col min="9226" max="9226" width="20.6640625" customWidth="1"/>
    <col min="9227" max="9227" width="13.6640625" customWidth="1"/>
    <col min="9228" max="9228" width="11.5546875" customWidth="1"/>
    <col min="9229" max="9236" width="0" hidden="1" customWidth="1"/>
    <col min="9237" max="9237" width="12.109375" customWidth="1"/>
    <col min="9238" max="9238" width="11.6640625" customWidth="1"/>
    <col min="9470" max="9470" width="4.33203125" customWidth="1"/>
    <col min="9471" max="9471" width="18.33203125" customWidth="1"/>
    <col min="9472" max="9472" width="13.88671875" customWidth="1"/>
    <col min="9473" max="9481" width="0" hidden="1" customWidth="1"/>
    <col min="9482" max="9482" width="20.6640625" customWidth="1"/>
    <col min="9483" max="9483" width="13.6640625" customWidth="1"/>
    <col min="9484" max="9484" width="11.5546875" customWidth="1"/>
    <col min="9485" max="9492" width="0" hidden="1" customWidth="1"/>
    <col min="9493" max="9493" width="12.109375" customWidth="1"/>
    <col min="9494" max="9494" width="11.6640625" customWidth="1"/>
    <col min="9726" max="9726" width="4.33203125" customWidth="1"/>
    <col min="9727" max="9727" width="18.33203125" customWidth="1"/>
    <col min="9728" max="9728" width="13.88671875" customWidth="1"/>
    <col min="9729" max="9737" width="0" hidden="1" customWidth="1"/>
    <col min="9738" max="9738" width="20.6640625" customWidth="1"/>
    <col min="9739" max="9739" width="13.6640625" customWidth="1"/>
    <col min="9740" max="9740" width="11.5546875" customWidth="1"/>
    <col min="9741" max="9748" width="0" hidden="1" customWidth="1"/>
    <col min="9749" max="9749" width="12.109375" customWidth="1"/>
    <col min="9750" max="9750" width="11.6640625" customWidth="1"/>
    <col min="9982" max="9982" width="4.33203125" customWidth="1"/>
    <col min="9983" max="9983" width="18.33203125" customWidth="1"/>
    <col min="9984" max="9984" width="13.88671875" customWidth="1"/>
    <col min="9985" max="9993" width="0" hidden="1" customWidth="1"/>
    <col min="9994" max="9994" width="20.6640625" customWidth="1"/>
    <col min="9995" max="9995" width="13.6640625" customWidth="1"/>
    <col min="9996" max="9996" width="11.5546875" customWidth="1"/>
    <col min="9997" max="10004" width="0" hidden="1" customWidth="1"/>
    <col min="10005" max="10005" width="12.109375" customWidth="1"/>
    <col min="10006" max="10006" width="11.6640625" customWidth="1"/>
    <col min="10238" max="10238" width="4.33203125" customWidth="1"/>
    <col min="10239" max="10239" width="18.33203125" customWidth="1"/>
    <col min="10240" max="10240" width="13.88671875" customWidth="1"/>
    <col min="10241" max="10249" width="0" hidden="1" customWidth="1"/>
    <col min="10250" max="10250" width="20.6640625" customWidth="1"/>
    <col min="10251" max="10251" width="13.6640625" customWidth="1"/>
    <col min="10252" max="10252" width="11.5546875" customWidth="1"/>
    <col min="10253" max="10260" width="0" hidden="1" customWidth="1"/>
    <col min="10261" max="10261" width="12.109375" customWidth="1"/>
    <col min="10262" max="10262" width="11.6640625" customWidth="1"/>
    <col min="10494" max="10494" width="4.33203125" customWidth="1"/>
    <col min="10495" max="10495" width="18.33203125" customWidth="1"/>
    <col min="10496" max="10496" width="13.88671875" customWidth="1"/>
    <col min="10497" max="10505" width="0" hidden="1" customWidth="1"/>
    <col min="10506" max="10506" width="20.6640625" customWidth="1"/>
    <col min="10507" max="10507" width="13.6640625" customWidth="1"/>
    <col min="10508" max="10508" width="11.5546875" customWidth="1"/>
    <col min="10509" max="10516" width="0" hidden="1" customWidth="1"/>
    <col min="10517" max="10517" width="12.109375" customWidth="1"/>
    <col min="10518" max="10518" width="11.6640625" customWidth="1"/>
    <col min="10750" max="10750" width="4.33203125" customWidth="1"/>
    <col min="10751" max="10751" width="18.33203125" customWidth="1"/>
    <col min="10752" max="10752" width="13.88671875" customWidth="1"/>
    <col min="10753" max="10761" width="0" hidden="1" customWidth="1"/>
    <col min="10762" max="10762" width="20.6640625" customWidth="1"/>
    <col min="10763" max="10763" width="13.6640625" customWidth="1"/>
    <col min="10764" max="10764" width="11.5546875" customWidth="1"/>
    <col min="10765" max="10772" width="0" hidden="1" customWidth="1"/>
    <col min="10773" max="10773" width="12.109375" customWidth="1"/>
    <col min="10774" max="10774" width="11.6640625" customWidth="1"/>
    <col min="11006" max="11006" width="4.33203125" customWidth="1"/>
    <col min="11007" max="11007" width="18.33203125" customWidth="1"/>
    <col min="11008" max="11008" width="13.88671875" customWidth="1"/>
    <col min="11009" max="11017" width="0" hidden="1" customWidth="1"/>
    <col min="11018" max="11018" width="20.6640625" customWidth="1"/>
    <col min="11019" max="11019" width="13.6640625" customWidth="1"/>
    <col min="11020" max="11020" width="11.5546875" customWidth="1"/>
    <col min="11021" max="11028" width="0" hidden="1" customWidth="1"/>
    <col min="11029" max="11029" width="12.109375" customWidth="1"/>
    <col min="11030" max="11030" width="11.6640625" customWidth="1"/>
    <col min="11262" max="11262" width="4.33203125" customWidth="1"/>
    <col min="11263" max="11263" width="18.33203125" customWidth="1"/>
    <col min="11264" max="11264" width="13.88671875" customWidth="1"/>
    <col min="11265" max="11273" width="0" hidden="1" customWidth="1"/>
    <col min="11274" max="11274" width="20.6640625" customWidth="1"/>
    <col min="11275" max="11275" width="13.6640625" customWidth="1"/>
    <col min="11276" max="11276" width="11.5546875" customWidth="1"/>
    <col min="11277" max="11284" width="0" hidden="1" customWidth="1"/>
    <col min="11285" max="11285" width="12.109375" customWidth="1"/>
    <col min="11286" max="11286" width="11.6640625" customWidth="1"/>
    <col min="11518" max="11518" width="4.33203125" customWidth="1"/>
    <col min="11519" max="11519" width="18.33203125" customWidth="1"/>
    <col min="11520" max="11520" width="13.88671875" customWidth="1"/>
    <col min="11521" max="11529" width="0" hidden="1" customWidth="1"/>
    <col min="11530" max="11530" width="20.6640625" customWidth="1"/>
    <col min="11531" max="11531" width="13.6640625" customWidth="1"/>
    <col min="11532" max="11532" width="11.5546875" customWidth="1"/>
    <col min="11533" max="11540" width="0" hidden="1" customWidth="1"/>
    <col min="11541" max="11541" width="12.109375" customWidth="1"/>
    <col min="11542" max="11542" width="11.6640625" customWidth="1"/>
    <col min="11774" max="11774" width="4.33203125" customWidth="1"/>
    <col min="11775" max="11775" width="18.33203125" customWidth="1"/>
    <col min="11776" max="11776" width="13.88671875" customWidth="1"/>
    <col min="11777" max="11785" width="0" hidden="1" customWidth="1"/>
    <col min="11786" max="11786" width="20.6640625" customWidth="1"/>
    <col min="11787" max="11787" width="13.6640625" customWidth="1"/>
    <col min="11788" max="11788" width="11.5546875" customWidth="1"/>
    <col min="11789" max="11796" width="0" hidden="1" customWidth="1"/>
    <col min="11797" max="11797" width="12.109375" customWidth="1"/>
    <col min="11798" max="11798" width="11.6640625" customWidth="1"/>
    <col min="12030" max="12030" width="4.33203125" customWidth="1"/>
    <col min="12031" max="12031" width="18.33203125" customWidth="1"/>
    <col min="12032" max="12032" width="13.88671875" customWidth="1"/>
    <col min="12033" max="12041" width="0" hidden="1" customWidth="1"/>
    <col min="12042" max="12042" width="20.6640625" customWidth="1"/>
    <col min="12043" max="12043" width="13.6640625" customWidth="1"/>
    <col min="12044" max="12044" width="11.5546875" customWidth="1"/>
    <col min="12045" max="12052" width="0" hidden="1" customWidth="1"/>
    <col min="12053" max="12053" width="12.109375" customWidth="1"/>
    <col min="12054" max="12054" width="11.6640625" customWidth="1"/>
    <col min="12286" max="12286" width="4.33203125" customWidth="1"/>
    <col min="12287" max="12287" width="18.33203125" customWidth="1"/>
    <col min="12288" max="12288" width="13.88671875" customWidth="1"/>
    <col min="12289" max="12297" width="0" hidden="1" customWidth="1"/>
    <col min="12298" max="12298" width="20.6640625" customWidth="1"/>
    <col min="12299" max="12299" width="13.6640625" customWidth="1"/>
    <col min="12300" max="12300" width="11.5546875" customWidth="1"/>
    <col min="12301" max="12308" width="0" hidden="1" customWidth="1"/>
    <col min="12309" max="12309" width="12.109375" customWidth="1"/>
    <col min="12310" max="12310" width="11.6640625" customWidth="1"/>
    <col min="12542" max="12542" width="4.33203125" customWidth="1"/>
    <col min="12543" max="12543" width="18.33203125" customWidth="1"/>
    <col min="12544" max="12544" width="13.88671875" customWidth="1"/>
    <col min="12545" max="12553" width="0" hidden="1" customWidth="1"/>
    <col min="12554" max="12554" width="20.6640625" customWidth="1"/>
    <col min="12555" max="12555" width="13.6640625" customWidth="1"/>
    <col min="12556" max="12556" width="11.5546875" customWidth="1"/>
    <col min="12557" max="12564" width="0" hidden="1" customWidth="1"/>
    <col min="12565" max="12565" width="12.109375" customWidth="1"/>
    <col min="12566" max="12566" width="11.6640625" customWidth="1"/>
    <col min="12798" max="12798" width="4.33203125" customWidth="1"/>
    <col min="12799" max="12799" width="18.33203125" customWidth="1"/>
    <col min="12800" max="12800" width="13.88671875" customWidth="1"/>
    <col min="12801" max="12809" width="0" hidden="1" customWidth="1"/>
    <col min="12810" max="12810" width="20.6640625" customWidth="1"/>
    <col min="12811" max="12811" width="13.6640625" customWidth="1"/>
    <col min="12812" max="12812" width="11.5546875" customWidth="1"/>
    <col min="12813" max="12820" width="0" hidden="1" customWidth="1"/>
    <col min="12821" max="12821" width="12.109375" customWidth="1"/>
    <col min="12822" max="12822" width="11.6640625" customWidth="1"/>
    <col min="13054" max="13054" width="4.33203125" customWidth="1"/>
    <col min="13055" max="13055" width="18.33203125" customWidth="1"/>
    <col min="13056" max="13056" width="13.88671875" customWidth="1"/>
    <col min="13057" max="13065" width="0" hidden="1" customWidth="1"/>
    <col min="13066" max="13066" width="20.6640625" customWidth="1"/>
    <col min="13067" max="13067" width="13.6640625" customWidth="1"/>
    <col min="13068" max="13068" width="11.5546875" customWidth="1"/>
    <col min="13069" max="13076" width="0" hidden="1" customWidth="1"/>
    <col min="13077" max="13077" width="12.109375" customWidth="1"/>
    <col min="13078" max="13078" width="11.6640625" customWidth="1"/>
    <col min="13310" max="13310" width="4.33203125" customWidth="1"/>
    <col min="13311" max="13311" width="18.33203125" customWidth="1"/>
    <col min="13312" max="13312" width="13.88671875" customWidth="1"/>
    <col min="13313" max="13321" width="0" hidden="1" customWidth="1"/>
    <col min="13322" max="13322" width="20.6640625" customWidth="1"/>
    <col min="13323" max="13323" width="13.6640625" customWidth="1"/>
    <col min="13324" max="13324" width="11.5546875" customWidth="1"/>
    <col min="13325" max="13332" width="0" hidden="1" customWidth="1"/>
    <col min="13333" max="13333" width="12.109375" customWidth="1"/>
    <col min="13334" max="13334" width="11.6640625" customWidth="1"/>
    <col min="13566" max="13566" width="4.33203125" customWidth="1"/>
    <col min="13567" max="13567" width="18.33203125" customWidth="1"/>
    <col min="13568" max="13568" width="13.88671875" customWidth="1"/>
    <col min="13569" max="13577" width="0" hidden="1" customWidth="1"/>
    <col min="13578" max="13578" width="20.6640625" customWidth="1"/>
    <col min="13579" max="13579" width="13.6640625" customWidth="1"/>
    <col min="13580" max="13580" width="11.5546875" customWidth="1"/>
    <col min="13581" max="13588" width="0" hidden="1" customWidth="1"/>
    <col min="13589" max="13589" width="12.109375" customWidth="1"/>
    <col min="13590" max="13590" width="11.6640625" customWidth="1"/>
    <col min="13822" max="13822" width="4.33203125" customWidth="1"/>
    <col min="13823" max="13823" width="18.33203125" customWidth="1"/>
    <col min="13824" max="13824" width="13.88671875" customWidth="1"/>
    <col min="13825" max="13833" width="0" hidden="1" customWidth="1"/>
    <col min="13834" max="13834" width="20.6640625" customWidth="1"/>
    <col min="13835" max="13835" width="13.6640625" customWidth="1"/>
    <col min="13836" max="13836" width="11.5546875" customWidth="1"/>
    <col min="13837" max="13844" width="0" hidden="1" customWidth="1"/>
    <col min="13845" max="13845" width="12.109375" customWidth="1"/>
    <col min="13846" max="13846" width="11.6640625" customWidth="1"/>
    <col min="14078" max="14078" width="4.33203125" customWidth="1"/>
    <col min="14079" max="14079" width="18.33203125" customWidth="1"/>
    <col min="14080" max="14080" width="13.88671875" customWidth="1"/>
    <col min="14081" max="14089" width="0" hidden="1" customWidth="1"/>
    <col min="14090" max="14090" width="20.6640625" customWidth="1"/>
    <col min="14091" max="14091" width="13.6640625" customWidth="1"/>
    <col min="14092" max="14092" width="11.5546875" customWidth="1"/>
    <col min="14093" max="14100" width="0" hidden="1" customWidth="1"/>
    <col min="14101" max="14101" width="12.109375" customWidth="1"/>
    <col min="14102" max="14102" width="11.6640625" customWidth="1"/>
    <col min="14334" max="14334" width="4.33203125" customWidth="1"/>
    <col min="14335" max="14335" width="18.33203125" customWidth="1"/>
    <col min="14336" max="14336" width="13.88671875" customWidth="1"/>
    <col min="14337" max="14345" width="0" hidden="1" customWidth="1"/>
    <col min="14346" max="14346" width="20.6640625" customWidth="1"/>
    <col min="14347" max="14347" width="13.6640625" customWidth="1"/>
    <col min="14348" max="14348" width="11.5546875" customWidth="1"/>
    <col min="14349" max="14356" width="0" hidden="1" customWidth="1"/>
    <col min="14357" max="14357" width="12.109375" customWidth="1"/>
    <col min="14358" max="14358" width="11.6640625" customWidth="1"/>
    <col min="14590" max="14590" width="4.33203125" customWidth="1"/>
    <col min="14591" max="14591" width="18.33203125" customWidth="1"/>
    <col min="14592" max="14592" width="13.88671875" customWidth="1"/>
    <col min="14593" max="14601" width="0" hidden="1" customWidth="1"/>
    <col min="14602" max="14602" width="20.6640625" customWidth="1"/>
    <col min="14603" max="14603" width="13.6640625" customWidth="1"/>
    <col min="14604" max="14604" width="11.5546875" customWidth="1"/>
    <col min="14605" max="14612" width="0" hidden="1" customWidth="1"/>
    <col min="14613" max="14613" width="12.109375" customWidth="1"/>
    <col min="14614" max="14614" width="11.6640625" customWidth="1"/>
    <col min="14846" max="14846" width="4.33203125" customWidth="1"/>
    <col min="14847" max="14847" width="18.33203125" customWidth="1"/>
    <col min="14848" max="14848" width="13.88671875" customWidth="1"/>
    <col min="14849" max="14857" width="0" hidden="1" customWidth="1"/>
    <col min="14858" max="14858" width="20.6640625" customWidth="1"/>
    <col min="14859" max="14859" width="13.6640625" customWidth="1"/>
    <col min="14860" max="14860" width="11.5546875" customWidth="1"/>
    <col min="14861" max="14868" width="0" hidden="1" customWidth="1"/>
    <col min="14869" max="14869" width="12.109375" customWidth="1"/>
    <col min="14870" max="14870" width="11.6640625" customWidth="1"/>
    <col min="15102" max="15102" width="4.33203125" customWidth="1"/>
    <col min="15103" max="15103" width="18.33203125" customWidth="1"/>
    <col min="15104" max="15104" width="13.88671875" customWidth="1"/>
    <col min="15105" max="15113" width="0" hidden="1" customWidth="1"/>
    <col min="15114" max="15114" width="20.6640625" customWidth="1"/>
    <col min="15115" max="15115" width="13.6640625" customWidth="1"/>
    <col min="15116" max="15116" width="11.5546875" customWidth="1"/>
    <col min="15117" max="15124" width="0" hidden="1" customWidth="1"/>
    <col min="15125" max="15125" width="12.109375" customWidth="1"/>
    <col min="15126" max="15126" width="11.6640625" customWidth="1"/>
    <col min="15358" max="15358" width="4.33203125" customWidth="1"/>
    <col min="15359" max="15359" width="18.33203125" customWidth="1"/>
    <col min="15360" max="15360" width="13.88671875" customWidth="1"/>
    <col min="15361" max="15369" width="0" hidden="1" customWidth="1"/>
    <col min="15370" max="15370" width="20.6640625" customWidth="1"/>
    <col min="15371" max="15371" width="13.6640625" customWidth="1"/>
    <col min="15372" max="15372" width="11.5546875" customWidth="1"/>
    <col min="15373" max="15380" width="0" hidden="1" customWidth="1"/>
    <col min="15381" max="15381" width="12.109375" customWidth="1"/>
    <col min="15382" max="15382" width="11.6640625" customWidth="1"/>
    <col min="15614" max="15614" width="4.33203125" customWidth="1"/>
    <col min="15615" max="15615" width="18.33203125" customWidth="1"/>
    <col min="15616" max="15616" width="13.88671875" customWidth="1"/>
    <col min="15617" max="15625" width="0" hidden="1" customWidth="1"/>
    <col min="15626" max="15626" width="20.6640625" customWidth="1"/>
    <col min="15627" max="15627" width="13.6640625" customWidth="1"/>
    <col min="15628" max="15628" width="11.5546875" customWidth="1"/>
    <col min="15629" max="15636" width="0" hidden="1" customWidth="1"/>
    <col min="15637" max="15637" width="12.109375" customWidth="1"/>
    <col min="15638" max="15638" width="11.6640625" customWidth="1"/>
    <col min="15870" max="15870" width="4.33203125" customWidth="1"/>
    <col min="15871" max="15871" width="18.33203125" customWidth="1"/>
    <col min="15872" max="15872" width="13.88671875" customWidth="1"/>
    <col min="15873" max="15881" width="0" hidden="1" customWidth="1"/>
    <col min="15882" max="15882" width="20.6640625" customWidth="1"/>
    <col min="15883" max="15883" width="13.6640625" customWidth="1"/>
    <col min="15884" max="15884" width="11.5546875" customWidth="1"/>
    <col min="15885" max="15892" width="0" hidden="1" customWidth="1"/>
    <col min="15893" max="15893" width="12.109375" customWidth="1"/>
    <col min="15894" max="15894" width="11.6640625" customWidth="1"/>
    <col min="16126" max="16126" width="4.33203125" customWidth="1"/>
    <col min="16127" max="16127" width="18.33203125" customWidth="1"/>
    <col min="16128" max="16128" width="13.88671875" customWidth="1"/>
    <col min="16129" max="16137" width="0" hidden="1" customWidth="1"/>
    <col min="16138" max="16138" width="20.6640625" customWidth="1"/>
    <col min="16139" max="16139" width="13.6640625" customWidth="1"/>
    <col min="16140" max="16140" width="11.5546875" customWidth="1"/>
    <col min="16141" max="16148" width="0" hidden="1" customWidth="1"/>
    <col min="16149" max="16149" width="12.109375" customWidth="1"/>
    <col min="16150" max="16150" width="11.6640625" customWidth="1"/>
  </cols>
  <sheetData>
    <row r="1" spans="1:22" x14ac:dyDescent="0.3">
      <c r="A1" s="700" t="s">
        <v>1060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421"/>
      <c r="N1" s="421"/>
      <c r="O1" s="421"/>
      <c r="P1" s="421"/>
      <c r="Q1" s="421"/>
      <c r="R1" s="421"/>
      <c r="S1" s="421"/>
      <c r="T1" s="421"/>
      <c r="U1" s="421"/>
    </row>
    <row r="2" spans="1:22" x14ac:dyDescent="0.3">
      <c r="C2" s="403"/>
      <c r="D2" s="403"/>
      <c r="E2" s="403"/>
      <c r="F2" s="403"/>
      <c r="G2" s="403"/>
      <c r="I2" s="703"/>
      <c r="J2" s="703"/>
      <c r="K2" s="703"/>
      <c r="L2" s="703"/>
      <c r="M2" s="703"/>
      <c r="N2" s="404"/>
    </row>
    <row r="3" spans="1:22" x14ac:dyDescent="0.3">
      <c r="C3" s="403"/>
      <c r="D3" s="403"/>
      <c r="E3" s="403"/>
      <c r="F3" s="403"/>
      <c r="G3" s="403"/>
      <c r="I3" s="404"/>
      <c r="J3" s="404"/>
      <c r="K3" s="484"/>
      <c r="L3" s="403"/>
      <c r="M3" s="404"/>
      <c r="N3" s="404"/>
    </row>
    <row r="4" spans="1:22" x14ac:dyDescent="0.3">
      <c r="B4" s="704" t="s">
        <v>697</v>
      </c>
      <c r="C4" s="704"/>
      <c r="D4" s="704"/>
      <c r="E4" s="704"/>
      <c r="F4" s="704"/>
      <c r="G4" s="704"/>
      <c r="H4" s="704"/>
      <c r="I4" s="704"/>
      <c r="J4" s="405"/>
      <c r="K4" s="485"/>
      <c r="L4" s="406"/>
      <c r="M4" s="406"/>
      <c r="N4" s="406"/>
    </row>
    <row r="5" spans="1:22" x14ac:dyDescent="0.3">
      <c r="B5" s="705" t="s">
        <v>698</v>
      </c>
      <c r="C5" s="705"/>
      <c r="D5" s="705"/>
      <c r="E5" s="705"/>
      <c r="F5" s="705"/>
      <c r="G5" s="705"/>
      <c r="H5" s="705"/>
      <c r="I5" s="705"/>
      <c r="J5" s="407"/>
      <c r="K5" s="486"/>
    </row>
    <row r="6" spans="1:22" x14ac:dyDescent="0.3">
      <c r="B6" s="705" t="s">
        <v>699</v>
      </c>
      <c r="C6" s="705"/>
      <c r="D6" s="705"/>
      <c r="E6" s="705"/>
      <c r="F6" s="705"/>
      <c r="G6" s="705"/>
      <c r="H6" s="705"/>
      <c r="I6" s="705"/>
      <c r="J6" s="407"/>
      <c r="K6" s="486"/>
    </row>
    <row r="7" spans="1:22" x14ac:dyDescent="0.3">
      <c r="B7" s="404"/>
      <c r="C7" s="404"/>
      <c r="D7" s="404"/>
      <c r="E7" s="404"/>
      <c r="F7" s="484"/>
      <c r="G7" s="404"/>
      <c r="H7" s="404"/>
      <c r="I7" s="404"/>
      <c r="J7" s="404"/>
      <c r="K7" s="484"/>
      <c r="L7" s="404"/>
      <c r="M7" s="404"/>
      <c r="N7" s="404"/>
    </row>
    <row r="8" spans="1:22" ht="15" thickBot="1" x14ac:dyDescent="0.35"/>
    <row r="9" spans="1:22" x14ac:dyDescent="0.3">
      <c r="B9" s="455" t="s">
        <v>708</v>
      </c>
      <c r="C9" s="622" t="s">
        <v>700</v>
      </c>
      <c r="D9" s="623" t="s">
        <v>701</v>
      </c>
      <c r="E9" s="624" t="s">
        <v>702</v>
      </c>
      <c r="F9" s="623" t="s">
        <v>703</v>
      </c>
      <c r="G9" s="625" t="s">
        <v>703</v>
      </c>
      <c r="H9" s="622" t="s">
        <v>704</v>
      </c>
      <c r="I9" s="623" t="s">
        <v>737</v>
      </c>
      <c r="J9" s="623" t="s">
        <v>738</v>
      </c>
      <c r="K9" s="626" t="s">
        <v>765</v>
      </c>
      <c r="L9" s="626" t="s">
        <v>747</v>
      </c>
      <c r="M9" s="452"/>
      <c r="N9" s="440"/>
      <c r="O9" s="409"/>
      <c r="P9" s="409"/>
      <c r="Q9" s="409"/>
      <c r="R9" s="409"/>
      <c r="S9" s="409"/>
      <c r="T9" s="409"/>
      <c r="U9" s="410"/>
      <c r="V9" s="410"/>
    </row>
    <row r="10" spans="1:22" ht="15" thickBot="1" x14ac:dyDescent="0.35">
      <c r="B10" s="456" t="s">
        <v>710</v>
      </c>
      <c r="C10" s="627"/>
      <c r="D10" s="706" t="s">
        <v>705</v>
      </c>
      <c r="E10" s="707"/>
      <c r="F10" s="628"/>
      <c r="G10" s="629"/>
      <c r="H10" s="627"/>
      <c r="I10" s="707" t="s">
        <v>705</v>
      </c>
      <c r="J10" s="708"/>
      <c r="K10" s="708"/>
      <c r="L10" s="630"/>
      <c r="M10" s="509"/>
      <c r="N10" s="441"/>
      <c r="O10" s="701"/>
      <c r="P10" s="701"/>
      <c r="Q10" s="701"/>
      <c r="R10" s="701"/>
      <c r="S10" s="408"/>
      <c r="T10" s="701"/>
      <c r="U10" s="702"/>
      <c r="V10" s="410"/>
    </row>
    <row r="11" spans="1:22" ht="28.2" thickBot="1" x14ac:dyDescent="0.35">
      <c r="B11" s="456" t="s">
        <v>713</v>
      </c>
      <c r="C11" s="633" t="s">
        <v>706</v>
      </c>
      <c r="D11" s="634" t="s">
        <v>209</v>
      </c>
      <c r="E11" s="635" t="s">
        <v>736</v>
      </c>
      <c r="F11" s="636" t="s">
        <v>740</v>
      </c>
      <c r="G11" s="637" t="s">
        <v>764</v>
      </c>
      <c r="H11" s="638" t="s">
        <v>707</v>
      </c>
      <c r="I11" s="639" t="s">
        <v>209</v>
      </c>
      <c r="J11" s="640" t="s">
        <v>736</v>
      </c>
      <c r="K11" s="641" t="s">
        <v>739</v>
      </c>
      <c r="L11" s="641" t="s">
        <v>764</v>
      </c>
      <c r="M11" s="453"/>
      <c r="N11" s="442"/>
      <c r="O11" s="412"/>
      <c r="P11" s="412"/>
      <c r="Q11" s="412"/>
      <c r="R11" s="412"/>
      <c r="S11" s="413"/>
      <c r="T11" s="412"/>
      <c r="U11" s="412"/>
      <c r="V11" s="412"/>
    </row>
    <row r="12" spans="1:22" ht="41.4" x14ac:dyDescent="0.3">
      <c r="B12" s="455" t="s">
        <v>715</v>
      </c>
      <c r="C12" s="457" t="s">
        <v>709</v>
      </c>
      <c r="D12" s="458">
        <v>7287900</v>
      </c>
      <c r="E12" s="510">
        <v>9361900</v>
      </c>
      <c r="F12" s="464">
        <v>12087640</v>
      </c>
      <c r="G12" s="459">
        <v>10490340</v>
      </c>
      <c r="H12" s="460" t="s">
        <v>712</v>
      </c>
      <c r="I12" s="461">
        <v>24000560</v>
      </c>
      <c r="J12" s="458">
        <v>25150560</v>
      </c>
      <c r="K12" s="458">
        <v>27279190</v>
      </c>
      <c r="L12" s="458">
        <v>27063730</v>
      </c>
      <c r="M12" s="462"/>
      <c r="N12" s="443"/>
      <c r="O12" s="414"/>
      <c r="P12" s="415"/>
      <c r="Q12" s="414"/>
      <c r="R12" s="414"/>
      <c r="S12" s="414"/>
      <c r="T12" s="416"/>
      <c r="U12" s="416"/>
      <c r="V12" s="416"/>
    </row>
    <row r="13" spans="1:22" ht="41.4" x14ac:dyDescent="0.3">
      <c r="B13" s="456" t="s">
        <v>716</v>
      </c>
      <c r="C13" s="463" t="s">
        <v>711</v>
      </c>
      <c r="D13" s="464">
        <v>1444738</v>
      </c>
      <c r="E13" s="511">
        <v>1444738</v>
      </c>
      <c r="F13" s="464">
        <v>1908981</v>
      </c>
      <c r="G13" s="465">
        <v>1908981</v>
      </c>
      <c r="H13" s="466" t="s">
        <v>170</v>
      </c>
      <c r="I13" s="467">
        <v>21274034</v>
      </c>
      <c r="J13" s="468">
        <v>21274034</v>
      </c>
      <c r="K13" s="468">
        <v>21274034</v>
      </c>
      <c r="L13" s="468">
        <v>4074325</v>
      </c>
      <c r="M13" s="462"/>
      <c r="N13" s="443"/>
      <c r="O13" s="414"/>
      <c r="P13" s="415"/>
      <c r="Q13" s="414"/>
      <c r="R13" s="414"/>
      <c r="S13" s="414"/>
      <c r="T13" s="416"/>
      <c r="U13" s="416"/>
      <c r="V13" s="416"/>
    </row>
    <row r="14" spans="1:22" ht="15" thickBot="1" x14ac:dyDescent="0.35">
      <c r="B14" s="456" t="s">
        <v>718</v>
      </c>
      <c r="C14" s="463" t="s">
        <v>714</v>
      </c>
      <c r="D14" s="469">
        <v>11534888</v>
      </c>
      <c r="E14" s="511">
        <v>11499478</v>
      </c>
      <c r="F14" s="464">
        <v>16641478</v>
      </c>
      <c r="G14" s="465">
        <v>14168863</v>
      </c>
      <c r="H14" s="470" t="s">
        <v>748</v>
      </c>
      <c r="I14" s="467">
        <v>6430000</v>
      </c>
      <c r="J14" s="464">
        <v>6430000</v>
      </c>
      <c r="K14" s="464">
        <v>6430000</v>
      </c>
      <c r="L14" s="464">
        <v>6709478</v>
      </c>
      <c r="M14" s="462"/>
      <c r="N14" s="443"/>
      <c r="O14" s="414"/>
      <c r="P14" s="414"/>
      <c r="Q14" s="414"/>
      <c r="R14" s="414"/>
      <c r="S14" s="414"/>
      <c r="T14" s="416"/>
      <c r="U14" s="416"/>
      <c r="V14" s="416"/>
    </row>
    <row r="15" spans="1:22" ht="27.6" x14ac:dyDescent="0.3">
      <c r="B15" s="455" t="s">
        <v>719</v>
      </c>
      <c r="C15" s="463" t="s">
        <v>741</v>
      </c>
      <c r="D15" s="464">
        <v>1638930</v>
      </c>
      <c r="E15" s="511">
        <v>2394930</v>
      </c>
      <c r="F15" s="464">
        <v>2735780</v>
      </c>
      <c r="G15" s="465">
        <v>2679568</v>
      </c>
      <c r="H15" s="470" t="s">
        <v>707</v>
      </c>
      <c r="I15" s="467">
        <v>1926000</v>
      </c>
      <c r="J15" s="464">
        <v>1926000</v>
      </c>
      <c r="K15" s="464">
        <v>1926000</v>
      </c>
      <c r="L15" s="464">
        <v>2035196</v>
      </c>
      <c r="M15" s="471"/>
      <c r="N15" s="444"/>
      <c r="O15" s="414"/>
      <c r="P15" s="414"/>
      <c r="Q15" s="414"/>
      <c r="R15" s="414"/>
      <c r="S15" s="414"/>
      <c r="T15" s="416"/>
      <c r="U15" s="416"/>
      <c r="V15" s="416"/>
    </row>
    <row r="16" spans="1:22" ht="28.2" thickBot="1" x14ac:dyDescent="0.35">
      <c r="B16" s="456" t="s">
        <v>720</v>
      </c>
      <c r="C16" s="463" t="s">
        <v>717</v>
      </c>
      <c r="D16" s="464">
        <v>960022</v>
      </c>
      <c r="E16" s="511">
        <v>1017469</v>
      </c>
      <c r="F16" s="464">
        <v>1017469</v>
      </c>
      <c r="G16" s="465">
        <v>1017469</v>
      </c>
      <c r="H16" s="470" t="s">
        <v>1018</v>
      </c>
      <c r="I16" s="467"/>
      <c r="J16" s="464"/>
      <c r="K16" s="464"/>
      <c r="L16" s="464">
        <v>254465</v>
      </c>
      <c r="M16" s="471"/>
      <c r="N16" s="444"/>
      <c r="O16" s="414"/>
      <c r="P16" s="414"/>
      <c r="Q16" s="414"/>
      <c r="R16" s="414"/>
      <c r="S16" s="414"/>
      <c r="T16" s="416"/>
      <c r="U16" s="416"/>
      <c r="V16" s="416"/>
    </row>
    <row r="17" spans="2:22" s="411" customFormat="1" ht="41.4" x14ac:dyDescent="0.3">
      <c r="B17" s="455" t="s">
        <v>721</v>
      </c>
      <c r="C17" s="463" t="s">
        <v>746</v>
      </c>
      <c r="D17" s="464">
        <v>0</v>
      </c>
      <c r="E17" s="511">
        <v>0</v>
      </c>
      <c r="F17" s="464">
        <v>687133</v>
      </c>
      <c r="G17" s="465">
        <v>0</v>
      </c>
      <c r="H17" s="470"/>
      <c r="I17" s="467"/>
      <c r="J17" s="464"/>
      <c r="K17" s="464"/>
      <c r="L17" s="464"/>
      <c r="M17" s="471"/>
      <c r="N17" s="444"/>
      <c r="O17" s="414"/>
      <c r="P17" s="414"/>
      <c r="Q17" s="414"/>
      <c r="R17" s="414"/>
      <c r="S17" s="414"/>
      <c r="T17" s="416"/>
      <c r="U17" s="416"/>
      <c r="V17" s="416"/>
    </row>
    <row r="18" spans="2:22" ht="27.6" x14ac:dyDescent="0.3">
      <c r="B18" s="456" t="s">
        <v>722</v>
      </c>
      <c r="C18" s="463" t="s">
        <v>742</v>
      </c>
      <c r="D18" s="464">
        <v>5334185</v>
      </c>
      <c r="E18" s="511">
        <v>5421664</v>
      </c>
      <c r="F18" s="464">
        <v>5926715</v>
      </c>
      <c r="G18" s="465">
        <v>4520470</v>
      </c>
      <c r="H18" s="470"/>
      <c r="I18" s="467"/>
      <c r="J18" s="464"/>
      <c r="K18" s="464"/>
      <c r="L18" s="464"/>
      <c r="M18" s="462"/>
      <c r="N18" s="443"/>
      <c r="O18" s="414"/>
      <c r="P18" s="414"/>
      <c r="Q18" s="414"/>
      <c r="R18" s="414"/>
      <c r="S18" s="414"/>
      <c r="T18" s="416"/>
      <c r="U18" s="416"/>
      <c r="V18" s="416"/>
    </row>
    <row r="19" spans="2:22" ht="28.2" thickBot="1" x14ac:dyDescent="0.35">
      <c r="B19" s="456" t="s">
        <v>723</v>
      </c>
      <c r="C19" s="463" t="s">
        <v>743</v>
      </c>
      <c r="D19" s="464">
        <v>170000</v>
      </c>
      <c r="E19" s="511">
        <v>170000</v>
      </c>
      <c r="F19" s="464">
        <v>2347246</v>
      </c>
      <c r="G19" s="465">
        <v>2347246</v>
      </c>
      <c r="H19" s="470"/>
      <c r="I19" s="467"/>
      <c r="J19" s="464"/>
      <c r="K19" s="464"/>
      <c r="L19" s="464"/>
      <c r="M19" s="472"/>
      <c r="N19" s="445"/>
      <c r="O19" s="414"/>
      <c r="P19" s="414"/>
      <c r="Q19" s="414"/>
      <c r="R19" s="414"/>
      <c r="S19" s="414"/>
      <c r="T19" s="416"/>
      <c r="U19" s="416"/>
      <c r="V19" s="416"/>
    </row>
    <row r="20" spans="2:22" x14ac:dyDescent="0.3">
      <c r="B20" s="455" t="s">
        <v>726</v>
      </c>
      <c r="C20" s="463" t="s">
        <v>724</v>
      </c>
      <c r="D20" s="467">
        <v>552296</v>
      </c>
      <c r="E20" s="512">
        <v>16923502</v>
      </c>
      <c r="F20" s="467">
        <v>7009869</v>
      </c>
      <c r="G20" s="473">
        <v>0</v>
      </c>
      <c r="H20" s="474"/>
      <c r="I20" s="475"/>
      <c r="J20" s="467"/>
      <c r="K20" s="467"/>
      <c r="L20" s="467"/>
      <c r="M20" s="476"/>
      <c r="N20" s="446"/>
      <c r="O20" s="414"/>
      <c r="P20" s="414"/>
      <c r="Q20" s="414"/>
      <c r="R20" s="414"/>
      <c r="S20" s="414"/>
      <c r="T20" s="416"/>
      <c r="U20" s="416"/>
      <c r="V20" s="416"/>
    </row>
    <row r="21" spans="2:22" x14ac:dyDescent="0.3">
      <c r="B21" s="456" t="s">
        <v>752</v>
      </c>
      <c r="C21" s="463" t="s">
        <v>725</v>
      </c>
      <c r="D21" s="464">
        <v>0</v>
      </c>
      <c r="E21" s="511">
        <v>0</v>
      </c>
      <c r="F21" s="464">
        <v>0</v>
      </c>
      <c r="G21" s="465">
        <v>0</v>
      </c>
      <c r="H21" s="474"/>
      <c r="I21" s="475"/>
      <c r="J21" s="464"/>
      <c r="K21" s="464"/>
      <c r="L21" s="464"/>
      <c r="M21" s="476"/>
      <c r="N21" s="446"/>
      <c r="O21" s="414"/>
      <c r="P21" s="414"/>
      <c r="Q21" s="414"/>
      <c r="R21" s="414"/>
      <c r="S21" s="414"/>
      <c r="T21" s="416"/>
      <c r="U21" s="416"/>
      <c r="V21" s="416"/>
    </row>
    <row r="22" spans="2:22" ht="15" thickBot="1" x14ac:dyDescent="0.35">
      <c r="B22" s="456" t="s">
        <v>753</v>
      </c>
      <c r="C22" s="642" t="s">
        <v>727</v>
      </c>
      <c r="D22" s="643">
        <f>SUM(D12:D21)</f>
        <v>28922959</v>
      </c>
      <c r="E22" s="644">
        <f>SUM(E12:E21)</f>
        <v>48233681</v>
      </c>
      <c r="F22" s="645">
        <f>SUM(F12:F21)</f>
        <v>50362311</v>
      </c>
      <c r="G22" s="646">
        <f>SUM(G12:G21)</f>
        <v>37132937</v>
      </c>
      <c r="H22" s="647" t="s">
        <v>727</v>
      </c>
      <c r="I22" s="643">
        <f>SUM(I12:I21)</f>
        <v>53630594</v>
      </c>
      <c r="J22" s="643">
        <f>SUM(J12:J21)</f>
        <v>54780594</v>
      </c>
      <c r="K22" s="643">
        <f>SUM(K12:K21)</f>
        <v>56909224</v>
      </c>
      <c r="L22" s="643">
        <f>SUM(L12:L21)</f>
        <v>40137194</v>
      </c>
      <c r="M22" s="477"/>
      <c r="N22" s="447"/>
      <c r="O22" s="417"/>
      <c r="P22" s="417"/>
      <c r="Q22" s="417"/>
      <c r="R22" s="417"/>
      <c r="S22" s="417"/>
      <c r="T22" s="416"/>
      <c r="U22" s="416"/>
      <c r="V22" s="416"/>
    </row>
    <row r="23" spans="2:22" ht="50.25" customHeight="1" thickBot="1" x14ac:dyDescent="0.35">
      <c r="B23" s="455" t="s">
        <v>754</v>
      </c>
      <c r="C23" s="648" t="s">
        <v>744</v>
      </c>
      <c r="D23" s="631" t="s">
        <v>209</v>
      </c>
      <c r="E23" s="650" t="s">
        <v>736</v>
      </c>
      <c r="F23" s="651" t="s">
        <v>740</v>
      </c>
      <c r="G23" s="652" t="s">
        <v>764</v>
      </c>
      <c r="H23" s="649" t="s">
        <v>751</v>
      </c>
      <c r="I23" s="631" t="s">
        <v>209</v>
      </c>
      <c r="J23" s="631" t="s">
        <v>736</v>
      </c>
      <c r="K23" s="632" t="s">
        <v>739</v>
      </c>
      <c r="L23" s="632" t="s">
        <v>764</v>
      </c>
      <c r="M23" s="454"/>
      <c r="N23" s="442"/>
      <c r="O23" s="418"/>
      <c r="P23" s="418"/>
      <c r="Q23" s="418"/>
      <c r="R23" s="419"/>
      <c r="S23" s="419"/>
      <c r="T23" s="412"/>
      <c r="U23" s="412"/>
      <c r="V23" s="416"/>
    </row>
    <row r="24" spans="2:22" ht="42" thickBot="1" x14ac:dyDescent="0.35">
      <c r="B24" s="456" t="s">
        <v>755</v>
      </c>
      <c r="C24" s="478" t="s">
        <v>728</v>
      </c>
      <c r="D24" s="479">
        <v>77314789</v>
      </c>
      <c r="E24" s="513">
        <v>77314789</v>
      </c>
      <c r="F24" s="468">
        <v>77314789</v>
      </c>
      <c r="G24" s="480">
        <v>12559870</v>
      </c>
      <c r="H24" s="460" t="s">
        <v>729</v>
      </c>
      <c r="I24" s="461">
        <v>0</v>
      </c>
      <c r="J24" s="461">
        <v>18820731</v>
      </c>
      <c r="K24" s="461">
        <v>18820731</v>
      </c>
      <c r="L24" s="461">
        <v>18820731</v>
      </c>
      <c r="M24" s="462"/>
      <c r="N24" s="443"/>
      <c r="O24" s="414"/>
      <c r="P24" s="414"/>
      <c r="Q24" s="414"/>
      <c r="R24" s="414"/>
      <c r="S24" s="414"/>
      <c r="T24" s="416"/>
      <c r="U24" s="416"/>
      <c r="V24" s="416"/>
    </row>
    <row r="25" spans="2:22" ht="27.6" x14ac:dyDescent="0.3">
      <c r="B25" s="455" t="s">
        <v>756</v>
      </c>
      <c r="C25" s="463" t="s">
        <v>730</v>
      </c>
      <c r="D25" s="468">
        <v>0</v>
      </c>
      <c r="E25" s="514">
        <v>1801709</v>
      </c>
      <c r="F25" s="468">
        <v>1801709</v>
      </c>
      <c r="G25" s="481">
        <v>1799909</v>
      </c>
      <c r="H25" s="466" t="s">
        <v>36</v>
      </c>
      <c r="I25" s="467"/>
      <c r="J25" s="468">
        <v>2449044</v>
      </c>
      <c r="K25" s="468">
        <v>2568807</v>
      </c>
      <c r="L25" s="468">
        <v>2633060</v>
      </c>
      <c r="M25" s="462"/>
      <c r="N25" s="443"/>
      <c r="O25" s="414"/>
      <c r="P25" s="414"/>
      <c r="Q25" s="414"/>
      <c r="R25" s="414"/>
      <c r="S25" s="414"/>
      <c r="T25" s="416"/>
      <c r="U25" s="416"/>
      <c r="V25" s="416"/>
    </row>
    <row r="26" spans="2:22" ht="27.6" x14ac:dyDescent="0.3">
      <c r="B26" s="456" t="s">
        <v>757</v>
      </c>
      <c r="C26" s="463" t="s">
        <v>731</v>
      </c>
      <c r="D26" s="468">
        <v>1877843</v>
      </c>
      <c r="E26" s="515">
        <v>2449044</v>
      </c>
      <c r="F26" s="516">
        <v>0</v>
      </c>
      <c r="G26" s="482">
        <v>0</v>
      </c>
      <c r="H26" s="470" t="s">
        <v>750</v>
      </c>
      <c r="I26" s="467">
        <v>2000000</v>
      </c>
      <c r="J26" s="468">
        <v>2400000</v>
      </c>
      <c r="K26" s="468">
        <v>2400000</v>
      </c>
      <c r="L26" s="468">
        <v>1550000</v>
      </c>
      <c r="M26" s="476"/>
      <c r="N26" s="446"/>
      <c r="O26" s="414"/>
      <c r="P26" s="414"/>
      <c r="Q26" s="414"/>
      <c r="R26" s="414"/>
      <c r="S26" s="414"/>
      <c r="T26" s="416"/>
      <c r="U26" s="416"/>
      <c r="V26" s="416"/>
    </row>
    <row r="27" spans="2:22" s="488" customFormat="1" ht="42" thickBot="1" x14ac:dyDescent="0.35">
      <c r="B27" s="456" t="s">
        <v>758</v>
      </c>
      <c r="C27" s="463" t="s">
        <v>745</v>
      </c>
      <c r="D27" s="468">
        <v>0</v>
      </c>
      <c r="E27" s="514">
        <v>0</v>
      </c>
      <c r="F27" s="468">
        <v>2568807</v>
      </c>
      <c r="G27" s="481">
        <v>2568807</v>
      </c>
      <c r="H27" s="470" t="s">
        <v>1016</v>
      </c>
      <c r="I27" s="467"/>
      <c r="J27" s="468"/>
      <c r="K27" s="468"/>
      <c r="L27" s="468">
        <v>1500000</v>
      </c>
      <c r="M27" s="476"/>
      <c r="N27" s="446"/>
      <c r="O27" s="414"/>
      <c r="P27" s="414"/>
      <c r="Q27" s="414"/>
      <c r="R27" s="414"/>
      <c r="S27" s="414"/>
      <c r="T27" s="416"/>
      <c r="U27" s="416"/>
      <c r="V27" s="416"/>
    </row>
    <row r="28" spans="2:22" ht="41.4" x14ac:dyDescent="0.3">
      <c r="B28" s="455" t="s">
        <v>759</v>
      </c>
      <c r="C28" s="463" t="s">
        <v>745</v>
      </c>
      <c r="D28" s="468"/>
      <c r="E28" s="514"/>
      <c r="F28" s="468"/>
      <c r="G28" s="481"/>
      <c r="H28" s="470" t="s">
        <v>749</v>
      </c>
      <c r="I28" s="467">
        <v>52484997</v>
      </c>
      <c r="J28" s="468">
        <v>51348854</v>
      </c>
      <c r="K28" s="468">
        <v>51348854</v>
      </c>
      <c r="L28" s="468">
        <v>51348854</v>
      </c>
      <c r="M28" s="476"/>
      <c r="N28" s="446"/>
      <c r="O28" s="414"/>
      <c r="P28" s="414"/>
      <c r="Q28" s="414"/>
      <c r="R28" s="414"/>
      <c r="S28" s="414"/>
      <c r="T28" s="416"/>
      <c r="U28" s="416"/>
      <c r="V28" s="416"/>
    </row>
    <row r="29" spans="2:22" ht="15" thickBot="1" x14ac:dyDescent="0.35">
      <c r="B29" s="456" t="s">
        <v>760</v>
      </c>
      <c r="C29" s="642" t="s">
        <v>727</v>
      </c>
      <c r="D29" s="643">
        <f>SUM(D24:D28 )</f>
        <v>79192632</v>
      </c>
      <c r="E29" s="644">
        <f>SUM(E23:E28)</f>
        <v>81565542</v>
      </c>
      <c r="F29" s="643">
        <f>SUM(F24:F28)</f>
        <v>81685305</v>
      </c>
      <c r="G29" s="646">
        <f>SUM(G24:G28)</f>
        <v>16928586</v>
      </c>
      <c r="H29" s="647" t="s">
        <v>727</v>
      </c>
      <c r="I29" s="643">
        <f>SUM(I24:I28)</f>
        <v>54484997</v>
      </c>
      <c r="J29" s="643">
        <f>SUM(J23:J28)</f>
        <v>75018629</v>
      </c>
      <c r="K29" s="643">
        <f>SUM(K23:K28)</f>
        <v>75138392</v>
      </c>
      <c r="L29" s="643">
        <f>SUM(L23:L28)</f>
        <v>75852645</v>
      </c>
      <c r="M29" s="476"/>
      <c r="N29" s="446"/>
      <c r="O29" s="414"/>
      <c r="P29" s="414"/>
      <c r="Q29" s="414"/>
      <c r="R29" s="414"/>
      <c r="S29" s="414"/>
      <c r="T29" s="416"/>
      <c r="U29" s="416"/>
      <c r="V29" s="416"/>
    </row>
    <row r="30" spans="2:22" ht="28.2" thickBot="1" x14ac:dyDescent="0.35">
      <c r="B30" s="456" t="s">
        <v>1019</v>
      </c>
      <c r="C30" s="653" t="s">
        <v>732</v>
      </c>
      <c r="D30" s="654">
        <f>SUM(D29,D22)</f>
        <v>108115591</v>
      </c>
      <c r="E30" s="655">
        <f>SUM(E29,E22)</f>
        <v>129799223</v>
      </c>
      <c r="F30" s="654">
        <f>SUM(F22+F29)</f>
        <v>132047616</v>
      </c>
      <c r="G30" s="659">
        <f>SUM(G22+G29)</f>
        <v>54061523</v>
      </c>
      <c r="H30" s="656" t="s">
        <v>733</v>
      </c>
      <c r="I30" s="657">
        <f>SUM(I22,I29)</f>
        <v>108115591</v>
      </c>
      <c r="J30" s="658">
        <f>SUM(J29,J22)</f>
        <v>129799223</v>
      </c>
      <c r="K30" s="658">
        <f>SUM(K29,K22)</f>
        <v>132047616</v>
      </c>
      <c r="L30" s="658">
        <f>SUM(L29,L22)</f>
        <v>115989839</v>
      </c>
      <c r="M30" s="476"/>
      <c r="N30" s="446"/>
      <c r="O30" s="414"/>
      <c r="P30" s="414"/>
      <c r="Q30" s="414"/>
      <c r="R30" s="414"/>
      <c r="S30" s="414"/>
      <c r="T30" s="416"/>
      <c r="U30" s="416"/>
      <c r="V30" s="416"/>
    </row>
    <row r="31" spans="2:22" x14ac:dyDescent="0.3">
      <c r="B31" s="422"/>
      <c r="C31" s="422"/>
      <c r="D31" s="422"/>
      <c r="E31" s="424"/>
      <c r="F31" s="424"/>
      <c r="G31" s="424"/>
      <c r="L31" s="424"/>
      <c r="M31" s="448"/>
      <c r="N31" s="446"/>
      <c r="O31" s="451"/>
      <c r="P31" s="414"/>
      <c r="Q31" s="414"/>
      <c r="R31" s="414"/>
      <c r="S31" s="414"/>
      <c r="T31" s="416"/>
      <c r="U31" s="416"/>
      <c r="V31" s="416"/>
    </row>
    <row r="32" spans="2:22" ht="16.2" x14ac:dyDescent="0.3">
      <c r="B32" s="423"/>
      <c r="C32" s="423"/>
      <c r="D32" s="423"/>
      <c r="E32" s="425"/>
      <c r="F32" s="425"/>
      <c r="G32" s="425"/>
      <c r="H32" s="423"/>
      <c r="I32" s="423"/>
      <c r="J32" s="423"/>
      <c r="K32" s="423"/>
      <c r="L32" s="665"/>
      <c r="M32" s="664"/>
      <c r="N32" s="447"/>
      <c r="O32" s="447"/>
      <c r="P32" s="417"/>
      <c r="Q32" s="417"/>
      <c r="R32" s="417"/>
      <c r="S32" s="417"/>
      <c r="T32" s="416"/>
      <c r="U32" s="416"/>
      <c r="V32" s="416"/>
    </row>
    <row r="33" spans="1:25" ht="15" thickBot="1" x14ac:dyDescent="0.35">
      <c r="B33" s="423"/>
      <c r="C33" s="423"/>
      <c r="D33" s="423"/>
      <c r="E33" s="423"/>
      <c r="F33" s="423"/>
      <c r="G33" s="423"/>
      <c r="H33" s="423"/>
      <c r="I33" s="423"/>
      <c r="J33" s="423"/>
      <c r="K33" s="423"/>
      <c r="L33" s="666"/>
      <c r="M33" s="450"/>
      <c r="N33" s="447"/>
      <c r="O33" s="446"/>
      <c r="P33" s="417"/>
      <c r="Q33" s="417"/>
      <c r="R33" s="417"/>
      <c r="S33" s="417"/>
      <c r="T33" s="416"/>
      <c r="U33" s="416"/>
      <c r="V33" s="416"/>
    </row>
    <row r="34" spans="1:25" x14ac:dyDescent="0.3">
      <c r="A34" s="422"/>
      <c r="B34" s="423"/>
      <c r="C34" s="423"/>
      <c r="D34" s="423"/>
      <c r="E34" s="423"/>
      <c r="F34" s="423"/>
      <c r="G34" s="423"/>
      <c r="H34" s="423"/>
      <c r="I34" s="423"/>
      <c r="J34" s="423"/>
      <c r="K34" s="423"/>
      <c r="L34" s="666"/>
      <c r="O34" s="451"/>
    </row>
    <row r="35" spans="1:25" x14ac:dyDescent="0.3">
      <c r="A35" s="423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49"/>
      <c r="M35" s="423"/>
      <c r="N35" s="423"/>
      <c r="O35" s="423"/>
      <c r="P35" s="423"/>
      <c r="Q35" s="423"/>
      <c r="R35" s="423"/>
      <c r="S35" s="423"/>
      <c r="T35" s="423"/>
      <c r="U35" s="423"/>
      <c r="V35" s="423"/>
    </row>
    <row r="36" spans="1:25" x14ac:dyDescent="0.3">
      <c r="A36" s="423"/>
      <c r="B36" s="420"/>
      <c r="C36" s="420"/>
      <c r="D36" s="420"/>
      <c r="E36" s="420"/>
      <c r="F36" s="420"/>
      <c r="G36" s="420"/>
      <c r="H36" s="420"/>
      <c r="I36" s="420"/>
      <c r="J36" s="420"/>
      <c r="K36" s="420"/>
      <c r="L36" s="420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</row>
    <row r="37" spans="1:25" x14ac:dyDescent="0.3">
      <c r="A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</row>
    <row r="38" spans="1:25" x14ac:dyDescent="0.3">
      <c r="A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</row>
    <row r="39" spans="1:25" x14ac:dyDescent="0.3">
      <c r="A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</row>
  </sheetData>
  <mergeCells count="9">
    <mergeCell ref="A1:L1"/>
    <mergeCell ref="T10:U10"/>
    <mergeCell ref="I2:M2"/>
    <mergeCell ref="B4:I4"/>
    <mergeCell ref="B5:I5"/>
    <mergeCell ref="B6:I6"/>
    <mergeCell ref="D10:E10"/>
    <mergeCell ref="O10:R10"/>
    <mergeCell ref="I10:K10"/>
  </mergeCells>
  <pageMargins left="0.25" right="0.25" top="0.75" bottom="0.75" header="0.3" footer="0.3"/>
  <pageSetup paperSize="8" scale="8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710" t="s">
        <v>686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692" t="s">
        <v>692</v>
      </c>
      <c r="B3" s="692"/>
      <c r="C3" s="692"/>
      <c r="D3" s="692"/>
      <c r="E3" s="692"/>
      <c r="F3" s="692"/>
      <c r="G3" s="692"/>
      <c r="H3" s="684"/>
      <c r="I3" s="684"/>
      <c r="J3" s="684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692" t="s">
        <v>473</v>
      </c>
      <c r="B4" s="692"/>
      <c r="C4" s="692"/>
      <c r="D4" s="692"/>
      <c r="E4" s="692"/>
      <c r="F4" s="692"/>
      <c r="G4" s="692"/>
      <c r="H4" s="699"/>
      <c r="I4" s="699"/>
      <c r="J4" s="699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693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689" t="s">
        <v>209</v>
      </c>
      <c r="D8" s="690"/>
      <c r="E8" s="691"/>
      <c r="F8" s="54"/>
      <c r="G8" s="689" t="s">
        <v>208</v>
      </c>
      <c r="H8" s="690"/>
      <c r="I8" s="691"/>
      <c r="J8" s="54"/>
      <c r="K8" s="686" t="s">
        <v>207</v>
      </c>
      <c r="L8" s="687"/>
      <c r="M8" s="688"/>
      <c r="N8" s="54"/>
      <c r="O8" s="689" t="s">
        <v>206</v>
      </c>
      <c r="P8" s="690"/>
      <c r="Q8" s="691"/>
      <c r="R8" s="54"/>
      <c r="S8" s="689" t="s">
        <v>206</v>
      </c>
      <c r="T8" s="690"/>
      <c r="U8" s="691"/>
      <c r="V8" s="54"/>
      <c r="W8" s="689" t="s">
        <v>205</v>
      </c>
      <c r="X8" s="690"/>
      <c r="Y8" s="691"/>
      <c r="Z8" s="54"/>
      <c r="AA8" s="689" t="s">
        <v>204</v>
      </c>
      <c r="AB8" s="690"/>
      <c r="AC8" s="691"/>
      <c r="AD8" s="54"/>
      <c r="AE8" s="689" t="s">
        <v>203</v>
      </c>
      <c r="AF8" s="690"/>
      <c r="AG8" s="691"/>
      <c r="AH8" s="54"/>
      <c r="AI8" s="689" t="s">
        <v>202</v>
      </c>
      <c r="AJ8" s="690"/>
      <c r="AK8" s="691"/>
      <c r="AL8" s="54"/>
      <c r="AM8" s="689" t="s">
        <v>201</v>
      </c>
      <c r="AN8" s="690"/>
      <c r="AO8" s="691"/>
      <c r="AP8" s="54"/>
      <c r="AQ8" s="689" t="s">
        <v>200</v>
      </c>
      <c r="AR8" s="690"/>
      <c r="AS8" s="691"/>
      <c r="AT8" s="54"/>
      <c r="AU8" s="689" t="s">
        <v>199</v>
      </c>
      <c r="AV8" s="690"/>
      <c r="AW8" s="691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709" t="s">
        <v>687</v>
      </c>
      <c r="B139" s="709"/>
      <c r="C139" s="709"/>
      <c r="D139" s="709"/>
      <c r="E139" s="709"/>
      <c r="F139" s="709"/>
      <c r="G139" s="709"/>
      <c r="H139" s="709"/>
      <c r="I139" s="709"/>
      <c r="J139" s="709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689" t="s">
        <v>209</v>
      </c>
      <c r="D144" s="690"/>
      <c r="E144" s="691"/>
      <c r="F144" s="54" t="s">
        <v>198</v>
      </c>
      <c r="G144" s="689" t="s">
        <v>208</v>
      </c>
      <c r="H144" s="690"/>
      <c r="I144" s="691"/>
      <c r="J144" s="54" t="s">
        <v>198</v>
      </c>
      <c r="K144" s="689" t="s">
        <v>207</v>
      </c>
      <c r="L144" s="690"/>
      <c r="M144" s="691"/>
      <c r="N144" s="53" t="s">
        <v>198</v>
      </c>
      <c r="O144" s="689" t="s">
        <v>207</v>
      </c>
      <c r="P144" s="690"/>
      <c r="Q144" s="691"/>
      <c r="R144" s="53" t="s">
        <v>198</v>
      </c>
      <c r="S144" s="689" t="s">
        <v>206</v>
      </c>
      <c r="T144" s="690"/>
      <c r="U144" s="691"/>
      <c r="V144" s="53" t="s">
        <v>198</v>
      </c>
      <c r="W144" s="689" t="s">
        <v>205</v>
      </c>
      <c r="X144" s="690"/>
      <c r="Y144" s="691"/>
      <c r="Z144" s="53" t="s">
        <v>198</v>
      </c>
      <c r="AA144" s="689" t="s">
        <v>204</v>
      </c>
      <c r="AB144" s="690"/>
      <c r="AC144" s="691"/>
      <c r="AD144" s="53" t="s">
        <v>198</v>
      </c>
      <c r="AE144" s="689" t="s">
        <v>203</v>
      </c>
      <c r="AF144" s="690"/>
      <c r="AG144" s="691"/>
      <c r="AH144" s="53" t="s">
        <v>198</v>
      </c>
      <c r="AI144" s="689" t="s">
        <v>202</v>
      </c>
      <c r="AJ144" s="690"/>
      <c r="AK144" s="691"/>
      <c r="AL144" s="53" t="s">
        <v>198</v>
      </c>
      <c r="AM144" s="689" t="s">
        <v>201</v>
      </c>
      <c r="AN144" s="690"/>
      <c r="AO144" s="691"/>
      <c r="AP144" s="53" t="s">
        <v>198</v>
      </c>
      <c r="AQ144" s="689" t="s">
        <v>200</v>
      </c>
      <c r="AR144" s="690"/>
      <c r="AS144" s="691"/>
      <c r="AT144" s="53" t="s">
        <v>198</v>
      </c>
      <c r="AU144" s="689" t="s">
        <v>199</v>
      </c>
      <c r="AV144" s="690"/>
      <c r="AW144" s="691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688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692" t="s">
        <v>679</v>
      </c>
      <c r="B3" s="692"/>
      <c r="C3" s="692"/>
      <c r="D3" s="692"/>
      <c r="E3" s="692"/>
      <c r="F3" s="692"/>
      <c r="G3" s="692"/>
      <c r="H3" s="684"/>
      <c r="I3" s="684"/>
      <c r="J3" s="684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692" t="s">
        <v>474</v>
      </c>
      <c r="B4" s="692"/>
      <c r="C4" s="692"/>
      <c r="D4" s="692"/>
      <c r="E4" s="692"/>
      <c r="F4" s="692"/>
      <c r="G4" s="692"/>
      <c r="H4" s="699"/>
      <c r="I4" s="699"/>
      <c r="J4" s="699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683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689" t="s">
        <v>209</v>
      </c>
      <c r="D8" s="690"/>
      <c r="E8" s="691"/>
      <c r="F8" s="54"/>
      <c r="G8" s="689" t="s">
        <v>208</v>
      </c>
      <c r="H8" s="690"/>
      <c r="I8" s="691"/>
      <c r="J8" s="54"/>
      <c r="K8" s="686" t="s">
        <v>207</v>
      </c>
      <c r="L8" s="687"/>
      <c r="M8" s="688"/>
      <c r="N8" s="54"/>
      <c r="O8" s="689" t="s">
        <v>206</v>
      </c>
      <c r="P8" s="690"/>
      <c r="Q8" s="691"/>
      <c r="R8" s="54"/>
      <c r="S8" s="689" t="s">
        <v>206</v>
      </c>
      <c r="T8" s="690"/>
      <c r="U8" s="691"/>
      <c r="V8" s="54"/>
      <c r="W8" s="689" t="s">
        <v>205</v>
      </c>
      <c r="X8" s="690"/>
      <c r="Y8" s="691"/>
      <c r="Z8" s="54"/>
      <c r="AA8" s="689" t="s">
        <v>204</v>
      </c>
      <c r="AB8" s="690"/>
      <c r="AC8" s="691"/>
      <c r="AD8" s="54"/>
      <c r="AE8" s="689" t="s">
        <v>203</v>
      </c>
      <c r="AF8" s="690"/>
      <c r="AG8" s="691"/>
      <c r="AH8" s="54"/>
      <c r="AI8" s="689" t="s">
        <v>202</v>
      </c>
      <c r="AJ8" s="690"/>
      <c r="AK8" s="691"/>
      <c r="AL8" s="54"/>
      <c r="AM8" s="689" t="s">
        <v>201</v>
      </c>
      <c r="AN8" s="690"/>
      <c r="AO8" s="691"/>
      <c r="AP8" s="54"/>
      <c r="AQ8" s="689" t="s">
        <v>200</v>
      </c>
      <c r="AR8" s="690"/>
      <c r="AS8" s="691"/>
      <c r="AT8" s="54"/>
      <c r="AU8" s="689" t="s">
        <v>199</v>
      </c>
      <c r="AV8" s="690"/>
      <c r="AW8" s="691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689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689" t="s">
        <v>209</v>
      </c>
      <c r="D145" s="690"/>
      <c r="E145" s="691"/>
      <c r="F145" s="54" t="s">
        <v>198</v>
      </c>
      <c r="G145" s="689" t="s">
        <v>208</v>
      </c>
      <c r="H145" s="690"/>
      <c r="I145" s="691"/>
      <c r="J145" s="54" t="s">
        <v>198</v>
      </c>
      <c r="K145" s="689" t="s">
        <v>207</v>
      </c>
      <c r="L145" s="690"/>
      <c r="M145" s="691"/>
      <c r="N145" s="53" t="s">
        <v>198</v>
      </c>
      <c r="O145" s="689" t="s">
        <v>207</v>
      </c>
      <c r="P145" s="690"/>
      <c r="Q145" s="691"/>
      <c r="R145" s="53" t="s">
        <v>198</v>
      </c>
      <c r="S145" s="689" t="s">
        <v>206</v>
      </c>
      <c r="T145" s="690"/>
      <c r="U145" s="691"/>
      <c r="V145" s="53" t="s">
        <v>198</v>
      </c>
      <c r="W145" s="689" t="s">
        <v>205</v>
      </c>
      <c r="X145" s="690"/>
      <c r="Y145" s="691"/>
      <c r="Z145" s="53" t="s">
        <v>198</v>
      </c>
      <c r="AA145" s="689" t="s">
        <v>204</v>
      </c>
      <c r="AB145" s="690"/>
      <c r="AC145" s="691"/>
      <c r="AD145" s="53" t="s">
        <v>198</v>
      </c>
      <c r="AE145" s="689" t="s">
        <v>203</v>
      </c>
      <c r="AF145" s="690"/>
      <c r="AG145" s="691"/>
      <c r="AH145" s="53" t="s">
        <v>198</v>
      </c>
      <c r="AI145" s="689" t="s">
        <v>202</v>
      </c>
      <c r="AJ145" s="690"/>
      <c r="AK145" s="691"/>
      <c r="AL145" s="53" t="s">
        <v>198</v>
      </c>
      <c r="AM145" s="689" t="s">
        <v>201</v>
      </c>
      <c r="AN145" s="690"/>
      <c r="AO145" s="691"/>
      <c r="AP145" s="53" t="s">
        <v>198</v>
      </c>
      <c r="AQ145" s="689" t="s">
        <v>200</v>
      </c>
      <c r="AR145" s="690"/>
      <c r="AS145" s="691"/>
      <c r="AT145" s="53" t="s">
        <v>198</v>
      </c>
      <c r="AU145" s="689" t="s">
        <v>199</v>
      </c>
      <c r="AV145" s="690"/>
      <c r="AW145" s="691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690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692" t="s">
        <v>679</v>
      </c>
      <c r="B3" s="692"/>
      <c r="C3" s="692"/>
      <c r="D3" s="692"/>
      <c r="E3" s="692"/>
      <c r="F3" s="692"/>
      <c r="G3" s="692"/>
      <c r="H3" s="684"/>
      <c r="I3" s="684"/>
      <c r="J3" s="684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692" t="s">
        <v>475</v>
      </c>
      <c r="B4" s="692"/>
      <c r="C4" s="692"/>
      <c r="D4" s="692"/>
      <c r="E4" s="692"/>
      <c r="F4" s="692"/>
      <c r="G4" s="692"/>
      <c r="H4" s="699"/>
      <c r="I4" s="699"/>
      <c r="J4" s="699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689" t="s">
        <v>209</v>
      </c>
      <c r="D8" s="690"/>
      <c r="E8" s="691"/>
      <c r="F8" s="54"/>
      <c r="G8" s="689" t="s">
        <v>208</v>
      </c>
      <c r="H8" s="690"/>
      <c r="I8" s="691"/>
      <c r="J8" s="54"/>
      <c r="K8" s="689" t="s">
        <v>207</v>
      </c>
      <c r="L8" s="690"/>
      <c r="M8" s="691"/>
      <c r="N8" s="54"/>
      <c r="O8" s="689" t="s">
        <v>206</v>
      </c>
      <c r="P8" s="690"/>
      <c r="Q8" s="691"/>
      <c r="R8" s="54"/>
      <c r="S8" s="689" t="s">
        <v>206</v>
      </c>
      <c r="T8" s="690"/>
      <c r="U8" s="691"/>
      <c r="V8" s="54"/>
      <c r="W8" s="689" t="s">
        <v>205</v>
      </c>
      <c r="X8" s="690"/>
      <c r="Y8" s="691"/>
      <c r="Z8" s="54"/>
      <c r="AA8" s="689" t="s">
        <v>204</v>
      </c>
      <c r="AB8" s="690"/>
      <c r="AC8" s="691"/>
      <c r="AD8" s="54"/>
      <c r="AE8" s="689" t="s">
        <v>203</v>
      </c>
      <c r="AF8" s="690"/>
      <c r="AG8" s="691"/>
      <c r="AH8" s="54"/>
      <c r="AI8" s="689" t="s">
        <v>202</v>
      </c>
      <c r="AJ8" s="690"/>
      <c r="AK8" s="691"/>
      <c r="AL8" s="54"/>
      <c r="AM8" s="689" t="s">
        <v>201</v>
      </c>
      <c r="AN8" s="690"/>
      <c r="AO8" s="691"/>
      <c r="AP8" s="54"/>
      <c r="AQ8" s="689" t="s">
        <v>200</v>
      </c>
      <c r="AR8" s="690"/>
      <c r="AS8" s="691"/>
      <c r="AT8" s="54"/>
      <c r="AU8" s="689" t="s">
        <v>199</v>
      </c>
      <c r="AV8" s="690"/>
      <c r="AW8" s="691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691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689" t="s">
        <v>209</v>
      </c>
      <c r="D145" s="690"/>
      <c r="E145" s="691"/>
      <c r="F145" s="54" t="s">
        <v>198</v>
      </c>
      <c r="G145" s="689" t="s">
        <v>208</v>
      </c>
      <c r="H145" s="690"/>
      <c r="I145" s="691"/>
      <c r="J145" s="54" t="s">
        <v>198</v>
      </c>
      <c r="K145" s="689" t="s">
        <v>207</v>
      </c>
      <c r="L145" s="690"/>
      <c r="M145" s="691"/>
      <c r="N145" s="53" t="s">
        <v>198</v>
      </c>
      <c r="O145" s="689" t="s">
        <v>207</v>
      </c>
      <c r="P145" s="690"/>
      <c r="Q145" s="691"/>
      <c r="R145" s="53" t="s">
        <v>198</v>
      </c>
      <c r="S145" s="689" t="s">
        <v>206</v>
      </c>
      <c r="T145" s="690"/>
      <c r="U145" s="691"/>
      <c r="V145" s="53" t="s">
        <v>198</v>
      </c>
      <c r="W145" s="689" t="s">
        <v>205</v>
      </c>
      <c r="X145" s="690"/>
      <c r="Y145" s="691"/>
      <c r="Z145" s="53" t="s">
        <v>198</v>
      </c>
      <c r="AA145" s="689" t="s">
        <v>204</v>
      </c>
      <c r="AB145" s="690"/>
      <c r="AC145" s="691"/>
      <c r="AD145" s="53" t="s">
        <v>198</v>
      </c>
      <c r="AE145" s="689" t="s">
        <v>203</v>
      </c>
      <c r="AF145" s="690"/>
      <c r="AG145" s="691"/>
      <c r="AH145" s="53" t="s">
        <v>198</v>
      </c>
      <c r="AI145" s="689" t="s">
        <v>202</v>
      </c>
      <c r="AJ145" s="690"/>
      <c r="AK145" s="691"/>
      <c r="AL145" s="53" t="s">
        <v>198</v>
      </c>
      <c r="AM145" s="689" t="s">
        <v>201</v>
      </c>
      <c r="AN145" s="690"/>
      <c r="AO145" s="691"/>
      <c r="AP145" s="53" t="s">
        <v>198</v>
      </c>
      <c r="AQ145" s="689" t="s">
        <v>200</v>
      </c>
      <c r="AR145" s="690"/>
      <c r="AS145" s="691"/>
      <c r="AT145" s="53" t="s">
        <v>198</v>
      </c>
      <c r="AU145" s="689" t="s">
        <v>199</v>
      </c>
      <c r="AV145" s="690"/>
      <c r="AW145" s="691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92" t="s">
        <v>682</v>
      </c>
      <c r="B1" s="699"/>
      <c r="C1" s="699"/>
      <c r="D1" s="699"/>
      <c r="E1" s="699"/>
      <c r="F1" s="699"/>
      <c r="G1" s="228"/>
      <c r="H1" s="228"/>
    </row>
    <row r="2" spans="1:8" ht="25.5" customHeight="1" x14ac:dyDescent="0.35">
      <c r="A2" s="692" t="s">
        <v>487</v>
      </c>
      <c r="B2" s="711"/>
      <c r="C2" s="711"/>
      <c r="D2" s="711"/>
      <c r="E2" s="711"/>
      <c r="F2" s="711"/>
      <c r="G2" s="222"/>
      <c r="H2" s="222"/>
    </row>
    <row r="3" spans="1:8" x14ac:dyDescent="0.3">
      <c r="A3" s="222"/>
      <c r="B3" s="222"/>
      <c r="C3" s="222"/>
      <c r="D3" s="222"/>
      <c r="E3" s="222"/>
      <c r="F3" s="222"/>
      <c r="G3" s="222"/>
      <c r="H3" s="222"/>
    </row>
    <row r="4" spans="1:8" ht="24" x14ac:dyDescent="0.3">
      <c r="A4" s="229" t="s">
        <v>488</v>
      </c>
      <c r="B4" s="230" t="s">
        <v>489</v>
      </c>
      <c r="C4" s="230" t="s">
        <v>490</v>
      </c>
      <c r="D4" s="230" t="s">
        <v>491</v>
      </c>
      <c r="E4" s="230" t="s">
        <v>492</v>
      </c>
      <c r="F4" s="231" t="s">
        <v>481</v>
      </c>
      <c r="G4" s="222"/>
      <c r="H4" s="222"/>
    </row>
    <row r="5" spans="1:8" x14ac:dyDescent="0.3">
      <c r="A5" s="232" t="s">
        <v>493</v>
      </c>
      <c r="B5" s="233"/>
      <c r="C5" s="234">
        <v>1</v>
      </c>
      <c r="D5" s="233"/>
      <c r="E5" s="235"/>
      <c r="F5" s="236">
        <f>SUM(B5:E5)</f>
        <v>1</v>
      </c>
      <c r="G5" s="222"/>
      <c r="H5" s="222"/>
    </row>
    <row r="6" spans="1:8" x14ac:dyDescent="0.3">
      <c r="A6" s="232" t="s">
        <v>494</v>
      </c>
      <c r="B6" s="233"/>
      <c r="C6" s="234">
        <v>4</v>
      </c>
      <c r="D6" s="233"/>
      <c r="E6" s="235"/>
      <c r="F6" s="236">
        <f t="shared" ref="F6:F30" si="0">SUM(B6:E6)</f>
        <v>4</v>
      </c>
      <c r="G6" s="222"/>
      <c r="H6" s="222"/>
    </row>
    <row r="7" spans="1:8" x14ac:dyDescent="0.3">
      <c r="A7" s="232" t="s">
        <v>495</v>
      </c>
      <c r="B7" s="233"/>
      <c r="C7" s="234">
        <v>4</v>
      </c>
      <c r="D7" s="233"/>
      <c r="E7" s="235"/>
      <c r="F7" s="236">
        <f t="shared" si="0"/>
        <v>4</v>
      </c>
      <c r="G7" s="222"/>
      <c r="H7" s="222"/>
    </row>
    <row r="8" spans="1:8" x14ac:dyDescent="0.3">
      <c r="A8" s="232" t="s">
        <v>496</v>
      </c>
      <c r="B8" s="233"/>
      <c r="C8" s="234">
        <v>0</v>
      </c>
      <c r="D8" s="233"/>
      <c r="E8" s="235"/>
      <c r="F8" s="236">
        <f t="shared" si="0"/>
        <v>0</v>
      </c>
      <c r="G8" s="222"/>
      <c r="H8" s="222"/>
    </row>
    <row r="9" spans="1:8" x14ac:dyDescent="0.3">
      <c r="A9" s="229" t="s">
        <v>497</v>
      </c>
      <c r="B9" s="233"/>
      <c r="C9" s="234">
        <v>9</v>
      </c>
      <c r="D9" s="233"/>
      <c r="E9" s="235"/>
      <c r="F9" s="236">
        <f t="shared" si="0"/>
        <v>9</v>
      </c>
      <c r="G9" s="222"/>
      <c r="H9" s="222"/>
    </row>
    <row r="10" spans="1:8" x14ac:dyDescent="0.3">
      <c r="A10" s="232" t="s">
        <v>498</v>
      </c>
      <c r="B10" s="233"/>
      <c r="C10" s="233"/>
      <c r="D10" s="234">
        <v>2</v>
      </c>
      <c r="E10" s="236">
        <v>1</v>
      </c>
      <c r="F10" s="236">
        <f t="shared" si="0"/>
        <v>3</v>
      </c>
      <c r="G10" s="222"/>
      <c r="H10" s="222"/>
    </row>
    <row r="11" spans="1:8" ht="26.4" x14ac:dyDescent="0.3">
      <c r="A11" s="232" t="s">
        <v>499</v>
      </c>
      <c r="B11" s="233"/>
      <c r="C11" s="233"/>
      <c r="D11" s="233"/>
      <c r="E11" s="235"/>
      <c r="F11" s="236">
        <f t="shared" si="0"/>
        <v>0</v>
      </c>
      <c r="G11" s="222"/>
      <c r="H11" s="222"/>
    </row>
    <row r="12" spans="1:8" x14ac:dyDescent="0.3">
      <c r="A12" s="232" t="s">
        <v>500</v>
      </c>
      <c r="B12" s="233"/>
      <c r="C12" s="233"/>
      <c r="D12" s="234"/>
      <c r="E12" s="236"/>
      <c r="F12" s="236">
        <f t="shared" si="0"/>
        <v>0</v>
      </c>
      <c r="G12" s="222"/>
      <c r="H12" s="222"/>
    </row>
    <row r="13" spans="1:8" x14ac:dyDescent="0.3">
      <c r="A13" s="232" t="s">
        <v>501</v>
      </c>
      <c r="B13" s="233"/>
      <c r="C13" s="233"/>
      <c r="D13" s="234">
        <v>7</v>
      </c>
      <c r="E13" s="236"/>
      <c r="F13" s="236">
        <f t="shared" si="0"/>
        <v>7</v>
      </c>
      <c r="G13" s="222"/>
      <c r="H13" s="222"/>
    </row>
    <row r="14" spans="1:8" x14ac:dyDescent="0.3">
      <c r="A14" s="232" t="s">
        <v>502</v>
      </c>
      <c r="B14" s="233"/>
      <c r="C14" s="233"/>
      <c r="D14" s="234">
        <v>5</v>
      </c>
      <c r="E14" s="236"/>
      <c r="F14" s="236">
        <f t="shared" si="0"/>
        <v>5</v>
      </c>
      <c r="G14" s="222"/>
      <c r="H14" s="222"/>
    </row>
    <row r="15" spans="1:8" x14ac:dyDescent="0.3">
      <c r="A15" s="232" t="s">
        <v>503</v>
      </c>
      <c r="B15" s="234">
        <v>1</v>
      </c>
      <c r="C15" s="233"/>
      <c r="D15" s="234">
        <v>5</v>
      </c>
      <c r="E15" s="236">
        <v>1</v>
      </c>
      <c r="F15" s="236">
        <f t="shared" si="0"/>
        <v>7</v>
      </c>
      <c r="G15" s="222"/>
      <c r="H15" s="222"/>
    </row>
    <row r="16" spans="1:8" x14ac:dyDescent="0.3">
      <c r="A16" s="232" t="s">
        <v>504</v>
      </c>
      <c r="B16" s="234"/>
      <c r="C16" s="233"/>
      <c r="D16" s="234"/>
      <c r="E16" s="236"/>
      <c r="F16" s="236">
        <f t="shared" si="0"/>
        <v>0</v>
      </c>
      <c r="G16" s="222"/>
      <c r="H16" s="222"/>
    </row>
    <row r="17" spans="1:8" x14ac:dyDescent="0.3">
      <c r="A17" s="229" t="s">
        <v>505</v>
      </c>
      <c r="B17" s="234">
        <v>1</v>
      </c>
      <c r="C17" s="233"/>
      <c r="D17" s="234">
        <v>19</v>
      </c>
      <c r="E17" s="236">
        <v>2</v>
      </c>
      <c r="F17" s="236">
        <f t="shared" si="0"/>
        <v>22</v>
      </c>
      <c r="G17" s="222"/>
      <c r="H17" s="222"/>
    </row>
    <row r="18" spans="1:8" ht="39.6" x14ac:dyDescent="0.3">
      <c r="A18" s="232" t="s">
        <v>506</v>
      </c>
      <c r="B18" s="234">
        <v>3</v>
      </c>
      <c r="C18" s="234">
        <v>1</v>
      </c>
      <c r="D18" s="234">
        <v>0</v>
      </c>
      <c r="E18" s="236"/>
      <c r="F18" s="236">
        <f t="shared" si="0"/>
        <v>4</v>
      </c>
      <c r="G18" s="222"/>
      <c r="H18" s="222"/>
    </row>
    <row r="19" spans="1:8" x14ac:dyDescent="0.3">
      <c r="A19" s="232" t="s">
        <v>507</v>
      </c>
      <c r="B19" s="234"/>
      <c r="C19" s="234"/>
      <c r="D19" s="234"/>
      <c r="E19" s="236"/>
      <c r="F19" s="236">
        <f>SUM(B19:E19)</f>
        <v>0</v>
      </c>
      <c r="G19" s="222"/>
      <c r="H19" s="222"/>
    </row>
    <row r="20" spans="1:8" x14ac:dyDescent="0.3">
      <c r="A20" s="232" t="s">
        <v>508</v>
      </c>
      <c r="B20" s="234">
        <v>3</v>
      </c>
      <c r="C20" s="234"/>
      <c r="D20" s="234"/>
      <c r="E20" s="236">
        <v>1</v>
      </c>
      <c r="F20" s="236">
        <f t="shared" si="0"/>
        <v>4</v>
      </c>
      <c r="G20" s="222"/>
      <c r="H20" s="222"/>
    </row>
    <row r="21" spans="1:8" x14ac:dyDescent="0.3">
      <c r="A21" s="229" t="s">
        <v>509</v>
      </c>
      <c r="B21" s="234">
        <v>6</v>
      </c>
      <c r="C21" s="234">
        <v>1</v>
      </c>
      <c r="D21" s="234"/>
      <c r="E21" s="236">
        <v>1</v>
      </c>
      <c r="F21" s="236">
        <f t="shared" si="0"/>
        <v>8</v>
      </c>
      <c r="G21" s="222"/>
      <c r="H21" s="222"/>
    </row>
    <row r="22" spans="1:8" x14ac:dyDescent="0.3">
      <c r="A22" s="232" t="s">
        <v>510</v>
      </c>
      <c r="B22" s="234">
        <v>1</v>
      </c>
      <c r="C22" s="234"/>
      <c r="D22" s="234"/>
      <c r="E22" s="236"/>
      <c r="F22" s="236">
        <f t="shared" si="0"/>
        <v>1</v>
      </c>
      <c r="G22" s="222"/>
      <c r="H22" s="222"/>
    </row>
    <row r="23" spans="1:8" x14ac:dyDescent="0.3">
      <c r="A23" s="232" t="s">
        <v>511</v>
      </c>
      <c r="B23" s="234">
        <v>5</v>
      </c>
      <c r="C23" s="234"/>
      <c r="D23" s="234"/>
      <c r="E23" s="236"/>
      <c r="F23" s="236">
        <f t="shared" si="0"/>
        <v>5</v>
      </c>
      <c r="G23" s="222"/>
      <c r="H23" s="222"/>
    </row>
    <row r="24" spans="1:8" ht="26.4" x14ac:dyDescent="0.3">
      <c r="A24" s="232" t="s">
        <v>512</v>
      </c>
      <c r="B24" s="234">
        <v>1</v>
      </c>
      <c r="C24" s="234"/>
      <c r="D24" s="234"/>
      <c r="E24" s="236"/>
      <c r="F24" s="236">
        <f t="shared" si="0"/>
        <v>1</v>
      </c>
      <c r="G24" s="222"/>
      <c r="H24" s="222"/>
    </row>
    <row r="25" spans="1:8" x14ac:dyDescent="0.3">
      <c r="A25" s="229" t="s">
        <v>513</v>
      </c>
      <c r="B25" s="234">
        <v>7</v>
      </c>
      <c r="C25" s="234"/>
      <c r="D25" s="234"/>
      <c r="E25" s="236"/>
      <c r="F25" s="236">
        <f t="shared" si="0"/>
        <v>7</v>
      </c>
      <c r="G25" s="222"/>
      <c r="H25" s="222"/>
    </row>
    <row r="26" spans="1:8" ht="26.4" x14ac:dyDescent="0.3">
      <c r="A26" s="229" t="s">
        <v>514</v>
      </c>
      <c r="B26" s="237">
        <f>SUM(B21+B25+B17)</f>
        <v>14</v>
      </c>
      <c r="C26" s="238">
        <v>10</v>
      </c>
      <c r="D26" s="238">
        <v>19</v>
      </c>
      <c r="E26" s="239">
        <v>3</v>
      </c>
      <c r="F26" s="239">
        <f t="shared" si="0"/>
        <v>46</v>
      </c>
      <c r="G26" s="222"/>
      <c r="H26" s="222"/>
    </row>
    <row r="27" spans="1:8" ht="26.4" x14ac:dyDescent="0.3">
      <c r="A27" s="232" t="s">
        <v>515</v>
      </c>
      <c r="B27" s="234"/>
      <c r="C27" s="234"/>
      <c r="D27" s="234"/>
      <c r="E27" s="236"/>
      <c r="F27" s="236">
        <f t="shared" si="0"/>
        <v>0</v>
      </c>
      <c r="G27" s="222"/>
      <c r="H27" s="222"/>
    </row>
    <row r="28" spans="1:8" ht="39.6" x14ac:dyDescent="0.3">
      <c r="A28" s="232" t="s">
        <v>516</v>
      </c>
      <c r="B28" s="234"/>
      <c r="C28" s="234"/>
      <c r="D28" s="234"/>
      <c r="E28" s="236"/>
      <c r="F28" s="236">
        <f t="shared" si="0"/>
        <v>0</v>
      </c>
      <c r="G28" s="222"/>
      <c r="H28" s="222"/>
    </row>
    <row r="29" spans="1:8" ht="26.4" x14ac:dyDescent="0.3">
      <c r="A29" s="232" t="s">
        <v>517</v>
      </c>
      <c r="B29" s="234"/>
      <c r="C29" s="234"/>
      <c r="D29" s="234"/>
      <c r="E29" s="236"/>
      <c r="F29" s="236">
        <f t="shared" si="0"/>
        <v>0</v>
      </c>
      <c r="G29" s="222"/>
      <c r="H29" s="222"/>
    </row>
    <row r="30" spans="1:8" x14ac:dyDescent="0.3">
      <c r="A30" s="232" t="s">
        <v>518</v>
      </c>
      <c r="B30" s="234"/>
      <c r="C30" s="234"/>
      <c r="D30" s="234"/>
      <c r="E30" s="236"/>
      <c r="F30" s="236">
        <f t="shared" si="0"/>
        <v>0</v>
      </c>
      <c r="G30" s="222"/>
      <c r="H30" s="222"/>
    </row>
    <row r="31" spans="1:8" ht="26.4" x14ac:dyDescent="0.3">
      <c r="A31" s="229" t="s">
        <v>519</v>
      </c>
      <c r="B31" s="234">
        <v>0</v>
      </c>
      <c r="C31" s="234">
        <v>0</v>
      </c>
      <c r="D31" s="234">
        <v>0</v>
      </c>
      <c r="E31" s="236">
        <v>0</v>
      </c>
      <c r="F31" s="236">
        <v>0</v>
      </c>
      <c r="G31" s="222"/>
      <c r="H31" s="222"/>
    </row>
    <row r="32" spans="1:8" x14ac:dyDescent="0.3">
      <c r="A32" s="222"/>
      <c r="B32" s="222"/>
      <c r="C32" s="222"/>
      <c r="D32" s="222"/>
      <c r="E32" s="222"/>
      <c r="F32" s="222"/>
      <c r="G32" s="222"/>
      <c r="H32" s="222"/>
    </row>
    <row r="33" spans="1:8" x14ac:dyDescent="0.3">
      <c r="A33" s="222"/>
      <c r="B33" s="222"/>
      <c r="C33" s="222"/>
      <c r="D33" s="222"/>
      <c r="E33" s="222"/>
      <c r="F33" s="222"/>
      <c r="G33" s="222"/>
      <c r="H33" s="222"/>
    </row>
    <row r="34" spans="1:8" x14ac:dyDescent="0.3">
      <c r="A34" s="222"/>
      <c r="B34" s="222"/>
      <c r="C34" s="222"/>
      <c r="D34" s="222"/>
      <c r="E34" s="222"/>
      <c r="F34" s="222"/>
      <c r="G34" s="222"/>
      <c r="H34" s="222"/>
    </row>
    <row r="35" spans="1:8" x14ac:dyDescent="0.3">
      <c r="A35" s="222"/>
      <c r="B35" s="222"/>
      <c r="C35" s="222"/>
      <c r="D35" s="222"/>
      <c r="E35" s="222"/>
      <c r="F35" s="222"/>
      <c r="G35" s="222"/>
      <c r="H35" s="222"/>
    </row>
    <row r="36" spans="1:8" x14ac:dyDescent="0.3">
      <c r="A36" s="222"/>
      <c r="B36" s="222"/>
      <c r="C36" s="222"/>
      <c r="D36" s="222"/>
      <c r="E36" s="222"/>
      <c r="F36" s="222"/>
      <c r="G36" s="222"/>
      <c r="H36" s="222"/>
    </row>
    <row r="37" spans="1:8" x14ac:dyDescent="0.3">
      <c r="A37" s="222"/>
      <c r="B37" s="222"/>
      <c r="C37" s="222"/>
      <c r="D37" s="222"/>
      <c r="E37" s="222"/>
      <c r="F37" s="222"/>
      <c r="G37" s="222"/>
      <c r="H37" s="222"/>
    </row>
    <row r="38" spans="1:8" x14ac:dyDescent="0.3">
      <c r="A38" s="222"/>
      <c r="B38" s="222"/>
      <c r="C38" s="222"/>
      <c r="D38" s="222"/>
      <c r="E38" s="222"/>
      <c r="F38" s="222"/>
      <c r="G38" s="222"/>
      <c r="H38" s="222"/>
    </row>
    <row r="39" spans="1:8" x14ac:dyDescent="0.3">
      <c r="A39" s="222"/>
      <c r="B39" s="222"/>
      <c r="C39" s="222"/>
      <c r="D39" s="222"/>
      <c r="E39" s="222"/>
      <c r="F39" s="222"/>
      <c r="G39" s="222"/>
      <c r="H39" s="22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3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712" t="s">
        <v>679</v>
      </c>
      <c r="B1" s="713"/>
      <c r="C1" s="713"/>
      <c r="D1" s="714"/>
      <c r="E1" s="714"/>
      <c r="F1" s="714"/>
      <c r="G1" s="714"/>
    </row>
    <row r="2" spans="1:7" ht="26.25" customHeight="1" x14ac:dyDescent="0.35">
      <c r="A2" s="683" t="s">
        <v>520</v>
      </c>
      <c r="B2" s="683"/>
      <c r="C2" s="683"/>
      <c r="D2" s="715"/>
      <c r="E2" s="715"/>
      <c r="F2" s="715"/>
      <c r="G2" s="715"/>
    </row>
    <row r="3" spans="1:7" ht="18.75" customHeight="1" x14ac:dyDescent="0.35">
      <c r="A3" s="240"/>
      <c r="B3" s="241"/>
      <c r="C3" s="242"/>
    </row>
    <row r="4" spans="1:7" ht="12.75" customHeight="1" x14ac:dyDescent="0.3">
      <c r="A4" s="227"/>
      <c r="B4" s="243"/>
      <c r="C4" s="244"/>
    </row>
    <row r="5" spans="1:7" ht="27.6" x14ac:dyDescent="0.3">
      <c r="A5" s="245" t="s">
        <v>521</v>
      </c>
      <c r="B5" s="246" t="s">
        <v>463</v>
      </c>
      <c r="C5" s="247" t="s">
        <v>485</v>
      </c>
      <c r="D5" s="247" t="s">
        <v>484</v>
      </c>
      <c r="E5" s="247" t="s">
        <v>483</v>
      </c>
      <c r="F5" s="247" t="s">
        <v>482</v>
      </c>
      <c r="G5" s="248" t="s">
        <v>481</v>
      </c>
    </row>
    <row r="6" spans="1:7" x14ac:dyDescent="0.3">
      <c r="A6" s="249" t="s">
        <v>522</v>
      </c>
      <c r="B6" s="250" t="s">
        <v>364</v>
      </c>
      <c r="C6" s="251">
        <v>0</v>
      </c>
      <c r="D6" s="251">
        <v>0</v>
      </c>
      <c r="E6" s="251">
        <v>0</v>
      </c>
      <c r="F6" s="251">
        <v>0</v>
      </c>
      <c r="G6" s="251">
        <v>0</v>
      </c>
    </row>
    <row r="7" spans="1:7" x14ac:dyDescent="0.3">
      <c r="A7" s="249" t="s">
        <v>523</v>
      </c>
      <c r="B7" s="250" t="s">
        <v>364</v>
      </c>
      <c r="C7" s="251">
        <v>0</v>
      </c>
      <c r="D7" s="251">
        <v>0</v>
      </c>
      <c r="E7" s="251">
        <v>0</v>
      </c>
      <c r="F7" s="251">
        <v>0</v>
      </c>
      <c r="G7" s="251">
        <v>0</v>
      </c>
    </row>
    <row r="8" spans="1:7" ht="27.6" x14ac:dyDescent="0.3">
      <c r="A8" s="249" t="s">
        <v>524</v>
      </c>
      <c r="B8" s="250" t="s">
        <v>364</v>
      </c>
      <c r="C8" s="251">
        <v>0</v>
      </c>
      <c r="D8" s="251">
        <v>0</v>
      </c>
      <c r="E8" s="251">
        <v>0</v>
      </c>
      <c r="F8" s="251">
        <v>0</v>
      </c>
      <c r="G8" s="251">
        <v>0</v>
      </c>
    </row>
    <row r="9" spans="1:7" x14ac:dyDescent="0.3">
      <c r="A9" s="249" t="s">
        <v>525</v>
      </c>
      <c r="B9" s="250" t="s">
        <v>364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3">
      <c r="A10" s="217" t="s">
        <v>526</v>
      </c>
      <c r="B10" s="250" t="s">
        <v>364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3">
      <c r="A11" s="217" t="s">
        <v>527</v>
      </c>
      <c r="B11" s="250" t="s">
        <v>364</v>
      </c>
      <c r="C11" s="251">
        <v>700</v>
      </c>
      <c r="D11" s="251">
        <v>0</v>
      </c>
      <c r="E11" s="251">
        <v>0</v>
      </c>
      <c r="F11" s="251">
        <v>0</v>
      </c>
      <c r="G11" s="251">
        <v>0</v>
      </c>
    </row>
    <row r="12" spans="1:7" x14ac:dyDescent="0.3">
      <c r="A12" s="252" t="s">
        <v>528</v>
      </c>
      <c r="B12" s="219" t="s">
        <v>364</v>
      </c>
      <c r="C12" s="253">
        <f>SUM(C6:C11)</f>
        <v>700</v>
      </c>
      <c r="D12" s="253">
        <f>SUM(D6:D11)</f>
        <v>0</v>
      </c>
      <c r="E12" s="253">
        <f>SUM(E6:E11)</f>
        <v>0</v>
      </c>
      <c r="F12" s="253">
        <f>SUM(F6:F11)</f>
        <v>0</v>
      </c>
      <c r="G12" s="253">
        <f>SUM(G6:G11)</f>
        <v>0</v>
      </c>
    </row>
    <row r="13" spans="1:7" x14ac:dyDescent="0.3">
      <c r="A13" s="249" t="s">
        <v>529</v>
      </c>
      <c r="B13" s="250" t="s">
        <v>362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</row>
    <row r="14" spans="1:7" x14ac:dyDescent="0.3">
      <c r="A14" s="252" t="s">
        <v>530</v>
      </c>
      <c r="B14" s="219" t="s">
        <v>362</v>
      </c>
      <c r="C14" s="253">
        <f>+C13</f>
        <v>0</v>
      </c>
      <c r="D14" s="253">
        <f>+D13</f>
        <v>0</v>
      </c>
      <c r="E14" s="253">
        <f>+E13</f>
        <v>0</v>
      </c>
      <c r="F14" s="253">
        <f>+F13</f>
        <v>0</v>
      </c>
      <c r="G14" s="253">
        <f>+G13</f>
        <v>0</v>
      </c>
    </row>
    <row r="15" spans="1:7" x14ac:dyDescent="0.3">
      <c r="A15" s="249" t="s">
        <v>531</v>
      </c>
      <c r="B15" s="250" t="s">
        <v>360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 x14ac:dyDescent="0.3">
      <c r="A16" s="249" t="s">
        <v>532</v>
      </c>
      <c r="B16" s="250" t="s">
        <v>360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 x14ac:dyDescent="0.3">
      <c r="A17" s="217" t="s">
        <v>533</v>
      </c>
      <c r="B17" s="250" t="s">
        <v>360</v>
      </c>
      <c r="C17" s="251">
        <v>160</v>
      </c>
      <c r="D17" s="251">
        <v>450</v>
      </c>
      <c r="E17" s="251">
        <v>0</v>
      </c>
      <c r="F17" s="251">
        <v>0</v>
      </c>
      <c r="G17" s="251">
        <v>0</v>
      </c>
    </row>
    <row r="18" spans="1:7" x14ac:dyDescent="0.3">
      <c r="A18" s="217" t="s">
        <v>534</v>
      </c>
      <c r="B18" s="250" t="s">
        <v>360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3">
      <c r="A19" s="217" t="s">
        <v>535</v>
      </c>
      <c r="B19" s="250" t="s">
        <v>360</v>
      </c>
      <c r="C19" s="251">
        <v>300</v>
      </c>
      <c r="D19" s="251">
        <v>0</v>
      </c>
      <c r="E19" s="251">
        <v>0</v>
      </c>
      <c r="F19" s="251">
        <v>0</v>
      </c>
      <c r="G19" s="251">
        <v>0</v>
      </c>
    </row>
    <row r="20" spans="1:7" ht="27.6" x14ac:dyDescent="0.3">
      <c r="A20" s="254" t="s">
        <v>536</v>
      </c>
      <c r="B20" s="250" t="s">
        <v>360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 x14ac:dyDescent="0.3">
      <c r="A21" s="255" t="s">
        <v>537</v>
      </c>
      <c r="B21" s="219" t="s">
        <v>360</v>
      </c>
      <c r="C21" s="253">
        <f>SUM(C15:C20)</f>
        <v>460</v>
      </c>
      <c r="D21" s="253">
        <f>SUM(D15:D20)</f>
        <v>450</v>
      </c>
      <c r="E21" s="253">
        <f>SUM(E15:E20)</f>
        <v>0</v>
      </c>
      <c r="F21" s="253">
        <f>SUM(F15:F20)</f>
        <v>0</v>
      </c>
      <c r="G21" s="253">
        <f>SUM(G15:G20)</f>
        <v>0</v>
      </c>
    </row>
    <row r="22" spans="1:7" x14ac:dyDescent="0.3">
      <c r="A22" s="249" t="s">
        <v>538</v>
      </c>
      <c r="B22" s="250" t="s">
        <v>358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 x14ac:dyDescent="0.3">
      <c r="A23" s="249" t="s">
        <v>539</v>
      </c>
      <c r="B23" s="250" t="s">
        <v>358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 x14ac:dyDescent="0.3">
      <c r="A24" s="256" t="s">
        <v>540</v>
      </c>
      <c r="B24" s="257" t="s">
        <v>358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 x14ac:dyDescent="0.3">
      <c r="A25" s="249" t="s">
        <v>541</v>
      </c>
      <c r="B25" s="250" t="s">
        <v>356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 x14ac:dyDescent="0.3">
      <c r="A26" s="249" t="s">
        <v>542</v>
      </c>
      <c r="B26" s="250" t="s">
        <v>356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</row>
    <row r="27" spans="1:7" x14ac:dyDescent="0.3">
      <c r="A27" s="217" t="s">
        <v>543</v>
      </c>
      <c r="B27" s="250" t="s">
        <v>356</v>
      </c>
      <c r="C27" s="251">
        <v>200</v>
      </c>
      <c r="D27" s="251">
        <v>0</v>
      </c>
      <c r="E27" s="251">
        <v>0</v>
      </c>
      <c r="F27" s="251">
        <v>0</v>
      </c>
      <c r="G27" s="251">
        <v>0</v>
      </c>
    </row>
    <row r="28" spans="1:7" x14ac:dyDescent="0.3">
      <c r="A28" s="217" t="s">
        <v>544</v>
      </c>
      <c r="B28" s="250" t="s">
        <v>356</v>
      </c>
      <c r="C28" s="251">
        <v>200</v>
      </c>
      <c r="D28" s="251">
        <v>0</v>
      </c>
      <c r="E28" s="251">
        <v>0</v>
      </c>
      <c r="F28" s="251">
        <v>0</v>
      </c>
      <c r="G28" s="251">
        <v>0</v>
      </c>
    </row>
    <row r="29" spans="1:7" x14ac:dyDescent="0.3">
      <c r="A29" s="217" t="s">
        <v>545</v>
      </c>
      <c r="B29" s="250" t="s">
        <v>356</v>
      </c>
      <c r="C29" s="251">
        <v>200</v>
      </c>
      <c r="D29" s="251">
        <v>0</v>
      </c>
      <c r="E29" s="251">
        <v>0</v>
      </c>
      <c r="F29" s="251">
        <v>0</v>
      </c>
      <c r="G29" s="251">
        <v>0</v>
      </c>
    </row>
    <row r="30" spans="1:7" x14ac:dyDescent="0.3">
      <c r="A30" s="217" t="s">
        <v>546</v>
      </c>
      <c r="B30" s="250" t="s">
        <v>356</v>
      </c>
      <c r="C30" s="251">
        <v>1000</v>
      </c>
      <c r="D30" s="251">
        <v>0</v>
      </c>
      <c r="E30" s="251">
        <v>0</v>
      </c>
      <c r="F30" s="251">
        <v>0</v>
      </c>
      <c r="G30" s="251">
        <v>0</v>
      </c>
    </row>
    <row r="31" spans="1:7" x14ac:dyDescent="0.3">
      <c r="A31" s="217" t="s">
        <v>547</v>
      </c>
      <c r="B31" s="250" t="s">
        <v>356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</row>
    <row r="32" spans="1:7" x14ac:dyDescent="0.3">
      <c r="A32" s="217" t="s">
        <v>548</v>
      </c>
      <c r="B32" s="250" t="s">
        <v>356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</row>
    <row r="33" spans="1:7" x14ac:dyDescent="0.3">
      <c r="A33" s="217" t="s">
        <v>549</v>
      </c>
      <c r="B33" s="250" t="s">
        <v>356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</row>
    <row r="34" spans="1:7" x14ac:dyDescent="0.3">
      <c r="A34" s="217" t="s">
        <v>550</v>
      </c>
      <c r="B34" s="250" t="s">
        <v>356</v>
      </c>
      <c r="C34" s="251">
        <v>0</v>
      </c>
      <c r="D34" s="251">
        <v>0</v>
      </c>
      <c r="E34" s="251">
        <v>0</v>
      </c>
      <c r="F34" s="251">
        <v>0</v>
      </c>
      <c r="G34" s="251">
        <v>0</v>
      </c>
    </row>
    <row r="35" spans="1:7" x14ac:dyDescent="0.3">
      <c r="A35" s="217" t="s">
        <v>551</v>
      </c>
      <c r="B35" s="216" t="s">
        <v>356</v>
      </c>
      <c r="C35" s="221">
        <v>6140</v>
      </c>
      <c r="D35" s="251">
        <v>0</v>
      </c>
      <c r="E35" s="251">
        <v>0</v>
      </c>
      <c r="F35" s="251">
        <v>0</v>
      </c>
      <c r="G35" s="251">
        <v>0</v>
      </c>
    </row>
    <row r="36" spans="1:7" x14ac:dyDescent="0.3">
      <c r="A36" s="217" t="s">
        <v>552</v>
      </c>
      <c r="B36" s="216" t="s">
        <v>356</v>
      </c>
      <c r="C36" s="251">
        <v>0</v>
      </c>
      <c r="D36" s="251">
        <v>0</v>
      </c>
      <c r="E36" s="251">
        <v>0</v>
      </c>
      <c r="F36" s="251">
        <v>0</v>
      </c>
      <c r="G36" s="251">
        <v>0</v>
      </c>
    </row>
    <row r="37" spans="1:7" ht="27.6" x14ac:dyDescent="0.3">
      <c r="A37" s="217" t="s">
        <v>553</v>
      </c>
      <c r="B37" s="250" t="s">
        <v>356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</row>
    <row r="38" spans="1:7" ht="27.6" x14ac:dyDescent="0.3">
      <c r="A38" s="217" t="s">
        <v>554</v>
      </c>
      <c r="B38" s="250" t="s">
        <v>356</v>
      </c>
      <c r="C38" s="251">
        <v>0</v>
      </c>
      <c r="D38" s="251">
        <v>0</v>
      </c>
      <c r="E38" s="251">
        <v>0</v>
      </c>
      <c r="F38" s="251">
        <v>0</v>
      </c>
      <c r="G38" s="251">
        <v>0</v>
      </c>
    </row>
    <row r="39" spans="1:7" x14ac:dyDescent="0.3">
      <c r="A39" s="255" t="s">
        <v>555</v>
      </c>
      <c r="B39" s="219" t="s">
        <v>356</v>
      </c>
      <c r="C39" s="258">
        <f>SUM(C27:C38)</f>
        <v>7740</v>
      </c>
      <c r="D39" s="258">
        <f>SUM(D27:D38)</f>
        <v>0</v>
      </c>
      <c r="E39" s="258">
        <f>SUM(E27:E38)</f>
        <v>0</v>
      </c>
      <c r="F39" s="258">
        <f>SUM(F27:F38)</f>
        <v>0</v>
      </c>
      <c r="G39" s="258">
        <f>SUM(G27:G38)</f>
        <v>0</v>
      </c>
    </row>
    <row r="40" spans="1:7" ht="21" customHeight="1" x14ac:dyDescent="0.3">
      <c r="A40" s="259" t="s">
        <v>355</v>
      </c>
      <c r="B40" s="260" t="s">
        <v>354</v>
      </c>
      <c r="C40" s="261">
        <f>+C39+C24+C21+C14+C12</f>
        <v>8900</v>
      </c>
      <c r="D40" s="261">
        <f>+D39+D24+D21+D14+D12</f>
        <v>450</v>
      </c>
      <c r="E40" s="261">
        <f>+E39+E24+E21+E14+E12</f>
        <v>0</v>
      </c>
      <c r="F40" s="261">
        <f>+F39+F24+F21+F14+F12</f>
        <v>0</v>
      </c>
      <c r="G40" s="261">
        <f>+G39+G24+G21+G14+G12</f>
        <v>0</v>
      </c>
    </row>
    <row r="41" spans="1:7" x14ac:dyDescent="0.3">
      <c r="A41" s="262"/>
      <c r="B41" s="262"/>
      <c r="C41" s="262"/>
      <c r="D41" s="262"/>
      <c r="E41" s="262"/>
      <c r="F41" s="262"/>
      <c r="G41" s="262"/>
    </row>
    <row r="42" spans="1:7" x14ac:dyDescent="0.3">
      <c r="A42" s="262"/>
      <c r="B42" s="262"/>
      <c r="C42" s="262"/>
      <c r="D42" s="262"/>
      <c r="E42" s="262"/>
      <c r="F42" s="262"/>
      <c r="G42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83" t="s">
        <v>682</v>
      </c>
      <c r="B1" s="716"/>
      <c r="C1" s="716"/>
      <c r="D1" s="716"/>
      <c r="E1" s="716"/>
      <c r="F1" s="716"/>
      <c r="G1" s="716"/>
    </row>
    <row r="2" spans="1:7" ht="26.25" customHeight="1" x14ac:dyDescent="0.35">
      <c r="A2" s="683" t="s">
        <v>625</v>
      </c>
      <c r="B2" s="685"/>
      <c r="C2" s="685"/>
      <c r="D2" s="685"/>
      <c r="E2" s="685"/>
      <c r="F2" s="685"/>
      <c r="G2" s="685"/>
    </row>
    <row r="3" spans="1:7" x14ac:dyDescent="0.3">
      <c r="A3" s="227"/>
      <c r="B3" s="227"/>
      <c r="C3" s="227"/>
      <c r="D3" s="227"/>
      <c r="E3" s="227"/>
      <c r="F3" s="227"/>
      <c r="G3" s="227"/>
    </row>
    <row r="4" spans="1:7" ht="36.6" x14ac:dyDescent="0.3">
      <c r="A4" s="316" t="s">
        <v>197</v>
      </c>
      <c r="B4" s="317" t="s">
        <v>626</v>
      </c>
      <c r="C4" s="318" t="s">
        <v>485</v>
      </c>
      <c r="D4" s="318" t="s">
        <v>484</v>
      </c>
      <c r="E4" s="318" t="s">
        <v>483</v>
      </c>
      <c r="F4" s="318" t="s">
        <v>482</v>
      </c>
      <c r="G4" s="319" t="s">
        <v>481</v>
      </c>
    </row>
    <row r="5" spans="1:7" x14ac:dyDescent="0.3">
      <c r="A5" s="320" t="s">
        <v>627</v>
      </c>
      <c r="B5" s="321" t="s">
        <v>336</v>
      </c>
      <c r="C5" s="322">
        <v>0</v>
      </c>
      <c r="D5" s="322">
        <v>0</v>
      </c>
      <c r="E5" s="322">
        <v>0</v>
      </c>
      <c r="F5" s="322">
        <v>0</v>
      </c>
      <c r="G5" s="323">
        <f>SUM(C5:F5)</f>
        <v>0</v>
      </c>
    </row>
    <row r="6" spans="1:7" ht="27.6" x14ac:dyDescent="0.3">
      <c r="A6" s="324" t="s">
        <v>628</v>
      </c>
      <c r="B6" s="321" t="s">
        <v>336</v>
      </c>
      <c r="C6" s="322">
        <v>1500</v>
      </c>
      <c r="D6" s="322">
        <v>0</v>
      </c>
      <c r="E6" s="322">
        <v>0</v>
      </c>
      <c r="F6" s="322">
        <v>0</v>
      </c>
      <c r="G6" s="323">
        <f t="shared" ref="G6:G15" si="0">SUM(C6:F6)</f>
        <v>1500</v>
      </c>
    </row>
    <row r="7" spans="1:7" ht="27.6" x14ac:dyDescent="0.3">
      <c r="A7" s="324" t="s">
        <v>629</v>
      </c>
      <c r="B7" s="321" t="s">
        <v>336</v>
      </c>
      <c r="C7" s="322">
        <v>1000</v>
      </c>
      <c r="D7" s="322">
        <v>0</v>
      </c>
      <c r="E7" s="322">
        <v>0</v>
      </c>
      <c r="F7" s="322">
        <v>0</v>
      </c>
      <c r="G7" s="323">
        <f t="shared" si="0"/>
        <v>1000</v>
      </c>
    </row>
    <row r="8" spans="1:7" x14ac:dyDescent="0.3">
      <c r="A8" s="324" t="s">
        <v>678</v>
      </c>
      <c r="B8" s="321" t="s">
        <v>336</v>
      </c>
      <c r="C8" s="322">
        <v>1500</v>
      </c>
      <c r="D8" s="322">
        <v>0</v>
      </c>
      <c r="E8" s="322">
        <v>0</v>
      </c>
      <c r="F8" s="322">
        <v>0</v>
      </c>
      <c r="G8" s="323">
        <f t="shared" si="0"/>
        <v>1500</v>
      </c>
    </row>
    <row r="9" spans="1:7" x14ac:dyDescent="0.3">
      <c r="A9" s="325" t="s">
        <v>337</v>
      </c>
      <c r="B9" s="326" t="s">
        <v>336</v>
      </c>
      <c r="C9" s="253">
        <f>SUM(C5:C8)</f>
        <v>4000</v>
      </c>
      <c r="D9" s="253">
        <f>SUM(D5:D8)</f>
        <v>0</v>
      </c>
      <c r="E9" s="253">
        <f>SUM(E5:E8)</f>
        <v>0</v>
      </c>
      <c r="F9" s="253">
        <f>SUM(F5:F8)</f>
        <v>0</v>
      </c>
      <c r="G9" s="253">
        <f>SUM(G5:G8)</f>
        <v>4000</v>
      </c>
    </row>
    <row r="10" spans="1:7" ht="27.6" x14ac:dyDescent="0.3">
      <c r="A10" s="327" t="s">
        <v>333</v>
      </c>
      <c r="B10" s="328" t="s">
        <v>332</v>
      </c>
      <c r="C10" s="322">
        <v>0</v>
      </c>
      <c r="D10" s="322">
        <v>0</v>
      </c>
      <c r="E10" s="322">
        <v>0</v>
      </c>
      <c r="F10" s="322">
        <v>0</v>
      </c>
      <c r="G10" s="323">
        <f t="shared" si="0"/>
        <v>0</v>
      </c>
    </row>
    <row r="11" spans="1:7" x14ac:dyDescent="0.3">
      <c r="A11" s="327" t="s">
        <v>331</v>
      </c>
      <c r="B11" s="328" t="s">
        <v>330</v>
      </c>
      <c r="C11" s="322">
        <v>0</v>
      </c>
      <c r="D11" s="322">
        <v>0</v>
      </c>
      <c r="E11" s="322">
        <v>0</v>
      </c>
      <c r="F11" s="322">
        <v>0</v>
      </c>
      <c r="G11" s="323">
        <f t="shared" si="0"/>
        <v>0</v>
      </c>
    </row>
    <row r="12" spans="1:7" x14ac:dyDescent="0.3">
      <c r="A12" s="324" t="s">
        <v>630</v>
      </c>
      <c r="B12" s="329" t="s">
        <v>324</v>
      </c>
      <c r="C12" s="330">
        <v>800</v>
      </c>
      <c r="D12" s="322">
        <v>0</v>
      </c>
      <c r="E12" s="322">
        <v>0</v>
      </c>
      <c r="F12" s="322">
        <v>0</v>
      </c>
      <c r="G12" s="323">
        <f t="shared" si="0"/>
        <v>800</v>
      </c>
    </row>
    <row r="13" spans="1:7" x14ac:dyDescent="0.3">
      <c r="A13" s="324" t="s">
        <v>631</v>
      </c>
      <c r="B13" s="329" t="s">
        <v>324</v>
      </c>
      <c r="C13" s="330">
        <v>4225</v>
      </c>
      <c r="D13" s="322">
        <v>0</v>
      </c>
      <c r="E13" s="322">
        <v>0</v>
      </c>
      <c r="F13" s="322">
        <v>0</v>
      </c>
      <c r="G13" s="323">
        <f t="shared" si="0"/>
        <v>4225</v>
      </c>
    </row>
    <row r="14" spans="1:7" ht="27.6" x14ac:dyDescent="0.3">
      <c r="A14" s="324" t="s">
        <v>632</v>
      </c>
      <c r="B14" s="329" t="s">
        <v>324</v>
      </c>
      <c r="C14" s="330">
        <v>1000</v>
      </c>
      <c r="D14" s="322">
        <v>0</v>
      </c>
      <c r="E14" s="322">
        <v>0</v>
      </c>
      <c r="F14" s="322">
        <v>0</v>
      </c>
      <c r="G14" s="323">
        <f t="shared" si="0"/>
        <v>1000</v>
      </c>
    </row>
    <row r="15" spans="1:7" x14ac:dyDescent="0.3">
      <c r="A15" s="331"/>
      <c r="B15" s="329" t="s">
        <v>324</v>
      </c>
      <c r="C15" s="322">
        <v>0</v>
      </c>
      <c r="D15" s="322">
        <v>0</v>
      </c>
      <c r="E15" s="322">
        <v>0</v>
      </c>
      <c r="F15" s="322">
        <v>0</v>
      </c>
      <c r="G15" s="323">
        <f t="shared" si="0"/>
        <v>0</v>
      </c>
    </row>
    <row r="16" spans="1:7" x14ac:dyDescent="0.3">
      <c r="A16" s="325" t="s">
        <v>325</v>
      </c>
      <c r="B16" s="326" t="s">
        <v>324</v>
      </c>
      <c r="C16" s="253">
        <f>SUM(C12:C15)</f>
        <v>6025</v>
      </c>
      <c r="D16" s="253">
        <f>SUM(D12:D15)</f>
        <v>0</v>
      </c>
      <c r="E16" s="253">
        <f>SUM(E12:E15)</f>
        <v>0</v>
      </c>
      <c r="F16" s="253">
        <f>SUM(F12:F15)</f>
        <v>0</v>
      </c>
      <c r="G16" s="253">
        <f>SUM(G12:G15)</f>
        <v>6025</v>
      </c>
    </row>
    <row r="17" spans="1:7" x14ac:dyDescent="0.3">
      <c r="A17" s="227"/>
      <c r="B17" s="227"/>
      <c r="C17" s="332"/>
      <c r="D17" s="332"/>
      <c r="E17" s="332"/>
      <c r="F17" s="332"/>
      <c r="G17" s="332"/>
    </row>
    <row r="18" spans="1:7" ht="24" customHeight="1" x14ac:dyDescent="0.3">
      <c r="A18" s="388" t="s">
        <v>681</v>
      </c>
      <c r="B18" s="243"/>
      <c r="C18" s="262"/>
      <c r="D18" s="262"/>
      <c r="E18" s="262"/>
      <c r="F18" s="262"/>
      <c r="G18" s="262"/>
    </row>
    <row r="19" spans="1:7" x14ac:dyDescent="0.3">
      <c r="A19" s="243"/>
      <c r="B19" s="243"/>
      <c r="C19" s="262"/>
      <c r="D19" s="262"/>
      <c r="E19" s="262"/>
      <c r="F19" s="262"/>
      <c r="G19" s="262"/>
    </row>
    <row r="20" spans="1:7" ht="36.6" x14ac:dyDescent="0.3">
      <c r="A20" s="316" t="s">
        <v>197</v>
      </c>
      <c r="B20" s="317" t="s">
        <v>626</v>
      </c>
      <c r="C20" s="333" t="s">
        <v>485</v>
      </c>
      <c r="D20" s="333" t="s">
        <v>484</v>
      </c>
      <c r="E20" s="333" t="s">
        <v>483</v>
      </c>
      <c r="F20" s="333" t="s">
        <v>482</v>
      </c>
      <c r="G20" s="334" t="s">
        <v>481</v>
      </c>
    </row>
    <row r="21" spans="1:7" ht="27.6" x14ac:dyDescent="0.3">
      <c r="A21" s="335" t="s">
        <v>170</v>
      </c>
      <c r="B21" s="336" t="s">
        <v>169</v>
      </c>
      <c r="C21" s="337">
        <v>0</v>
      </c>
      <c r="D21" s="337">
        <v>0</v>
      </c>
      <c r="E21" s="337">
        <v>0</v>
      </c>
      <c r="F21" s="337">
        <v>0</v>
      </c>
      <c r="G21" s="337">
        <f>SUM(C21:F21)</f>
        <v>0</v>
      </c>
    </row>
    <row r="22" spans="1:7" x14ac:dyDescent="0.3">
      <c r="A22" s="321" t="s">
        <v>101</v>
      </c>
      <c r="B22" s="338" t="s">
        <v>100</v>
      </c>
      <c r="C22" s="339">
        <v>0</v>
      </c>
      <c r="D22" s="339">
        <v>0</v>
      </c>
      <c r="E22" s="339">
        <v>0</v>
      </c>
      <c r="F22" s="339">
        <v>0</v>
      </c>
      <c r="G22" s="339">
        <f t="shared" ref="G22:G30" si="1">SUM(C22:F22)</f>
        <v>0</v>
      </c>
    </row>
    <row r="23" spans="1:7" x14ac:dyDescent="0.3">
      <c r="A23" s="321" t="s">
        <v>93</v>
      </c>
      <c r="B23" s="338" t="s">
        <v>92</v>
      </c>
      <c r="C23" s="339">
        <v>0</v>
      </c>
      <c r="D23" s="339">
        <v>0</v>
      </c>
      <c r="E23" s="339">
        <v>0</v>
      </c>
      <c r="F23" s="339">
        <v>0</v>
      </c>
      <c r="G23" s="339">
        <f t="shared" si="1"/>
        <v>0</v>
      </c>
    </row>
    <row r="24" spans="1:7" x14ac:dyDescent="0.3">
      <c r="A24" s="335" t="s">
        <v>91</v>
      </c>
      <c r="B24" s="336" t="s">
        <v>90</v>
      </c>
      <c r="C24" s="337">
        <f>SUM(C22:C23)</f>
        <v>0</v>
      </c>
      <c r="D24" s="337">
        <f>SUM(D22:D23)</f>
        <v>0</v>
      </c>
      <c r="E24" s="337">
        <f>SUM(E22:E23)</f>
        <v>0</v>
      </c>
      <c r="F24" s="337">
        <f>SUM(F22:F23)</f>
        <v>0</v>
      </c>
      <c r="G24" s="337">
        <f>SUM(C24:F24)</f>
        <v>0</v>
      </c>
    </row>
    <row r="25" spans="1:7" ht="27.6" x14ac:dyDescent="0.3">
      <c r="A25" s="321" t="s">
        <v>108</v>
      </c>
      <c r="B25" s="338" t="s">
        <v>107</v>
      </c>
      <c r="C25" s="339">
        <v>0</v>
      </c>
      <c r="D25" s="339">
        <v>0</v>
      </c>
      <c r="E25" s="339">
        <v>0</v>
      </c>
      <c r="F25" s="339">
        <v>0</v>
      </c>
      <c r="G25" s="339">
        <f t="shared" si="1"/>
        <v>0</v>
      </c>
    </row>
    <row r="26" spans="1:7" x14ac:dyDescent="0.3">
      <c r="A26" s="340" t="s">
        <v>106</v>
      </c>
      <c r="B26" s="338" t="s">
        <v>105</v>
      </c>
      <c r="C26" s="339">
        <v>0</v>
      </c>
      <c r="D26" s="339">
        <v>0</v>
      </c>
      <c r="E26" s="339">
        <v>0</v>
      </c>
      <c r="F26" s="339">
        <v>0</v>
      </c>
      <c r="G26" s="339">
        <f t="shared" si="1"/>
        <v>0</v>
      </c>
    </row>
    <row r="27" spans="1:7" x14ac:dyDescent="0.3">
      <c r="A27" s="335" t="s">
        <v>104</v>
      </c>
      <c r="B27" s="336" t="s">
        <v>103</v>
      </c>
      <c r="C27" s="337">
        <f>SUM(C25:C26)</f>
        <v>0</v>
      </c>
      <c r="D27" s="337">
        <f>SUM(D25:D26)</f>
        <v>0</v>
      </c>
      <c r="E27" s="337">
        <f>SUM(E25:E26)</f>
        <v>0</v>
      </c>
      <c r="F27" s="337">
        <f>SUM(F25:F26)</f>
        <v>0</v>
      </c>
      <c r="G27" s="337">
        <f t="shared" si="1"/>
        <v>0</v>
      </c>
    </row>
    <row r="28" spans="1:7" ht="27.6" x14ac:dyDescent="0.3">
      <c r="A28" s="321" t="s">
        <v>71</v>
      </c>
      <c r="B28" s="338" t="s">
        <v>70</v>
      </c>
      <c r="C28" s="339">
        <v>0</v>
      </c>
      <c r="D28" s="339">
        <v>0</v>
      </c>
      <c r="E28" s="339">
        <v>0</v>
      </c>
      <c r="F28" s="339">
        <v>0</v>
      </c>
      <c r="G28" s="339">
        <f t="shared" si="1"/>
        <v>0</v>
      </c>
    </row>
    <row r="29" spans="1:7" x14ac:dyDescent="0.3">
      <c r="A29" s="340" t="s">
        <v>69</v>
      </c>
      <c r="B29" s="338" t="s">
        <v>68</v>
      </c>
      <c r="C29" s="339">
        <v>0</v>
      </c>
      <c r="D29" s="339">
        <v>0</v>
      </c>
      <c r="E29" s="339">
        <v>0</v>
      </c>
      <c r="F29" s="339">
        <v>0</v>
      </c>
      <c r="G29" s="339">
        <f t="shared" si="1"/>
        <v>0</v>
      </c>
    </row>
    <row r="30" spans="1:7" x14ac:dyDescent="0.3">
      <c r="A30" s="335" t="s">
        <v>67</v>
      </c>
      <c r="B30" s="336" t="s">
        <v>66</v>
      </c>
      <c r="C30" s="337">
        <f>SUM(C28:C29)</f>
        <v>0</v>
      </c>
      <c r="D30" s="337">
        <f>SUM(D28:D29)</f>
        <v>0</v>
      </c>
      <c r="E30" s="337">
        <f>SUM(E28:E29)</f>
        <v>0</v>
      </c>
      <c r="F30" s="337">
        <f>SUM(F28:F29)</f>
        <v>0</v>
      </c>
      <c r="G30" s="337">
        <f t="shared" si="1"/>
        <v>0</v>
      </c>
    </row>
    <row r="31" spans="1:7" x14ac:dyDescent="0.3">
      <c r="A31" s="243"/>
      <c r="B31" s="243"/>
      <c r="C31" s="262"/>
      <c r="D31" s="262"/>
      <c r="E31" s="262"/>
      <c r="F31" s="262"/>
      <c r="G31" s="262"/>
    </row>
    <row r="32" spans="1:7" x14ac:dyDescent="0.3">
      <c r="A32" s="243"/>
      <c r="B32" s="243"/>
      <c r="C32" s="262"/>
      <c r="D32" s="262"/>
      <c r="E32" s="262"/>
      <c r="F32" s="262"/>
      <c r="G32" s="262"/>
    </row>
    <row r="33" spans="1:7" x14ac:dyDescent="0.3">
      <c r="A33" s="243"/>
      <c r="B33" s="243"/>
      <c r="C33" s="262"/>
      <c r="D33" s="262"/>
      <c r="E33" s="262"/>
      <c r="F33" s="262"/>
      <c r="G33" s="262"/>
    </row>
    <row r="34" spans="1:7" x14ac:dyDescent="0.3">
      <c r="A34" s="243"/>
      <c r="B34" s="243"/>
      <c r="C34" s="262"/>
      <c r="D34" s="262"/>
      <c r="E34" s="262"/>
      <c r="F34" s="262"/>
      <c r="G34" s="262"/>
    </row>
    <row r="35" spans="1:7" x14ac:dyDescent="0.3">
      <c r="A35" s="243"/>
      <c r="B35" s="243"/>
      <c r="C35" s="262"/>
      <c r="D35" s="262"/>
      <c r="E35" s="262"/>
      <c r="F35" s="262"/>
      <c r="G35" s="262"/>
    </row>
    <row r="36" spans="1:7" x14ac:dyDescent="0.3">
      <c r="A36" s="243"/>
      <c r="B36" s="243"/>
      <c r="C36" s="262"/>
      <c r="D36" s="262"/>
      <c r="E36" s="262"/>
      <c r="F36" s="262"/>
      <c r="G36" s="262"/>
    </row>
    <row r="37" spans="1:7" x14ac:dyDescent="0.3">
      <c r="A37" s="243"/>
      <c r="B37" s="243"/>
      <c r="C37" s="262"/>
      <c r="D37" s="262"/>
      <c r="E37" s="262"/>
      <c r="F37" s="262"/>
      <c r="G37" s="262"/>
    </row>
    <row r="38" spans="1:7" x14ac:dyDescent="0.3">
      <c r="A38" s="243"/>
      <c r="B38" s="243"/>
      <c r="C38" s="262"/>
      <c r="D38" s="262"/>
      <c r="E38" s="262"/>
      <c r="F38" s="262"/>
      <c r="G38" s="262"/>
    </row>
    <row r="39" spans="1:7" x14ac:dyDescent="0.3">
      <c r="A39" s="243"/>
      <c r="B39" s="243"/>
      <c r="C39" s="262"/>
      <c r="D39" s="262"/>
      <c r="E39" s="262"/>
      <c r="F39" s="262"/>
      <c r="G39" s="262"/>
    </row>
    <row r="40" spans="1:7" x14ac:dyDescent="0.3">
      <c r="A40" s="243"/>
      <c r="B40" s="243"/>
      <c r="C40" s="262"/>
      <c r="D40" s="262"/>
      <c r="E40" s="262"/>
      <c r="F40" s="262"/>
      <c r="G40" s="262"/>
    </row>
    <row r="41" spans="1:7" x14ac:dyDescent="0.3">
      <c r="A41" s="243"/>
      <c r="B41" s="243"/>
      <c r="C41" s="262"/>
      <c r="D41" s="262"/>
      <c r="E41" s="262"/>
      <c r="F41" s="262"/>
      <c r="G41" s="262"/>
    </row>
    <row r="42" spans="1:7" x14ac:dyDescent="0.3">
      <c r="A42" s="243"/>
      <c r="B42" s="243"/>
      <c r="C42" s="262"/>
      <c r="D42" s="262"/>
      <c r="E42" s="262"/>
      <c r="F42" s="262"/>
      <c r="G42" s="262"/>
    </row>
    <row r="43" spans="1:7" x14ac:dyDescent="0.3">
      <c r="A43" s="243"/>
      <c r="B43" s="243"/>
      <c r="C43" s="262"/>
      <c r="D43" s="262"/>
      <c r="E43" s="262"/>
      <c r="F43" s="262"/>
      <c r="G43" s="262"/>
    </row>
    <row r="44" spans="1:7" x14ac:dyDescent="0.3">
      <c r="A44" s="243"/>
      <c r="B44" s="243"/>
      <c r="C44" s="262"/>
      <c r="D44" s="262"/>
      <c r="E44" s="262"/>
      <c r="F44" s="262"/>
      <c r="G44" s="262"/>
    </row>
    <row r="45" spans="1:7" x14ac:dyDescent="0.3">
      <c r="A45" s="243"/>
      <c r="B45" s="243"/>
      <c r="C45" s="262"/>
      <c r="D45" s="262"/>
      <c r="E45" s="262"/>
      <c r="F45" s="262"/>
      <c r="G45" s="262"/>
    </row>
    <row r="46" spans="1:7" x14ac:dyDescent="0.3">
      <c r="A46" s="243"/>
      <c r="B46" s="243"/>
      <c r="C46" s="262"/>
      <c r="D46" s="262"/>
      <c r="E46" s="262"/>
      <c r="F46" s="262"/>
      <c r="G46" s="262"/>
    </row>
    <row r="47" spans="1:7" x14ac:dyDescent="0.3">
      <c r="A47" s="243"/>
      <c r="B47" s="243"/>
      <c r="C47" s="262"/>
      <c r="D47" s="262"/>
      <c r="E47" s="262"/>
      <c r="F47" s="262"/>
      <c r="G47" s="262"/>
    </row>
    <row r="48" spans="1:7" x14ac:dyDescent="0.3">
      <c r="A48" s="243"/>
      <c r="B48" s="243"/>
      <c r="C48" s="262"/>
      <c r="D48" s="262"/>
      <c r="E48" s="262"/>
      <c r="F48" s="262"/>
      <c r="G48" s="262"/>
    </row>
    <row r="49" spans="1:7" x14ac:dyDescent="0.3">
      <c r="A49" s="243"/>
      <c r="B49" s="243"/>
      <c r="C49" s="262"/>
      <c r="D49" s="262"/>
      <c r="E49" s="262"/>
      <c r="F49" s="262"/>
      <c r="G49" s="262"/>
    </row>
    <row r="50" spans="1:7" x14ac:dyDescent="0.3">
      <c r="A50" s="243"/>
      <c r="B50" s="243"/>
      <c r="C50" s="262"/>
      <c r="D50" s="262"/>
      <c r="E50" s="262"/>
      <c r="F50" s="262"/>
      <c r="G50" s="262"/>
    </row>
    <row r="51" spans="1:7" x14ac:dyDescent="0.3">
      <c r="A51" s="243"/>
      <c r="B51" s="243"/>
      <c r="C51" s="262"/>
      <c r="D51" s="262"/>
      <c r="E51" s="262"/>
      <c r="F51" s="262"/>
      <c r="G51" s="262"/>
    </row>
    <row r="52" spans="1:7" x14ac:dyDescent="0.3">
      <c r="A52" s="243"/>
      <c r="B52" s="243"/>
      <c r="C52" s="262"/>
      <c r="D52" s="262"/>
      <c r="E52" s="262"/>
      <c r="F52" s="262"/>
      <c r="G52" s="262"/>
    </row>
    <row r="53" spans="1:7" x14ac:dyDescent="0.3">
      <c r="A53" s="243"/>
      <c r="B53" s="243"/>
      <c r="C53" s="262"/>
      <c r="D53" s="262"/>
      <c r="E53" s="262"/>
      <c r="F53" s="262"/>
      <c r="G53" s="262"/>
    </row>
    <row r="54" spans="1:7" x14ac:dyDescent="0.3">
      <c r="A54" s="243"/>
      <c r="B54" s="243"/>
      <c r="C54" s="262"/>
      <c r="D54" s="262"/>
      <c r="E54" s="262"/>
      <c r="F54" s="262"/>
      <c r="G54" s="262"/>
    </row>
    <row r="55" spans="1:7" x14ac:dyDescent="0.3">
      <c r="A55" s="243"/>
      <c r="B55" s="243"/>
      <c r="C55" s="262"/>
      <c r="D55" s="262"/>
      <c r="E55" s="262"/>
      <c r="F55" s="262"/>
      <c r="G55" s="262"/>
    </row>
    <row r="56" spans="1:7" x14ac:dyDescent="0.3">
      <c r="A56" s="243"/>
      <c r="B56" s="243"/>
      <c r="C56" s="262"/>
      <c r="D56" s="262"/>
      <c r="E56" s="262"/>
      <c r="F56" s="262"/>
      <c r="G56" s="262"/>
    </row>
    <row r="57" spans="1:7" x14ac:dyDescent="0.3">
      <c r="A57" s="243"/>
      <c r="B57" s="243"/>
      <c r="C57" s="262"/>
      <c r="D57" s="262"/>
      <c r="E57" s="262"/>
      <c r="F57" s="262"/>
      <c r="G57" s="262"/>
    </row>
    <row r="58" spans="1:7" x14ac:dyDescent="0.3">
      <c r="A58" s="243"/>
      <c r="B58" s="243"/>
      <c r="C58" s="262"/>
      <c r="D58" s="262"/>
      <c r="E58" s="262"/>
      <c r="F58" s="262"/>
      <c r="G58" s="262"/>
    </row>
    <row r="59" spans="1:7" x14ac:dyDescent="0.3">
      <c r="A59" s="243"/>
      <c r="B59" s="243"/>
      <c r="C59" s="262"/>
      <c r="D59" s="262"/>
      <c r="E59" s="262"/>
      <c r="F59" s="262"/>
      <c r="G59" s="262"/>
    </row>
    <row r="60" spans="1:7" x14ac:dyDescent="0.3">
      <c r="A60" s="243"/>
      <c r="B60" s="243"/>
      <c r="C60" s="262"/>
      <c r="D60" s="262"/>
      <c r="E60" s="262"/>
      <c r="F60" s="262"/>
      <c r="G60" s="262"/>
    </row>
    <row r="61" spans="1:7" x14ac:dyDescent="0.3">
      <c r="A61" s="243"/>
      <c r="B61" s="243"/>
      <c r="C61" s="262"/>
      <c r="D61" s="262"/>
      <c r="E61" s="262"/>
      <c r="F61" s="262"/>
      <c r="G61" s="262"/>
    </row>
    <row r="62" spans="1:7" x14ac:dyDescent="0.3">
      <c r="A62" s="243"/>
      <c r="B62" s="243"/>
      <c r="C62" s="262"/>
      <c r="D62" s="262"/>
      <c r="E62" s="262"/>
      <c r="F62" s="262"/>
      <c r="G62" s="262"/>
    </row>
    <row r="63" spans="1:7" x14ac:dyDescent="0.3">
      <c r="A63" s="243"/>
      <c r="B63" s="243"/>
      <c r="C63" s="262"/>
      <c r="D63" s="262"/>
      <c r="E63" s="262"/>
      <c r="F63" s="262"/>
      <c r="G63" s="262"/>
    </row>
    <row r="64" spans="1:7" x14ac:dyDescent="0.3">
      <c r="A64" s="243"/>
      <c r="B64" s="243"/>
      <c r="C64" s="262"/>
      <c r="D64" s="262"/>
      <c r="E64" s="262"/>
      <c r="F64" s="262"/>
      <c r="G64" s="262"/>
    </row>
    <row r="65" spans="1:7" x14ac:dyDescent="0.3">
      <c r="A65" s="243"/>
      <c r="B65" s="243"/>
      <c r="C65" s="262"/>
      <c r="D65" s="262"/>
      <c r="E65" s="262"/>
      <c r="F65" s="262"/>
      <c r="G65" s="262"/>
    </row>
    <row r="66" spans="1:7" x14ac:dyDescent="0.3">
      <c r="C66" s="269"/>
      <c r="D66" s="269"/>
      <c r="E66" s="269"/>
      <c r="F66" s="269"/>
      <c r="G66" s="269"/>
    </row>
    <row r="67" spans="1:7" x14ac:dyDescent="0.3">
      <c r="C67" s="269"/>
      <c r="D67" s="269"/>
      <c r="E67" s="269"/>
      <c r="F67" s="269"/>
      <c r="G67" s="269"/>
    </row>
    <row r="68" spans="1:7" x14ac:dyDescent="0.3">
      <c r="C68" s="269"/>
      <c r="D68" s="269"/>
      <c r="E68" s="269"/>
      <c r="F68" s="269"/>
      <c r="G68" s="269"/>
    </row>
    <row r="69" spans="1:7" x14ac:dyDescent="0.3">
      <c r="C69" s="269"/>
      <c r="D69" s="269"/>
      <c r="E69" s="269"/>
      <c r="F69" s="269"/>
      <c r="G69" s="269"/>
    </row>
    <row r="70" spans="1:7" x14ac:dyDescent="0.3">
      <c r="C70" s="269"/>
      <c r="D70" s="269"/>
      <c r="E70" s="269"/>
      <c r="F70" s="269"/>
      <c r="G70" s="269"/>
    </row>
    <row r="71" spans="1:7" x14ac:dyDescent="0.3">
      <c r="C71" s="269"/>
      <c r="D71" s="269"/>
      <c r="E71" s="269"/>
      <c r="F71" s="269"/>
      <c r="G71" s="269"/>
    </row>
    <row r="72" spans="1:7" x14ac:dyDescent="0.3">
      <c r="C72" s="269"/>
      <c r="D72" s="269"/>
      <c r="E72" s="269"/>
      <c r="F72" s="269"/>
      <c r="G72" s="269"/>
    </row>
    <row r="73" spans="1:7" x14ac:dyDescent="0.3">
      <c r="C73" s="269"/>
      <c r="D73" s="269"/>
      <c r="E73" s="269"/>
      <c r="F73" s="269"/>
      <c r="G73" s="269"/>
    </row>
    <row r="74" spans="1:7" x14ac:dyDescent="0.3">
      <c r="C74" s="269"/>
      <c r="D74" s="269"/>
      <c r="E74" s="269"/>
      <c r="F74" s="269"/>
      <c r="G74" s="269"/>
    </row>
    <row r="75" spans="1:7" x14ac:dyDescent="0.3">
      <c r="C75" s="269"/>
      <c r="D75" s="269"/>
      <c r="E75" s="269"/>
      <c r="F75" s="269"/>
      <c r="G75" s="269"/>
    </row>
    <row r="76" spans="1:7" x14ac:dyDescent="0.3">
      <c r="C76" s="269"/>
      <c r="D76" s="269"/>
      <c r="E76" s="269"/>
      <c r="F76" s="269"/>
      <c r="G76" s="269"/>
    </row>
    <row r="77" spans="1:7" x14ac:dyDescent="0.3">
      <c r="C77" s="269"/>
      <c r="D77" s="269"/>
      <c r="E77" s="269"/>
      <c r="F77" s="269"/>
      <c r="G77" s="269"/>
    </row>
    <row r="78" spans="1:7" x14ac:dyDescent="0.3">
      <c r="C78" s="269"/>
      <c r="D78" s="269"/>
      <c r="E78" s="269"/>
      <c r="F78" s="269"/>
      <c r="G78" s="269"/>
    </row>
    <row r="79" spans="1:7" x14ac:dyDescent="0.3">
      <c r="C79" s="269"/>
      <c r="D79" s="269"/>
      <c r="E79" s="269"/>
      <c r="F79" s="269"/>
      <c r="G79" s="269"/>
    </row>
    <row r="80" spans="1:7" x14ac:dyDescent="0.3">
      <c r="C80" s="269"/>
      <c r="D80" s="269"/>
      <c r="E80" s="269"/>
      <c r="F80" s="269"/>
      <c r="G80" s="269"/>
    </row>
    <row r="81" spans="3:7" x14ac:dyDescent="0.3">
      <c r="C81" s="269"/>
      <c r="D81" s="269"/>
      <c r="E81" s="269"/>
      <c r="F81" s="269"/>
      <c r="G81" s="269"/>
    </row>
    <row r="82" spans="3:7" x14ac:dyDescent="0.3">
      <c r="C82" s="269"/>
      <c r="D82" s="269"/>
      <c r="E82" s="269"/>
      <c r="F82" s="269"/>
      <c r="G82" s="269"/>
    </row>
    <row r="83" spans="3:7" x14ac:dyDescent="0.3">
      <c r="C83" s="269"/>
      <c r="D83" s="269"/>
      <c r="E83" s="269"/>
      <c r="F83" s="269"/>
      <c r="G83" s="269"/>
    </row>
    <row r="84" spans="3:7" x14ac:dyDescent="0.3">
      <c r="C84" s="269"/>
      <c r="D84" s="269"/>
      <c r="E84" s="269"/>
      <c r="F84" s="269"/>
      <c r="G84" s="269"/>
    </row>
    <row r="85" spans="3:7" x14ac:dyDescent="0.3">
      <c r="C85" s="269"/>
      <c r="D85" s="269"/>
      <c r="E85" s="269"/>
      <c r="F85" s="269"/>
      <c r="G85" s="269"/>
    </row>
    <row r="86" spans="3:7" x14ac:dyDescent="0.3">
      <c r="C86" s="269"/>
      <c r="D86" s="269"/>
      <c r="E86" s="269"/>
      <c r="F86" s="269"/>
      <c r="G86" s="269"/>
    </row>
    <row r="87" spans="3:7" x14ac:dyDescent="0.3">
      <c r="C87" s="269"/>
      <c r="D87" s="269"/>
      <c r="E87" s="269"/>
      <c r="F87" s="269"/>
      <c r="G87" s="269"/>
    </row>
    <row r="88" spans="3:7" x14ac:dyDescent="0.3">
      <c r="C88" s="269"/>
      <c r="D88" s="269"/>
      <c r="E88" s="269"/>
      <c r="F88" s="269"/>
      <c r="G88" s="269"/>
    </row>
    <row r="89" spans="3:7" x14ac:dyDescent="0.3">
      <c r="C89" s="269"/>
      <c r="D89" s="269"/>
      <c r="E89" s="269"/>
      <c r="F89" s="269"/>
      <c r="G89" s="269"/>
    </row>
    <row r="90" spans="3:7" x14ac:dyDescent="0.3">
      <c r="C90" s="269"/>
      <c r="D90" s="269"/>
      <c r="E90" s="269"/>
      <c r="F90" s="269"/>
      <c r="G90" s="269"/>
    </row>
    <row r="91" spans="3:7" x14ac:dyDescent="0.3">
      <c r="C91" s="269"/>
      <c r="D91" s="269"/>
      <c r="E91" s="269"/>
      <c r="F91" s="269"/>
      <c r="G91" s="269"/>
    </row>
    <row r="92" spans="3:7" x14ac:dyDescent="0.3">
      <c r="C92" s="269"/>
      <c r="D92" s="269"/>
      <c r="E92" s="269"/>
      <c r="F92" s="269"/>
      <c r="G92" s="269"/>
    </row>
    <row r="93" spans="3:7" x14ac:dyDescent="0.3">
      <c r="C93" s="269"/>
      <c r="D93" s="269"/>
      <c r="E93" s="269"/>
      <c r="F93" s="269"/>
      <c r="G93" s="269"/>
    </row>
    <row r="94" spans="3:7" x14ac:dyDescent="0.3">
      <c r="C94" s="269"/>
      <c r="D94" s="269"/>
      <c r="E94" s="269"/>
      <c r="F94" s="269"/>
      <c r="G94" s="269"/>
    </row>
    <row r="95" spans="3:7" x14ac:dyDescent="0.3">
      <c r="C95" s="269"/>
      <c r="D95" s="269"/>
      <c r="E95" s="269"/>
      <c r="F95" s="269"/>
      <c r="G95" s="269"/>
    </row>
    <row r="96" spans="3:7" x14ac:dyDescent="0.3">
      <c r="C96" s="269"/>
      <c r="D96" s="269"/>
      <c r="E96" s="269"/>
      <c r="F96" s="269"/>
      <c r="G96" s="269"/>
    </row>
    <row r="97" spans="3:7" x14ac:dyDescent="0.3">
      <c r="C97" s="269"/>
      <c r="D97" s="269"/>
      <c r="E97" s="269"/>
      <c r="F97" s="269"/>
      <c r="G97" s="269"/>
    </row>
    <row r="98" spans="3:7" x14ac:dyDescent="0.3">
      <c r="C98" s="269"/>
      <c r="D98" s="269"/>
      <c r="E98" s="269"/>
      <c r="F98" s="269"/>
      <c r="G98" s="269"/>
    </row>
    <row r="99" spans="3:7" x14ac:dyDescent="0.3">
      <c r="C99" s="269"/>
      <c r="D99" s="269"/>
      <c r="E99" s="269"/>
      <c r="F99" s="269"/>
      <c r="G99" s="269"/>
    </row>
    <row r="100" spans="3:7" x14ac:dyDescent="0.3">
      <c r="C100" s="269"/>
      <c r="D100" s="269"/>
      <c r="E100" s="269"/>
      <c r="F100" s="269"/>
      <c r="G100" s="269"/>
    </row>
    <row r="101" spans="3:7" x14ac:dyDescent="0.3">
      <c r="C101" s="269"/>
      <c r="D101" s="269"/>
      <c r="E101" s="269"/>
      <c r="F101" s="269"/>
      <c r="G101" s="269"/>
    </row>
    <row r="102" spans="3:7" x14ac:dyDescent="0.3">
      <c r="C102" s="269"/>
      <c r="D102" s="269"/>
      <c r="E102" s="269"/>
      <c r="F102" s="269"/>
      <c r="G102" s="269"/>
    </row>
    <row r="103" spans="3:7" x14ac:dyDescent="0.3">
      <c r="C103" s="269"/>
      <c r="D103" s="269"/>
      <c r="E103" s="269"/>
      <c r="F103" s="269"/>
      <c r="G103" s="269"/>
    </row>
    <row r="104" spans="3:7" x14ac:dyDescent="0.3">
      <c r="C104" s="269"/>
      <c r="D104" s="269"/>
      <c r="E104" s="269"/>
      <c r="F104" s="269"/>
      <c r="G104" s="269"/>
    </row>
    <row r="105" spans="3:7" x14ac:dyDescent="0.3">
      <c r="C105" s="269"/>
      <c r="D105" s="269"/>
      <c r="E105" s="269"/>
      <c r="F105" s="269"/>
      <c r="G105" s="269"/>
    </row>
    <row r="106" spans="3:7" x14ac:dyDescent="0.3">
      <c r="C106" s="269"/>
      <c r="D106" s="269"/>
      <c r="E106" s="269"/>
      <c r="F106" s="269"/>
      <c r="G106" s="269"/>
    </row>
    <row r="107" spans="3:7" x14ac:dyDescent="0.3">
      <c r="C107" s="269"/>
      <c r="D107" s="269"/>
      <c r="E107" s="269"/>
      <c r="F107" s="269"/>
      <c r="G107" s="269"/>
    </row>
    <row r="108" spans="3:7" x14ac:dyDescent="0.3">
      <c r="C108" s="269"/>
      <c r="D108" s="269"/>
      <c r="E108" s="269"/>
      <c r="F108" s="269"/>
      <c r="G108" s="269"/>
    </row>
    <row r="109" spans="3:7" x14ac:dyDescent="0.3">
      <c r="C109" s="269"/>
      <c r="D109" s="269"/>
      <c r="E109" s="269"/>
      <c r="F109" s="269"/>
      <c r="G109" s="269"/>
    </row>
    <row r="110" spans="3:7" x14ac:dyDescent="0.3">
      <c r="C110" s="269"/>
      <c r="D110" s="269"/>
      <c r="E110" s="269"/>
      <c r="F110" s="269"/>
      <c r="G110" s="269"/>
    </row>
    <row r="111" spans="3:7" x14ac:dyDescent="0.3">
      <c r="C111" s="269"/>
      <c r="D111" s="269"/>
      <c r="E111" s="269"/>
      <c r="F111" s="269"/>
      <c r="G111" s="269"/>
    </row>
    <row r="112" spans="3:7" x14ac:dyDescent="0.3">
      <c r="C112" s="269"/>
      <c r="D112" s="269"/>
      <c r="E112" s="269"/>
      <c r="F112" s="269"/>
      <c r="G112" s="269"/>
    </row>
    <row r="113" spans="3:7" x14ac:dyDescent="0.3">
      <c r="C113" s="269"/>
      <c r="D113" s="269"/>
      <c r="E113" s="269"/>
      <c r="F113" s="269"/>
      <c r="G113" s="269"/>
    </row>
    <row r="114" spans="3:7" x14ac:dyDescent="0.3">
      <c r="C114" s="269"/>
      <c r="D114" s="269"/>
      <c r="E114" s="269"/>
      <c r="F114" s="269"/>
      <c r="G114" s="269"/>
    </row>
    <row r="115" spans="3:7" x14ac:dyDescent="0.3">
      <c r="C115" s="269"/>
      <c r="D115" s="269"/>
      <c r="E115" s="269"/>
      <c r="F115" s="269"/>
      <c r="G115" s="269"/>
    </row>
    <row r="116" spans="3:7" x14ac:dyDescent="0.3">
      <c r="C116" s="269"/>
      <c r="D116" s="269"/>
      <c r="E116" s="269"/>
      <c r="F116" s="269"/>
      <c r="G116" s="269"/>
    </row>
    <row r="117" spans="3:7" x14ac:dyDescent="0.3">
      <c r="C117" s="269"/>
      <c r="D117" s="269"/>
      <c r="E117" s="269"/>
      <c r="F117" s="269"/>
      <c r="G117" s="269"/>
    </row>
    <row r="118" spans="3:7" x14ac:dyDescent="0.3">
      <c r="C118" s="269"/>
      <c r="D118" s="269"/>
      <c r="E118" s="269"/>
      <c r="F118" s="269"/>
      <c r="G118" s="269"/>
    </row>
    <row r="119" spans="3:7" x14ac:dyDescent="0.3">
      <c r="C119" s="269"/>
      <c r="D119" s="269"/>
      <c r="E119" s="269"/>
      <c r="F119" s="269"/>
      <c r="G119" s="269"/>
    </row>
    <row r="120" spans="3:7" x14ac:dyDescent="0.3">
      <c r="C120" s="269"/>
      <c r="D120" s="269"/>
      <c r="E120" s="269"/>
      <c r="F120" s="269"/>
      <c r="G120" s="269"/>
    </row>
    <row r="121" spans="3:7" x14ac:dyDescent="0.3">
      <c r="C121" s="269"/>
      <c r="D121" s="269"/>
      <c r="E121" s="269"/>
      <c r="F121" s="269"/>
      <c r="G121" s="269"/>
    </row>
    <row r="122" spans="3:7" x14ac:dyDescent="0.3">
      <c r="C122" s="269"/>
      <c r="D122" s="269"/>
      <c r="E122" s="269"/>
      <c r="F122" s="269"/>
      <c r="G122" s="269"/>
    </row>
    <row r="123" spans="3:7" x14ac:dyDescent="0.3">
      <c r="C123" s="269"/>
      <c r="D123" s="269"/>
      <c r="E123" s="269"/>
      <c r="F123" s="269"/>
      <c r="G123" s="269"/>
    </row>
    <row r="124" spans="3:7" x14ac:dyDescent="0.3">
      <c r="C124" s="269"/>
      <c r="D124" s="269"/>
      <c r="E124" s="269"/>
      <c r="F124" s="269"/>
      <c r="G124" s="269"/>
    </row>
    <row r="125" spans="3:7" x14ac:dyDescent="0.3">
      <c r="C125" s="269"/>
      <c r="D125" s="269"/>
      <c r="E125" s="269"/>
      <c r="F125" s="269"/>
      <c r="G125" s="269"/>
    </row>
    <row r="126" spans="3:7" x14ac:dyDescent="0.3">
      <c r="C126" s="269"/>
      <c r="D126" s="269"/>
      <c r="E126" s="269"/>
      <c r="F126" s="269"/>
      <c r="G126" s="269"/>
    </row>
    <row r="127" spans="3:7" x14ac:dyDescent="0.3">
      <c r="C127" s="269"/>
      <c r="D127" s="269"/>
      <c r="E127" s="269"/>
      <c r="F127" s="269"/>
      <c r="G127" s="269"/>
    </row>
    <row r="128" spans="3:7" x14ac:dyDescent="0.3">
      <c r="C128" s="269"/>
      <c r="D128" s="269"/>
      <c r="E128" s="269"/>
      <c r="F128" s="269"/>
      <c r="G128" s="269"/>
    </row>
    <row r="129" spans="3:7" x14ac:dyDescent="0.3">
      <c r="C129" s="269"/>
      <c r="D129" s="269"/>
      <c r="E129" s="269"/>
      <c r="F129" s="269"/>
      <c r="G129" s="269"/>
    </row>
    <row r="130" spans="3:7" x14ac:dyDescent="0.3">
      <c r="C130" s="269"/>
      <c r="D130" s="269"/>
      <c r="E130" s="269"/>
      <c r="F130" s="269"/>
      <c r="G130" s="269"/>
    </row>
    <row r="131" spans="3:7" x14ac:dyDescent="0.3">
      <c r="C131" s="269"/>
      <c r="D131" s="269"/>
      <c r="E131" s="269"/>
      <c r="F131" s="269"/>
      <c r="G131" s="269"/>
    </row>
    <row r="132" spans="3:7" x14ac:dyDescent="0.3">
      <c r="C132" s="269"/>
      <c r="D132" s="269"/>
      <c r="E132" s="269"/>
      <c r="F132" s="269"/>
      <c r="G132" s="269"/>
    </row>
    <row r="133" spans="3:7" x14ac:dyDescent="0.3">
      <c r="C133" s="269"/>
      <c r="D133" s="269"/>
      <c r="E133" s="269"/>
      <c r="F133" s="269"/>
      <c r="G133" s="269"/>
    </row>
    <row r="134" spans="3:7" x14ac:dyDescent="0.3">
      <c r="C134" s="269"/>
      <c r="D134" s="269"/>
      <c r="E134" s="269"/>
      <c r="F134" s="269"/>
      <c r="G134" s="269"/>
    </row>
    <row r="135" spans="3:7" x14ac:dyDescent="0.3">
      <c r="C135" s="269"/>
      <c r="D135" s="269"/>
      <c r="E135" s="269"/>
      <c r="F135" s="269"/>
      <c r="G135" s="269"/>
    </row>
    <row r="136" spans="3:7" x14ac:dyDescent="0.3">
      <c r="C136" s="269"/>
      <c r="D136" s="269"/>
      <c r="E136" s="269"/>
      <c r="F136" s="269"/>
      <c r="G136" s="269"/>
    </row>
    <row r="137" spans="3:7" x14ac:dyDescent="0.3">
      <c r="C137" s="269"/>
      <c r="D137" s="269"/>
      <c r="E137" s="269"/>
      <c r="F137" s="269"/>
      <c r="G137" s="269"/>
    </row>
    <row r="138" spans="3:7" x14ac:dyDescent="0.3">
      <c r="C138" s="269"/>
      <c r="D138" s="269"/>
      <c r="E138" s="269"/>
      <c r="F138" s="269"/>
      <c r="G138" s="269"/>
    </row>
    <row r="139" spans="3:7" x14ac:dyDescent="0.3">
      <c r="C139" s="269"/>
      <c r="D139" s="269"/>
      <c r="E139" s="269"/>
      <c r="F139" s="269"/>
      <c r="G139" s="269"/>
    </row>
    <row r="140" spans="3:7" x14ac:dyDescent="0.3">
      <c r="C140" s="269"/>
      <c r="D140" s="269"/>
      <c r="E140" s="269"/>
      <c r="F140" s="269"/>
      <c r="G140" s="269"/>
    </row>
    <row r="141" spans="3:7" x14ac:dyDescent="0.3">
      <c r="C141" s="269"/>
      <c r="D141" s="269"/>
      <c r="E141" s="269"/>
      <c r="F141" s="269"/>
      <c r="G141" s="269"/>
    </row>
    <row r="142" spans="3:7" x14ac:dyDescent="0.3">
      <c r="C142" s="269"/>
      <c r="D142" s="269"/>
      <c r="E142" s="269"/>
      <c r="F142" s="269"/>
      <c r="G142" s="269"/>
    </row>
    <row r="143" spans="3:7" x14ac:dyDescent="0.3">
      <c r="C143" s="269"/>
      <c r="D143" s="269"/>
      <c r="E143" s="269"/>
      <c r="F143" s="269"/>
      <c r="G143" s="269"/>
    </row>
    <row r="144" spans="3:7" x14ac:dyDescent="0.3">
      <c r="C144" s="269"/>
      <c r="D144" s="269"/>
      <c r="E144" s="269"/>
      <c r="F144" s="269"/>
      <c r="G144" s="269"/>
    </row>
    <row r="145" spans="3:7" x14ac:dyDescent="0.3">
      <c r="C145" s="269"/>
      <c r="D145" s="269"/>
      <c r="E145" s="269"/>
      <c r="F145" s="269"/>
      <c r="G145" s="269"/>
    </row>
    <row r="146" spans="3:7" x14ac:dyDescent="0.3">
      <c r="C146" s="269"/>
      <c r="D146" s="269"/>
      <c r="E146" s="269"/>
      <c r="F146" s="269"/>
      <c r="G146" s="269"/>
    </row>
    <row r="147" spans="3:7" x14ac:dyDescent="0.3">
      <c r="C147" s="269"/>
      <c r="D147" s="269"/>
      <c r="E147" s="269"/>
      <c r="F147" s="269"/>
      <c r="G147" s="269"/>
    </row>
    <row r="148" spans="3:7" x14ac:dyDescent="0.3">
      <c r="C148" s="269"/>
      <c r="D148" s="269"/>
      <c r="E148" s="269"/>
      <c r="F148" s="269"/>
      <c r="G148" s="269"/>
    </row>
    <row r="149" spans="3:7" x14ac:dyDescent="0.3">
      <c r="C149" s="269"/>
      <c r="D149" s="269"/>
      <c r="E149" s="269"/>
      <c r="F149" s="269"/>
      <c r="G149" s="269"/>
    </row>
    <row r="150" spans="3:7" x14ac:dyDescent="0.3">
      <c r="C150" s="269"/>
      <c r="D150" s="269"/>
      <c r="E150" s="269"/>
      <c r="F150" s="269"/>
      <c r="G150" s="269"/>
    </row>
    <row r="151" spans="3:7" x14ac:dyDescent="0.3">
      <c r="C151" s="269"/>
      <c r="D151" s="269"/>
      <c r="E151" s="269"/>
      <c r="F151" s="269"/>
      <c r="G151" s="269"/>
    </row>
    <row r="152" spans="3:7" x14ac:dyDescent="0.3">
      <c r="C152" s="269"/>
      <c r="D152" s="269"/>
      <c r="E152" s="269"/>
      <c r="F152" s="269"/>
      <c r="G152" s="269"/>
    </row>
    <row r="153" spans="3:7" x14ac:dyDescent="0.3">
      <c r="C153" s="269"/>
      <c r="D153" s="269"/>
      <c r="E153" s="269"/>
      <c r="F153" s="269"/>
      <c r="G153" s="269"/>
    </row>
    <row r="154" spans="3:7" x14ac:dyDescent="0.3">
      <c r="C154" s="269"/>
      <c r="D154" s="269"/>
      <c r="E154" s="269"/>
      <c r="F154" s="269"/>
      <c r="G154" s="269"/>
    </row>
    <row r="155" spans="3:7" x14ac:dyDescent="0.3">
      <c r="C155" s="269"/>
      <c r="D155" s="269"/>
      <c r="E155" s="269"/>
      <c r="F155" s="269"/>
      <c r="G155" s="269"/>
    </row>
    <row r="156" spans="3:7" x14ac:dyDescent="0.3">
      <c r="C156" s="269"/>
      <c r="D156" s="269"/>
      <c r="E156" s="269"/>
      <c r="F156" s="269"/>
      <c r="G156" s="269"/>
    </row>
    <row r="157" spans="3:7" x14ac:dyDescent="0.3">
      <c r="C157" s="269"/>
      <c r="D157" s="269"/>
      <c r="E157" s="269"/>
      <c r="F157" s="269"/>
      <c r="G157" s="269"/>
    </row>
    <row r="158" spans="3:7" x14ac:dyDescent="0.3">
      <c r="C158" s="269"/>
      <c r="D158" s="269"/>
      <c r="E158" s="269"/>
      <c r="F158" s="269"/>
      <c r="G158" s="269"/>
    </row>
    <row r="159" spans="3:7" x14ac:dyDescent="0.3">
      <c r="C159" s="269"/>
      <c r="D159" s="269"/>
      <c r="E159" s="269"/>
      <c r="F159" s="269"/>
      <c r="G159" s="269"/>
    </row>
    <row r="160" spans="3:7" x14ac:dyDescent="0.3">
      <c r="C160" s="269"/>
      <c r="D160" s="269"/>
      <c r="E160" s="269"/>
      <c r="F160" s="269"/>
      <c r="G160" s="269"/>
    </row>
    <row r="161" spans="3:7" x14ac:dyDescent="0.3">
      <c r="C161" s="269"/>
      <c r="D161" s="269"/>
      <c r="E161" s="269"/>
      <c r="F161" s="269"/>
      <c r="G161" s="269"/>
    </row>
    <row r="162" spans="3:7" x14ac:dyDescent="0.3">
      <c r="C162" s="269"/>
      <c r="D162" s="269"/>
      <c r="E162" s="269"/>
      <c r="F162" s="269"/>
      <c r="G162" s="269"/>
    </row>
    <row r="163" spans="3:7" x14ac:dyDescent="0.3">
      <c r="C163" s="269"/>
      <c r="D163" s="269"/>
      <c r="E163" s="269"/>
      <c r="F163" s="269"/>
      <c r="G163" s="269"/>
    </row>
    <row r="164" spans="3:7" x14ac:dyDescent="0.3">
      <c r="C164" s="269"/>
      <c r="D164" s="269"/>
      <c r="E164" s="269"/>
      <c r="F164" s="269"/>
      <c r="G164" s="269"/>
    </row>
    <row r="165" spans="3:7" x14ac:dyDescent="0.3">
      <c r="C165" s="269"/>
      <c r="D165" s="269"/>
      <c r="E165" s="269"/>
      <c r="F165" s="269"/>
      <c r="G165" s="269"/>
    </row>
    <row r="166" spans="3:7" x14ac:dyDescent="0.3">
      <c r="C166" s="269"/>
      <c r="D166" s="269"/>
      <c r="E166" s="269"/>
      <c r="F166" s="269"/>
      <c r="G166" s="269"/>
    </row>
    <row r="167" spans="3:7" x14ac:dyDescent="0.3">
      <c r="C167" s="269"/>
      <c r="D167" s="269"/>
      <c r="E167" s="269"/>
      <c r="F167" s="269"/>
      <c r="G167" s="269"/>
    </row>
    <row r="168" spans="3:7" x14ac:dyDescent="0.3">
      <c r="C168" s="269"/>
      <c r="D168" s="269"/>
      <c r="E168" s="269"/>
      <c r="F168" s="269"/>
      <c r="G168" s="269"/>
    </row>
    <row r="169" spans="3:7" x14ac:dyDescent="0.3">
      <c r="C169" s="269"/>
      <c r="D169" s="269"/>
      <c r="E169" s="269"/>
      <c r="F169" s="269"/>
      <c r="G169" s="269"/>
    </row>
    <row r="170" spans="3:7" x14ac:dyDescent="0.3">
      <c r="C170" s="269"/>
      <c r="D170" s="269"/>
      <c r="E170" s="269"/>
      <c r="F170" s="269"/>
      <c r="G170" s="269"/>
    </row>
    <row r="171" spans="3:7" x14ac:dyDescent="0.3">
      <c r="C171" s="269"/>
      <c r="D171" s="269"/>
      <c r="E171" s="269"/>
      <c r="F171" s="269"/>
      <c r="G171" s="269"/>
    </row>
    <row r="172" spans="3:7" x14ac:dyDescent="0.3">
      <c r="C172" s="269"/>
      <c r="D172" s="269"/>
      <c r="E172" s="269"/>
      <c r="F172" s="269"/>
      <c r="G172" s="269"/>
    </row>
    <row r="173" spans="3:7" x14ac:dyDescent="0.3">
      <c r="C173" s="269"/>
      <c r="D173" s="269"/>
      <c r="E173" s="269"/>
      <c r="F173" s="269"/>
      <c r="G173" s="269"/>
    </row>
    <row r="174" spans="3:7" x14ac:dyDescent="0.3">
      <c r="C174" s="269"/>
      <c r="D174" s="269"/>
      <c r="E174" s="269"/>
      <c r="F174" s="269"/>
      <c r="G174" s="269"/>
    </row>
    <row r="175" spans="3:7" x14ac:dyDescent="0.3">
      <c r="C175" s="269"/>
      <c r="D175" s="269"/>
      <c r="E175" s="269"/>
      <c r="F175" s="269"/>
      <c r="G175" s="269"/>
    </row>
    <row r="176" spans="3:7" x14ac:dyDescent="0.3">
      <c r="C176" s="269"/>
      <c r="D176" s="269"/>
      <c r="E176" s="269"/>
      <c r="F176" s="269"/>
      <c r="G176" s="269"/>
    </row>
    <row r="177" spans="3:7" x14ac:dyDescent="0.3">
      <c r="C177" s="269"/>
      <c r="D177" s="269"/>
      <c r="E177" s="269"/>
      <c r="F177" s="269"/>
      <c r="G177" s="269"/>
    </row>
    <row r="178" spans="3:7" x14ac:dyDescent="0.3">
      <c r="C178" s="269"/>
      <c r="D178" s="269"/>
      <c r="E178" s="269"/>
      <c r="F178" s="269"/>
      <c r="G178" s="269"/>
    </row>
    <row r="179" spans="3:7" x14ac:dyDescent="0.3">
      <c r="C179" s="269"/>
      <c r="D179" s="269"/>
      <c r="E179" s="269"/>
      <c r="F179" s="269"/>
      <c r="G179" s="269"/>
    </row>
    <row r="180" spans="3:7" x14ac:dyDescent="0.3">
      <c r="C180" s="269"/>
      <c r="D180" s="269"/>
      <c r="E180" s="269"/>
      <c r="F180" s="269"/>
      <c r="G180" s="269"/>
    </row>
    <row r="181" spans="3:7" x14ac:dyDescent="0.3">
      <c r="C181" s="269"/>
      <c r="D181" s="269"/>
      <c r="E181" s="269"/>
      <c r="F181" s="269"/>
      <c r="G181" s="269"/>
    </row>
    <row r="182" spans="3:7" x14ac:dyDescent="0.3">
      <c r="C182" s="269"/>
      <c r="D182" s="269"/>
      <c r="E182" s="269"/>
      <c r="F182" s="269"/>
      <c r="G182" s="269"/>
    </row>
    <row r="183" spans="3:7" x14ac:dyDescent="0.3">
      <c r="C183" s="269"/>
      <c r="D183" s="269"/>
      <c r="E183" s="269"/>
      <c r="F183" s="269"/>
      <c r="G183" s="269"/>
    </row>
    <row r="184" spans="3:7" x14ac:dyDescent="0.3">
      <c r="C184" s="269"/>
      <c r="D184" s="269"/>
      <c r="E184" s="269"/>
      <c r="F184" s="269"/>
      <c r="G184" s="269"/>
    </row>
    <row r="185" spans="3:7" x14ac:dyDescent="0.3">
      <c r="C185" s="269"/>
      <c r="D185" s="269"/>
      <c r="E185" s="269"/>
      <c r="F185" s="269"/>
      <c r="G185" s="269"/>
    </row>
    <row r="186" spans="3:7" x14ac:dyDescent="0.3">
      <c r="C186" s="269"/>
      <c r="D186" s="269"/>
      <c r="E186" s="269"/>
      <c r="F186" s="269"/>
      <c r="G186" s="269"/>
    </row>
    <row r="187" spans="3:7" x14ac:dyDescent="0.3">
      <c r="C187" s="269"/>
      <c r="D187" s="269"/>
      <c r="E187" s="269"/>
      <c r="F187" s="269"/>
      <c r="G187" s="269"/>
    </row>
    <row r="188" spans="3:7" x14ac:dyDescent="0.3">
      <c r="C188" s="269"/>
      <c r="D188" s="269"/>
      <c r="E188" s="269"/>
      <c r="F188" s="269"/>
      <c r="G188" s="269"/>
    </row>
    <row r="189" spans="3:7" x14ac:dyDescent="0.3">
      <c r="C189" s="269"/>
      <c r="D189" s="269"/>
      <c r="E189" s="269"/>
      <c r="F189" s="269"/>
      <c r="G189" s="269"/>
    </row>
    <row r="190" spans="3:7" x14ac:dyDescent="0.3">
      <c r="C190" s="269"/>
      <c r="D190" s="269"/>
      <c r="E190" s="269"/>
      <c r="F190" s="269"/>
      <c r="G190" s="269"/>
    </row>
    <row r="191" spans="3:7" x14ac:dyDescent="0.3">
      <c r="C191" s="269"/>
      <c r="D191" s="269"/>
      <c r="E191" s="269"/>
      <c r="F191" s="269"/>
      <c r="G191" s="269"/>
    </row>
    <row r="192" spans="3:7" x14ac:dyDescent="0.3">
      <c r="C192" s="269"/>
      <c r="D192" s="269"/>
      <c r="E192" s="269"/>
      <c r="F192" s="269"/>
      <c r="G192" s="269"/>
    </row>
    <row r="193" spans="3:7" x14ac:dyDescent="0.3">
      <c r="C193" s="269"/>
      <c r="D193" s="269"/>
      <c r="E193" s="269"/>
      <c r="F193" s="269"/>
      <c r="G193" s="269"/>
    </row>
    <row r="194" spans="3:7" x14ac:dyDescent="0.3">
      <c r="C194" s="269"/>
      <c r="D194" s="269"/>
      <c r="E194" s="269"/>
      <c r="F194" s="269"/>
      <c r="G194" s="269"/>
    </row>
    <row r="195" spans="3:7" x14ac:dyDescent="0.3">
      <c r="C195" s="269"/>
      <c r="D195" s="269"/>
      <c r="E195" s="269"/>
      <c r="F195" s="269"/>
      <c r="G195" s="269"/>
    </row>
    <row r="196" spans="3:7" x14ac:dyDescent="0.3">
      <c r="C196" s="269"/>
      <c r="D196" s="269"/>
      <c r="E196" s="269"/>
      <c r="F196" s="269"/>
      <c r="G196" s="269"/>
    </row>
    <row r="197" spans="3:7" x14ac:dyDescent="0.3">
      <c r="C197" s="269"/>
      <c r="D197" s="269"/>
      <c r="E197" s="269"/>
      <c r="F197" s="269"/>
      <c r="G197" s="269"/>
    </row>
    <row r="198" spans="3:7" x14ac:dyDescent="0.3">
      <c r="C198" s="269"/>
      <c r="D198" s="269"/>
      <c r="E198" s="269"/>
      <c r="F198" s="269"/>
      <c r="G198" s="269"/>
    </row>
    <row r="199" spans="3:7" x14ac:dyDescent="0.3">
      <c r="C199" s="269"/>
      <c r="D199" s="269"/>
      <c r="E199" s="269"/>
      <c r="F199" s="269"/>
      <c r="G199" s="269"/>
    </row>
    <row r="200" spans="3:7" x14ac:dyDescent="0.3">
      <c r="C200" s="269"/>
      <c r="D200" s="269"/>
      <c r="E200" s="269"/>
      <c r="F200" s="269"/>
      <c r="G200" s="269"/>
    </row>
    <row r="201" spans="3:7" x14ac:dyDescent="0.3">
      <c r="C201" s="269"/>
      <c r="D201" s="269"/>
      <c r="E201" s="269"/>
      <c r="F201" s="269"/>
      <c r="G201" s="269"/>
    </row>
    <row r="202" spans="3:7" x14ac:dyDescent="0.3">
      <c r="C202" s="269"/>
      <c r="D202" s="269"/>
      <c r="E202" s="269"/>
      <c r="F202" s="269"/>
      <c r="G202" s="269"/>
    </row>
    <row r="203" spans="3:7" x14ac:dyDescent="0.3">
      <c r="C203" s="269"/>
      <c r="D203" s="269"/>
      <c r="E203" s="269"/>
      <c r="F203" s="269"/>
      <c r="G203" s="269"/>
    </row>
    <row r="204" spans="3:7" x14ac:dyDescent="0.3">
      <c r="C204" s="269"/>
      <c r="D204" s="269"/>
      <c r="E204" s="269"/>
      <c r="F204" s="269"/>
      <c r="G204" s="269"/>
    </row>
    <row r="205" spans="3:7" x14ac:dyDescent="0.3">
      <c r="C205" s="269"/>
      <c r="D205" s="269"/>
      <c r="E205" s="269"/>
      <c r="F205" s="269"/>
      <c r="G205" s="269"/>
    </row>
    <row r="206" spans="3:7" x14ac:dyDescent="0.3">
      <c r="C206" s="269"/>
      <c r="D206" s="269"/>
      <c r="E206" s="269"/>
      <c r="F206" s="269"/>
      <c r="G206" s="269"/>
    </row>
    <row r="207" spans="3:7" x14ac:dyDescent="0.3">
      <c r="C207" s="269"/>
      <c r="D207" s="269"/>
      <c r="E207" s="269"/>
      <c r="F207" s="269"/>
      <c r="G207" s="269"/>
    </row>
    <row r="208" spans="3:7" x14ac:dyDescent="0.3">
      <c r="C208" s="269"/>
      <c r="D208" s="269"/>
      <c r="E208" s="269"/>
      <c r="F208" s="269"/>
      <c r="G208" s="269"/>
    </row>
    <row r="209" spans="3:7" x14ac:dyDescent="0.3">
      <c r="C209" s="269"/>
      <c r="D209" s="269"/>
      <c r="E209" s="269"/>
      <c r="F209" s="269"/>
      <c r="G209" s="269"/>
    </row>
    <row r="210" spans="3:7" x14ac:dyDescent="0.3">
      <c r="C210" s="269"/>
      <c r="D210" s="269"/>
      <c r="E210" s="269"/>
      <c r="F210" s="269"/>
      <c r="G210" s="269"/>
    </row>
    <row r="211" spans="3:7" x14ac:dyDescent="0.3">
      <c r="C211" s="269"/>
      <c r="D211" s="269"/>
      <c r="E211" s="269"/>
      <c r="F211" s="269"/>
      <c r="G211" s="269"/>
    </row>
    <row r="212" spans="3:7" x14ac:dyDescent="0.3">
      <c r="C212" s="269"/>
      <c r="D212" s="269"/>
      <c r="E212" s="269"/>
      <c r="F212" s="269"/>
      <c r="G212" s="269"/>
    </row>
    <row r="213" spans="3:7" x14ac:dyDescent="0.3">
      <c r="C213" s="269"/>
      <c r="D213" s="269"/>
      <c r="E213" s="269"/>
      <c r="F213" s="269"/>
      <c r="G213" s="269"/>
    </row>
    <row r="214" spans="3:7" x14ac:dyDescent="0.3">
      <c r="C214" s="269"/>
      <c r="D214" s="269"/>
      <c r="E214" s="269"/>
      <c r="F214" s="269"/>
      <c r="G214" s="269"/>
    </row>
    <row r="215" spans="3:7" x14ac:dyDescent="0.3">
      <c r="C215" s="269"/>
      <c r="D215" s="269"/>
      <c r="E215" s="269"/>
      <c r="F215" s="269"/>
      <c r="G215" s="269"/>
    </row>
    <row r="216" spans="3:7" x14ac:dyDescent="0.3">
      <c r="C216" s="269"/>
      <c r="D216" s="269"/>
      <c r="E216" s="269"/>
      <c r="F216" s="269"/>
      <c r="G216" s="269"/>
    </row>
    <row r="217" spans="3:7" x14ac:dyDescent="0.3">
      <c r="C217" s="269"/>
      <c r="D217" s="269"/>
      <c r="E217" s="269"/>
      <c r="F217" s="269"/>
      <c r="G217" s="269"/>
    </row>
    <row r="218" spans="3:7" x14ac:dyDescent="0.3">
      <c r="C218" s="269"/>
      <c r="D218" s="269"/>
      <c r="E218" s="269"/>
      <c r="F218" s="269"/>
      <c r="G218" s="269"/>
    </row>
    <row r="219" spans="3:7" x14ac:dyDescent="0.3">
      <c r="C219" s="269"/>
      <c r="D219" s="269"/>
      <c r="E219" s="269"/>
      <c r="F219" s="269"/>
      <c r="G219" s="269"/>
    </row>
    <row r="220" spans="3:7" x14ac:dyDescent="0.3">
      <c r="C220" s="269"/>
      <c r="D220" s="269"/>
      <c r="E220" s="269"/>
      <c r="F220" s="269"/>
      <c r="G220" s="269"/>
    </row>
    <row r="221" spans="3:7" x14ac:dyDescent="0.3">
      <c r="C221" s="269"/>
      <c r="D221" s="269"/>
      <c r="E221" s="269"/>
      <c r="F221" s="269"/>
      <c r="G221" s="269"/>
    </row>
    <row r="222" spans="3:7" x14ac:dyDescent="0.3">
      <c r="C222" s="269"/>
      <c r="D222" s="269"/>
      <c r="E222" s="269"/>
      <c r="F222" s="269"/>
      <c r="G222" s="269"/>
    </row>
    <row r="223" spans="3:7" x14ac:dyDescent="0.3">
      <c r="C223" s="269"/>
      <c r="D223" s="269"/>
      <c r="E223" s="269"/>
      <c r="F223" s="269"/>
      <c r="G223" s="269"/>
    </row>
    <row r="224" spans="3:7" x14ac:dyDescent="0.3">
      <c r="C224" s="269"/>
      <c r="D224" s="269"/>
      <c r="E224" s="269"/>
      <c r="F224" s="269"/>
      <c r="G224" s="269"/>
    </row>
    <row r="225" spans="3:7" x14ac:dyDescent="0.3">
      <c r="C225" s="269"/>
      <c r="D225" s="269"/>
      <c r="E225" s="269"/>
      <c r="F225" s="269"/>
      <c r="G225" s="269"/>
    </row>
    <row r="226" spans="3:7" x14ac:dyDescent="0.3">
      <c r="C226" s="269"/>
      <c r="D226" s="269"/>
      <c r="E226" s="269"/>
      <c r="F226" s="269"/>
      <c r="G226" s="269"/>
    </row>
    <row r="227" spans="3:7" x14ac:dyDescent="0.3">
      <c r="C227" s="269"/>
      <c r="D227" s="269"/>
      <c r="E227" s="269"/>
      <c r="F227" s="269"/>
      <c r="G227" s="269"/>
    </row>
    <row r="228" spans="3:7" x14ac:dyDescent="0.3">
      <c r="C228" s="269"/>
      <c r="D228" s="269"/>
      <c r="E228" s="269"/>
      <c r="F228" s="269"/>
      <c r="G228" s="269"/>
    </row>
    <row r="229" spans="3:7" x14ac:dyDescent="0.3">
      <c r="C229" s="269"/>
      <c r="D229" s="269"/>
      <c r="E229" s="269"/>
      <c r="F229" s="269"/>
      <c r="G229" s="269"/>
    </row>
    <row r="230" spans="3:7" x14ac:dyDescent="0.3">
      <c r="C230" s="269"/>
      <c r="D230" s="269"/>
      <c r="E230" s="269"/>
      <c r="F230" s="269"/>
      <c r="G230" s="269"/>
    </row>
    <row r="231" spans="3:7" x14ac:dyDescent="0.3">
      <c r="C231" s="269"/>
      <c r="D231" s="269"/>
      <c r="E231" s="269"/>
      <c r="F231" s="269"/>
      <c r="G231" s="269"/>
    </row>
    <row r="232" spans="3:7" x14ac:dyDescent="0.3">
      <c r="C232" s="269"/>
      <c r="D232" s="269"/>
      <c r="E232" s="269"/>
      <c r="F232" s="269"/>
      <c r="G232" s="269"/>
    </row>
    <row r="233" spans="3:7" x14ac:dyDescent="0.3">
      <c r="C233" s="269"/>
      <c r="D233" s="269"/>
      <c r="E233" s="269"/>
      <c r="F233" s="269"/>
      <c r="G233" s="269"/>
    </row>
    <row r="234" spans="3:7" x14ac:dyDescent="0.3">
      <c r="C234" s="269"/>
      <c r="D234" s="269"/>
      <c r="E234" s="269"/>
      <c r="F234" s="269"/>
      <c r="G234" s="269"/>
    </row>
    <row r="235" spans="3:7" x14ac:dyDescent="0.3">
      <c r="C235" s="269"/>
      <c r="D235" s="269"/>
      <c r="E235" s="269"/>
      <c r="F235" s="269"/>
      <c r="G235" s="269"/>
    </row>
    <row r="236" spans="3:7" x14ac:dyDescent="0.3">
      <c r="C236" s="269"/>
      <c r="D236" s="269"/>
      <c r="E236" s="269"/>
      <c r="F236" s="269"/>
      <c r="G236" s="269"/>
    </row>
    <row r="237" spans="3:7" x14ac:dyDescent="0.3">
      <c r="C237" s="269"/>
      <c r="D237" s="269"/>
      <c r="E237" s="269"/>
      <c r="F237" s="269"/>
      <c r="G237" s="269"/>
    </row>
    <row r="238" spans="3:7" x14ac:dyDescent="0.3">
      <c r="C238" s="269"/>
      <c r="D238" s="269"/>
      <c r="E238" s="269"/>
      <c r="F238" s="269"/>
      <c r="G238" s="269"/>
    </row>
    <row r="239" spans="3:7" x14ac:dyDescent="0.3">
      <c r="C239" s="269"/>
      <c r="D239" s="269"/>
      <c r="E239" s="269"/>
      <c r="F239" s="269"/>
      <c r="G239" s="269"/>
    </row>
    <row r="240" spans="3:7" x14ac:dyDescent="0.3">
      <c r="C240" s="269"/>
      <c r="D240" s="269"/>
      <c r="E240" s="269"/>
      <c r="F240" s="269"/>
      <c r="G240" s="269"/>
    </row>
    <row r="241" spans="3:7" x14ac:dyDescent="0.3">
      <c r="C241" s="269"/>
      <c r="D241" s="269"/>
      <c r="E241" s="269"/>
      <c r="F241" s="269"/>
      <c r="G241" s="269"/>
    </row>
    <row r="242" spans="3:7" x14ac:dyDescent="0.3">
      <c r="C242" s="269"/>
      <c r="D242" s="269"/>
      <c r="E242" s="269"/>
      <c r="F242" s="269"/>
      <c r="G242" s="269"/>
    </row>
    <row r="243" spans="3:7" x14ac:dyDescent="0.3">
      <c r="C243" s="269"/>
      <c r="D243" s="269"/>
      <c r="E243" s="269"/>
      <c r="F243" s="269"/>
      <c r="G243" s="269"/>
    </row>
    <row r="244" spans="3:7" x14ac:dyDescent="0.3">
      <c r="C244" s="269"/>
      <c r="D244" s="269"/>
      <c r="E244" s="269"/>
      <c r="F244" s="269"/>
      <c r="G244" s="269"/>
    </row>
    <row r="245" spans="3:7" x14ac:dyDescent="0.3">
      <c r="C245" s="269"/>
      <c r="D245" s="269"/>
      <c r="E245" s="269"/>
      <c r="F245" s="269"/>
      <c r="G245" s="269"/>
    </row>
    <row r="246" spans="3:7" x14ac:dyDescent="0.3">
      <c r="C246" s="269"/>
      <c r="D246" s="269"/>
      <c r="E246" s="269"/>
      <c r="F246" s="269"/>
      <c r="G246" s="269"/>
    </row>
    <row r="247" spans="3:7" x14ac:dyDescent="0.3">
      <c r="C247" s="269"/>
      <c r="D247" s="269"/>
      <c r="E247" s="269"/>
      <c r="F247" s="269"/>
      <c r="G247" s="269"/>
    </row>
    <row r="248" spans="3:7" x14ac:dyDescent="0.3">
      <c r="C248" s="269"/>
      <c r="D248" s="269"/>
      <c r="E248" s="269"/>
      <c r="F248" s="269"/>
      <c r="G248" s="269"/>
    </row>
    <row r="249" spans="3:7" x14ac:dyDescent="0.3">
      <c r="C249" s="269"/>
      <c r="D249" s="269"/>
      <c r="E249" s="269"/>
      <c r="F249" s="269"/>
      <c r="G249" s="269"/>
    </row>
    <row r="250" spans="3:7" x14ac:dyDescent="0.3">
      <c r="C250" s="269"/>
      <c r="D250" s="269"/>
      <c r="E250" s="269"/>
      <c r="F250" s="269"/>
      <c r="G250" s="269"/>
    </row>
    <row r="251" spans="3:7" x14ac:dyDescent="0.3">
      <c r="C251" s="269"/>
      <c r="D251" s="269"/>
      <c r="E251" s="269"/>
      <c r="F251" s="269"/>
      <c r="G251" s="269"/>
    </row>
    <row r="252" spans="3:7" x14ac:dyDescent="0.3">
      <c r="C252" s="269"/>
      <c r="D252" s="269"/>
      <c r="E252" s="269"/>
      <c r="F252" s="269"/>
      <c r="G252" s="269"/>
    </row>
    <row r="253" spans="3:7" x14ac:dyDescent="0.3">
      <c r="C253" s="269"/>
      <c r="D253" s="269"/>
      <c r="E253" s="269"/>
      <c r="F253" s="269"/>
      <c r="G253" s="269"/>
    </row>
    <row r="254" spans="3:7" x14ac:dyDescent="0.3">
      <c r="C254" s="269"/>
      <c r="D254" s="269"/>
      <c r="E254" s="269"/>
      <c r="F254" s="269"/>
      <c r="G254" s="269"/>
    </row>
    <row r="255" spans="3:7" x14ac:dyDescent="0.3">
      <c r="C255" s="269"/>
      <c r="D255" s="269"/>
      <c r="E255" s="269"/>
      <c r="F255" s="269"/>
      <c r="G255" s="269"/>
    </row>
    <row r="256" spans="3:7" x14ac:dyDescent="0.3">
      <c r="C256" s="269"/>
      <c r="D256" s="269"/>
      <c r="E256" s="269"/>
      <c r="F256" s="269"/>
      <c r="G256" s="269"/>
    </row>
    <row r="257" spans="3:7" x14ac:dyDescent="0.3">
      <c r="C257" s="269"/>
      <c r="D257" s="269"/>
      <c r="E257" s="269"/>
      <c r="F257" s="269"/>
      <c r="G257" s="269"/>
    </row>
    <row r="258" spans="3:7" x14ac:dyDescent="0.3">
      <c r="C258" s="269"/>
      <c r="D258" s="269"/>
      <c r="E258" s="269"/>
      <c r="F258" s="269"/>
      <c r="G258" s="269"/>
    </row>
    <row r="259" spans="3:7" x14ac:dyDescent="0.3">
      <c r="C259" s="269"/>
      <c r="D259" s="269"/>
      <c r="E259" s="269"/>
      <c r="F259" s="269"/>
      <c r="G259" s="269"/>
    </row>
    <row r="260" spans="3:7" x14ac:dyDescent="0.3">
      <c r="C260" s="269"/>
      <c r="D260" s="269"/>
      <c r="E260" s="269"/>
      <c r="F260" s="269"/>
      <c r="G260" s="269"/>
    </row>
    <row r="261" spans="3:7" x14ac:dyDescent="0.3">
      <c r="C261" s="269"/>
      <c r="D261" s="269"/>
      <c r="E261" s="269"/>
      <c r="F261" s="269"/>
      <c r="G261" s="269"/>
    </row>
    <row r="262" spans="3:7" x14ac:dyDescent="0.3">
      <c r="C262" s="269"/>
      <c r="D262" s="269"/>
      <c r="E262" s="269"/>
      <c r="F262" s="269"/>
      <c r="G262" s="269"/>
    </row>
    <row r="263" spans="3:7" x14ac:dyDescent="0.3">
      <c r="C263" s="269"/>
      <c r="D263" s="269"/>
      <c r="E263" s="269"/>
      <c r="F263" s="269"/>
      <c r="G263" s="269"/>
    </row>
    <row r="264" spans="3:7" x14ac:dyDescent="0.3">
      <c r="C264" s="269"/>
      <c r="D264" s="269"/>
      <c r="E264" s="269"/>
      <c r="F264" s="269"/>
      <c r="G264" s="269"/>
    </row>
    <row r="265" spans="3:7" x14ac:dyDescent="0.3">
      <c r="C265" s="269"/>
      <c r="D265" s="269"/>
      <c r="E265" s="269"/>
      <c r="F265" s="269"/>
      <c r="G265" s="269"/>
    </row>
    <row r="266" spans="3:7" x14ac:dyDescent="0.3">
      <c r="C266" s="269"/>
      <c r="D266" s="269"/>
      <c r="E266" s="269"/>
      <c r="F266" s="269"/>
      <c r="G266" s="269"/>
    </row>
    <row r="267" spans="3:7" x14ac:dyDescent="0.3">
      <c r="C267" s="269"/>
      <c r="D267" s="269"/>
      <c r="E267" s="269"/>
      <c r="F267" s="269"/>
      <c r="G267" s="269"/>
    </row>
    <row r="268" spans="3:7" x14ac:dyDescent="0.3">
      <c r="C268" s="269"/>
      <c r="D268" s="269"/>
      <c r="E268" s="269"/>
      <c r="F268" s="269"/>
      <c r="G268" s="269"/>
    </row>
    <row r="269" spans="3:7" x14ac:dyDescent="0.3">
      <c r="C269" s="269"/>
      <c r="D269" s="269"/>
      <c r="E269" s="269"/>
      <c r="F269" s="269"/>
      <c r="G269" s="269"/>
    </row>
    <row r="270" spans="3:7" x14ac:dyDescent="0.3">
      <c r="C270" s="269"/>
      <c r="D270" s="269"/>
      <c r="E270" s="269"/>
      <c r="F270" s="269"/>
      <c r="G270" s="269"/>
    </row>
    <row r="271" spans="3:7" x14ac:dyDescent="0.3">
      <c r="C271" s="269"/>
      <c r="D271" s="269"/>
      <c r="E271" s="269"/>
      <c r="F271" s="269"/>
      <c r="G271" s="269"/>
    </row>
    <row r="272" spans="3:7" x14ac:dyDescent="0.3">
      <c r="C272" s="269"/>
      <c r="D272" s="269"/>
      <c r="E272" s="269"/>
      <c r="F272" s="269"/>
      <c r="G272" s="269"/>
    </row>
    <row r="273" spans="3:7" x14ac:dyDescent="0.3">
      <c r="C273" s="269"/>
      <c r="D273" s="269"/>
      <c r="E273" s="269"/>
      <c r="F273" s="269"/>
      <c r="G273" s="26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17</vt:i4>
      </vt:variant>
    </vt:vector>
  </HeadingPairs>
  <TitlesOfParts>
    <vt:vector size="40" baseType="lpstr">
      <vt:lpstr>Konszolidált</vt:lpstr>
      <vt:lpstr>Önkormányzat</vt:lpstr>
      <vt:lpstr>Mérleg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Maradványkimutatás</vt:lpstr>
      <vt:lpstr>Korm.funk.bevétel</vt:lpstr>
      <vt:lpstr>Korm.funkció kiadás</vt:lpstr>
      <vt:lpstr>Eredménykimutatás</vt:lpstr>
      <vt:lpstr>Vagyonmérleg</vt:lpstr>
      <vt:lpstr>Támogatások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Mérleg!Nyomtatási_terület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Hegedüs Loránt</cp:lastModifiedBy>
  <cp:lastPrinted>2020-06-08T13:50:46Z</cp:lastPrinted>
  <dcterms:created xsi:type="dcterms:W3CDTF">2016-06-13T10:40:04Z</dcterms:created>
  <dcterms:modified xsi:type="dcterms:W3CDTF">2020-06-08T13:51:03Z</dcterms:modified>
</cp:coreProperties>
</file>