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440" windowHeight="15390" firstSheet="1" activeTab="9"/>
  </bookViews>
  <sheets>
    <sheet name="1-33. melléklet" sheetId="1" r:id="rId1"/>
    <sheet name="34.melléklet" sheetId="3" r:id="rId2"/>
    <sheet name="35. melléklet" sheetId="2" r:id="rId3"/>
    <sheet name="36. melléklet" sheetId="5" r:id="rId4"/>
    <sheet name="36.1 melléklet " sheetId="6" r:id="rId5"/>
    <sheet name="36.2 melléklet" sheetId="7" r:id="rId6"/>
    <sheet name="36.3 melléklet" sheetId="8" r:id="rId7"/>
    <sheet name="36.4 melléklet " sheetId="9" r:id="rId8"/>
    <sheet name="36.5 melléklet " sheetId="10" r:id="rId9"/>
    <sheet name="38-41 melléklet" sheetId="4" r:id="rId10"/>
  </sheets>
  <definedNames>
    <definedName name="_xlnm.Print_Area" localSheetId="0">'1-33. melléklet'!$A$1:$I$1303</definedName>
    <definedName name="_xlnm.Print_Area" localSheetId="1">'34.melléklet'!$A$1:$G$1175</definedName>
    <definedName name="_xlnm.Print_Area" localSheetId="9">'38-41 melléklet'!$A$1:$E$54</definedName>
  </definedNames>
  <calcPr calcId="145621"/>
</workbook>
</file>

<file path=xl/calcChain.xml><?xml version="1.0" encoding="utf-8"?>
<calcChain xmlns="http://schemas.openxmlformats.org/spreadsheetml/2006/main">
  <c r="E11" i="4" l="1"/>
  <c r="C10" i="4"/>
  <c r="C9" i="4"/>
  <c r="D10" i="4"/>
  <c r="E10" i="4" s="1"/>
  <c r="D9" i="4"/>
  <c r="E9" i="4" s="1"/>
  <c r="E1303" i="1"/>
  <c r="E1279" i="1"/>
  <c r="H621" i="1"/>
  <c r="H622" i="1"/>
  <c r="H623" i="1"/>
  <c r="H624" i="1"/>
  <c r="H625" i="1"/>
  <c r="H569" i="1"/>
  <c r="H570" i="1"/>
  <c r="H571" i="1"/>
  <c r="H572" i="1"/>
  <c r="H573" i="1"/>
  <c r="F793" i="1"/>
  <c r="G793" i="1"/>
  <c r="F798" i="1"/>
  <c r="G798" i="1"/>
  <c r="F795" i="1"/>
  <c r="G795" i="1"/>
  <c r="F794" i="1"/>
  <c r="H794" i="1" s="1"/>
  <c r="G794" i="1"/>
  <c r="G791" i="1"/>
  <c r="G799" i="1" s="1"/>
  <c r="E798" i="1"/>
  <c r="E795" i="1"/>
  <c r="E794" i="1"/>
  <c r="E793" i="1"/>
  <c r="E791" i="1"/>
  <c r="F1162" i="1"/>
  <c r="E1117" i="1"/>
  <c r="F1055" i="1"/>
  <c r="F1020" i="1"/>
  <c r="E1020" i="1"/>
  <c r="E976" i="1"/>
  <c r="F929" i="1"/>
  <c r="F918" i="1"/>
  <c r="G424" i="1"/>
  <c r="G421" i="1"/>
  <c r="G422" i="1"/>
  <c r="F575" i="1"/>
  <c r="G536" i="1"/>
  <c r="H536" i="1" s="1"/>
  <c r="G538" i="1"/>
  <c r="G647" i="1"/>
  <c r="G575" i="1"/>
  <c r="H575" i="1" s="1"/>
  <c r="H614" i="1"/>
  <c r="E616" i="1"/>
  <c r="F616" i="1"/>
  <c r="G616" i="1"/>
  <c r="H619" i="1"/>
  <c r="H620" i="1"/>
  <c r="E627" i="1"/>
  <c r="F627" i="1"/>
  <c r="G627" i="1"/>
  <c r="H630" i="1"/>
  <c r="F631" i="1"/>
  <c r="G631" i="1"/>
  <c r="H21" i="2"/>
  <c r="F531" i="1"/>
  <c r="G528" i="1"/>
  <c r="F422" i="1"/>
  <c r="F421" i="1"/>
  <c r="H280" i="1"/>
  <c r="F281" i="1"/>
  <c r="G281" i="1"/>
  <c r="E281" i="1"/>
  <c r="F282" i="1"/>
  <c r="F226" i="1"/>
  <c r="F262" i="1"/>
  <c r="G262" i="1"/>
  <c r="E262" i="1"/>
  <c r="F259" i="1"/>
  <c r="G259" i="1"/>
  <c r="E259" i="1"/>
  <c r="F257" i="1"/>
  <c r="G257" i="1"/>
  <c r="E257" i="1"/>
  <c r="F255" i="1"/>
  <c r="G255" i="1"/>
  <c r="E255" i="1"/>
  <c r="C23" i="2"/>
  <c r="E808" i="3"/>
  <c r="D716" i="3"/>
  <c r="E712" i="3"/>
  <c r="D712" i="3"/>
  <c r="E709" i="3"/>
  <c r="D709" i="3"/>
  <c r="E683" i="3"/>
  <c r="D669" i="3"/>
  <c r="D590" i="3"/>
  <c r="E478" i="3"/>
  <c r="D478" i="3"/>
  <c r="E474" i="3"/>
  <c r="D474" i="3"/>
  <c r="E439" i="3"/>
  <c r="D499" i="3"/>
  <c r="D412" i="3"/>
  <c r="E355" i="3"/>
  <c r="D340" i="3"/>
  <c r="D322" i="3"/>
  <c r="D231" i="3"/>
  <c r="E228" i="3"/>
  <c r="D191" i="3"/>
  <c r="D97" i="3"/>
  <c r="D67" i="3"/>
  <c r="E67" i="3"/>
  <c r="E39" i="3"/>
  <c r="F720" i="1"/>
  <c r="F733" i="1" s="1"/>
  <c r="F711" i="1"/>
  <c r="G711" i="1"/>
  <c r="E711" i="1"/>
  <c r="F707" i="1"/>
  <c r="G707" i="1"/>
  <c r="E707" i="1"/>
  <c r="G327" i="1"/>
  <c r="H326" i="1"/>
  <c r="F327" i="1"/>
  <c r="E340" i="1"/>
  <c r="F164" i="1"/>
  <c r="F143" i="1"/>
  <c r="H139" i="1"/>
  <c r="H112" i="1"/>
  <c r="H113" i="1"/>
  <c r="H114" i="1"/>
  <c r="H115" i="1"/>
  <c r="F95" i="1"/>
  <c r="H85" i="1"/>
  <c r="H88" i="1"/>
  <c r="H7" i="1"/>
  <c r="H8" i="1"/>
  <c r="H9" i="1"/>
  <c r="H10" i="1"/>
  <c r="E13" i="1"/>
  <c r="E19" i="1" s="1"/>
  <c r="F13" i="1"/>
  <c r="F19" i="1" s="1"/>
  <c r="G13" i="1"/>
  <c r="G19" i="1" s="1"/>
  <c r="H14" i="1"/>
  <c r="H15" i="1"/>
  <c r="H17" i="1"/>
  <c r="H23" i="1"/>
  <c r="H24" i="1"/>
  <c r="E26" i="1"/>
  <c r="F26" i="1"/>
  <c r="G26" i="1"/>
  <c r="E27" i="1"/>
  <c r="E238" i="1" s="1"/>
  <c r="F27" i="1"/>
  <c r="F238" i="1" s="1"/>
  <c r="G27" i="1"/>
  <c r="G238" i="1" s="1"/>
  <c r="H28" i="1"/>
  <c r="H29" i="1"/>
  <c r="E30" i="1"/>
  <c r="E241" i="1" s="1"/>
  <c r="F30" i="1"/>
  <c r="F241" i="1" s="1"/>
  <c r="G30" i="1"/>
  <c r="G241" i="1" s="1"/>
  <c r="H31" i="1"/>
  <c r="E32" i="1"/>
  <c r="F32" i="1"/>
  <c r="F243" i="1" s="1"/>
  <c r="G32" i="1"/>
  <c r="G36" i="1" s="1"/>
  <c r="E34" i="1"/>
  <c r="F34" i="1"/>
  <c r="H34" i="1" s="1"/>
  <c r="H35" i="1"/>
  <c r="E37" i="1"/>
  <c r="E248" i="1" s="1"/>
  <c r="G37" i="1"/>
  <c r="H37" i="1" s="1"/>
  <c r="H40" i="1"/>
  <c r="H43" i="1"/>
  <c r="H45" i="1"/>
  <c r="E47" i="1"/>
  <c r="E54" i="1" s="1"/>
  <c r="F47" i="1"/>
  <c r="F54" i="1" s="1"/>
  <c r="G47" i="1"/>
  <c r="G260" i="1" s="1"/>
  <c r="H48" i="1"/>
  <c r="H49" i="1"/>
  <c r="H50" i="1"/>
  <c r="H55" i="1"/>
  <c r="H56" i="1"/>
  <c r="E57" i="1"/>
  <c r="F57" i="1"/>
  <c r="G57" i="1"/>
  <c r="E61" i="1"/>
  <c r="F61" i="1"/>
  <c r="H63" i="1"/>
  <c r="H65" i="1"/>
  <c r="H66" i="1"/>
  <c r="H67" i="1"/>
  <c r="E68" i="1"/>
  <c r="F68" i="1"/>
  <c r="G68" i="1"/>
  <c r="E70" i="1"/>
  <c r="E71" i="1" s="1"/>
  <c r="F70" i="1"/>
  <c r="F71" i="1" s="1"/>
  <c r="G70" i="1"/>
  <c r="G71" i="1"/>
  <c r="H80" i="1"/>
  <c r="E81" i="1"/>
  <c r="F81" i="1"/>
  <c r="G81" i="1"/>
  <c r="H83" i="1"/>
  <c r="E90" i="1"/>
  <c r="F90" i="1"/>
  <c r="F93" i="1" s="1"/>
  <c r="G90" i="1"/>
  <c r="H94" i="1"/>
  <c r="E95" i="1"/>
  <c r="E97" i="1" s="1"/>
  <c r="E98" i="1" s="1"/>
  <c r="G95" i="1"/>
  <c r="G97" i="1" s="1"/>
  <c r="H96" i="1"/>
  <c r="F97" i="1"/>
  <c r="F98" i="1" s="1"/>
  <c r="H108" i="1"/>
  <c r="E111" i="1"/>
  <c r="E118" i="1" s="1"/>
  <c r="F111" i="1"/>
  <c r="G111" i="1"/>
  <c r="F117" i="1"/>
  <c r="G117" i="1"/>
  <c r="H119" i="1"/>
  <c r="F120" i="1"/>
  <c r="G120" i="1"/>
  <c r="G122" i="1" s="1"/>
  <c r="G123" i="1" s="1"/>
  <c r="H121" i="1"/>
  <c r="E122" i="1"/>
  <c r="E123" i="1" s="1"/>
  <c r="E135" i="1"/>
  <c r="E137" i="1" s="1"/>
  <c r="F135" i="1"/>
  <c r="F137" i="1" s="1"/>
  <c r="G135" i="1"/>
  <c r="H136" i="1"/>
  <c r="H138" i="1"/>
  <c r="E140" i="1"/>
  <c r="F140" i="1"/>
  <c r="G140" i="1"/>
  <c r="H142" i="1"/>
  <c r="G143" i="1"/>
  <c r="H144" i="1"/>
  <c r="E145" i="1"/>
  <c r="E146" i="1" s="1"/>
  <c r="F145" i="1"/>
  <c r="F146" i="1" s="1"/>
  <c r="G145" i="1"/>
  <c r="G146" i="1" s="1"/>
  <c r="H157" i="1"/>
  <c r="H158" i="1"/>
  <c r="E159" i="1"/>
  <c r="E162" i="1" s="1"/>
  <c r="F159" i="1"/>
  <c r="F162" i="1" s="1"/>
  <c r="G159" i="1"/>
  <c r="H163" i="1"/>
  <c r="G164" i="1"/>
  <c r="H165" i="1"/>
  <c r="E166" i="1"/>
  <c r="E167" i="1" s="1"/>
  <c r="F166" i="1"/>
  <c r="F167" i="1" s="1"/>
  <c r="G166" i="1"/>
  <c r="G167" i="1" s="1"/>
  <c r="E169" i="1"/>
  <c r="H176" i="1"/>
  <c r="H177" i="1"/>
  <c r="E178" i="1"/>
  <c r="E179" i="1" s="1"/>
  <c r="F178" i="1"/>
  <c r="G178" i="1"/>
  <c r="G179" i="1" s="1"/>
  <c r="H180" i="1"/>
  <c r="F181" i="1"/>
  <c r="G181" i="1"/>
  <c r="G183" i="1" s="1"/>
  <c r="G184" i="1" s="1"/>
  <c r="H182" i="1"/>
  <c r="E183" i="1"/>
  <c r="E184" i="1" s="1"/>
  <c r="G195" i="1"/>
  <c r="H196" i="1"/>
  <c r="F197" i="1"/>
  <c r="G197" i="1"/>
  <c r="H198" i="1"/>
  <c r="F200" i="1"/>
  <c r="G200" i="1"/>
  <c r="H202" i="1"/>
  <c r="F203" i="1"/>
  <c r="G203" i="1"/>
  <c r="H204" i="1"/>
  <c r="E205" i="1"/>
  <c r="E207" i="1" s="1"/>
  <c r="F205" i="1"/>
  <c r="F206" i="1" s="1"/>
  <c r="G205" i="1"/>
  <c r="G206" i="1" s="1"/>
  <c r="E215" i="1"/>
  <c r="F215" i="1"/>
  <c r="G215" i="1"/>
  <c r="E216" i="1"/>
  <c r="F216" i="1"/>
  <c r="G216" i="1"/>
  <c r="E217" i="1"/>
  <c r="F217" i="1"/>
  <c r="G217" i="1"/>
  <c r="E218" i="1"/>
  <c r="F218" i="1"/>
  <c r="G218" i="1"/>
  <c r="F219" i="1"/>
  <c r="G219" i="1"/>
  <c r="F220" i="1"/>
  <c r="G220" i="1"/>
  <c r="E226" i="1"/>
  <c r="G226" i="1"/>
  <c r="F227" i="1"/>
  <c r="G227" i="1"/>
  <c r="E228" i="1"/>
  <c r="F228" i="1"/>
  <c r="G228" i="1"/>
  <c r="F229" i="1"/>
  <c r="G229" i="1"/>
  <c r="F230" i="1"/>
  <c r="G230" i="1"/>
  <c r="E232" i="1"/>
  <c r="F232" i="1"/>
  <c r="G232" i="1"/>
  <c r="E235" i="1"/>
  <c r="F235" i="1"/>
  <c r="G235" i="1"/>
  <c r="G236" i="1" s="1"/>
  <c r="E239" i="1"/>
  <c r="F239" i="1"/>
  <c r="G239" i="1"/>
  <c r="E240" i="1"/>
  <c r="F240" i="1"/>
  <c r="G240" i="1"/>
  <c r="E242" i="1"/>
  <c r="F242" i="1"/>
  <c r="G242" i="1"/>
  <c r="E244" i="1"/>
  <c r="F244" i="1"/>
  <c r="G244" i="1"/>
  <c r="E246" i="1"/>
  <c r="E245" i="1" s="1"/>
  <c r="F246" i="1"/>
  <c r="F245" i="1" s="1"/>
  <c r="G246" i="1"/>
  <c r="G245" i="1" s="1"/>
  <c r="F248" i="1"/>
  <c r="E249" i="1"/>
  <c r="E250" i="1"/>
  <c r="E251" i="1"/>
  <c r="F251" i="1"/>
  <c r="G251" i="1"/>
  <c r="E254" i="1"/>
  <c r="F254" i="1"/>
  <c r="G254" i="1"/>
  <c r="E256" i="1"/>
  <c r="F256" i="1"/>
  <c r="G256" i="1"/>
  <c r="E258" i="1"/>
  <c r="F258" i="1"/>
  <c r="G258" i="1"/>
  <c r="E261" i="1"/>
  <c r="F261" i="1"/>
  <c r="G261" i="1"/>
  <c r="E265" i="1"/>
  <c r="F265" i="1"/>
  <c r="G265" i="1"/>
  <c r="E267" i="1"/>
  <c r="E269" i="1" s="1"/>
  <c r="F267" i="1"/>
  <c r="F269" i="1" s="1"/>
  <c r="D17" i="2" s="1"/>
  <c r="G267" i="1"/>
  <c r="E270" i="1"/>
  <c r="F270" i="1"/>
  <c r="G270" i="1"/>
  <c r="E273" i="1"/>
  <c r="F273" i="1"/>
  <c r="G273" i="1"/>
  <c r="E275" i="1"/>
  <c r="F275" i="1"/>
  <c r="G275" i="1"/>
  <c r="E277" i="1"/>
  <c r="F277" i="1"/>
  <c r="G277" i="1"/>
  <c r="E282" i="1"/>
  <c r="G282" i="1"/>
  <c r="E284" i="1"/>
  <c r="F284" i="1"/>
  <c r="G284" i="1"/>
  <c r="H297" i="1"/>
  <c r="E298" i="1"/>
  <c r="F298" i="1"/>
  <c r="G298" i="1"/>
  <c r="H299" i="1"/>
  <c r="H300" i="1"/>
  <c r="H301" i="1"/>
  <c r="E302" i="1"/>
  <c r="F302" i="1"/>
  <c r="G302" i="1"/>
  <c r="H305" i="1"/>
  <c r="E306" i="1"/>
  <c r="F306" i="1"/>
  <c r="G306" i="1"/>
  <c r="H309" i="1"/>
  <c r="E310" i="1"/>
  <c r="F310" i="1"/>
  <c r="G310" i="1"/>
  <c r="H313" i="1"/>
  <c r="E314" i="1"/>
  <c r="F314" i="1"/>
  <c r="G314" i="1"/>
  <c r="H317" i="1"/>
  <c r="E318" i="1"/>
  <c r="F318" i="1"/>
  <c r="G318" i="1"/>
  <c r="H321" i="1"/>
  <c r="H322" i="1"/>
  <c r="H323" i="1"/>
  <c r="H325" i="1"/>
  <c r="E327" i="1"/>
  <c r="H330" i="1"/>
  <c r="E333" i="1"/>
  <c r="F333" i="1"/>
  <c r="G333" i="1"/>
  <c r="H336" i="1"/>
  <c r="H337" i="1"/>
  <c r="H338" i="1"/>
  <c r="F340" i="1"/>
  <c r="G340" i="1"/>
  <c r="H343" i="1"/>
  <c r="E344" i="1"/>
  <c r="F344" i="1"/>
  <c r="G344" i="1"/>
  <c r="E348" i="1"/>
  <c r="F348" i="1"/>
  <c r="G348" i="1"/>
  <c r="H351" i="1"/>
  <c r="E352" i="1"/>
  <c r="F352" i="1"/>
  <c r="G352" i="1"/>
  <c r="E359" i="1"/>
  <c r="F359" i="1"/>
  <c r="G359" i="1"/>
  <c r="H362" i="1"/>
  <c r="H363" i="1"/>
  <c r="H364" i="1"/>
  <c r="E365" i="1"/>
  <c r="F365" i="1"/>
  <c r="G365" i="1"/>
  <c r="H368" i="1"/>
  <c r="E369" i="1"/>
  <c r="F369" i="1"/>
  <c r="G369" i="1"/>
  <c r="H372" i="1"/>
  <c r="E373" i="1"/>
  <c r="F373" i="1"/>
  <c r="G373" i="1"/>
  <c r="H377" i="1"/>
  <c r="E378" i="1"/>
  <c r="F378" i="1"/>
  <c r="F423" i="1" s="1"/>
  <c r="G378" i="1"/>
  <c r="G423" i="1" s="1"/>
  <c r="H381" i="1"/>
  <c r="H383" i="1"/>
  <c r="H384" i="1"/>
  <c r="H386" i="1"/>
  <c r="E388" i="1"/>
  <c r="E425" i="1" s="1"/>
  <c r="E530" i="1" s="1"/>
  <c r="E744" i="1" s="1"/>
  <c r="F388" i="1"/>
  <c r="F425" i="1" s="1"/>
  <c r="G388" i="1"/>
  <c r="G425" i="1" s="1"/>
  <c r="G530" i="1" s="1"/>
  <c r="H391" i="1"/>
  <c r="H392" i="1"/>
  <c r="H393" i="1"/>
  <c r="E394" i="1"/>
  <c r="F394" i="1"/>
  <c r="G394" i="1"/>
  <c r="H397" i="1"/>
  <c r="E398" i="1"/>
  <c r="F398" i="1"/>
  <c r="G398" i="1"/>
  <c r="E402" i="1"/>
  <c r="F402" i="1"/>
  <c r="G402" i="1"/>
  <c r="H405" i="1"/>
  <c r="E406" i="1"/>
  <c r="F406" i="1"/>
  <c r="G406" i="1"/>
  <c r="H409" i="1"/>
  <c r="E410" i="1"/>
  <c r="F410" i="1"/>
  <c r="G410" i="1"/>
  <c r="F414" i="1"/>
  <c r="G414" i="1"/>
  <c r="E421" i="1"/>
  <c r="E422" i="1"/>
  <c r="E424" i="1"/>
  <c r="E531" i="1" s="1"/>
  <c r="E745" i="1" s="1"/>
  <c r="F538" i="1"/>
  <c r="F753" i="1" s="1"/>
  <c r="J23" i="2" s="1"/>
  <c r="H437" i="1"/>
  <c r="H438" i="1"/>
  <c r="H439" i="1"/>
  <c r="E440" i="1"/>
  <c r="F440" i="1"/>
  <c r="G440" i="1"/>
  <c r="H443" i="1"/>
  <c r="H444" i="1"/>
  <c r="E446" i="1"/>
  <c r="F446" i="1"/>
  <c r="G446" i="1"/>
  <c r="H449" i="1"/>
  <c r="H450" i="1"/>
  <c r="H451" i="1"/>
  <c r="E452" i="1"/>
  <c r="F452" i="1"/>
  <c r="G452" i="1"/>
  <c r="E455" i="1"/>
  <c r="F455" i="1"/>
  <c r="G455" i="1"/>
  <c r="G527" i="1" s="1"/>
  <c r="E456" i="1"/>
  <c r="F456" i="1"/>
  <c r="G456" i="1"/>
  <c r="E457" i="1"/>
  <c r="F457" i="1"/>
  <c r="G457" i="1"/>
  <c r="H468" i="1"/>
  <c r="H469" i="1"/>
  <c r="H470" i="1"/>
  <c r="E471" i="1"/>
  <c r="F471" i="1"/>
  <c r="G471" i="1"/>
  <c r="H480" i="1"/>
  <c r="H481" i="1"/>
  <c r="H482" i="1"/>
  <c r="E483" i="1"/>
  <c r="F483" i="1"/>
  <c r="G483" i="1"/>
  <c r="H492" i="1"/>
  <c r="H493" i="1"/>
  <c r="H494" i="1"/>
  <c r="E495" i="1"/>
  <c r="F495" i="1"/>
  <c r="G495" i="1"/>
  <c r="H504" i="1"/>
  <c r="H505" i="1"/>
  <c r="H506" i="1"/>
  <c r="E507" i="1"/>
  <c r="F507" i="1"/>
  <c r="G507" i="1"/>
  <c r="H516" i="1"/>
  <c r="H517" i="1"/>
  <c r="H518" i="1"/>
  <c r="E519" i="1"/>
  <c r="F519" i="1"/>
  <c r="G519" i="1"/>
  <c r="H553" i="1"/>
  <c r="H556" i="1"/>
  <c r="H557" i="1"/>
  <c r="H563" i="1"/>
  <c r="H564" i="1"/>
  <c r="H565" i="1"/>
  <c r="H566" i="1"/>
  <c r="H567" i="1"/>
  <c r="H568" i="1"/>
  <c r="E575" i="1"/>
  <c r="E590" i="1"/>
  <c r="E748" i="1" s="1"/>
  <c r="F590" i="1"/>
  <c r="F748" i="1" s="1"/>
  <c r="J18" i="2" s="1"/>
  <c r="G590" i="1"/>
  <c r="G534" i="1" s="1"/>
  <c r="F602" i="1"/>
  <c r="H642" i="1"/>
  <c r="E643" i="1"/>
  <c r="E647" i="1" s="1"/>
  <c r="F643" i="1"/>
  <c r="F647" i="1" s="1"/>
  <c r="G643" i="1"/>
  <c r="H658" i="1"/>
  <c r="E659" i="1"/>
  <c r="E663" i="1" s="1"/>
  <c r="F659" i="1"/>
  <c r="F663" i="1" s="1"/>
  <c r="G659" i="1"/>
  <c r="G663" i="1" s="1"/>
  <c r="E673" i="1"/>
  <c r="F673" i="1"/>
  <c r="G673" i="1"/>
  <c r="E692" i="1"/>
  <c r="F692" i="1"/>
  <c r="G692" i="1"/>
  <c r="E696" i="1"/>
  <c r="F696" i="1"/>
  <c r="G696" i="1"/>
  <c r="E720" i="1"/>
  <c r="E733" i="1" s="1"/>
  <c r="G746" i="1"/>
  <c r="K21" i="2" s="1"/>
  <c r="E750" i="1"/>
  <c r="E753" i="1"/>
  <c r="H763" i="1"/>
  <c r="H764" i="1"/>
  <c r="H770" i="1"/>
  <c r="H774" i="1"/>
  <c r="H775" i="1"/>
  <c r="E782" i="1"/>
  <c r="F782" i="1"/>
  <c r="G782" i="1"/>
  <c r="H791" i="1"/>
  <c r="H793" i="1"/>
  <c r="H795" i="1"/>
  <c r="E799" i="1"/>
  <c r="E808" i="1"/>
  <c r="F808" i="1"/>
  <c r="G808" i="1"/>
  <c r="G820" i="1" s="1"/>
  <c r="E812" i="1"/>
  <c r="F812" i="1"/>
  <c r="I829" i="1"/>
  <c r="I830" i="1"/>
  <c r="F830" i="1" s="1"/>
  <c r="I831" i="1"/>
  <c r="I833" i="1"/>
  <c r="F833" i="1" s="1"/>
  <c r="I834" i="1"/>
  <c r="I835" i="1"/>
  <c r="I836" i="1"/>
  <c r="I837" i="1"/>
  <c r="I838" i="1"/>
  <c r="F838" i="1" s="1"/>
  <c r="I839" i="1"/>
  <c r="I840" i="1"/>
  <c r="F840" i="1" s="1"/>
  <c r="E841" i="1"/>
  <c r="G841" i="1"/>
  <c r="H841" i="1"/>
  <c r="E848" i="1"/>
  <c r="E850" i="1"/>
  <c r="E853" i="1"/>
  <c r="E863" i="1"/>
  <c r="E864" i="1"/>
  <c r="E865" i="1"/>
  <c r="E888" i="1"/>
  <c r="E1188" i="1" s="1"/>
  <c r="F888" i="1"/>
  <c r="F1188" i="1" s="1"/>
  <c r="E890" i="1"/>
  <c r="F890" i="1"/>
  <c r="E893" i="1"/>
  <c r="F893" i="1"/>
  <c r="E896" i="1"/>
  <c r="F896" i="1"/>
  <c r="E900" i="1"/>
  <c r="F900" i="1"/>
  <c r="E904" i="1"/>
  <c r="F904" i="1"/>
  <c r="E908" i="1"/>
  <c r="E1207" i="1" s="1"/>
  <c r="F908" i="1"/>
  <c r="E910" i="1"/>
  <c r="F910" i="1"/>
  <c r="E929" i="1"/>
  <c r="E958" i="1"/>
  <c r="F958" i="1"/>
  <c r="E961" i="1"/>
  <c r="E965" i="1" s="1"/>
  <c r="F961" i="1"/>
  <c r="F965" i="1" s="1"/>
  <c r="F976" i="1"/>
  <c r="E987" i="1"/>
  <c r="E990" i="1" s="1"/>
  <c r="F987" i="1"/>
  <c r="E996" i="1"/>
  <c r="F996" i="1"/>
  <c r="E999" i="1"/>
  <c r="F999" i="1"/>
  <c r="E1011" i="1"/>
  <c r="F1011" i="1"/>
  <c r="E1029" i="1"/>
  <c r="F1029" i="1"/>
  <c r="E1032" i="1"/>
  <c r="F1032" i="1"/>
  <c r="E1044" i="1"/>
  <c r="F1044" i="1"/>
  <c r="E1055" i="1"/>
  <c r="E1064" i="1"/>
  <c r="F1064" i="1"/>
  <c r="E1067" i="1"/>
  <c r="F1067" i="1"/>
  <c r="E1079" i="1"/>
  <c r="F1079" i="1"/>
  <c r="E1091" i="1"/>
  <c r="F1091" i="1"/>
  <c r="E1100" i="1"/>
  <c r="F1100" i="1"/>
  <c r="E1103" i="1"/>
  <c r="F1103" i="1"/>
  <c r="F1117" i="1"/>
  <c r="E1125" i="1"/>
  <c r="F1125" i="1"/>
  <c r="E1134" i="1"/>
  <c r="F1134" i="1"/>
  <c r="E1137" i="1"/>
  <c r="F1137" i="1"/>
  <c r="E1150" i="1"/>
  <c r="F1150" i="1"/>
  <c r="E1162" i="1"/>
  <c r="E1167" i="1"/>
  <c r="E1169" i="1" s="1"/>
  <c r="F1167" i="1"/>
  <c r="F1169" i="1" s="1"/>
  <c r="E1172" i="1"/>
  <c r="F1172" i="1"/>
  <c r="E1175" i="1"/>
  <c r="F1175" i="1"/>
  <c r="E1184" i="1"/>
  <c r="F1184" i="1"/>
  <c r="E1185" i="1"/>
  <c r="F1185" i="1"/>
  <c r="E1186" i="1"/>
  <c r="F1186" i="1"/>
  <c r="E1191" i="1"/>
  <c r="F1191" i="1"/>
  <c r="E1192" i="1"/>
  <c r="F1192" i="1"/>
  <c r="E1194" i="1"/>
  <c r="F1194" i="1"/>
  <c r="E1195" i="1"/>
  <c r="F1195" i="1"/>
  <c r="E1197" i="1"/>
  <c r="F1197" i="1"/>
  <c r="E1198" i="1"/>
  <c r="F1198" i="1"/>
  <c r="E1200" i="1"/>
  <c r="F1200" i="1"/>
  <c r="E1201" i="1"/>
  <c r="F1201" i="1"/>
  <c r="E1202" i="1"/>
  <c r="F1202" i="1"/>
  <c r="E1204" i="1"/>
  <c r="F1204" i="1"/>
  <c r="E1205" i="1"/>
  <c r="F1205" i="1"/>
  <c r="E1206" i="1"/>
  <c r="F1206" i="1"/>
  <c r="F1207" i="1"/>
  <c r="E1208" i="1"/>
  <c r="F1208" i="1"/>
  <c r="E1210" i="1"/>
  <c r="E1209" i="1" s="1"/>
  <c r="F1210" i="1"/>
  <c r="F1209" i="1" s="1"/>
  <c r="E1211" i="1"/>
  <c r="F1211" i="1"/>
  <c r="E1212" i="1"/>
  <c r="F1212" i="1"/>
  <c r="E1213" i="1"/>
  <c r="F1213" i="1"/>
  <c r="E1214" i="1"/>
  <c r="F1214" i="1"/>
  <c r="E1216" i="1"/>
  <c r="F1216" i="1"/>
  <c r="E1217" i="1"/>
  <c r="F1217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2" i="1"/>
  <c r="E1237" i="1" s="1"/>
  <c r="E1241" i="1" s="1"/>
  <c r="F1232" i="1"/>
  <c r="F1237" i="1" s="1"/>
  <c r="F1241" i="1" s="1"/>
  <c r="E1243" i="1"/>
  <c r="F1243" i="1"/>
  <c r="E1244" i="1"/>
  <c r="F1244" i="1"/>
  <c r="E1245" i="1"/>
  <c r="F1245" i="1"/>
  <c r="E1247" i="1"/>
  <c r="F1247" i="1"/>
  <c r="E1248" i="1"/>
  <c r="F1248" i="1"/>
  <c r="E1268" i="1"/>
  <c r="F1268" i="1"/>
  <c r="E1274" i="1"/>
  <c r="F1274" i="1"/>
  <c r="F1279" i="1"/>
  <c r="G1279" i="1"/>
  <c r="E1284" i="1"/>
  <c r="F1284" i="1"/>
  <c r="G1284" i="1"/>
  <c r="E1289" i="1"/>
  <c r="F1289" i="1"/>
  <c r="G1289" i="1"/>
  <c r="E1294" i="1"/>
  <c r="F1294" i="1"/>
  <c r="G1294" i="1"/>
  <c r="E1299" i="1"/>
  <c r="F1299" i="1"/>
  <c r="E1301" i="1"/>
  <c r="F1301" i="1"/>
  <c r="E1302" i="1"/>
  <c r="F1302" i="1"/>
  <c r="F1303" i="1"/>
  <c r="F799" i="1" l="1"/>
  <c r="F529" i="1"/>
  <c r="G529" i="1"/>
  <c r="G748" i="1"/>
  <c r="K18" i="2" s="1"/>
  <c r="E712" i="1"/>
  <c r="F528" i="1"/>
  <c r="F534" i="1"/>
  <c r="H627" i="1"/>
  <c r="G531" i="1"/>
  <c r="G745" i="1" s="1"/>
  <c r="K11" i="2" s="1"/>
  <c r="F712" i="1"/>
  <c r="F260" i="1"/>
  <c r="H260" i="1" s="1"/>
  <c r="F287" i="1"/>
  <c r="G628" i="1"/>
  <c r="G632" i="1" s="1"/>
  <c r="G533" i="1" s="1"/>
  <c r="G712" i="1"/>
  <c r="H712" i="1" s="1"/>
  <c r="F286" i="1"/>
  <c r="D11" i="2" s="1"/>
  <c r="G224" i="1"/>
  <c r="F527" i="1"/>
  <c r="E596" i="1"/>
  <c r="G286" i="1"/>
  <c r="E11" i="2" s="1"/>
  <c r="G287" i="1"/>
  <c r="E260" i="1"/>
  <c r="H707" i="1"/>
  <c r="F224" i="1"/>
  <c r="H281" i="1"/>
  <c r="F628" i="1"/>
  <c r="E628" i="1"/>
  <c r="H616" i="1"/>
  <c r="E93" i="1"/>
  <c r="E697" i="1"/>
  <c r="F682" i="1"/>
  <c r="H406" i="1"/>
  <c r="H68" i="1"/>
  <c r="F1128" i="1"/>
  <c r="F990" i="1"/>
  <c r="H216" i="1"/>
  <c r="G744" i="1"/>
  <c r="K10" i="2" s="1"/>
  <c r="H394" i="1"/>
  <c r="E420" i="1"/>
  <c r="E1001" i="1"/>
  <c r="E1002" i="1" s="1"/>
  <c r="E820" i="1"/>
  <c r="G596" i="1"/>
  <c r="H440" i="1"/>
  <c r="H218" i="1"/>
  <c r="H203" i="1"/>
  <c r="G427" i="1"/>
  <c r="G697" i="1"/>
  <c r="E1177" i="1"/>
  <c r="H13" i="1"/>
  <c r="H471" i="1"/>
  <c r="E454" i="1"/>
  <c r="E276" i="1"/>
  <c r="H267" i="1"/>
  <c r="E266" i="1"/>
  <c r="H327" i="1"/>
  <c r="F458" i="1"/>
  <c r="H259" i="1"/>
  <c r="E224" i="1"/>
  <c r="E1196" i="1"/>
  <c r="E1190" i="1"/>
  <c r="E1165" i="1"/>
  <c r="E1139" i="1"/>
  <c r="F1094" i="1"/>
  <c r="F1023" i="1"/>
  <c r="G269" i="1"/>
  <c r="E283" i="1"/>
  <c r="H238" i="1"/>
  <c r="F1203" i="1"/>
  <c r="F1196" i="1"/>
  <c r="F1193" i="1"/>
  <c r="E1069" i="1"/>
  <c r="E1058" i="1"/>
  <c r="H799" i="1"/>
  <c r="H369" i="1"/>
  <c r="H352" i="1"/>
  <c r="H333" i="1"/>
  <c r="H318" i="1"/>
  <c r="H302" i="1"/>
  <c r="G237" i="1"/>
  <c r="E36" i="1"/>
  <c r="H71" i="1"/>
  <c r="E1034" i="1"/>
  <c r="F1001" i="1"/>
  <c r="H663" i="1"/>
  <c r="H643" i="1"/>
  <c r="H507" i="1"/>
  <c r="H483" i="1"/>
  <c r="E458" i="1"/>
  <c r="G458" i="1"/>
  <c r="H452" i="1"/>
  <c r="G454" i="1"/>
  <c r="H410" i="1"/>
  <c r="H388" i="1"/>
  <c r="H314" i="1"/>
  <c r="F36" i="1"/>
  <c r="F41" i="1" s="1"/>
  <c r="F64" i="1" s="1"/>
  <c r="F72" i="1" s="1"/>
  <c r="E1246" i="1"/>
  <c r="F1177" i="1"/>
  <c r="E1094" i="1"/>
  <c r="F1058" i="1"/>
  <c r="F1034" i="1"/>
  <c r="E243" i="1"/>
  <c r="E247" i="1" s="1"/>
  <c r="E253" i="1" s="1"/>
  <c r="H30" i="1"/>
  <c r="F1139" i="1"/>
  <c r="F820" i="1"/>
  <c r="E632" i="1"/>
  <c r="H519" i="1"/>
  <c r="H373" i="1"/>
  <c r="H340" i="1"/>
  <c r="H298" i="1"/>
  <c r="H251" i="1"/>
  <c r="F247" i="1"/>
  <c r="F253" i="1" s="1"/>
  <c r="D8" i="2" s="1"/>
  <c r="H242" i="1"/>
  <c r="H239" i="1"/>
  <c r="E237" i="1"/>
  <c r="H217" i="1"/>
  <c r="H70" i="1"/>
  <c r="E185" i="1"/>
  <c r="F1246" i="1"/>
  <c r="F1189" i="1"/>
  <c r="F1218" i="1" s="1"/>
  <c r="H495" i="1"/>
  <c r="E1249" i="1"/>
  <c r="E1199" i="1"/>
  <c r="E1193" i="1"/>
  <c r="F1190" i="1"/>
  <c r="E1128" i="1"/>
  <c r="E1105" i="1"/>
  <c r="F1069" i="1"/>
  <c r="E918" i="1"/>
  <c r="E936" i="1" s="1"/>
  <c r="E966" i="1" s="1"/>
  <c r="E855" i="1"/>
  <c r="F697" i="1"/>
  <c r="E682" i="1"/>
  <c r="F596" i="1"/>
  <c r="H398" i="1"/>
  <c r="G276" i="1"/>
  <c r="E10" i="2" s="1"/>
  <c r="H228" i="1"/>
  <c r="E221" i="1"/>
  <c r="H200" i="1"/>
  <c r="E41" i="1"/>
  <c r="E64" i="1" s="1"/>
  <c r="E72" i="1" s="1"/>
  <c r="H26" i="1"/>
  <c r="E1203" i="1"/>
  <c r="F841" i="1"/>
  <c r="H227" i="1"/>
  <c r="G221" i="1"/>
  <c r="F221" i="1"/>
  <c r="E141" i="1"/>
  <c r="E147" i="1" s="1"/>
  <c r="F1249" i="1"/>
  <c r="F1199" i="1"/>
  <c r="F1165" i="1"/>
  <c r="F1105" i="1"/>
  <c r="E1023" i="1"/>
  <c r="I841" i="1"/>
  <c r="H782" i="1"/>
  <c r="H378" i="1"/>
  <c r="H365" i="1"/>
  <c r="H344" i="1"/>
  <c r="E286" i="1"/>
  <c r="F276" i="1"/>
  <c r="D10" i="2" s="1"/>
  <c r="H262" i="1"/>
  <c r="G248" i="1"/>
  <c r="H248" i="1" s="1"/>
  <c r="G243" i="1"/>
  <c r="G247" i="1" s="1"/>
  <c r="H240" i="1"/>
  <c r="H215" i="1"/>
  <c r="H159" i="1"/>
  <c r="E124" i="1"/>
  <c r="H57" i="1"/>
  <c r="H19" i="1"/>
  <c r="E206" i="1"/>
  <c r="E741" i="1"/>
  <c r="E528" i="1"/>
  <c r="E742" i="1" s="1"/>
  <c r="E427" i="1"/>
  <c r="E529" i="1"/>
  <c r="E743" i="1" s="1"/>
  <c r="G283" i="1"/>
  <c r="H205" i="1"/>
  <c r="F201" i="1"/>
  <c r="F207" i="1" s="1"/>
  <c r="G201" i="1"/>
  <c r="G207" i="1" s="1"/>
  <c r="H197" i="1"/>
  <c r="G185" i="1"/>
  <c r="H178" i="1"/>
  <c r="H167" i="1"/>
  <c r="F168" i="1"/>
  <c r="H166" i="1"/>
  <c r="G162" i="1"/>
  <c r="G168" i="1" s="1"/>
  <c r="E168" i="1"/>
  <c r="H145" i="1"/>
  <c r="H146" i="1"/>
  <c r="H143" i="1"/>
  <c r="H255" i="1"/>
  <c r="H140" i="1"/>
  <c r="F141" i="1"/>
  <c r="F147" i="1" s="1"/>
  <c r="H120" i="1"/>
  <c r="F122" i="1"/>
  <c r="F123" i="1" s="1"/>
  <c r="H123" i="1" s="1"/>
  <c r="G118" i="1"/>
  <c r="G124" i="1" s="1"/>
  <c r="E99" i="1"/>
  <c r="H95" i="1"/>
  <c r="H97" i="1"/>
  <c r="F99" i="1"/>
  <c r="H261" i="1"/>
  <c r="H90" i="1"/>
  <c r="H111" i="1"/>
  <c r="F118" i="1"/>
  <c r="H81" i="1"/>
  <c r="G93" i="1"/>
  <c r="H455" i="1"/>
  <c r="H421" i="1"/>
  <c r="H306" i="1"/>
  <c r="G420" i="1"/>
  <c r="F746" i="1"/>
  <c r="J21" i="2" s="1"/>
  <c r="H456" i="1"/>
  <c r="H426" i="1"/>
  <c r="H422" i="1"/>
  <c r="F742" i="1"/>
  <c r="J8" i="2" s="1"/>
  <c r="F420" i="1"/>
  <c r="H310" i="1"/>
  <c r="H282" i="1"/>
  <c r="F237" i="1"/>
  <c r="F179" i="1"/>
  <c r="H27" i="1"/>
  <c r="G41" i="1"/>
  <c r="H424" i="1"/>
  <c r="H241" i="1"/>
  <c r="H164" i="1"/>
  <c r="F283" i="1"/>
  <c r="H673" i="1"/>
  <c r="H446" i="1"/>
  <c r="F454" i="1"/>
  <c r="G266" i="1"/>
  <c r="E9" i="2" s="1"/>
  <c r="H206" i="1"/>
  <c r="G98" i="1"/>
  <c r="H98" i="1" s="1"/>
  <c r="E746" i="1"/>
  <c r="H692" i="1"/>
  <c r="H659" i="1"/>
  <c r="H457" i="1"/>
  <c r="H235" i="1"/>
  <c r="F236" i="1"/>
  <c r="H236" i="1" s="1"/>
  <c r="F183" i="1"/>
  <c r="F184" i="1" s="1"/>
  <c r="H184" i="1" s="1"/>
  <c r="H181" i="1"/>
  <c r="H135" i="1"/>
  <c r="G137" i="1"/>
  <c r="H47" i="1"/>
  <c r="G54" i="1"/>
  <c r="H54" i="1" s="1"/>
  <c r="H273" i="1"/>
  <c r="H226" i="1"/>
  <c r="G747" i="1" l="1"/>
  <c r="K17" i="2" s="1"/>
  <c r="E533" i="1"/>
  <c r="H628" i="1"/>
  <c r="E539" i="1"/>
  <c r="F1106" i="1"/>
  <c r="E1189" i="1"/>
  <c r="E1218" i="1" s="1"/>
  <c r="E1231" i="1" s="1"/>
  <c r="E231" i="1"/>
  <c r="E279" i="1" s="1"/>
  <c r="F632" i="1"/>
  <c r="H269" i="1"/>
  <c r="E17" i="2"/>
  <c r="E287" i="1"/>
  <c r="C11" i="2"/>
  <c r="F266" i="1"/>
  <c r="H697" i="1"/>
  <c r="H283" i="1"/>
  <c r="F1140" i="1"/>
  <c r="H425" i="1"/>
  <c r="F530" i="1"/>
  <c r="H530" i="1" s="1"/>
  <c r="F1178" i="1"/>
  <c r="F1002" i="1"/>
  <c r="H237" i="1"/>
  <c r="H458" i="1"/>
  <c r="E1140" i="1"/>
  <c r="E1178" i="1"/>
  <c r="H36" i="1"/>
  <c r="E1253" i="1"/>
  <c r="F427" i="1"/>
  <c r="H427" i="1" s="1"/>
  <c r="F231" i="1"/>
  <c r="D7" i="2" s="1"/>
  <c r="E1070" i="1"/>
  <c r="E747" i="1"/>
  <c r="E751" i="1" s="1"/>
  <c r="E754" i="1" s="1"/>
  <c r="H276" i="1"/>
  <c r="F1035" i="1"/>
  <c r="F1070" i="1"/>
  <c r="F1231" i="1"/>
  <c r="H168" i="1"/>
  <c r="E1035" i="1"/>
  <c r="E1106" i="1"/>
  <c r="F1253" i="1"/>
  <c r="G682" i="1"/>
  <c r="H682" i="1" s="1"/>
  <c r="H454" i="1"/>
  <c r="H647" i="1"/>
  <c r="H201" i="1"/>
  <c r="F936" i="1"/>
  <c r="F966" i="1" s="1"/>
  <c r="H221" i="1"/>
  <c r="G231" i="1"/>
  <c r="E7" i="2" s="1"/>
  <c r="H162" i="1"/>
  <c r="H122" i="1"/>
  <c r="F124" i="1"/>
  <c r="H124" i="1" s="1"/>
  <c r="H224" i="1"/>
  <c r="H531" i="1"/>
  <c r="F745" i="1"/>
  <c r="F185" i="1"/>
  <c r="H185" i="1" s="1"/>
  <c r="H179" i="1"/>
  <c r="F741" i="1"/>
  <c r="J7" i="2" s="1"/>
  <c r="H137" i="1"/>
  <c r="G141" i="1"/>
  <c r="H183" i="1"/>
  <c r="H247" i="1"/>
  <c r="G253" i="1"/>
  <c r="H538" i="1"/>
  <c r="G753" i="1"/>
  <c r="H93" i="1"/>
  <c r="G99" i="1"/>
  <c r="H99" i="1" s="1"/>
  <c r="H118" i="1"/>
  <c r="H423" i="1"/>
  <c r="F743" i="1"/>
  <c r="J9" i="2" s="1"/>
  <c r="H286" i="1"/>
  <c r="G742" i="1"/>
  <c r="H528" i="1"/>
  <c r="G743" i="1"/>
  <c r="K9" i="2" s="1"/>
  <c r="H534" i="1"/>
  <c r="H748" i="1"/>
  <c r="H41" i="1"/>
  <c r="E862" i="1"/>
  <c r="E868" i="1" s="1"/>
  <c r="E870" i="1" s="1"/>
  <c r="E871" i="1" s="1"/>
  <c r="G64" i="1"/>
  <c r="H207" i="1"/>
  <c r="G741" i="1"/>
  <c r="K7" i="2" s="1"/>
  <c r="H527" i="1"/>
  <c r="E105" i="3"/>
  <c r="D105" i="3"/>
  <c r="E97" i="3"/>
  <c r="E69" i="3"/>
  <c r="D69" i="3"/>
  <c r="E57" i="3"/>
  <c r="D57" i="3"/>
  <c r="H745" i="1" l="1"/>
  <c r="J11" i="2"/>
  <c r="E288" i="1"/>
  <c r="H753" i="1"/>
  <c r="K23" i="2"/>
  <c r="H742" i="1"/>
  <c r="K8" i="2"/>
  <c r="H632" i="1"/>
  <c r="F533" i="1"/>
  <c r="F539" i="1" s="1"/>
  <c r="F747" i="1"/>
  <c r="J17" i="2" s="1"/>
  <c r="H266" i="1"/>
  <c r="D9" i="2"/>
  <c r="H253" i="1"/>
  <c r="E8" i="2"/>
  <c r="H287" i="1"/>
  <c r="F744" i="1"/>
  <c r="E1254" i="1"/>
  <c r="H231" i="1"/>
  <c r="F279" i="1"/>
  <c r="F288" i="1" s="1"/>
  <c r="F1254" i="1"/>
  <c r="G539" i="1"/>
  <c r="H529" i="1"/>
  <c r="G279" i="1"/>
  <c r="G288" i="1" s="1"/>
  <c r="H741" i="1"/>
  <c r="H64" i="1"/>
  <c r="G72" i="1"/>
  <c r="H72" i="1" s="1"/>
  <c r="H743" i="1"/>
  <c r="H141" i="1"/>
  <c r="G147" i="1"/>
  <c r="H147" i="1" s="1"/>
  <c r="H744" i="1" l="1"/>
  <c r="J10" i="2"/>
  <c r="F751" i="1"/>
  <c r="F754" i="1" s="1"/>
  <c r="H279" i="1"/>
  <c r="H533" i="1"/>
  <c r="H288" i="1"/>
  <c r="H539" i="1"/>
  <c r="N428" i="1"/>
  <c r="K539" i="1"/>
  <c r="H747" i="1" l="1"/>
  <c r="G751" i="1"/>
  <c r="D477" i="3"/>
  <c r="D470" i="3"/>
  <c r="D461" i="3"/>
  <c r="D457" i="3"/>
  <c r="D458" i="3" s="1"/>
  <c r="D450" i="3"/>
  <c r="D452" i="3" s="1"/>
  <c r="D439" i="3"/>
  <c r="D436" i="3"/>
  <c r="D544" i="3"/>
  <c r="D545" i="3" s="1"/>
  <c r="D529" i="3"/>
  <c r="D525" i="3"/>
  <c r="D520" i="3"/>
  <c r="D512" i="3"/>
  <c r="D427" i="3"/>
  <c r="D421" i="3"/>
  <c r="D408" i="3"/>
  <c r="D403" i="3"/>
  <c r="D398" i="3"/>
  <c r="D395" i="3"/>
  <c r="E340" i="3"/>
  <c r="E322" i="3"/>
  <c r="D361" i="3"/>
  <c r="D355" i="3"/>
  <c r="D358" i="3" s="1"/>
  <c r="D352" i="3"/>
  <c r="D343" i="3"/>
  <c r="D332" i="3"/>
  <c r="D334" i="3" s="1"/>
  <c r="D318" i="3"/>
  <c r="D900" i="3"/>
  <c r="D901" i="3" s="1"/>
  <c r="D885" i="3"/>
  <c r="D881" i="3"/>
  <c r="D876" i="3"/>
  <c r="D868" i="3"/>
  <c r="D834" i="3"/>
  <c r="D831" i="3"/>
  <c r="D826" i="3"/>
  <c r="D817" i="3"/>
  <c r="D813" i="3"/>
  <c r="D814" i="3" s="1"/>
  <c r="D806" i="3"/>
  <c r="D808" i="3" s="1"/>
  <c r="D801" i="3"/>
  <c r="D795" i="3"/>
  <c r="D792" i="3"/>
  <c r="D798" i="3" l="1"/>
  <c r="D428" i="3"/>
  <c r="D362" i="3"/>
  <c r="D324" i="3"/>
  <c r="D345" i="3" s="1"/>
  <c r="G754" i="1"/>
  <c r="H754" i="1" s="1"/>
  <c r="H751" i="1"/>
  <c r="D415" i="3"/>
  <c r="D429" i="3" s="1"/>
  <c r="D888" i="3"/>
  <c r="D902" i="3" s="1"/>
  <c r="D835" i="3"/>
  <c r="D442" i="3"/>
  <c r="D463" i="3" s="1"/>
  <c r="D532" i="3"/>
  <c r="D546" i="3" s="1"/>
  <c r="D819" i="3"/>
  <c r="D782" i="3"/>
  <c r="D783" i="3" s="1"/>
  <c r="D767" i="3"/>
  <c r="D763" i="3"/>
  <c r="D758" i="3"/>
  <c r="D750" i="3"/>
  <c r="E669" i="3"/>
  <c r="D715" i="3"/>
  <c r="D706" i="3"/>
  <c r="D697" i="3"/>
  <c r="D693" i="3"/>
  <c r="D694" i="3" s="1"/>
  <c r="D686" i="3"/>
  <c r="D683" i="3"/>
  <c r="D672" i="3"/>
  <c r="D688" i="3" l="1"/>
  <c r="D770" i="3"/>
  <c r="D784" i="3" s="1"/>
  <c r="D675" i="3"/>
  <c r="D699" i="3" s="1"/>
  <c r="D659" i="3"/>
  <c r="D660" i="3" s="1"/>
  <c r="D644" i="3"/>
  <c r="D640" i="3"/>
  <c r="D635" i="3"/>
  <c r="D627" i="3"/>
  <c r="E590" i="3"/>
  <c r="E568" i="3"/>
  <c r="D593" i="3"/>
  <c r="D586" i="3"/>
  <c r="D577" i="3"/>
  <c r="D574" i="3"/>
  <c r="D568" i="3"/>
  <c r="D570" i="3" s="1"/>
  <c r="D557" i="3"/>
  <c r="D560" i="3" s="1"/>
  <c r="D309" i="3"/>
  <c r="D303" i="3"/>
  <c r="D294" i="3"/>
  <c r="D290" i="3"/>
  <c r="D285" i="3"/>
  <c r="D280" i="3"/>
  <c r="D277" i="3"/>
  <c r="E231" i="3"/>
  <c r="E191" i="3"/>
  <c r="D240" i="3"/>
  <c r="D235" i="3"/>
  <c r="D228" i="3"/>
  <c r="D219" i="3"/>
  <c r="D214" i="3"/>
  <c r="D210" i="3"/>
  <c r="D204" i="3"/>
  <c r="D201" i="3"/>
  <c r="D193" i="3"/>
  <c r="D310" i="3" l="1"/>
  <c r="D215" i="3"/>
  <c r="D206" i="3"/>
  <c r="D221" i="3" s="1"/>
  <c r="D594" i="3"/>
  <c r="D647" i="3"/>
  <c r="D661" i="3" s="1"/>
  <c r="D579" i="3"/>
  <c r="D297" i="3"/>
  <c r="D311" i="3" s="1"/>
  <c r="D241" i="3"/>
  <c r="E817" i="3" l="1"/>
  <c r="E697" i="3"/>
  <c r="E627" i="3"/>
  <c r="E577" i="3"/>
  <c r="E461" i="3"/>
  <c r="E358" i="3"/>
  <c r="E343" i="3"/>
  <c r="E235" i="3"/>
  <c r="E219" i="3"/>
  <c r="K20" i="2"/>
  <c r="K22" i="2" s="1"/>
  <c r="E900" i="3" l="1"/>
  <c r="E901" i="3" s="1"/>
  <c r="E885" i="3"/>
  <c r="E881" i="3"/>
  <c r="E876" i="3"/>
  <c r="E801" i="3"/>
  <c r="E782" i="3"/>
  <c r="E783" i="3" s="1"/>
  <c r="E767" i="3"/>
  <c r="E763" i="3"/>
  <c r="E758" i="3"/>
  <c r="E574" i="3"/>
  <c r="E436" i="3"/>
  <c r="E427" i="3"/>
  <c r="E659" i="3"/>
  <c r="E660" i="3" s="1"/>
  <c r="E644" i="3"/>
  <c r="E640" i="3"/>
  <c r="E635" i="3"/>
  <c r="E544" i="3"/>
  <c r="E545" i="3" s="1"/>
  <c r="E529" i="3"/>
  <c r="E520" i="3"/>
  <c r="E179" i="3"/>
  <c r="D179" i="3"/>
  <c r="E173" i="3"/>
  <c r="D173" i="3"/>
  <c r="E164" i="3"/>
  <c r="D164" i="3"/>
  <c r="E160" i="3"/>
  <c r="D160" i="3"/>
  <c r="E155" i="3"/>
  <c r="D155" i="3"/>
  <c r="E150" i="3"/>
  <c r="D150" i="3"/>
  <c r="E147" i="3"/>
  <c r="D147" i="3"/>
  <c r="E309" i="3"/>
  <c r="E303" i="3"/>
  <c r="E294" i="3"/>
  <c r="E290" i="3"/>
  <c r="E285" i="3"/>
  <c r="E280" i="3"/>
  <c r="E277" i="3"/>
  <c r="E421" i="3"/>
  <c r="E398" i="3"/>
  <c r="E201" i="3"/>
  <c r="E84" i="3"/>
  <c r="D84" i="3"/>
  <c r="E12" i="3"/>
  <c r="E36" i="3" s="1"/>
  <c r="D12" i="3"/>
  <c r="E428" i="3" l="1"/>
  <c r="D167" i="3"/>
  <c r="E297" i="3"/>
  <c r="E310" i="3"/>
  <c r="D180" i="3"/>
  <c r="E167" i="3"/>
  <c r="E180" i="3"/>
  <c r="D181" i="3" l="1"/>
  <c r="E311" i="3"/>
  <c r="E181" i="3"/>
  <c r="J19" i="2" l="1"/>
  <c r="H12" i="2" l="1"/>
  <c r="D121" i="3" l="1"/>
  <c r="E111" i="3"/>
  <c r="E101" i="3"/>
  <c r="E79" i="3"/>
  <c r="E80" i="3" s="1"/>
  <c r="D79" i="3"/>
  <c r="D80" i="3" s="1"/>
  <c r="E18" i="3"/>
  <c r="D111" i="3"/>
  <c r="D101" i="3"/>
  <c r="D92" i="3"/>
  <c r="E73" i="3"/>
  <c r="E64" i="3"/>
  <c r="D73" i="3"/>
  <c r="D64" i="3"/>
  <c r="E834" i="3"/>
  <c r="E831" i="3"/>
  <c r="E813" i="3"/>
  <c r="E814" i="3" s="1"/>
  <c r="E806" i="3"/>
  <c r="E792" i="3"/>
  <c r="E868" i="3"/>
  <c r="E888" i="3" s="1"/>
  <c r="E902" i="3" s="1"/>
  <c r="D254" i="3"/>
  <c r="E240" i="3"/>
  <c r="E214" i="3"/>
  <c r="E210" i="3"/>
  <c r="E204" i="3"/>
  <c r="E408" i="3"/>
  <c r="E403" i="3"/>
  <c r="E395" i="3"/>
  <c r="E361" i="3"/>
  <c r="E318" i="3"/>
  <c r="E332" i="3"/>
  <c r="E334" i="3" s="1"/>
  <c r="E750" i="3"/>
  <c r="E770" i="3" s="1"/>
  <c r="E784" i="3" s="1"/>
  <c r="E715" i="3"/>
  <c r="E693" i="3"/>
  <c r="E694" i="3" s="1"/>
  <c r="E686" i="3"/>
  <c r="E688" i="3" s="1"/>
  <c r="E647" i="3"/>
  <c r="E661" i="3" s="1"/>
  <c r="D605" i="3"/>
  <c r="E593" i="3"/>
  <c r="E586" i="3"/>
  <c r="E570" i="3"/>
  <c r="E557" i="3"/>
  <c r="E560" i="3" s="1"/>
  <c r="D554" i="3"/>
  <c r="E512" i="3"/>
  <c r="E477" i="3"/>
  <c r="E470" i="3"/>
  <c r="E457" i="3"/>
  <c r="E458" i="3" s="1"/>
  <c r="E450" i="3"/>
  <c r="E452" i="3" s="1"/>
  <c r="E16" i="2"/>
  <c r="C17" i="2"/>
  <c r="E47" i="3"/>
  <c r="D47" i="3"/>
  <c r="E44" i="3"/>
  <c r="D44" i="3"/>
  <c r="E29" i="3"/>
  <c r="D29" i="3"/>
  <c r="D18" i="3"/>
  <c r="C10" i="2"/>
  <c r="D16" i="2"/>
  <c r="H11" i="2"/>
  <c r="D602" i="3"/>
  <c r="D251" i="3"/>
  <c r="D124" i="3"/>
  <c r="D846" i="3"/>
  <c r="D843" i="3"/>
  <c r="D728" i="3"/>
  <c r="D725" i="3"/>
  <c r="D490" i="3"/>
  <c r="D487" i="3"/>
  <c r="D373" i="3"/>
  <c r="D370" i="3"/>
  <c r="E826" i="3"/>
  <c r="E795" i="3"/>
  <c r="E706" i="3"/>
  <c r="E672" i="3"/>
  <c r="E525" i="3"/>
  <c r="E412" i="3"/>
  <c r="E352" i="3"/>
  <c r="E193" i="3"/>
  <c r="E92" i="3"/>
  <c r="C8" i="2"/>
  <c r="C16" i="2"/>
  <c r="D12" i="4"/>
  <c r="C12" i="4"/>
  <c r="E18" i="2"/>
  <c r="C18" i="2"/>
  <c r="E532" i="3" l="1"/>
  <c r="E546" i="3" s="1"/>
  <c r="E579" i="3"/>
  <c r="E12" i="4"/>
  <c r="C9" i="2"/>
  <c r="H18" i="2"/>
  <c r="C22" i="2"/>
  <c r="H8" i="2"/>
  <c r="D22" i="2"/>
  <c r="E798" i="3"/>
  <c r="E819" i="3" s="1"/>
  <c r="E716" i="3"/>
  <c r="D491" i="3"/>
  <c r="E324" i="3"/>
  <c r="E345" i="3" s="1"/>
  <c r="E241" i="3"/>
  <c r="E206" i="3"/>
  <c r="D36" i="3"/>
  <c r="D374" i="3"/>
  <c r="D255" i="3"/>
  <c r="E594" i="3"/>
  <c r="D49" i="3"/>
  <c r="D125" i="3"/>
  <c r="D135" i="3" s="1"/>
  <c r="D606" i="3"/>
  <c r="E215" i="3"/>
  <c r="D106" i="3"/>
  <c r="D112" i="3" s="1"/>
  <c r="E675" i="3"/>
  <c r="E699" i="3" s="1"/>
  <c r="D847" i="3"/>
  <c r="D855" i="3" s="1"/>
  <c r="D857" i="3" s="1"/>
  <c r="E835" i="3"/>
  <c r="E106" i="3"/>
  <c r="E112" i="3" s="1"/>
  <c r="E442" i="3"/>
  <c r="E463" i="3" s="1"/>
  <c r="D74" i="3"/>
  <c r="E415" i="3"/>
  <c r="E429" i="3" s="1"/>
  <c r="D729" i="3"/>
  <c r="D737" i="3" s="1"/>
  <c r="E49" i="3"/>
  <c r="E22" i="2"/>
  <c r="E362" i="3"/>
  <c r="E74" i="3"/>
  <c r="D133" i="3" l="1"/>
  <c r="K14" i="2"/>
  <c r="D614" i="3"/>
  <c r="D616" i="3"/>
  <c r="D501" i="3"/>
  <c r="D382" i="3"/>
  <c r="D384" i="3"/>
  <c r="D263" i="3"/>
  <c r="D265" i="3"/>
  <c r="E221" i="3"/>
  <c r="C7" i="2"/>
  <c r="C14" i="2" s="1"/>
  <c r="C24" i="2" s="1"/>
  <c r="H10" i="2"/>
  <c r="D14" i="2"/>
  <c r="D24" i="2" s="1"/>
  <c r="H9" i="2"/>
  <c r="D85" i="3"/>
  <c r="E85" i="3"/>
  <c r="H7" i="2"/>
  <c r="E14" i="2" l="1"/>
  <c r="E24" i="2" s="1"/>
  <c r="J22" i="2"/>
  <c r="J14" i="2"/>
  <c r="H14" i="2"/>
  <c r="J24" i="2" l="1"/>
  <c r="F29" i="2" s="1"/>
  <c r="H19" i="2"/>
  <c r="H17" i="2" l="1"/>
  <c r="H22" i="2" s="1"/>
  <c r="H24" i="2" s="1"/>
  <c r="K24" i="2" l="1"/>
</calcChain>
</file>

<file path=xl/sharedStrings.xml><?xml version="1.0" encoding="utf-8"?>
<sst xmlns="http://schemas.openxmlformats.org/spreadsheetml/2006/main" count="4564" uniqueCount="1220">
  <si>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</si>
  <si>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</si>
  <si>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</si>
  <si>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</si>
  <si>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</si>
  <si>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</si>
  <si>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</si>
  <si>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</si>
  <si>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</si>
  <si>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</si>
  <si>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</si>
  <si>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</si>
  <si>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</si>
  <si>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</si>
  <si>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</si>
  <si>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</si>
  <si>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</si>
  <si>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</si>
  <si>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</si>
  <si>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</si>
  <si>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</si>
  <si>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</si>
  <si>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</si>
  <si>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</si>
  <si>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</si>
  <si>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</si>
  <si>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</si>
  <si>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</si>
  <si>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</si>
  <si>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</si>
  <si>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</si>
  <si>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</si>
  <si>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</si>
  <si>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</si>
  <si>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</si>
  <si>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</si>
  <si>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</si>
  <si>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</si>
  <si>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</si>
  <si>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</si>
  <si>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</si>
  <si>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</si>
  <si>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</si>
  <si>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</si>
  <si>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</si>
  <si>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</si>
  <si>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</si>
  <si>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 Költségvetési évben esedékes követelések (=D/I/1+…+D/I/8)</t>
  </si>
  <si>
    <t>D/II/6 Költségvetési évet követően esedékes követelések működési célú átvett pénzeszközre (&gt;=D/II/6a+D/II/6b+D/II/6c)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</si>
  <si>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</si>
  <si>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</si>
  <si>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</si>
  <si>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</si>
  <si>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</si>
  <si>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</si>
  <si>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</si>
  <si>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E) EGYÉB SAJÁTOS ESZKÖZOLDALI  ELSZÁMOLÁSOK (=E/I+…+E/II)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</si>
  <si>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</si>
  <si>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</si>
  <si>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</si>
  <si>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</si>
  <si>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</si>
  <si>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</si>
  <si>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</si>
  <si>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</si>
  <si>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</si>
  <si>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</si>
  <si>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</si>
  <si>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</si>
  <si>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</si>
  <si>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</si>
  <si>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 Költségvetési évben esedékes kötelezettségek (=H/I/1+…+H/I/9)</t>
  </si>
  <si>
    <t>H/II/3 Költségvetési évet követően esedékes kötelezettségek dologi kiadásokra</t>
  </si>
  <si>
    <t>H/II/6 Költségvetési évet követően esedékes kötelezettségek beruházásokra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</si>
  <si>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</si>
  <si>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</si>
  <si>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</si>
  <si>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</si>
  <si>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</si>
  <si>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</si>
  <si>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</si>
  <si>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</si>
  <si>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</si>
  <si>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</si>
  <si>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</si>
  <si>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</si>
  <si>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</si>
  <si>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</si>
  <si>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</si>
  <si>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</si>
  <si>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</si>
  <si>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</si>
  <si>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</si>
  <si>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</si>
  <si>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</si>
  <si>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</si>
  <si>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</si>
  <si>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</si>
  <si>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</si>
  <si>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</si>
  <si>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</si>
  <si>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</si>
  <si>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</si>
  <si>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</si>
  <si>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</si>
  <si>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</si>
  <si>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</si>
  <si>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</si>
  <si>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</si>
  <si>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</si>
  <si>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</si>
  <si>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</si>
  <si>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</si>
  <si>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</si>
  <si>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</si>
  <si>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</si>
  <si>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</si>
  <si>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</si>
  <si>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</si>
  <si>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</si>
  <si>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</si>
  <si>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</si>
  <si>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</si>
  <si>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</si>
  <si>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</si>
  <si>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</si>
  <si>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</si>
  <si>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</si>
  <si>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</si>
  <si>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</si>
  <si>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</si>
  <si>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</si>
  <si>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</si>
  <si>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</si>
  <si>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</si>
  <si>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</si>
  <si>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</si>
  <si>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</si>
  <si>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</si>
  <si>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</si>
  <si>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</si>
  <si>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</si>
  <si>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</si>
  <si>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</si>
  <si>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</si>
  <si>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</si>
  <si>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</si>
  <si>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</si>
  <si>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</si>
  <si>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</si>
  <si>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</si>
  <si>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</si>
  <si>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</si>
  <si>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</si>
  <si>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</si>
  <si>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</si>
  <si>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</si>
  <si>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</si>
  <si>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40. </t>
  </si>
  <si>
    <t xml:space="preserve">41. 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</si>
  <si>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</si>
  <si>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</si>
  <si>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</si>
  <si>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</si>
  <si>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</si>
  <si>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</si>
  <si>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</si>
  <si>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</si>
  <si>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</si>
  <si>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</si>
  <si>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</si>
  <si>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</si>
  <si>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</si>
  <si>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</si>
  <si>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</si>
  <si>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</si>
  <si>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</si>
  <si>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</si>
  <si>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</si>
  <si>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Helyi önkormányzatok működésének általános támogatása        (B111)</t>
  </si>
  <si>
    <t>Települési önkormányzatok egyes köznevelési feladatainak támogatása        (B112)</t>
  </si>
  <si>
    <t>Települési önkormányzatok kulturális feladatainak támogatása        (B114)</t>
  </si>
  <si>
    <t>Működési célú költségvetési támogatások és kiegészítő támogatások (B115)</t>
  </si>
  <si>
    <t>Felhalmozási célú önkormányzati támogatások        (B21)</t>
  </si>
  <si>
    <t>ebből: fejezeti kezelésű előirányzatok EU-s programokra és azok hazai társfinanszírozása        (B25)</t>
  </si>
  <si>
    <t>ebből: magánszemélyek kommunális adója        (B34)</t>
  </si>
  <si>
    <t>ebből: állandó jeleggel végzett iparűzési tevékenység után fizetett helyi iparűzési adó        (B351)</t>
  </si>
  <si>
    <t>Készletértékesítés ellenértéke        (B401)</t>
  </si>
  <si>
    <t>ebből:tárgyi eszközök bérbeadásából származó bevétel        (B402)</t>
  </si>
  <si>
    <t>ebből: államháztartáson belül        (B403)</t>
  </si>
  <si>
    <t>ebből: nonprofit gazdasági társaságok (B64)</t>
  </si>
  <si>
    <t>ebből: háztartások (B64)</t>
  </si>
  <si>
    <t>ebből: egyéb vállalkozások (B65)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</si>
  <si>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</si>
  <si>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</si>
  <si>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</si>
  <si>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</si>
  <si>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</si>
  <si>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 xml:space="preserve">Bevételek mindösszesen: </t>
  </si>
  <si>
    <t>Ellátási díjak (B405)</t>
  </si>
  <si>
    <t xml:space="preserve"> a Ercsi Napfény Óvoda működési kiadásai alakulása  </t>
  </si>
  <si>
    <t xml:space="preserve">az Eötvös József Művelődési Ház és Könyvtár működési kiadásainak alakulása   </t>
  </si>
  <si>
    <t xml:space="preserve">az Egészségügyi Központ működési kiadásainak alakulás    </t>
  </si>
  <si>
    <t xml:space="preserve">a Szociális Szolgálat  működési kiadásainak alakulás   </t>
  </si>
  <si>
    <t>Felújítás</t>
  </si>
  <si>
    <t>018010 Önkormányzatok elszámolásai a központi költségvetéssel</t>
  </si>
  <si>
    <t xml:space="preserve">Egyéb működési célú támogatás </t>
  </si>
  <si>
    <t xml:space="preserve">Finanszírozási kiadás </t>
  </si>
  <si>
    <t xml:space="preserve">Egyéb működési célú támogatás  </t>
  </si>
  <si>
    <t xml:space="preserve">Cím száma </t>
  </si>
  <si>
    <t>Felhalmozási kiadások összesen:</t>
  </si>
  <si>
    <t>Kisértékű tárgyieszköz beszerzése</t>
  </si>
  <si>
    <t xml:space="preserve">Ercsi Hétszínvirág Óvoda </t>
  </si>
  <si>
    <t xml:space="preserve">eszközbeszerzés </t>
  </si>
  <si>
    <t>Beruházás</t>
  </si>
  <si>
    <t xml:space="preserve">Ercsi Napfény Óvoda </t>
  </si>
  <si>
    <t xml:space="preserve">Beruházás </t>
  </si>
  <si>
    <t xml:space="preserve">Kisértékű tárgyieszköz beszerzés </t>
  </si>
  <si>
    <t xml:space="preserve">Egészségügyi Központ </t>
  </si>
  <si>
    <t xml:space="preserve">Ercsi Szociális Szolgálat </t>
  </si>
  <si>
    <t>vízeszközhaszn díj elkülönítése</t>
  </si>
  <si>
    <t>096015 Iskolai intézményi étkeztetés</t>
  </si>
  <si>
    <t>Közhatalmi bevételek (B3)</t>
  </si>
  <si>
    <t>Működési bevételek (B4)</t>
  </si>
  <si>
    <t>Működési célú átvett pénzeszközök (B6)</t>
  </si>
  <si>
    <t>Finanszírozási bevételek  (B8)</t>
  </si>
  <si>
    <t>Felhalmozási célú támogatások államháztartáson belülről (B2)</t>
  </si>
  <si>
    <t>Felhalmozási bevételek (B5)</t>
  </si>
  <si>
    <t>Felhalmozási célú átvett pénzeszközök  (B7)</t>
  </si>
  <si>
    <t>Finanszírozási bevételek (B8)</t>
  </si>
  <si>
    <t>Személyi juttatások (K1)</t>
  </si>
  <si>
    <t>Munkaadókat terhelő járulékok és szociális hozzájárulási adó  (K2)</t>
  </si>
  <si>
    <t>Dologi kiadások  (K3)</t>
  </si>
  <si>
    <t>Ellátottak pénzbeli juttatásai  (K4)</t>
  </si>
  <si>
    <t>Egyéb működési célú kiadások  (K5)</t>
  </si>
  <si>
    <t>Finanszírozási kiadások (K9)</t>
  </si>
  <si>
    <t>Beruházások(K6)</t>
  </si>
  <si>
    <t>Felújítások (K7)</t>
  </si>
  <si>
    <t>Egyéb felhalmozási célú kiadások (K8)</t>
  </si>
  <si>
    <t>Működési célú támogatások államháztartáson belülről (B1)</t>
  </si>
  <si>
    <t>Munkaadót terhelő járulékok és szociális hozzájárulási adó (K2)</t>
  </si>
  <si>
    <t>Dologi kiadások (K3)</t>
  </si>
  <si>
    <t>Ellátottak pénzbeli juttatásai (K4)</t>
  </si>
  <si>
    <t>Egyéb működési célú kiadások (K5)</t>
  </si>
  <si>
    <t>Működési céltartalékok (K513)</t>
  </si>
  <si>
    <t>Működési  általános tartalékok (K513)</t>
  </si>
  <si>
    <t>Felhalmozási céltartalék (K513)</t>
  </si>
  <si>
    <t>Tartalékok (K513)</t>
  </si>
  <si>
    <t>Kiadások mindösszesen:</t>
  </si>
  <si>
    <t xml:space="preserve">korlátozottan forgalomképes </t>
  </si>
  <si>
    <t>Épületek</t>
  </si>
  <si>
    <t xml:space="preserve">Építmények </t>
  </si>
  <si>
    <t xml:space="preserve">üzleti forgalomképes </t>
  </si>
  <si>
    <t>kizárolagos nemzeti vagyonba tartozó</t>
  </si>
  <si>
    <t>korlátozottan forgalomképes</t>
  </si>
  <si>
    <t xml:space="preserve">forgalomképtelen </t>
  </si>
  <si>
    <t>üzleti forgalomképes</t>
  </si>
  <si>
    <t xml:space="preserve">Épületek </t>
  </si>
  <si>
    <t>Önkormányzat és intézmények működési bevételei</t>
  </si>
  <si>
    <t xml:space="preserve">kiemelt előirányzat száma </t>
  </si>
  <si>
    <t>Személyi juttatások 27 fő</t>
  </si>
  <si>
    <t>Épület</t>
  </si>
  <si>
    <t xml:space="preserve">Egyéb építmény </t>
  </si>
  <si>
    <t>Földterületek</t>
  </si>
  <si>
    <t xml:space="preserve">Telkek </t>
  </si>
  <si>
    <t xml:space="preserve">Ingatlanhoz kapcsolódó vagyoni értékű jogok </t>
  </si>
  <si>
    <t>forgalomképtelen</t>
  </si>
  <si>
    <t xml:space="preserve">Erdő </t>
  </si>
  <si>
    <t xml:space="preserve">Egyéb építmények </t>
  </si>
  <si>
    <t>kizárólagos nemzeti vagyonba tartozó</t>
  </si>
  <si>
    <t xml:space="preserve">Üzemeltetésre kezelésre adott eszközök </t>
  </si>
  <si>
    <t>Ercsi Város Önkorörmányzat</t>
  </si>
  <si>
    <t xml:space="preserve">bruttó érték </t>
  </si>
  <si>
    <t>értékcsökkenés</t>
  </si>
  <si>
    <t xml:space="preserve">nettó érték </t>
  </si>
  <si>
    <t>Szellemi termékek</t>
  </si>
  <si>
    <t>Ingatlanok</t>
  </si>
  <si>
    <t xml:space="preserve">Gépek, berendezések, felszerelések, járművek </t>
  </si>
  <si>
    <t xml:space="preserve">Ercsi Polghármesteri Hivatal </t>
  </si>
  <si>
    <t xml:space="preserve">Ercsi Napfény óvoda </t>
  </si>
  <si>
    <t xml:space="preserve">Ercsi Eötvös József Művelődési Ház és könyvtár </t>
  </si>
  <si>
    <t xml:space="preserve">Ercsi Egészségügyi Központ </t>
  </si>
  <si>
    <t>Konszolidálás előtti összeg</t>
  </si>
  <si>
    <t>Konszolidálás</t>
  </si>
  <si>
    <t>Konszolidált összeg</t>
  </si>
  <si>
    <t>Törvény szerinti illetmények, munkabérek (K1101)</t>
  </si>
  <si>
    <t>Készenléti, ügyeleti, helyettesítési díj, túlóra, túlszolgálat (K1104)</t>
  </si>
  <si>
    <t>Jubileumi jutalom (K1106)</t>
  </si>
  <si>
    <t>Béren kívüli juttatások (K1107)</t>
  </si>
  <si>
    <t>Közlekedési költségtérítés (K1109)</t>
  </si>
  <si>
    <t>10</t>
  </si>
  <si>
    <t>Egyéb költségtérítések (K1110)</t>
  </si>
  <si>
    <t>12</t>
  </si>
  <si>
    <t>Szociális támogatások (K1112)</t>
  </si>
  <si>
    <t>13</t>
  </si>
  <si>
    <t>Foglalkoztatottak egyéb személyi juttatásai (&gt;=14) (K1113)</t>
  </si>
  <si>
    <t>14</t>
  </si>
  <si>
    <t>15</t>
  </si>
  <si>
    <t>Foglalkoztatottak személyi juttatásai (=01+…+13) (K11)</t>
  </si>
  <si>
    <t>16</t>
  </si>
  <si>
    <t>Választott tisztségviselők juttatásai (K121)</t>
  </si>
  <si>
    <t>17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</si>
  <si>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</si>
  <si>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</si>
  <si>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</si>
  <si>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</si>
  <si>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</si>
  <si>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</si>
  <si>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22</t>
  </si>
  <si>
    <t>23</t>
  </si>
  <si>
    <t>25</t>
  </si>
  <si>
    <t>26</t>
  </si>
  <si>
    <t>28</t>
  </si>
  <si>
    <t>29</t>
  </si>
  <si>
    <t>Szakmai anyagok beszerzése (K311)</t>
  </si>
  <si>
    <t>30</t>
  </si>
  <si>
    <t>Üzemeltetési anyagok beszerzése (K312)</t>
  </si>
  <si>
    <t>32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</si>
  <si>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</si>
  <si>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</si>
  <si>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</si>
  <si>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</si>
  <si>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40</t>
  </si>
  <si>
    <t>Karbantartási, kisjavítási szolgáltatások (K334)</t>
  </si>
  <si>
    <t>Szakmai tevékenységet segítő szolgáltatások  (K336)</t>
  </si>
  <si>
    <t>Kiküldetések kiadásai (K341)</t>
  </si>
  <si>
    <t>Egyéb dologi kiadások (K355)</t>
  </si>
  <si>
    <t>190</t>
  </si>
  <si>
    <t>191</t>
  </si>
  <si>
    <t>Informatikai eszközök beszerzése, létesítése (K63)</t>
  </si>
  <si>
    <t>Egyéb tárgyi eszközök beszerzése, létesítése (K64)</t>
  </si>
  <si>
    <t>Ingatlanok felújítása (K71)</t>
  </si>
  <si>
    <t>Települési önkormányzatok egyes köznevelési feladatainak támogatása (B112)</t>
  </si>
  <si>
    <t>ebből: elkülönített állami pénzalapok (B16)</t>
  </si>
  <si>
    <t>ebből: fejezeti kezelésű előirányzatok EU-s programokra és azok hazai társfinanszírozása (B25)</t>
  </si>
  <si>
    <t>109</t>
  </si>
  <si>
    <t>110</t>
  </si>
  <si>
    <t>ebből: építményadó  (B34)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</si>
  <si>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</si>
  <si>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</si>
  <si>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168</t>
  </si>
  <si>
    <t>ebből: igazgatási szolgáltatási díjak (B36)</t>
  </si>
  <si>
    <t>Készletértékesítés ellenértéke (B401)</t>
  </si>
  <si>
    <t>ebből:tárgyi eszközök bérbeadásából származó bevétel (B402)</t>
  </si>
  <si>
    <t>ebből: államháztartáson belül (B403)</t>
  </si>
  <si>
    <t>194</t>
  </si>
  <si>
    <t>199</t>
  </si>
  <si>
    <t>Kiszámlázott általános forgalmi adó (B406)</t>
  </si>
  <si>
    <t>K03 - Önkormányzati (irányító szervi) konszolidált beszámoló - K9. Finanszírozási kiadások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</si>
  <si>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</si>
  <si>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</si>
  <si>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</si>
  <si>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</si>
  <si>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K04 - Önkormányzati (irányító szervi) konszolidált beszámoló -  B8. Finanszírozási bevételek</t>
  </si>
  <si>
    <t>11</t>
  </si>
  <si>
    <t>Központi, irányító szervi támogatás (B816)</t>
  </si>
  <si>
    <t>K12 - Önkormányzati (irányító szervi) konszolidált beszámoló - Konszolidált mérleg</t>
  </si>
  <si>
    <t>C/III-IV. Forintszámlák és Devizaszámlák (=C/III/1+C/III/2+CIV/1+C/IV/2)</t>
  </si>
  <si>
    <t>G/I-III Nemzeti vagyon és egyéb eszközök induláskori értéke és változásai</t>
  </si>
  <si>
    <t>24</t>
  </si>
  <si>
    <t>27</t>
  </si>
  <si>
    <t>31</t>
  </si>
  <si>
    <t>K13 - Önkormányzati (irányító szervi) konszolidált beszámoló - Konszolidált eredménykimutatás</t>
  </si>
  <si>
    <t>D/II/4 követelések közhatalmi bevételre (=D/II/4a+…+D/II/4i)</t>
  </si>
  <si>
    <t>D/II/4d - ebből: követelések kiszámláott ÁFA</t>
  </si>
  <si>
    <t>E/III Utalványok, bérletek és más hasonló, készpénz-helyettesítő fizetési eszköznek nem minősülő eszközök elszámolásai</t>
  </si>
  <si>
    <t>E/III Egyéb sajátos elszámolások</t>
  </si>
  <si>
    <t>101.</t>
  </si>
  <si>
    <t>102.</t>
  </si>
  <si>
    <t>103.</t>
  </si>
  <si>
    <t>Tájékoztató adatok a 2011. évi CXCV. Tv. 91. § (2) bekezdése alapján</t>
  </si>
  <si>
    <t xml:space="preserve">Pénzeszközök változásáról </t>
  </si>
  <si>
    <t xml:space="preserve">Változás összege </t>
  </si>
  <si>
    <t>Lekötött betétek</t>
  </si>
  <si>
    <t>Pénztárak</t>
  </si>
  <si>
    <t>Forintszámlák</t>
  </si>
  <si>
    <t>Devizaszámlák</t>
  </si>
  <si>
    <t xml:space="preserve">Pénzeszközök összesen: </t>
  </si>
  <si>
    <t xml:space="preserve">Eszközök összesen: </t>
  </si>
  <si>
    <t xml:space="preserve">Eszközök Összesen: </t>
  </si>
  <si>
    <t>Eszközök összesen:</t>
  </si>
  <si>
    <t xml:space="preserve">Részesedések változásáról </t>
  </si>
  <si>
    <t xml:space="preserve">gazdasági társaság neve </t>
  </si>
  <si>
    <t xml:space="preserve">Mérleg szerinti érték </t>
  </si>
  <si>
    <t xml:space="preserve">Ercsi Ipari Zóna Kft. </t>
  </si>
  <si>
    <t xml:space="preserve">Ercsi Egészségügyi Központ Nonprofit Kft. </t>
  </si>
  <si>
    <t xml:space="preserve">rövid lejáratú kötelezettség </t>
  </si>
  <si>
    <t xml:space="preserve">Ercsi Egészségügyi KözpontJáróbeteg  Nonprofit Kft. </t>
  </si>
  <si>
    <t xml:space="preserve">Ercsi Dunakavics Nonprofit Kft. </t>
  </si>
  <si>
    <t xml:space="preserve">Törökkút Környezetvédelmi Nonprofit Kft. </t>
  </si>
  <si>
    <t xml:space="preserve">Törökkút Nonprofit Kft. </t>
  </si>
  <si>
    <t xml:space="preserve">FEJÉRVÍZ Zrt. </t>
  </si>
  <si>
    <t>Közép-Duna Vidéke Hulladékgazdálkodási Vagyonkezelő és Közszolgáltató zrt.</t>
  </si>
  <si>
    <t>ebből: egyéb bírság  (B36)</t>
  </si>
  <si>
    <t>ebből: egyéb települési adók ( B36 )</t>
  </si>
  <si>
    <t xml:space="preserve">Központi, irányító szervi támogatás (B816) </t>
  </si>
  <si>
    <t>ebből: nonprofit GT (B65)</t>
  </si>
  <si>
    <t>Központi,irányító szervi támogatás (B816)</t>
  </si>
  <si>
    <t>Központi,irányitó szervi támogatás (B816)</t>
  </si>
  <si>
    <t xml:space="preserve"> ebből: társadalombiztosítás pénzügyi alapja (B14)</t>
  </si>
  <si>
    <t>Működési célú visszatéritendő, kölcsön visszatérülése államháztatrtáson belül (=11+…+20)(B14 )</t>
  </si>
  <si>
    <t>ebből: társadalombiztosítási pénzügyi alapjai (B14)</t>
  </si>
  <si>
    <t>ebből:központi költségvetési szervek   (B16)</t>
  </si>
  <si>
    <t>ebből: központi kezelési előirányzatok       (B16)</t>
  </si>
  <si>
    <t>ebből:egyéb fejezeti kezelésű előirányzatok (B16)</t>
  </si>
  <si>
    <t>ebből: társadalombiztosítás pénzügyi alapjai (B16 )</t>
  </si>
  <si>
    <t>ebből:elkülönített állami pénzalapok (B16)</t>
  </si>
  <si>
    <t>ebből: térségi fejlesztési tanácsok és költségvetési szervei (B24)</t>
  </si>
  <si>
    <t>ebből: egyéb települési adók (B16)</t>
  </si>
  <si>
    <t>ebből: BURSA ösztöndíj</t>
  </si>
  <si>
    <t>Napfény Óvoda 155  fő</t>
  </si>
  <si>
    <t>Személyi juttatások 29 fő</t>
  </si>
  <si>
    <t>Személyi juttatások 7,5 fő</t>
  </si>
  <si>
    <t>Személyi juttatások 15 fő</t>
  </si>
  <si>
    <t>09        Különféle egyéb eredményszemléletű bevételek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</si>
  <si>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</si>
  <si>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</si>
  <si>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</si>
  <si>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</si>
  <si>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EKISA</t>
  </si>
  <si>
    <t xml:space="preserve">Ercsi Város Önkormányzat és intézményei mindösszesen: </t>
  </si>
  <si>
    <t>Önkormányzatok működési támogatásai  (B11)</t>
  </si>
  <si>
    <t>Egyéb működési célú támogatások bevételei államháztartáson belülről (B16)</t>
  </si>
  <si>
    <t>Egyéb felhalmozási célú támogatások bevételei államháztartáson belülről (B25)</t>
  </si>
  <si>
    <t>Vagyoni tipusú adók  (B34)</t>
  </si>
  <si>
    <t>Értékesítési és forgalmi adók (B351)</t>
  </si>
  <si>
    <t>Gépjárműadók  (B354)</t>
  </si>
  <si>
    <t>Termékek és szolgáltatások adói (B35)</t>
  </si>
  <si>
    <t>Egyéb közhatalmi bevételek (B36)</t>
  </si>
  <si>
    <t>Közhatalmi bevételek  (B3)</t>
  </si>
  <si>
    <t>Szolgáltatások ellenértéke (B402)</t>
  </si>
  <si>
    <t>Közvetített szolgáltatások ellenértéke (B403)</t>
  </si>
  <si>
    <t>Tulajdonosi bevételek (B404)</t>
  </si>
  <si>
    <t>Kamatbevételek  (B408)</t>
  </si>
  <si>
    <t>Egyéb működési bevételek (B411)</t>
  </si>
  <si>
    <t>Működési bevételek  (B4)</t>
  </si>
  <si>
    <t>Ingatlanok értékesítése (B52)</t>
  </si>
  <si>
    <t>Működési célú visszatérítendő támogatások, kölcsönök visszatérülése államháztartáson kívülről  (B64)</t>
  </si>
  <si>
    <t>Egyéb működési célú átvett pénzeszközök (B65)</t>
  </si>
  <si>
    <t>Működési célú átvett pénzeszközök  (B6)</t>
  </si>
  <si>
    <t>Egyéb felhalmozási célú átvett pénzeszközök (B75)</t>
  </si>
  <si>
    <t>Költségvetési bevételek (B1-B7)</t>
  </si>
  <si>
    <t>Forgatási célú belföldi értékpapírok beváltása, értékesítése  (B8121)</t>
  </si>
  <si>
    <t>Maradvány igénybevétele  (B813)</t>
  </si>
  <si>
    <t>Belföldi finanszírozás bevételei (B81)</t>
  </si>
  <si>
    <t>Szolgáltatások ellenértéke  (B402)</t>
  </si>
  <si>
    <t>Közvetített szolgáltatások ellenértéke  (B403)</t>
  </si>
  <si>
    <t>Maradvány igénybevétele (B813)</t>
  </si>
  <si>
    <t>Belföldi finanszírozás bevételei  (B81)</t>
  </si>
  <si>
    <t>egyéb eszközbeszerzés</t>
  </si>
  <si>
    <t xml:space="preserve">egyéb eszközbeszerzés </t>
  </si>
  <si>
    <t>Beruházások (K6)</t>
  </si>
  <si>
    <t>Tartalékok (K5)</t>
  </si>
  <si>
    <t>Költségvetési bevételek  (B1-B7)</t>
  </si>
  <si>
    <t>Működési célú visszatérítendő támogatások, kölcsönök visszatérülése államháztartáson belülről (B14)</t>
  </si>
  <si>
    <t>Működési célú támogatások államháztartáson belülről    (B1)</t>
  </si>
  <si>
    <t>Közvetitett szolgáltatások ellenértéke  ( B403)</t>
  </si>
  <si>
    <t>Egyéb működési célú átvett pénzeszközök  (B65)</t>
  </si>
  <si>
    <t>Működési célú támogatás államháztartáson belül  (B16)</t>
  </si>
  <si>
    <t>Önkormányzatok működési támogatásai   (B11)</t>
  </si>
  <si>
    <t>Egyéb működési célú támogatások bevételei államháztartáson belülről   (B16)</t>
  </si>
  <si>
    <t>Felhalmozási célú visszatérítendő támogatások, kölcsönök igénybevétele államháztartáson belülről   (B24)</t>
  </si>
  <si>
    <t>Felhalmozási célú támogatások államháztartáson belülről   (B2)</t>
  </si>
  <si>
    <t>Értékesítési és forgalmi adók  (B351)</t>
  </si>
  <si>
    <t>Termékek és szolgáltatások adói  (B35)</t>
  </si>
  <si>
    <t>Egyéb közhatalmi bevételek  (B36)</t>
  </si>
  <si>
    <t>Tulajdonosi bevételek  (B404)</t>
  </si>
  <si>
    <t>Egyéb működési bevételek  (B411)</t>
  </si>
  <si>
    <t>Ingatlanok értékesítése  (B52)</t>
  </si>
  <si>
    <t>Felhalmozási bevételek  (B5)</t>
  </si>
  <si>
    <t>Egyéb felhalmozási célú átvett pénzeszközök  (B75)</t>
  </si>
  <si>
    <t>K3</t>
  </si>
  <si>
    <t>K1</t>
  </si>
  <si>
    <t>K2</t>
  </si>
  <si>
    <t>K4</t>
  </si>
  <si>
    <t>K5</t>
  </si>
  <si>
    <t>K9</t>
  </si>
  <si>
    <t>Személyi juttatások</t>
  </si>
  <si>
    <t>K6</t>
  </si>
  <si>
    <t>K7</t>
  </si>
  <si>
    <t>ebből: önkormányzati vagyon üzemeltetéséből, koncesszióból származó bevétel  (B404)</t>
  </si>
  <si>
    <t>Általános forgalmi adó visszatérítése  (B407)</t>
  </si>
  <si>
    <t>Készletértékesítés ellenértéke  (B401)</t>
  </si>
  <si>
    <t>ebből: belföldi gépjárművek adójának a helyi önkormányzatot megillető része  (B354)</t>
  </si>
  <si>
    <t>Kiszámlázott általános forgalmi adó  (B406)</t>
  </si>
  <si>
    <t xml:space="preserve">Ercsi Város Önkormányzat és intézményei működési  és felhalmozási kiadásainak alakulása   </t>
  </si>
  <si>
    <t>Költségvetési kiadás összesen (K1-K8)</t>
  </si>
  <si>
    <t>részmunka-     idős</t>
  </si>
  <si>
    <t xml:space="preserve">32. </t>
  </si>
  <si>
    <t xml:space="preserve">33. </t>
  </si>
  <si>
    <t xml:space="preserve">39. </t>
  </si>
  <si>
    <t xml:space="preserve">42. </t>
  </si>
  <si>
    <t xml:space="preserve">43. </t>
  </si>
  <si>
    <t xml:space="preserve">44. </t>
  </si>
  <si>
    <t xml:space="preserve">adatok Ft-ban </t>
  </si>
  <si>
    <t xml:space="preserve">Gazdasági társaság neve </t>
  </si>
  <si>
    <t>Önkormányzat tőke része</t>
  </si>
  <si>
    <t xml:space="preserve">Tájékoztató </t>
  </si>
  <si>
    <t>H</t>
  </si>
  <si>
    <t>Működési bevétel felhalmozási hiány kiegészítésére</t>
  </si>
  <si>
    <t>Települési önkormányzatok szociális, gyermekjóléti és gyermekétkeztetési feladatainak támogatása (B113)</t>
  </si>
  <si>
    <t>Települési önkormányzatok szociális, gyermekjóléti és gyermekétkeztetési feladatainak támogatása  (B113)</t>
  </si>
  <si>
    <t>Felhalmozási célú kölcsön igénybevétele (B24)</t>
  </si>
  <si>
    <t>ebből: térségi fjlesztési tanácsok és kvi szervek (B24 )</t>
  </si>
  <si>
    <t>Felhalmozási célú önkormányzati támogatások  (B21)</t>
  </si>
  <si>
    <t>ebből: egyéb fejezeti kezelésű előirányzatok (B25)</t>
  </si>
  <si>
    <t>ebből: építményadó (B34)</t>
  </si>
  <si>
    <t>ebből: magánszemélyek kommunális adója  (B34)</t>
  </si>
  <si>
    <t>ebből:tárgyi eszközök bérbeadásából származó bevétel  (B402)</t>
  </si>
  <si>
    <t>ebből: társadalombiztosítás pénzügyi alapjai  (B16)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</si>
  <si>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</si>
  <si>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</si>
  <si>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</si>
  <si>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</si>
  <si>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</si>
  <si>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</si>
  <si>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</si>
  <si>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</si>
  <si>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>Elszámolásbó származó bevétel</t>
  </si>
  <si>
    <t>ebből: központi kezelésű előirányzatok (B16)</t>
  </si>
  <si>
    <t>Egyéb működési bevét (B411)</t>
  </si>
  <si>
    <t>Egyéb tárgyi eszköz értékeítés (B5)</t>
  </si>
  <si>
    <t>Elszámolásból származó bevétel (B116)</t>
  </si>
  <si>
    <t>ebből: szabálysértési pénz-és helyszni bírság és a közl.sz (B16)</t>
  </si>
  <si>
    <t>Egyéb tárgyi eszk érték (B53)</t>
  </si>
  <si>
    <t>Hétszínvirág Óvoda  154 fő</t>
  </si>
  <si>
    <t>E/III December havi illetmények, munkabérek elszámolása</t>
  </si>
  <si>
    <t xml:space="preserve">E/II Fizetendő ÁFA elszámolás </t>
  </si>
  <si>
    <t>E/I Előzetsen felszámított ÁFA elszámolás</t>
  </si>
  <si>
    <t>Suzuki L.C.</t>
  </si>
  <si>
    <t xml:space="preserve">Ercsi Zöldövezet Alapítvány </t>
  </si>
  <si>
    <t>Egyéb mc támogatások bev. ÁHB (B16)</t>
  </si>
  <si>
    <t>Egyéb tárgyi eszköz értékesítés (B53)</t>
  </si>
  <si>
    <t xml:space="preserve">sorszám </t>
  </si>
  <si>
    <t>Megnevezés</t>
  </si>
  <si>
    <t>A</t>
  </si>
  <si>
    <t>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</si>
  <si>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</si>
  <si>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</si>
  <si>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</si>
  <si>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</si>
  <si>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</si>
  <si>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</si>
  <si>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</si>
  <si>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</si>
  <si>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</si>
  <si>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</si>
  <si>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</si>
  <si>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</si>
  <si>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</si>
  <si>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</si>
  <si>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</si>
  <si>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</si>
  <si>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</si>
  <si>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</si>
  <si>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</si>
  <si>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</si>
  <si>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</si>
  <si>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</si>
  <si>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</si>
  <si>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</si>
  <si>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</si>
  <si>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</si>
  <si>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</si>
  <si>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</si>
  <si>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</si>
  <si>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</si>
  <si>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</si>
  <si>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</si>
  <si>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</si>
  <si>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</si>
  <si>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</si>
  <si>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</si>
  <si>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</si>
  <si>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</si>
  <si>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</si>
  <si>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</si>
  <si>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</si>
  <si>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</si>
  <si>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</si>
  <si>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</si>
  <si>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</si>
  <si>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</si>
  <si>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</si>
  <si>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</si>
  <si>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</si>
  <si>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</si>
  <si>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</si>
  <si>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</si>
  <si>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</si>
  <si>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</si>
  <si>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</si>
  <si>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</si>
  <si>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Bevételek mindösszesen:</t>
  </si>
  <si>
    <t xml:space="preserve">kiemelt előirány-zat száma </t>
  </si>
  <si>
    <t>Alcím megnevezése,                                      Kiemelt előirányzat megnevezése</t>
  </si>
  <si>
    <t>C</t>
  </si>
  <si>
    <t xml:space="preserve">D </t>
  </si>
  <si>
    <t>042220 Erdőgazdálkodás</t>
  </si>
  <si>
    <t xml:space="preserve">Dologi kiadások </t>
  </si>
  <si>
    <t>Összesen:</t>
  </si>
  <si>
    <t>Dologi kiadások</t>
  </si>
  <si>
    <t>051030 Nem veszélyes (települési) hulladék vegyes (ömlesztett) begyűjtése, szállítása, átrakása</t>
  </si>
  <si>
    <t>045140 Városi és elővárosi közúti személyszállítás</t>
  </si>
  <si>
    <t>045160 Közutak, hidak, alagutak üzemeltetése, fenntartása</t>
  </si>
  <si>
    <t>013350 Az önkormányzati vagyonnal való gazdálkodással kapcsolatos feladatok (lakóingatlan bérbeadása, üzemeltetése)</t>
  </si>
  <si>
    <t>011130 Önkormányzatok és önkormányzati hivatalok jogalkotó és általános igazgatási tevékenysége</t>
  </si>
  <si>
    <t xml:space="preserve">Személyi juttatások </t>
  </si>
  <si>
    <t xml:space="preserve">Munkaadót terhelő járulékok és szociális hozzájárulási adó </t>
  </si>
  <si>
    <t>066020 Város-, községgazdálkodási egyéb szolgáltatások</t>
  </si>
  <si>
    <t>064010 Közvilágítás</t>
  </si>
  <si>
    <t>031030 Közrend rendjének fenntartása</t>
  </si>
  <si>
    <t>091220 Köznevelési intézmény 1-4. évfolyamán tanulók nevelésével, oktatásával összefüggő működtetési feladatok</t>
  </si>
  <si>
    <t>081030 Sportlétesítmények, edzőtáborok működtetése és fejlesztése</t>
  </si>
  <si>
    <t>072210 Járóbeteg gyógyító szakellátása</t>
  </si>
  <si>
    <t>076090 Egyéb egészségügyi szolgáltatások finanszírozása és támogatása (ügyelet)</t>
  </si>
  <si>
    <t xml:space="preserve">107060 Egyéb szociális pénzbeli és természetbeni ellátások, támogatások </t>
  </si>
  <si>
    <t>041233 Hosszabb időtartamú közfoglalkoztatás</t>
  </si>
  <si>
    <t>084031 Civil szervezetek működési támogatása</t>
  </si>
  <si>
    <t>084040 Egyházak közösségi és hitéleti tevékenységének támogatása</t>
  </si>
  <si>
    <t>081041 Versenysport- és utánpótlás-nevelési tevékenység</t>
  </si>
  <si>
    <t>013320 Köztemető-fenntartása és működtetése</t>
  </si>
  <si>
    <t xml:space="preserve">Önkormányzat működési kiadásai mindösszesen </t>
  </si>
  <si>
    <t xml:space="preserve">Ellátottak pénzbeni juttatásai </t>
  </si>
  <si>
    <t xml:space="preserve">Önkormányzat mindösszesen: </t>
  </si>
  <si>
    <t>Személyi juttatások 19 fő</t>
  </si>
  <si>
    <t>011220 Adó-, vám- és jövedéki igazgatás</t>
  </si>
  <si>
    <t>Személyi juttatások 2 fő</t>
  </si>
  <si>
    <t xml:space="preserve">Polgármesteri Hivatal működési kiadásai összesen: </t>
  </si>
  <si>
    <t xml:space="preserve">Személyi juttatások 31 fő  </t>
  </si>
  <si>
    <t xml:space="preserve">Polgármesteri Hivatal mindöszesen:  </t>
  </si>
  <si>
    <t xml:space="preserve">Költségvetési szervek (címek ) megnevezés, kiemelt előirányzat </t>
  </si>
  <si>
    <t>D</t>
  </si>
  <si>
    <t xml:space="preserve">Összesen: </t>
  </si>
  <si>
    <t xml:space="preserve">Költségvetési szervek (címek ) megnevezés,kiemelt előirányzat </t>
  </si>
  <si>
    <t xml:space="preserve">Költségvetési szervek (címek ) megnevezés,                                  Kiemelt előirányzat </t>
  </si>
  <si>
    <t>Eötvös József Művelődési Ház és Könyvtár</t>
  </si>
  <si>
    <t>Összesen</t>
  </si>
  <si>
    <t>Személyi juttatások 27,5 fő</t>
  </si>
  <si>
    <t>Költségvetési szervek (címek ) megnevezés,  Kiemelt előirányzat neve</t>
  </si>
  <si>
    <t xml:space="preserve">Ercsi Város Önkormányzat </t>
  </si>
  <si>
    <t>Beruházások</t>
  </si>
  <si>
    <t xml:space="preserve">Felújítás </t>
  </si>
  <si>
    <t xml:space="preserve">Ercsi Polgármesteri Hivatal </t>
  </si>
  <si>
    <t xml:space="preserve">Eötvös József Művelődési Ház és könyvtár  </t>
  </si>
  <si>
    <t>Költségvetési szervek (címek ) megnevezés, Kiemelt előirányzat neve</t>
  </si>
  <si>
    <t>Céltartalék:</t>
  </si>
  <si>
    <t>Polgármesteri keret</t>
  </si>
  <si>
    <t xml:space="preserve">Általános tartalék   </t>
  </si>
  <si>
    <t xml:space="preserve">Tartakék mindösszesen </t>
  </si>
  <si>
    <t xml:space="preserve">Ercsi Kinizsi Sportegyesület </t>
  </si>
  <si>
    <t xml:space="preserve">Ercsi Sportegyesület </t>
  </si>
  <si>
    <t xml:space="preserve">Eötvös József Nyugdíjas Klub </t>
  </si>
  <si>
    <t>Egészséges Életmód Egyesület</t>
  </si>
  <si>
    <t xml:space="preserve">Római Katolikus Egyházközség </t>
  </si>
  <si>
    <t>Sinatelepért Egyesület</t>
  </si>
  <si>
    <t>Sina Polgárőr Egyesület</t>
  </si>
  <si>
    <t>Ercsi Kinizsi Horgász Egyesület</t>
  </si>
  <si>
    <t>Honvéd Nyugállományúak Klubja</t>
  </si>
  <si>
    <t>Zorica Közhasznú Egyesület</t>
  </si>
  <si>
    <t xml:space="preserve">Mozgáskorlátozottak Egyesülete </t>
  </si>
  <si>
    <t>Ercsi Polgári Őrség</t>
  </si>
  <si>
    <t>Működési célú pénzeszköz átadás összesen:</t>
  </si>
  <si>
    <t xml:space="preserve">A </t>
  </si>
  <si>
    <t xml:space="preserve">Ellátottak pénzbeni juttatásai összesen: </t>
  </si>
  <si>
    <t>Egészségügyi Központ</t>
  </si>
  <si>
    <t>Szociális Szolgálat</t>
  </si>
  <si>
    <t>%</t>
  </si>
  <si>
    <t>E</t>
  </si>
  <si>
    <t>F</t>
  </si>
  <si>
    <t>G</t>
  </si>
  <si>
    <t>Ellátottak pénzbeli juttatásai</t>
  </si>
  <si>
    <t>57.</t>
  </si>
  <si>
    <t xml:space="preserve">Megnevezés </t>
  </si>
  <si>
    <t xml:space="preserve">Működési bevételek mindösszesen: </t>
  </si>
  <si>
    <t xml:space="preserve">Működési kiadások mindösszesen: </t>
  </si>
  <si>
    <t>Felhalmozási kiadások</t>
  </si>
  <si>
    <t>Eredeti előirányzat</t>
  </si>
  <si>
    <t xml:space="preserve">Felhalmozási bevételek mindösszesen: </t>
  </si>
  <si>
    <t xml:space="preserve">Felhalmozási kiadások mindösszesen: </t>
  </si>
  <si>
    <t xml:space="preserve">Kiadások mindösszesen: </t>
  </si>
  <si>
    <t>58.</t>
  </si>
  <si>
    <t xml:space="preserve">Ercsi Város Önkormányzat működési célú pénzeszköz átadása állaháztartáson kívülre, civil és egyéb szervezetek részére </t>
  </si>
  <si>
    <t xml:space="preserve">Módosított előrányzat </t>
  </si>
  <si>
    <t xml:space="preserve">Teljesítés </t>
  </si>
  <si>
    <t xml:space="preserve">Ercsi Város Önkormányzat működési kiadásainak alakulása </t>
  </si>
  <si>
    <t xml:space="preserve">Ercsi Pogármesteri Hivatal működési kiadásainak alakulása  </t>
  </si>
  <si>
    <t xml:space="preserve">a Hétszínvirág  Óvoda önllóan működő költségvetésiszerv működési kiadásai alakulása    </t>
  </si>
  <si>
    <t xml:space="preserve">Ercsi Város Önkormányzat és intézményei működési kiadásainak alakulása  </t>
  </si>
  <si>
    <t xml:space="preserve">Ercsi Város Önkormányzat felhalmozási kiadásainek alakulása </t>
  </si>
  <si>
    <t xml:space="preserve">Ercsi Polgármesteri Hivatal felhalmozási kiadásainak alakulása  </t>
  </si>
  <si>
    <t xml:space="preserve">Eötvös József Művelődési Ház és Könyvtár felhalmozási kiadásainek alakulása  </t>
  </si>
  <si>
    <t xml:space="preserve">Egészségügyi Központ felhalmozási kiadásainak alakulása  </t>
  </si>
  <si>
    <t xml:space="preserve">Szociális Szolgálat felhalmozási kiadásainak alakulása  </t>
  </si>
  <si>
    <t>Intézmény neve</t>
  </si>
  <si>
    <t xml:space="preserve">teljes munkaidős </t>
  </si>
  <si>
    <t xml:space="preserve">    köztisztviselő</t>
  </si>
  <si>
    <t xml:space="preserve">    közcélú foglalkoztatott</t>
  </si>
  <si>
    <t xml:space="preserve">     munka törvénykönyv hatálya alá tartozó</t>
  </si>
  <si>
    <t xml:space="preserve">     köztisztviselő</t>
  </si>
  <si>
    <t>Napfény Óvoda (közalkalmazott)</t>
  </si>
  <si>
    <t>Hétszínvirág Óvoda (közalkalmazott)</t>
  </si>
  <si>
    <t>Eötvös József  Művelődési Ház és Könyvtár</t>
  </si>
  <si>
    <t>Összes létszám:</t>
  </si>
  <si>
    <t xml:space="preserve">Kimutatás az Európai Uniós támogatásokkal megvalósuló projektekről </t>
  </si>
  <si>
    <t>Helyi adóbevételekből</t>
  </si>
  <si>
    <t xml:space="preserve">Átengedett központi adóból </t>
  </si>
  <si>
    <t xml:space="preserve">Az önkormányzat korrigált saját bevételeinek és a hitelfelvétel felső határának bemutatása </t>
  </si>
  <si>
    <t>sorszám</t>
  </si>
  <si>
    <t>Helyi adóból származó bevételek</t>
  </si>
  <si>
    <t xml:space="preserve">Az önkormányzati vagyon és az  önkormányzatot megillető vagyoni értékű jog értékesítéséből és használatából származó bevétel  </t>
  </si>
  <si>
    <t>Az osztalék a koncessziós díj és a hozam bevétel</t>
  </si>
  <si>
    <t>A tárgyi eszköz és az immateriális jószág, részvény, részesedés, vállalat értékesítéséből vagy privatizációból származó bevétel</t>
  </si>
  <si>
    <t>Bírság, pótlék és díjbevétel</t>
  </si>
  <si>
    <t>Kezességvállalással kapcsolatos megtérülés</t>
  </si>
  <si>
    <t>Saját bevételek összesen:</t>
  </si>
  <si>
    <t xml:space="preserve">Kötelezettségek </t>
  </si>
  <si>
    <t xml:space="preserve">Korrigált saját bevétel összesen:   </t>
  </si>
  <si>
    <t>Hitelfelvétel felső határa</t>
  </si>
  <si>
    <t>Sorszám</t>
  </si>
  <si>
    <t>A)</t>
  </si>
  <si>
    <t>B)</t>
  </si>
  <si>
    <t>C)</t>
  </si>
  <si>
    <t>D)</t>
  </si>
  <si>
    <t>E)</t>
  </si>
  <si>
    <t>F)</t>
  </si>
  <si>
    <t>ESZKÖZÖK ÖSSZESEN (=A+B+C+D+E+F)</t>
  </si>
  <si>
    <t>G)</t>
  </si>
  <si>
    <t xml:space="preserve">előző időszak </t>
  </si>
  <si>
    <t xml:space="preserve">tárgyidőszak </t>
  </si>
  <si>
    <t>Sor-szám</t>
  </si>
  <si>
    <t>01</t>
  </si>
  <si>
    <t>02</t>
  </si>
  <si>
    <t>03</t>
  </si>
  <si>
    <t>I</t>
  </si>
  <si>
    <t>04</t>
  </si>
  <si>
    <t>05</t>
  </si>
  <si>
    <t>II</t>
  </si>
  <si>
    <t>06</t>
  </si>
  <si>
    <t>07</t>
  </si>
  <si>
    <t>08</t>
  </si>
  <si>
    <t>III</t>
  </si>
  <si>
    <t>IV</t>
  </si>
  <si>
    <t>Előző időszak</t>
  </si>
  <si>
    <t>Tárgyidőszak</t>
  </si>
  <si>
    <t>Sor-
szám</t>
  </si>
  <si>
    <t>Alaptevékenység költségvetési bevételei</t>
  </si>
  <si>
    <t>Alaptevékenység költségvetési kiadásai</t>
  </si>
  <si>
    <t>Alaptevékenység költségvetési egyenlege (=01-02)</t>
  </si>
  <si>
    <t>Alaptevékenység finanszírozási bevételei</t>
  </si>
  <si>
    <t>Alaptevékenység finanszírozási kiadásai</t>
  </si>
  <si>
    <t>Alaptevékenység finanszírozási egyenlege (=03-04)</t>
  </si>
  <si>
    <t>Alaptevékenység maradványa (=±I±II)</t>
  </si>
  <si>
    <t>Vállalkozási tevékenység költségvetési bevételei</t>
  </si>
  <si>
    <t>Vállalkozási tevékenység költségvetési kiadásai</t>
  </si>
  <si>
    <t>Vállalkozási tevékenység költségvetési egyenlege (=05-06)</t>
  </si>
  <si>
    <t>Vállalkozási tevékenység finanszírozási bevételei</t>
  </si>
  <si>
    <t>Vállalkozási tevékenység finanszírozási kiadásai</t>
  </si>
  <si>
    <t>Vállalkozási tevékenység finanszírozási egyenlege (=07-08)</t>
  </si>
  <si>
    <t>Vállalkozási tevékenység maradványa (=±III±IV)</t>
  </si>
  <si>
    <t>Összes maradvány (=A+B)</t>
  </si>
  <si>
    <t>Alaptevékenység kötelezettségvállalással terhelt maradványa</t>
  </si>
  <si>
    <t>Alaptevékenység szabad maradványa (=A-D)</t>
  </si>
  <si>
    <t>Vállalkozási tevékenységet terhelő befizetési kötelezettség (=B*0,1)</t>
  </si>
  <si>
    <t>Vállalkozási tevékenység felhasználható maradványa (=B-F)</t>
  </si>
  <si>
    <t>Összeg</t>
  </si>
  <si>
    <t xml:space="preserve">4. </t>
  </si>
  <si>
    <t xml:space="preserve">1. </t>
  </si>
  <si>
    <t xml:space="preserve">2. </t>
  </si>
  <si>
    <t xml:space="preserve">3. </t>
  </si>
  <si>
    <t xml:space="preserve">5. </t>
  </si>
  <si>
    <t xml:space="preserve">6. 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</si>
  <si>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</si>
  <si>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</si>
  <si>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</si>
  <si>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04        Saját termelésű készletek állományváltozása</t>
  </si>
  <si>
    <t>05        Saját előállítású eszközök aktivált értéke</t>
  </si>
  <si>
    <t>06        Központi működési célú támogatások eredményszemléletű bevételei</t>
  </si>
  <si>
    <t>07        Egyéb működési célú támogatások eredményszemléletű bevételei</t>
  </si>
  <si>
    <t>VI        Értékcsökkenési leírás</t>
  </si>
  <si>
    <t>VII        Egyéb ráfordítások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</si>
  <si>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</si>
  <si>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</si>
  <si>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</si>
  <si>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</si>
  <si>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</si>
  <si>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</si>
  <si>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</si>
  <si>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</si>
  <si>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</si>
  <si>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</si>
  <si>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</si>
  <si>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</si>
  <si>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</si>
  <si>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</si>
  <si>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</si>
  <si>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</si>
  <si>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</si>
  <si>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</si>
  <si>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</si>
  <si>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</si>
  <si>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</si>
  <si>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</si>
  <si>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</si>
  <si>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</si>
  <si>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116</t>
  </si>
  <si>
    <t>164</t>
  </si>
  <si>
    <t>180</t>
  </si>
  <si>
    <t>181</t>
  </si>
  <si>
    <t>193</t>
  </si>
  <si>
    <t>203</t>
  </si>
  <si>
    <t>184</t>
  </si>
  <si>
    <t>246</t>
  </si>
  <si>
    <t>282</t>
  </si>
  <si>
    <t>TOP-3.2.1-15 Önkormányzati épületek korszerűsítése,Napfény Óvoda energetikai korszerűsítése</t>
  </si>
  <si>
    <t>TOP-3.1.1-15. Fenntartható települési közlekedésfejlesztés, kerékpár út építése</t>
  </si>
  <si>
    <t>KÖFOP-1.2.1-VEKOP-16 Csatlakozási konstrukció az önkormányzati ASP rendszer országos kiterjesztéséhez</t>
  </si>
  <si>
    <t>Humán Bizottság kerete</t>
  </si>
  <si>
    <t>ebből: Betegséggel kapcsolatos ellátás</t>
  </si>
  <si>
    <t xml:space="preserve">ebből: önkormányzati rendeletben megállapított rendkívüli segély </t>
  </si>
  <si>
    <t>ebből: Köztemetés</t>
  </si>
  <si>
    <r>
      <t>Polgármesteri Hivatal</t>
    </r>
    <r>
      <rPr>
        <b/>
        <sz val="12"/>
        <rFont val="Times New Roman"/>
        <family val="1"/>
        <charset val="238"/>
      </rPr>
      <t xml:space="preserve">          </t>
    </r>
  </si>
  <si>
    <r>
      <t>E/I</t>
    </r>
    <r>
      <rPr>
        <sz val="12"/>
        <rFont val="Times New Roman"/>
        <family val="1"/>
        <charset val="238"/>
      </rPr>
      <t xml:space="preserve"> Más előzetesen felszamított levonható ÁFA</t>
    </r>
  </si>
  <si>
    <r>
      <t xml:space="preserve">E/II </t>
    </r>
    <r>
      <rPr>
        <sz val="12"/>
        <rFont val="Times New Roman"/>
        <family val="1"/>
        <charset val="238"/>
      </rPr>
      <t>Más fizetendő ÁFA</t>
    </r>
  </si>
  <si>
    <t>TOP-1.2.1 Dunapart</t>
  </si>
  <si>
    <t>TOP-2.1.1 Tiszti Klub</t>
  </si>
  <si>
    <t>TOP-5.2.1 Tótlik akció terv</t>
  </si>
  <si>
    <t>TOP-5.1.2 pályázat helyi foglalkozt.tám</t>
  </si>
  <si>
    <t xml:space="preserve">Elnyert támogatás </t>
  </si>
  <si>
    <t>Kimutatás az önkormányzat államháztartáson belüli hosszú lejáratú adósága törlesztéséről</t>
  </si>
  <si>
    <t>Kapott visszatérítendő támogatás</t>
  </si>
  <si>
    <t xml:space="preserve">Az önkormányzat tulajdonában lévő gazdálkodó szervezetek működéséből származó rövid-és hosszúlejáratú kötelezettségeiről </t>
  </si>
  <si>
    <t xml:space="preserve">Működési célú támogatások államháztartáson belülről </t>
  </si>
  <si>
    <t xml:space="preserve">Egyéb működési bevétel(B411) </t>
  </si>
  <si>
    <t xml:space="preserve">016010 Országgyűlési, önkorányzati és európai parlamenti kéviselő választás </t>
  </si>
  <si>
    <t xml:space="preserve">104037 Intézmányen kívüli gyermekétkeztetés </t>
  </si>
  <si>
    <t>TOP-5.2.1 Tótlik akcióterv</t>
  </si>
  <si>
    <t xml:space="preserve">Felhalmozási célú kölcsön törlesztése </t>
  </si>
  <si>
    <t xml:space="preserve">Beruházás Összesen: </t>
  </si>
  <si>
    <t>Polgármesteri keret Szoc.Bizottság</t>
  </si>
  <si>
    <t xml:space="preserve">Környezetvédelmi alap </t>
  </si>
  <si>
    <t>Egyéb tárgyi eszköz beszerzése</t>
  </si>
  <si>
    <t>Flim Elzett Vadásztársaság</t>
  </si>
  <si>
    <t>Katana SE</t>
  </si>
  <si>
    <t xml:space="preserve">Egyéb szociális pénzbeli és természetbeni ellátások, támogatások </t>
  </si>
  <si>
    <t xml:space="preserve">08       Felhalmozási célú támogatások eredményszemléletű bevétele </t>
  </si>
  <si>
    <t>III        Egyéb eredményszemléletű bevételek (=06+07+08+09)</t>
  </si>
  <si>
    <t xml:space="preserve">I        Tevékenység nettó eredményszemléletű bevétele (=01+02+03) </t>
  </si>
  <si>
    <t xml:space="preserve">II        Aktivált saját teljesítmények értéke (=±04+05) </t>
  </si>
  <si>
    <t>10        Anyagköltség</t>
  </si>
  <si>
    <t>11        Igénybe vett szolgáltatások értéke</t>
  </si>
  <si>
    <t>12        Eladott áruk beszerzési értéke</t>
  </si>
  <si>
    <t xml:space="preserve">IV        Anyagjellegű ráfordítások (=10+11+12+13) </t>
  </si>
  <si>
    <t xml:space="preserve">V        Személyi jellegű ráfordítások (=14+15+16) </t>
  </si>
  <si>
    <t>A) TEVÉKENYSÉGEK EREDMÉNYE (=I±II+III-IV-V-VI-VII)</t>
  </si>
  <si>
    <t>17        Kapott (járó) osztalék és részesedés</t>
  </si>
  <si>
    <t>18        Részesedésekbő származó eredményszemléletű bevételek, árfolyamnyereségek</t>
  </si>
  <si>
    <t xml:space="preserve">19        Befektetett pénzügyi eszközökből származó erdeményszemléletű bevételek, árfolyamnyereségek </t>
  </si>
  <si>
    <t>20        Egyéb kapott (járó) kamatok és kamatjellegű eredményszemléletű bevételek</t>
  </si>
  <si>
    <t xml:space="preserve">21        Pénzügyi műveletek egyéb eredményszemléletű bevételei </t>
  </si>
  <si>
    <t>VIII        Pénzügyi műveletek eredményszemléletű bevételei (=17+18+19+20+21)</t>
  </si>
  <si>
    <r>
      <t>2</t>
    </r>
    <r>
      <rPr>
        <sz val="12"/>
        <rFont val="Times New Roman"/>
        <family val="1"/>
        <charset val="238"/>
      </rPr>
      <t xml:space="preserve">2       Részesedésbő származó ráfordítások árfolyamvesztesége </t>
    </r>
  </si>
  <si>
    <t xml:space="preserve">23       Befektetett pénzügyi eszközökből származó ráfordítások árfolyamamveszteségek 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</si>
  <si>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</si>
  <si>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</si>
  <si>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</si>
  <si>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 xml:space="preserve">IX        Pénzügyi műveletek ráfordításai (=22+23+24+25+26) </t>
  </si>
  <si>
    <t xml:space="preserve">B)        PÉNZÜGYI MŰVELETEK EREDMÉNYE (=VIII-IX) </t>
  </si>
  <si>
    <t>C)        MÉRLEG SZERINTI EREDMÉNY (=±A±B)</t>
  </si>
  <si>
    <t>E/III/1 December havi illetmények, munkabérek elszámolása</t>
  </si>
  <si>
    <t xml:space="preserve">E/I Előzetesen felszámított általános forgalmi adó elszámolása </t>
  </si>
  <si>
    <t>E/I/4 Más előzetesen felszámított nem levonható általános forgalmi adó</t>
  </si>
  <si>
    <t>ebből: Temetési segély</t>
  </si>
  <si>
    <t>Egyéb működési támogatás bevételei államháztartáson belülről</t>
  </si>
  <si>
    <t>H/1/6Költségvetési évben esedékes kötelezettségek beruházásokra</t>
  </si>
  <si>
    <t xml:space="preserve">Működési bevétel </t>
  </si>
  <si>
    <t xml:space="preserve">Ercsi Napfény Óvoda 2019. évi felhalmozási kiadásainak alakulás  </t>
  </si>
  <si>
    <t xml:space="preserve">A/II/4 Beruházások, felújítások </t>
  </si>
  <si>
    <t>Egyéb működési célú támogatás államháztartáson belülről</t>
  </si>
  <si>
    <t>Működési célú támogatások államháztartáőson belülről (B1)</t>
  </si>
  <si>
    <t>Szolgáltatás ellenértéke (B402)</t>
  </si>
  <si>
    <t xml:space="preserve">Ercsi Hétszínvirág Óvoda 2019. évi felhalmozási kiadásainak alakulása  </t>
  </si>
  <si>
    <t xml:space="preserve">Ercsi Város Önkormányzat 2019. évi  összevont (konszolidált) beszámolója </t>
  </si>
  <si>
    <t>Nyitó állomány 2019.01.01.</t>
  </si>
  <si>
    <t>Záró állomány 2019.12.31.</t>
  </si>
  <si>
    <t>ebből:  egyéb fej kez ei (B16)</t>
  </si>
  <si>
    <t>ebből: Helyi önkormányzatok és költségvetési szerveik</t>
  </si>
  <si>
    <t>Egyéb áruhasználati és szolgáltatási adó(B355)</t>
  </si>
  <si>
    <t xml:space="preserve">ebből: talajterhelési díj (B355) </t>
  </si>
  <si>
    <t xml:space="preserve">ebből: Hhelyi önkormányzatok és költségvetési szerveik </t>
  </si>
  <si>
    <t xml:space="preserve">ebből: Téli rezsicsökkentés </t>
  </si>
  <si>
    <t xml:space="preserve">olatos </t>
  </si>
  <si>
    <t>ebből: lakásfenntartással lakhatással kapcsolatos ellátás</t>
  </si>
  <si>
    <t>Cseppforrás tánccsoprt</t>
  </si>
  <si>
    <t xml:space="preserve">Elvonások és befizetések </t>
  </si>
  <si>
    <t xml:space="preserve">Finanszírozási kiadások </t>
  </si>
  <si>
    <t>forgalomképes</t>
  </si>
  <si>
    <t>TOP-4.3.1. támogatási szerződés elmaradot városrész felzárkoztatása</t>
  </si>
  <si>
    <t xml:space="preserve">TOP-5.3.1 A helyi identitás és kohézió erősítése </t>
  </si>
  <si>
    <t>EFOP-1.2.11 Esély Otthon</t>
  </si>
  <si>
    <t>2019.évben felhasznált összeg</t>
  </si>
  <si>
    <t xml:space="preserve">Saját forrásból kiegészítés </t>
  </si>
  <si>
    <t>Felhasználás összesen</t>
  </si>
  <si>
    <t>D/III/1f - ebből: túlfizetések, téves visszajáró kifizetések</t>
  </si>
  <si>
    <t xml:space="preserve">H/I/4 Költségvetési évben esedékes köt. Ellátottak bénzbeli juttatásaira </t>
  </si>
  <si>
    <t xml:space="preserve">H/III/2  Továbbítási célból folysított támogatás </t>
  </si>
  <si>
    <t>104.</t>
  </si>
  <si>
    <t>K01 - Önkormányzati (irányító szervi) konszolidált beszámoló - K1-K8. Költségvetési kiadások</t>
  </si>
  <si>
    <t>Céljuttatás, projektprémium (K1103)</t>
  </si>
  <si>
    <t>09</t>
  </si>
  <si>
    <t>ebből:biztosítási díjak (K1113)</t>
  </si>
  <si>
    <t>Munkavégzésre irányuló egyéb jogviszonyban nem saját foglalkoztatottnak fizetett juttatások (K122)</t>
  </si>
  <si>
    <t>18</t>
  </si>
  <si>
    <t>ebből: szociális hozzájárulási adó (K2)</t>
  </si>
  <si>
    <t>ebből: táppénz hozzájárulás (K2)</t>
  </si>
  <si>
    <t>ebből: munkáltatót terhelő személyi jövedelemadó (K2)</t>
  </si>
  <si>
    <t>Készletbeszerzés (=28+29+30) (K31)</t>
  </si>
  <si>
    <t>33</t>
  </si>
  <si>
    <t>34</t>
  </si>
  <si>
    <t>Kommunikációs szolgáltatások (=32+33) (K32)</t>
  </si>
  <si>
    <t>35</t>
  </si>
  <si>
    <t>36</t>
  </si>
  <si>
    <t>37</t>
  </si>
  <si>
    <t>Bérleti és lízing díjak (&gt;=38) (K333)</t>
  </si>
  <si>
    <t>39</t>
  </si>
  <si>
    <t>42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</si>
  <si>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</si>
  <si>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</si>
  <si>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</si>
  <si>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</si>
  <si>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</si>
  <si>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</si>
  <si>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</si>
  <si>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</si>
  <si>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</si>
  <si>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</si>
  <si>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</si>
  <si>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</si>
  <si>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</si>
  <si>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54</t>
  </si>
  <si>
    <t>Egyéb pénzügyi műveletek kiadásai (&gt;=55+…+57) (K354)</t>
  </si>
  <si>
    <t>58</t>
  </si>
  <si>
    <t>59</t>
  </si>
  <si>
    <t>Különféle befizetések és egyéb dologi kiadások (=49+50+51+54+58) (K35)</t>
  </si>
  <si>
    <t>60</t>
  </si>
  <si>
    <t>Dologi kiadások (=31+34+45+48+59) (K3)</t>
  </si>
  <si>
    <t>74</t>
  </si>
  <si>
    <t>83</t>
  </si>
  <si>
    <t>ebből: oktatásban résztvevők pénzbeli juttatásai (K47)</t>
  </si>
  <si>
    <t>99</t>
  </si>
  <si>
    <t>ebből: egyéb, az önkormányzat rendeletében megállapított juttatás (K48)</t>
  </si>
  <si>
    <t>115</t>
  </si>
  <si>
    <t>ebből: köztemetés [Szoctv. 48.§] (K48)</t>
  </si>
  <si>
    <t>ebből: települési támogatás [Szoctv. 45. §], (K48)</t>
  </si>
  <si>
    <t>A helyi önkormányzatok előző évi elszámolásából származó kiadások (K5021)</t>
  </si>
  <si>
    <t>ebből: társulások és költségvetési szerveik (K506)</t>
  </si>
  <si>
    <t>158</t>
  </si>
  <si>
    <t>ebből: nemzetiségi önkormányzatok és költségvetési szerveik (K506)</t>
  </si>
  <si>
    <t>177</t>
  </si>
  <si>
    <t>178</t>
  </si>
  <si>
    <t>ebből: egyéb civil szervezetek (K512)</t>
  </si>
  <si>
    <t>189</t>
  </si>
  <si>
    <t>Immateriális javak beszerzése, létesítése (K61)</t>
  </si>
  <si>
    <t>Beruházási célú előzetesen felszámított általános forgalmi adó (K67)</t>
  </si>
  <si>
    <t>198</t>
  </si>
  <si>
    <t>Felújítási célú előzetesen felszámított általános forgalmi adó (K74)</t>
  </si>
  <si>
    <t>216</t>
  </si>
  <si>
    <t>223</t>
  </si>
  <si>
    <t>266</t>
  </si>
  <si>
    <t>K02 - Önkormányzati (irányító szervi) konszolidált beszámoló - B1-B7.  költségvetési bevételek</t>
  </si>
  <si>
    <t>Helyi önkormányzatok működésének általános támogatása (B111)</t>
  </si>
  <si>
    <t>Települési önkormányzatok kulturális feladatainak támogatása (B114)</t>
  </si>
  <si>
    <t>ebből: egyéb fejezeti kezelésű előirányzatok (B16)</t>
  </si>
  <si>
    <t>ebből: társadalombiztosítás pénzügyi alapjai (B16)</t>
  </si>
  <si>
    <t>38</t>
  </si>
  <si>
    <t>ebből: magánszemélyek kommunális adója (B34)</t>
  </si>
  <si>
    <t>ebből: állandó jelleggel végzett iparűzési tevékenység után fizetett helyi iparűzési adó (B351)</t>
  </si>
  <si>
    <t>165</t>
  </si>
  <si>
    <t>Egyéb közhatalmi bevételek (&gt;=166+…+183) (B36)</t>
  </si>
  <si>
    <t>ebből: egyéb bírság (B36)</t>
  </si>
  <si>
    <t>ebből: önkormányzat által beszedett talajterhelési díj (B36)</t>
  </si>
  <si>
    <t>186</t>
  </si>
  <si>
    <t>Szolgáltatások ellenértéke (&gt;=187+188) (B402)</t>
  </si>
  <si>
    <t>Közvetített szolgáltatások ellenértéke  (&gt;=190) (B403)</t>
  </si>
  <si>
    <t>Tulajdonosi bevételek (&gt;=192+…+197) (B404)</t>
  </si>
  <si>
    <t>ebből: önkormányzati vagyon üzemeltetéséből, koncesszióból származó bevétel (B404)</t>
  </si>
  <si>
    <t>Biztosító által fizetett kártérítés (B410)</t>
  </si>
  <si>
    <t>220</t>
  </si>
  <si>
    <t>Működési bevételek (=185+186+189+191+198+…+200+207+215+216+217) (B4)</t>
  </si>
  <si>
    <t>Ingatlanok értékesítése (&gt;=224) (B52)</t>
  </si>
  <si>
    <t>229</t>
  </si>
  <si>
    <t>Felhalmozási bevételek (=221+223+225+226+228) (B5)</t>
  </si>
  <si>
    <t>243</t>
  </si>
  <si>
    <t>Egyéb működési célú átvett pénzeszközök (=244+…+254) (B65)</t>
  </si>
  <si>
    <t>ebből: egyéb civil szervezetek (B65)</t>
  </si>
  <si>
    <t>251</t>
  </si>
  <si>
    <t>255</t>
  </si>
  <si>
    <t>Működési célú átvett pénzeszközök (=230+...+233+243) (B6)</t>
  </si>
  <si>
    <t>E) EGYÉB SAJÁTOS ELSZÁMOLÁSOK (=E/I+…+E/II)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</si>
  <si>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</si>
  <si>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</si>
  <si>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</si>
  <si>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</si>
  <si>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</si>
  <si>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</si>
  <si>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</si>
  <si>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</si>
  <si>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</si>
  <si>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</si>
  <si>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</si>
  <si>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</si>
  <si>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</si>
  <si>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</si>
  <si>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</si>
  <si>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</si>
  <si>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</si>
  <si>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</si>
  <si>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</si>
  <si>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26 Pénzügyi műveletek egyéb ráfordításai (&gt;=26a+26b)</t>
  </si>
  <si>
    <t>IX Pénzügyi műveletek ráfordításai (=22+23+24+25+26)</t>
  </si>
  <si>
    <t>B)  PÉNZÜGYI MŰVELETEK EREDMÉNYE (=VIII-IX)</t>
  </si>
  <si>
    <t>C) MÉRLEG SZERINTI EREDMÉNY (=±A±B)</t>
  </si>
  <si>
    <t>1. Lakás, nem lakás céljára szolgáló helyiségek bérleti díjának elengedése(1 fő):</t>
  </si>
  <si>
    <t xml:space="preserve">Ercsi Város Önkormányzat  2020. évi költségvetésének bevételeinek teljesítése </t>
  </si>
  <si>
    <t>adatok  Ft-ban</t>
  </si>
  <si>
    <t>2020. évi eredeti előirányzat</t>
  </si>
  <si>
    <t>2020. évi módosított előirányzat</t>
  </si>
  <si>
    <t>2020.évi teljesítés</t>
  </si>
  <si>
    <t>Likvidítási cél hitelek, kölcsönök felvétele pü-i vállalkozástól (B8112)</t>
  </si>
  <si>
    <t>K8</t>
  </si>
  <si>
    <t>Egyéb felhalmozási célú kiadás</t>
  </si>
  <si>
    <t>Felújítások</t>
  </si>
  <si>
    <t>Ercsi Kinizsi SE pályázat tám. Evezős</t>
  </si>
  <si>
    <t xml:space="preserve">Ercsi Város Önkormányzat és intézményei 2020. évi mérlege, maradvány kimutatása és eredmény kimutatása </t>
  </si>
  <si>
    <t xml:space="preserve">adatok  Ft-ban </t>
  </si>
  <si>
    <t>Finanszírozási bevételek</t>
  </si>
  <si>
    <t>TOP-1.4.1. Minibölcsőde bútor</t>
  </si>
  <si>
    <t xml:space="preserve">TOP-1.4.1. Minibölcsőde </t>
  </si>
  <si>
    <t>TOP-1.4.1. Minibölcsőde szaniter</t>
  </si>
  <si>
    <t>TOP-1.2.1. Dunapart</t>
  </si>
  <si>
    <t>TOP-4.3.1. Tótlik (utak, szoclakások)</t>
  </si>
  <si>
    <t>TOP-3.1.1. Kerékpárút (visszafizetés)</t>
  </si>
  <si>
    <t>Tótlik pótmunka</t>
  </si>
  <si>
    <t>VP6-19.3.17 (Templom tér)</t>
  </si>
  <si>
    <t>Felhalmozási célú pénzeszköz átadás ÁHT-n kivűlre</t>
  </si>
  <si>
    <t>WinSzoc szoftver</t>
  </si>
  <si>
    <t>Telefon készülék, szünetmentes táp</t>
  </si>
  <si>
    <t>Irattárba polcok</t>
  </si>
  <si>
    <t>Beruházási célú áfa</t>
  </si>
  <si>
    <t>Szalagszűrő vásárlás</t>
  </si>
  <si>
    <t>Számítógép + laptop</t>
  </si>
  <si>
    <t>Villanyszekrény / Fő u. 1.</t>
  </si>
  <si>
    <t>Gerincvezeték kiépítés, szivattyú, frekvenciaváltó</t>
  </si>
  <si>
    <t>Műtrágyaszoró beszerzés</t>
  </si>
  <si>
    <t>Pótkocsi beszerzés</t>
  </si>
  <si>
    <t>Backup biztonsági mentés licence</t>
  </si>
  <si>
    <t>Érintésmentes homlokhőmérő</t>
  </si>
  <si>
    <t>Genius FaceCam webkamera 2 db</t>
  </si>
  <si>
    <t>Téligumi 1 szett</t>
  </si>
  <si>
    <t>Híd u. / TOP-4.3.1</t>
  </si>
  <si>
    <t>Kárpáthy J. u. / TOP-4.3.1</t>
  </si>
  <si>
    <t>Napelemes kültéri kamera</t>
  </si>
  <si>
    <t>VP leader pályázat/MűvHáz eszköz és rendezvény/előleg</t>
  </si>
  <si>
    <t>2020. december 31-én költségvetési létszám fő</t>
  </si>
  <si>
    <t xml:space="preserve">2020.évi  </t>
  </si>
  <si>
    <t xml:space="preserve">Ercsi Város Önkormányzat és intézményei vagyoni helyzet alakulásának bemutatása forgalomképesség szerint 2020-ban </t>
  </si>
  <si>
    <t xml:space="preserve">Ercsi Város Önkormányzat vagyoni helyzet alakulásának bemutatása forgalomképesség szerint 2020-ban </t>
  </si>
  <si>
    <t xml:space="preserve">Ercsi Napfény Óvoda  vagyoni helyzet alakulásának bemutatása forgalomképesség szerint 2020-ban </t>
  </si>
  <si>
    <t xml:space="preserve">Ercsi Hétszínvirág  Óvoda  vagyoni helyzet alakulásának bemutatása forgalomképesség szerint 2020-ban </t>
  </si>
  <si>
    <t xml:space="preserve">Ercsi Eötvös József Művelődési Ház és Könyvtár  vagyoni helyzet alakulásának bemutatása forgalomképesség szerint 2020-ban </t>
  </si>
  <si>
    <t xml:space="preserve">Ercsi Egészségügyi Központ vagyoni helyzet alakulásának bemutatása forgalomképesség szerint 2020-ban </t>
  </si>
  <si>
    <t xml:space="preserve">Ercsi Szociális Szolgálat  vagyoni helyzet alakulásának bemutatása forgalomképesség szerint 2020-ban </t>
  </si>
  <si>
    <t xml:space="preserve">Ercsi Város Önkormányzat és intézményei 0-ra leírt immatariális javak és és tárgyi eszközök állományának alakulása 2020-ban </t>
  </si>
  <si>
    <t>12. melléklet a       /2021. (V.   .) önkormányzati rendelethez</t>
  </si>
  <si>
    <t>14. melléklet a     /2021. (V.   .) önkormányzati rendelethez</t>
  </si>
  <si>
    <t>2020. december 31.</t>
  </si>
  <si>
    <t xml:space="preserve">Ercsi Város Önkormányzat 2020. évi maradványkimutatása </t>
  </si>
  <si>
    <t xml:space="preserve">Ercsi Város Önkormányzat 2020.évi eredménykimutatás </t>
  </si>
  <si>
    <t xml:space="preserve">Ercsi Polgármesteri Hivatal 2020. évi mérleg </t>
  </si>
  <si>
    <t xml:space="preserve">Ercsi Polgármesteri Hivatal  2020. évi maradványkimutatása </t>
  </si>
  <si>
    <t xml:space="preserve">Ercsi Polgármesteri Hivatal  2020. évi eredménykimutatás </t>
  </si>
  <si>
    <t>Ercsi Napfény Óvoda 2020. évi mérleg</t>
  </si>
  <si>
    <t xml:space="preserve">Ercsi Napfény Óvoda  2020. évi maradványkimutatása </t>
  </si>
  <si>
    <t xml:space="preserve">Ercsi Napfény Óvoda 2020. évi eredménykimutatás </t>
  </si>
  <si>
    <t xml:space="preserve">Ercsi Hétszínvirág Óvoda 2020. évi mérleg </t>
  </si>
  <si>
    <t xml:space="preserve">Ercsi Hétszínvirág Óvoda  2020. évi maradványkimutatása </t>
  </si>
  <si>
    <t xml:space="preserve">Ercsi Hétszínvirág Óvoda 2020. évi eredménykimutatás </t>
  </si>
  <si>
    <t xml:space="preserve">Ercsi Eötvös József Művelődési Ház és Könyvtár   2020. évi mérleg </t>
  </si>
  <si>
    <t>Ercsi Eötvös József Művelődési Ház és Könyvtár   2020. évi maradványkimutatás</t>
  </si>
  <si>
    <t xml:space="preserve">Ercsi Eötvös József Művelődési Ház 2020. évi eredménykimutatás </t>
  </si>
  <si>
    <t xml:space="preserve">Ercsi Egészségügyi Központ   2020. évi mérleg </t>
  </si>
  <si>
    <t xml:space="preserve">Ercsi Egészségügyi központ 2020. évi maradványkimutatása </t>
  </si>
  <si>
    <t xml:space="preserve">Ercsi Egészségügyi Központ  2020. évi eredménykimutatás </t>
  </si>
  <si>
    <t>Ercsi Szociális Szolgálat 2020. évi mérleg</t>
  </si>
  <si>
    <t xml:space="preserve">Ercsi Szociális Szolgálat 2020. évi maradványkimutatása </t>
  </si>
  <si>
    <t xml:space="preserve">Ercsi Szociális Szolgálat  2020. évi eredménykimutatás </t>
  </si>
  <si>
    <t xml:space="preserve">Ercsi Város Önkormányzat 2020. évi működési és felhalmozási bevételei és kiadásainak alakulása </t>
  </si>
  <si>
    <t>Ercsi Város Önkormányzat 2020. évi mérleg</t>
  </si>
  <si>
    <t xml:space="preserve">Ercsi Város Önkormányzat 2020. évre tervezett szociális juttatásainak alakulása  </t>
  </si>
  <si>
    <t>Ercsi Város Önkormányzat és költségvettési szervei engedélyezett létszám kerete 2020-ban</t>
  </si>
  <si>
    <t>Ercsi Város Önkormányzat 2020. évi közvetett támogatásai</t>
  </si>
  <si>
    <t xml:space="preserve">                                                     2020. évben </t>
  </si>
  <si>
    <t>Ercsi Polgármesteri Hivatal vagyoni helyzet alakulásának bemutatása forgalomképesség szerint 2020-ban</t>
  </si>
  <si>
    <t>1. Magánszemélyek kommunális adójánál (5 fő)</t>
  </si>
  <si>
    <t xml:space="preserve">2. Iprűzési adó (144 vállalkozó) </t>
  </si>
  <si>
    <t xml:space="preserve">1. Gépjárműadó (51 fő) </t>
  </si>
  <si>
    <t>Végkielégítés (K1105)</t>
  </si>
  <si>
    <t>Munkaadókat terhelő járulékok és szociális hozzájárulási adó (=22+…+27) (K2)</t>
  </si>
  <si>
    <t>51</t>
  </si>
  <si>
    <t>Kamatkiadások (&gt;=52+53) (K353)</t>
  </si>
  <si>
    <t>55</t>
  </si>
  <si>
    <t>ebből: valuta, deviza eszközök realizált árfolyamvesztesége (K354)</t>
  </si>
  <si>
    <t>Betegséggel kapcsolatos (nem társadalombiztosítási) ellátások (=75+…+84) (K44)</t>
  </si>
  <si>
    <t>ebből: egészségügyi szolgáltatási jogosultságra való jogosultság szociális rászorultság alapján [Szoctv. 54. §-a] ( K44)</t>
  </si>
  <si>
    <t>97</t>
  </si>
  <si>
    <t>Intézményi ellátottak pénzbeli juttatásai (&gt;=98+99) (K47)</t>
  </si>
  <si>
    <t>100</t>
  </si>
  <si>
    <t>Egyéb nem intézményi ellátások (&gt;=101+…+119) (K48)</t>
  </si>
  <si>
    <t>117</t>
  </si>
  <si>
    <t>120</t>
  </si>
  <si>
    <t>Ellátottak pénzbeli juttatásai (=61+62+73+74+85+94+97+100) (K4)</t>
  </si>
  <si>
    <t>123</t>
  </si>
  <si>
    <t>126</t>
  </si>
  <si>
    <t>Elvonások és befizetések (=123+124+125) (K502)</t>
  </si>
  <si>
    <t>150</t>
  </si>
  <si>
    <t>Egyéb működési célú támogatások államháztartáson belülre (=151+…+160) (K506)</t>
  </si>
  <si>
    <t>159</t>
  </si>
  <si>
    <t>Egyéb működési célú támogatások államháztartáson kívülre (=179+…+188) (K512)</t>
  </si>
  <si>
    <t>ebből: nonprofit gazdasági társaságok (K512)</t>
  </si>
  <si>
    <t>Egyéb működési célú kiadások (=121+126+127+128+139+150+161+163+175+176+177+178+189) (K5)</t>
  </si>
  <si>
    <t>192</t>
  </si>
  <si>
    <t>Ingatlanok beszerzése, létesítése (&gt;=193) (K62)</t>
  </si>
  <si>
    <t>195</t>
  </si>
  <si>
    <t>Beruházások (=191+192+194+…+198) (K6)</t>
  </si>
  <si>
    <t>200</t>
  </si>
  <si>
    <t>204</t>
  </si>
  <si>
    <t>Felújítások (=200+...+203) (K7)</t>
  </si>
  <si>
    <t>228</t>
  </si>
  <si>
    <t>Egyéb felhalmozási célú támogatások államháztartáson belülre (=229+…+238) (K84)</t>
  </si>
  <si>
    <t>231</t>
  </si>
  <si>
    <t>ebből: fejezeti kezelésű előirányzatok EU-s programokra és azok hazai társfinanszírozása (K84)</t>
  </si>
  <si>
    <t>Egyéb felhalmozási célú kiadások (=205+206+217+228+239+241+253+254+255) (K8)</t>
  </si>
  <si>
    <t>267</t>
  </si>
  <si>
    <t>Költségvetési kiadások (=20+21+60+120+190+199+204+266) (K1-K8)</t>
  </si>
  <si>
    <t>Települési önkormányzatok egyes szociális és gyermekjóléti feladatainak támogatása (B1131)</t>
  </si>
  <si>
    <t>Települési önkormányzatok gyermekétkeztetési feladatainak támogatása  (B1132)</t>
  </si>
  <si>
    <t>Települési önkormányzatok szociális, gyermekjóléti  és gyermekétkeztetési feladatainak támogatása (03+04) (B113)</t>
  </si>
  <si>
    <t>Önkormányzatok működési támogatásai (=01+02+05+06+07+08) (B11)</t>
  </si>
  <si>
    <t>Egyéb működési célú támogatások bevételei államháztartáson belülről (=35+…+44) (B16)</t>
  </si>
  <si>
    <t>ebből: társulások és költségvetési szerveik (B16)</t>
  </si>
  <si>
    <t>Működési célú támogatások államháztartáson belülről (=09+...+12+23+34) (B1)</t>
  </si>
  <si>
    <t>70</t>
  </si>
  <si>
    <t>Egyéb felhalmozási célú támogatások bevételei államháztartáson belülről (=71+…+80) (B25)</t>
  </si>
  <si>
    <t>73</t>
  </si>
  <si>
    <t>81</t>
  </si>
  <si>
    <t>Felhalmozási célú támogatások államháztartáson belülről (=46+47+48+59+70) (B2)</t>
  </si>
  <si>
    <t>Vagyoni tipusú adók (=110+…+115) (B34)</t>
  </si>
  <si>
    <t>111</t>
  </si>
  <si>
    <t>Értékesítési és forgalmi adók (=117+…+136) (B351)</t>
  </si>
  <si>
    <t>Termékek és szolgáltatások adói (=116+137+141+142+147)  (B35)</t>
  </si>
  <si>
    <t>Közhatalmi bevételek  (=93+94+104+109+164+165) (B3)</t>
  </si>
  <si>
    <t>187</t>
  </si>
  <si>
    <t>225</t>
  </si>
  <si>
    <t>Egyéb tárgyi eszközök értékesítése (B53)</t>
  </si>
  <si>
    <t>Költségvetési bevételek (=45+81+184+220+229+255+281) (B1-B7)</t>
  </si>
  <si>
    <t>Likviditási célú hitelek, kölcsönök törlesztése pénzügyi vállalkozásnak (K9112)</t>
  </si>
  <si>
    <t>Hitel-, kölcsöntörlesztés államháztartáson kívülre (=01+03+04) (K911)</t>
  </si>
  <si>
    <t>Likviditási célú hitelek, kölcsönök felvétele pénzügyi vállalkozástól (B8112)</t>
  </si>
  <si>
    <t>Hitel-, kölcsönfelvétel pénzügyi vállalkozástól (=01+02+03) (B811)</t>
  </si>
  <si>
    <t>24 Fizetendő kamatok és kamatjellegű ráfordítások</t>
  </si>
  <si>
    <t xml:space="preserve">Ercsi Város Önkormányzat 2020 évi tartalékának alakulása  </t>
  </si>
  <si>
    <t>Ercsi Vízisport Egyesület</t>
  </si>
  <si>
    <t>2020.évben felhasznált összeg</t>
  </si>
  <si>
    <t>TOP-1.4.1-16. Minibölcsőde</t>
  </si>
  <si>
    <t>TOP-1.4.1-19. Minibölcsőde</t>
  </si>
  <si>
    <t xml:space="preserve">Ercsi Polgármesteri Hivatal 2020. évi költségvetésének bevételeinek teljesítése </t>
  </si>
  <si>
    <t xml:space="preserve">Ercsi Város Önkormányzat Eötvös József Művelődési Ház és Könyvtár 2020. évi költségvetésének bevételeinek alakulása </t>
  </si>
  <si>
    <t xml:space="preserve">Ercsi Város Önkormányzat Egészségügyi Központ  2020. évi költségvetésének bevételeinek alakulása </t>
  </si>
  <si>
    <t xml:space="preserve">Ercsi Város Önkormányzat Szociális Szolgálat 2020. évi költségvetésének bevételeinek alakulása </t>
  </si>
  <si>
    <t xml:space="preserve">Ercsi Város Önkormányzat Ercsi Napfény Óvoda 2020. évi költségvetésének bevételeinek alakulása </t>
  </si>
  <si>
    <t>Ercsi Város Önkormányzat Ercsi Hétszínvirág Óvoda 2020. évi költségvetésének bevételeinek alakulása</t>
  </si>
  <si>
    <t>Ercsi Város Önkormányzat és intézményei 2020. évi költségvetési bevételeinek összevont bemutatása</t>
  </si>
  <si>
    <t>1. melléklet a   9/2021. (V.28.) önkormányzati rendelethez</t>
  </si>
  <si>
    <t>2. melléklet a    9/2021. (V.28.) önkormányzati rendelethez</t>
  </si>
  <si>
    <t>3. melléklet a   9/2021. (V.28.) önkormányzati rendelethez</t>
  </si>
  <si>
    <t>4. melléklet a  9/2021. (V.28.) önkormányzati rendelethez</t>
  </si>
  <si>
    <t>5. melléklet a 9/2021. (V.28.) önkormányzati rendelethez</t>
  </si>
  <si>
    <t>6. melléklet a 9/2021. (V.28.) önkormányzati rendelethez</t>
  </si>
  <si>
    <t>7. melléklet a   9/2021. (V.28.) önkormányzati rendelethez</t>
  </si>
  <si>
    <t>8. melléklet a      9/2021. (V.28.) önkormányzati rendelethez</t>
  </si>
  <si>
    <t>9. melléklet a     9/2021. (V.28.) önkormányzati rendelethez</t>
  </si>
  <si>
    <t>10. melléklet a    9/2021. (V.28.) önkormányzati rendelethez</t>
  </si>
  <si>
    <t>11. melléklet a      9/2021. (V.28.) önkormányzati rendelethez</t>
  </si>
  <si>
    <t>13. melléklet a    9/2021. (V.28.) önkormányzati rendelethez</t>
  </si>
  <si>
    <t>15. melléklet a   9/2021. (V.28.) önkormányzati rendelethez</t>
  </si>
  <si>
    <t>16. melléklet a       9/2021. (V.28.) önkormányzati rendelethez</t>
  </si>
  <si>
    <t>17. melléklet a    9/2021. (V.28.) önkormányzati rendelethez</t>
  </si>
  <si>
    <t>18. melléklet a            9/2021. (V.28.) önkormányzati rendelethez</t>
  </si>
  <si>
    <t>19. melléklet a     9/2021. (V.28.) önkormányzati rendelethez</t>
  </si>
  <si>
    <t>20. melléklet a       9/2021. (V.28.) önkormányzati rendelethez</t>
  </si>
  <si>
    <t>21. melléklet a        9/2021. (V.28.) önkormányzati rendelethez</t>
  </si>
  <si>
    <t>22. melléklet a    9/2021. (V.28.) önkormányzati rendelethez</t>
  </si>
  <si>
    <t>23. melléklet a      9/2021. (V.28.) önkormányzati rendelethez</t>
  </si>
  <si>
    <t>24. melléklet a      9/2021. (V.28.) önkormányzati rendelethez</t>
  </si>
  <si>
    <t>25. melléklet a     9/2021. (V.28.) önkormányzati rendelethez</t>
  </si>
  <si>
    <t>26. melléklet a     9/2021. (V.28.) önkormányzati rendelethez</t>
  </si>
  <si>
    <t>27. melléklet a       9/2021. (V.28.) önkormányzati rendelethez</t>
  </si>
  <si>
    <t>28. melléklet a     9/2021. (V.28.) önkormányzati rendelethez</t>
  </si>
  <si>
    <t>29. melléklet a   9/2021. (V.28.) önkormányzati rendelethez</t>
  </si>
  <si>
    <t>30. melléklet a 9/2021. (V.28.) önkormányzati rendelethez</t>
  </si>
  <si>
    <t>31. melléklet a     9/2021. (V.28.) önkormányzati rendelethez</t>
  </si>
  <si>
    <t>32. melléklet a     9/2021. (V.28.) önkormányzati rendelethez</t>
  </si>
  <si>
    <t>33. melléklet a  9/2021. (V.28.) önkormányzati rendelethez</t>
  </si>
  <si>
    <t>34. melléklet a       9/2021. (V.28.) önkormányzati rendelethez</t>
  </si>
  <si>
    <t>35. melléklet a   9/2021. (V.28.) önkormányzati rendelethez</t>
  </si>
  <si>
    <t>36. melléklet a  9/2021. (V.28.) önkormányzati rendelethez</t>
  </si>
  <si>
    <t>38. melléklet a        9/2021. (V.28.) önkormányzati rendelethez</t>
  </si>
  <si>
    <t>39. melléklet a         9/2021. (V.28.) önkormányzati rendelethez</t>
  </si>
  <si>
    <t>40. melléklet a         9/2021. (V.28.) önkormányzati rendelethez</t>
  </si>
  <si>
    <t>41. melléklet a        9/2021.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</si>
</sst>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00"/>
    <numFmt numFmtId="166" formatCode="#,##0\ _F_t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indexed="5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9">
    <xf numFmtId="0" fontId="0" fillId="0" borderId="0" xfId="0"/>
    <xf numFmtId="0" fontId="21" fillId="2" borderId="0" xfId="0" applyFont="1" applyFill="1"/>
    <xf numFmtId="0" fontId="5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1" applyNumberFormat="1" applyFont="1" applyFill="1" applyBorder="1"/>
    <xf numFmtId="0" fontId="5" fillId="2" borderId="0" xfId="0" applyFont="1" applyFill="1"/>
    <xf numFmtId="0" fontId="12" fillId="2" borderId="1" xfId="0" applyFont="1" applyFill="1" applyBorder="1"/>
    <xf numFmtId="164" fontId="12" fillId="2" borderId="1" xfId="1" applyNumberFormat="1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164" fontId="5" fillId="2" borderId="0" xfId="0" applyNumberFormat="1" applyFont="1" applyFill="1" applyBorder="1"/>
    <xf numFmtId="0" fontId="3" fillId="2" borderId="0" xfId="0" applyFont="1" applyFill="1" applyBorder="1" applyAlignment="1"/>
    <xf numFmtId="0" fontId="12" fillId="2" borderId="0" xfId="0" applyFont="1" applyFill="1" applyBorder="1" applyAlignment="1"/>
    <xf numFmtId="0" fontId="21" fillId="2" borderId="0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" fontId="5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0" fontId="5" fillId="2" borderId="0" xfId="9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vertical="center"/>
    </xf>
    <xf numFmtId="3" fontId="12" fillId="2" borderId="0" xfId="9" applyNumberFormat="1" applyFont="1" applyFill="1" applyBorder="1" applyAlignment="1">
      <alignment vertical="center" wrapText="1"/>
    </xf>
    <xf numFmtId="164" fontId="12" fillId="2" borderId="0" xfId="1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 vertical="top" wrapText="1"/>
    </xf>
    <xf numFmtId="0" fontId="19" fillId="2" borderId="0" xfId="0" applyFont="1" applyFill="1" applyBorder="1" applyAlignment="1">
      <alignment vertical="center" wrapText="1"/>
    </xf>
    <xf numFmtId="164" fontId="19" fillId="2" borderId="0" xfId="0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vertical="center" wrapText="1"/>
    </xf>
    <xf numFmtId="49" fontId="12" fillId="2" borderId="0" xfId="0" applyNumberFormat="1" applyFont="1" applyFill="1" applyBorder="1" applyAlignment="1">
      <alignment vertical="center"/>
    </xf>
    <xf numFmtId="3" fontId="3" fillId="2" borderId="0" xfId="10" applyNumberFormat="1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vertical="center" wrapText="1"/>
    </xf>
    <xf numFmtId="0" fontId="2" fillId="2" borderId="0" xfId="7" applyFont="1" applyFill="1" applyBorder="1" applyAlignment="1">
      <alignment horizontal="left" vertical="top" wrapText="1"/>
    </xf>
    <xf numFmtId="3" fontId="2" fillId="2" borderId="0" xfId="7" applyNumberFormat="1" applyFont="1" applyFill="1" applyBorder="1" applyAlignment="1">
      <alignment horizontal="right" vertical="top" wrapText="1"/>
    </xf>
    <xf numFmtId="164" fontId="12" fillId="2" borderId="1" xfId="1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164" fontId="5" fillId="2" borderId="1" xfId="1" applyNumberFormat="1" applyFont="1" applyFill="1" applyBorder="1" applyAlignment="1">
      <alignment horizontal="center"/>
    </xf>
    <xf numFmtId="3" fontId="5" fillId="2" borderId="0" xfId="0" applyNumberFormat="1" applyFont="1" applyFill="1" applyBorder="1"/>
    <xf numFmtId="0" fontId="2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2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2" borderId="0" xfId="7" applyFont="1" applyFill="1" applyBorder="1" applyAlignment="1">
      <alignment horizontal="center" vertical="top" wrapText="1"/>
    </xf>
    <xf numFmtId="0" fontId="2" fillId="2" borderId="0" xfId="8" applyFont="1" applyFill="1" applyBorder="1" applyAlignment="1">
      <alignment horizontal="center" vertical="top" wrapText="1"/>
    </xf>
    <xf numFmtId="0" fontId="3" fillId="2" borderId="0" xfId="8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/>
    </xf>
    <xf numFmtId="166" fontId="5" fillId="2" borderId="0" xfId="1" applyNumberFormat="1" applyFont="1" applyFill="1" applyBorder="1"/>
    <xf numFmtId="166" fontId="21" fillId="2" borderId="0" xfId="0" applyNumberFormat="1" applyFont="1" applyFill="1" applyBorder="1"/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/>
    <xf numFmtId="166" fontId="12" fillId="2" borderId="0" xfId="1" applyNumberFormat="1" applyFont="1" applyFill="1" applyBorder="1"/>
    <xf numFmtId="166" fontId="22" fillId="2" borderId="0" xfId="0" applyNumberFormat="1" applyFont="1" applyFill="1" applyBorder="1"/>
    <xf numFmtId="0" fontId="21" fillId="2" borderId="0" xfId="0" applyNumberFormat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/>
    </xf>
    <xf numFmtId="0" fontId="3" fillId="2" borderId="0" xfId="8" applyFont="1" applyFill="1" applyBorder="1" applyAlignment="1">
      <alignment horizontal="left" vertical="top" wrapText="1"/>
    </xf>
    <xf numFmtId="3" fontId="3" fillId="2" borderId="0" xfId="8" applyNumberFormat="1" applyFont="1" applyFill="1" applyBorder="1" applyAlignment="1">
      <alignment horizontal="right" vertical="top" wrapText="1"/>
    </xf>
    <xf numFmtId="0" fontId="2" fillId="2" borderId="0" xfId="8" applyFont="1" applyFill="1" applyBorder="1" applyAlignment="1">
      <alignment horizontal="left" vertical="top" wrapText="1"/>
    </xf>
    <xf numFmtId="3" fontId="2" fillId="2" borderId="0" xfId="8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1" xfId="7" applyFont="1" applyFill="1" applyBorder="1" applyAlignment="1">
      <alignment horizontal="left" vertical="top" wrapText="1"/>
    </xf>
    <xf numFmtId="3" fontId="3" fillId="2" borderId="1" xfId="7" applyNumberFormat="1" applyFont="1" applyFill="1" applyBorder="1" applyAlignment="1">
      <alignment horizontal="right" vertical="top" wrapText="1"/>
    </xf>
    <xf numFmtId="0" fontId="2" fillId="2" borderId="1" xfId="7" applyFont="1" applyFill="1" applyBorder="1" applyAlignment="1">
      <alignment horizontal="left" vertical="top" wrapText="1"/>
    </xf>
    <xf numFmtId="3" fontId="2" fillId="2" borderId="1" xfId="7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top" wrapText="1"/>
    </xf>
    <xf numFmtId="0" fontId="26" fillId="2" borderId="0" xfId="0" applyFont="1" applyFill="1" applyAlignment="1">
      <alignment wrapText="1"/>
    </xf>
    <xf numFmtId="0" fontId="1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165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6" fillId="2" borderId="0" xfId="0" applyFont="1" applyFill="1"/>
    <xf numFmtId="0" fontId="12" fillId="2" borderId="1" xfId="0" applyFont="1" applyFill="1" applyBorder="1" applyAlignment="1">
      <alignment vertical="top"/>
    </xf>
    <xf numFmtId="14" fontId="12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wrapText="1"/>
    </xf>
    <xf numFmtId="14" fontId="12" fillId="2" borderId="1" xfId="0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left" vertical="top" wrapText="1"/>
    </xf>
    <xf numFmtId="164" fontId="11" fillId="0" borderId="1" xfId="1" applyNumberFormat="1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center" vertical="top" wrapText="1"/>
    </xf>
    <xf numFmtId="164" fontId="12" fillId="0" borderId="1" xfId="1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3" xfId="0" applyFont="1" applyFill="1" applyBorder="1" applyAlignment="1"/>
    <xf numFmtId="0" fontId="5" fillId="2" borderId="0" xfId="0" applyFont="1" applyFill="1" applyAlignment="1">
      <alignment horizontal="right"/>
    </xf>
    <xf numFmtId="0" fontId="3" fillId="2" borderId="0" xfId="7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left" indent="15"/>
    </xf>
    <xf numFmtId="0" fontId="2" fillId="0" borderId="1" xfId="0" applyFont="1" applyFill="1" applyBorder="1" applyAlignment="1">
      <alignment horizontal="center" vertical="top"/>
    </xf>
    <xf numFmtId="164" fontId="12" fillId="0" borderId="1" xfId="1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7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right" vertical="top" wrapText="1"/>
    </xf>
    <xf numFmtId="3" fontId="3" fillId="0" borderId="1" xfId="7" applyNumberFormat="1" applyFont="1" applyFill="1" applyBorder="1" applyAlignment="1">
      <alignment horizontal="right" vertical="top" wrapText="1"/>
    </xf>
    <xf numFmtId="9" fontId="5" fillId="0" borderId="1" xfId="12" applyFont="1" applyFill="1" applyBorder="1" applyAlignment="1">
      <alignment vertical="top"/>
    </xf>
    <xf numFmtId="0" fontId="2" fillId="0" borderId="1" xfId="7" applyFont="1" applyFill="1" applyBorder="1" applyAlignment="1">
      <alignment horizontal="left" vertical="top" wrapText="1"/>
    </xf>
    <xf numFmtId="3" fontId="2" fillId="0" borderId="1" xfId="7" applyNumberFormat="1" applyFont="1" applyFill="1" applyBorder="1" applyAlignment="1">
      <alignment horizontal="right" vertical="top" wrapText="1"/>
    </xf>
    <xf numFmtId="9" fontId="12" fillId="0" borderId="1" xfId="12" applyFont="1" applyFill="1" applyBorder="1" applyAlignment="1">
      <alignment vertical="top"/>
    </xf>
    <xf numFmtId="164" fontId="3" fillId="0" borderId="1" xfId="1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wrapText="1"/>
    </xf>
    <xf numFmtId="164" fontId="5" fillId="0" borderId="0" xfId="0" applyNumberFormat="1" applyFont="1" applyFill="1"/>
    <xf numFmtId="3" fontId="21" fillId="0" borderId="1" xfId="7" applyNumberFormat="1" applyFont="1" applyFill="1" applyBorder="1" applyAlignment="1">
      <alignment horizontal="right" vertical="top" wrapText="1"/>
    </xf>
    <xf numFmtId="0" fontId="13" fillId="0" borderId="0" xfId="0" applyFont="1" applyFill="1"/>
    <xf numFmtId="164" fontId="22" fillId="0" borderId="1" xfId="1" applyNumberFormat="1" applyFont="1" applyFill="1" applyBorder="1" applyAlignment="1">
      <alignment horizontal="right" vertical="top" wrapText="1"/>
    </xf>
    <xf numFmtId="3" fontId="22" fillId="0" borderId="1" xfId="7" applyNumberFormat="1" applyFont="1" applyFill="1" applyBorder="1" applyAlignment="1">
      <alignment horizontal="right" vertical="top" wrapText="1"/>
    </xf>
    <xf numFmtId="0" fontId="3" fillId="0" borderId="0" xfId="7" applyFont="1" applyFill="1" applyAlignment="1">
      <alignment horizontal="left" vertical="top" wrapText="1"/>
    </xf>
    <xf numFmtId="164" fontId="21" fillId="0" borderId="0" xfId="1" applyNumberFormat="1" applyFont="1" applyFill="1" applyAlignment="1">
      <alignment horizontal="right" vertical="top" wrapText="1"/>
    </xf>
    <xf numFmtId="164" fontId="21" fillId="0" borderId="0" xfId="1" applyNumberFormat="1" applyFont="1" applyFill="1" applyAlignment="1">
      <alignment horizontal="center" vertical="top" wrapText="1"/>
    </xf>
    <xf numFmtId="3" fontId="21" fillId="0" borderId="0" xfId="7" applyNumberFormat="1" applyFont="1" applyFill="1" applyAlignment="1">
      <alignment horizontal="right" vertical="top" wrapText="1"/>
    </xf>
    <xf numFmtId="164" fontId="21" fillId="0" borderId="1" xfId="1" applyNumberFormat="1" applyFont="1" applyFill="1" applyBorder="1" applyAlignment="1">
      <alignment horizontal="right" vertical="top" wrapText="1"/>
    </xf>
    <xf numFmtId="164" fontId="21" fillId="0" borderId="1" xfId="1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1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9" fontId="5" fillId="0" borderId="1" xfId="12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9" fontId="12" fillId="0" borderId="1" xfId="12" applyFont="1" applyFill="1" applyBorder="1" applyAlignment="1">
      <alignment horizontal="center" vertical="top" wrapText="1"/>
    </xf>
    <xf numFmtId="9" fontId="12" fillId="0" borderId="1" xfId="12" applyFont="1" applyFill="1" applyBorder="1" applyAlignment="1">
      <alignment horizontal="center" vertical="top"/>
    </xf>
    <xf numFmtId="9" fontId="5" fillId="0" borderId="1" xfId="12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right" vertical="top" wrapText="1"/>
    </xf>
    <xf numFmtId="16" fontId="2" fillId="0" borderId="1" xfId="0" applyNumberFormat="1" applyFont="1" applyFill="1" applyBorder="1" applyAlignment="1">
      <alignment horizontal="left" vertical="top" wrapText="1"/>
    </xf>
    <xf numFmtId="16" fontId="2" fillId="0" borderId="5" xfId="0" applyNumberFormat="1" applyFont="1" applyFill="1" applyBorder="1" applyAlignment="1">
      <alignment vertical="top" wrapText="1"/>
    </xf>
    <xf numFmtId="164" fontId="2" fillId="0" borderId="5" xfId="1" applyNumberFormat="1" applyFont="1" applyFill="1" applyBorder="1" applyAlignment="1">
      <alignment vertical="top" wrapText="1"/>
    </xf>
    <xf numFmtId="16" fontId="2" fillId="0" borderId="0" xfId="0" applyNumberFormat="1" applyFont="1" applyFill="1" applyBorder="1" applyAlignment="1">
      <alignment vertical="top" wrapText="1"/>
    </xf>
    <xf numFmtId="164" fontId="2" fillId="0" borderId="0" xfId="1" applyNumberFormat="1" applyFont="1" applyFill="1" applyBorder="1" applyAlignment="1">
      <alignment vertical="top" wrapText="1"/>
    </xf>
    <xf numFmtId="164" fontId="12" fillId="0" borderId="1" xfId="1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/>
    <xf numFmtId="164" fontId="5" fillId="0" borderId="5" xfId="1" applyNumberFormat="1" applyFont="1" applyFill="1" applyBorder="1" applyAlignment="1"/>
    <xf numFmtId="0" fontId="5" fillId="0" borderId="0" xfId="0" applyFont="1" applyFill="1" applyBorder="1" applyAlignment="1"/>
    <xf numFmtId="164" fontId="5" fillId="0" borderId="0" xfId="1" applyNumberFormat="1" applyFont="1" applyFill="1" applyBorder="1" applyAlignment="1"/>
    <xf numFmtId="0" fontId="3" fillId="0" borderId="1" xfId="0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3" fontId="3" fillId="0" borderId="1" xfId="7" applyNumberFormat="1" applyFont="1" applyFill="1" applyBorder="1" applyAlignment="1">
      <alignment horizontal="right" vertical="center" wrapText="1"/>
    </xf>
    <xf numFmtId="9" fontId="12" fillId="0" borderId="1" xfId="12" applyFont="1" applyFill="1" applyBorder="1" applyAlignment="1">
      <alignment horizontal="right" vertical="center"/>
    </xf>
    <xf numFmtId="9" fontId="5" fillId="0" borderId="1" xfId="12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3" fontId="2" fillId="0" borderId="1" xfId="7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5" fillId="0" borderId="0" xfId="0" applyFont="1" applyFill="1" applyAlignment="1">
      <alignment vertical="top"/>
    </xf>
    <xf numFmtId="164" fontId="5" fillId="0" borderId="1" xfId="1" applyNumberFormat="1" applyFont="1" applyFill="1" applyBorder="1" applyAlignment="1"/>
    <xf numFmtId="9" fontId="5" fillId="0" borderId="1" xfId="12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center" vertical="top" wrapText="1"/>
    </xf>
    <xf numFmtId="16" fontId="2" fillId="0" borderId="0" xfId="0" applyNumberFormat="1" applyFont="1" applyFill="1" applyBorder="1" applyAlignment="1">
      <alignment horizontal="left" vertical="top" wrapText="1"/>
    </xf>
    <xf numFmtId="164" fontId="14" fillId="0" borderId="0" xfId="1" applyNumberFormat="1" applyFont="1" applyFill="1" applyBorder="1" applyAlignment="1">
      <alignment horizontal="right" vertical="top" wrapText="1"/>
    </xf>
    <xf numFmtId="164" fontId="2" fillId="0" borderId="0" xfId="1" applyNumberFormat="1" applyFont="1" applyFill="1" applyBorder="1" applyAlignment="1">
      <alignment horizontal="center" vertical="top" wrapText="1"/>
    </xf>
    <xf numFmtId="9" fontId="12" fillId="0" borderId="0" xfId="12" applyFont="1" applyFill="1" applyBorder="1"/>
    <xf numFmtId="0" fontId="3" fillId="0" borderId="1" xfId="0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top" wrapText="1"/>
    </xf>
    <xf numFmtId="164" fontId="12" fillId="0" borderId="1" xfId="1" applyNumberFormat="1" applyFont="1" applyFill="1" applyBorder="1" applyAlignment="1">
      <alignment horizontal="right"/>
    </xf>
    <xf numFmtId="16" fontId="2" fillId="0" borderId="0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center"/>
    </xf>
    <xf numFmtId="0" fontId="3" fillId="0" borderId="1" xfId="7" applyFont="1" applyFill="1" applyBorder="1" applyAlignment="1">
      <alignment horizontal="left" vertical="center" wrapText="1"/>
    </xf>
    <xf numFmtId="3" fontId="5" fillId="0" borderId="0" xfId="0" applyNumberFormat="1" applyFont="1" applyFill="1"/>
    <xf numFmtId="164" fontId="3" fillId="0" borderId="0" xfId="1" applyNumberFormat="1" applyFont="1" applyFill="1" applyAlignment="1">
      <alignment horizontal="right" vertical="top" wrapText="1"/>
    </xf>
    <xf numFmtId="164" fontId="3" fillId="0" borderId="0" xfId="1" applyNumberFormat="1" applyFont="1" applyFill="1" applyAlignment="1">
      <alignment horizontal="center" vertical="top" wrapText="1"/>
    </xf>
    <xf numFmtId="3" fontId="3" fillId="0" borderId="0" xfId="7" applyNumberFormat="1" applyFont="1" applyFill="1" applyAlignment="1">
      <alignment horizontal="right" vertical="top" wrapText="1"/>
    </xf>
    <xf numFmtId="0" fontId="21" fillId="0" borderId="1" xfId="7" applyFont="1" applyFill="1" applyBorder="1" applyAlignment="1">
      <alignment horizontal="left" vertical="top" wrapText="1"/>
    </xf>
    <xf numFmtId="164" fontId="23" fillId="0" borderId="1" xfId="1" applyNumberFormat="1" applyFont="1" applyFill="1" applyBorder="1" applyAlignment="1">
      <alignment horizontal="right" vertical="top" wrapText="1"/>
    </xf>
    <xf numFmtId="9" fontId="23" fillId="0" borderId="1" xfId="12" applyFont="1" applyFill="1" applyBorder="1" applyAlignment="1">
      <alignment vertical="top"/>
    </xf>
    <xf numFmtId="9" fontId="2" fillId="0" borderId="1" xfId="12" applyFont="1" applyFill="1" applyBorder="1" applyAlignment="1">
      <alignment vertical="top"/>
    </xf>
    <xf numFmtId="0" fontId="12" fillId="0" borderId="0" xfId="0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center"/>
    </xf>
    <xf numFmtId="0" fontId="5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right" wrapText="1"/>
    </xf>
    <xf numFmtId="164" fontId="3" fillId="0" borderId="1" xfId="1" applyNumberFormat="1" applyFont="1" applyFill="1" applyBorder="1" applyAlignment="1">
      <alignment horizontal="right" wrapText="1"/>
    </xf>
    <xf numFmtId="9" fontId="5" fillId="0" borderId="1" xfId="12" applyFont="1" applyFill="1" applyBorder="1"/>
    <xf numFmtId="164" fontId="12" fillId="0" borderId="1" xfId="1" applyNumberFormat="1" applyFont="1" applyFill="1" applyBorder="1" applyAlignment="1">
      <alignment horizontal="right" wrapText="1"/>
    </xf>
    <xf numFmtId="1" fontId="2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left" vertical="top" wrapText="1"/>
    </xf>
    <xf numFmtId="164" fontId="12" fillId="0" borderId="1" xfId="1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9" fontId="12" fillId="0" borderId="1" xfId="12" applyFont="1" applyFill="1" applyBorder="1"/>
    <xf numFmtId="164" fontId="12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top" wrapText="1"/>
    </xf>
    <xf numFmtId="164" fontId="16" fillId="0" borderId="1" xfId="1" applyNumberFormat="1" applyFont="1" applyFill="1" applyBorder="1" applyAlignment="1">
      <alignment horizontal="right" vertical="top" wrapText="1"/>
    </xf>
    <xf numFmtId="9" fontId="16" fillId="0" borderId="1" xfId="12" applyFont="1" applyFill="1" applyBorder="1"/>
    <xf numFmtId="164" fontId="17" fillId="0" borderId="1" xfId="1" applyNumberFormat="1" applyFont="1" applyFill="1" applyBorder="1" applyAlignment="1">
      <alignment horizontal="right" vertical="top" wrapText="1"/>
    </xf>
    <xf numFmtId="164" fontId="17" fillId="0" borderId="1" xfId="1" applyNumberFormat="1" applyFont="1" applyFill="1" applyBorder="1" applyAlignment="1">
      <alignment horizontal="right" wrapText="1"/>
    </xf>
    <xf numFmtId="164" fontId="21" fillId="0" borderId="1" xfId="1" applyNumberFormat="1" applyFont="1" applyFill="1" applyBorder="1" applyAlignment="1">
      <alignment horizontal="right" wrapText="1"/>
    </xf>
    <xf numFmtId="9" fontId="17" fillId="0" borderId="1" xfId="12" applyFont="1" applyFill="1" applyBorder="1"/>
    <xf numFmtId="164" fontId="2" fillId="0" borderId="1" xfId="1" applyNumberFormat="1" applyFont="1" applyFill="1" applyBorder="1" applyAlignment="1">
      <alignment horizontal="right" wrapText="1"/>
    </xf>
    <xf numFmtId="0" fontId="12" fillId="0" borderId="0" xfId="0" applyFont="1" applyFill="1" applyAlignment="1">
      <alignment wrapText="1"/>
    </xf>
    <xf numFmtId="164" fontId="18" fillId="0" borderId="1" xfId="1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justify"/>
    </xf>
    <xf numFmtId="0" fontId="25" fillId="0" borderId="0" xfId="0" applyFont="1" applyFill="1"/>
    <xf numFmtId="0" fontId="24" fillId="0" borderId="0" xfId="0" applyFont="1" applyFill="1"/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9" fontId="5" fillId="0" borderId="1" xfId="12" applyFont="1" applyFill="1" applyBorder="1" applyAlignment="1"/>
    <xf numFmtId="9" fontId="3" fillId="0" borderId="1" xfId="12" applyFont="1" applyFill="1" applyBorder="1"/>
    <xf numFmtId="0" fontId="1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/>
    <xf numFmtId="0" fontId="3" fillId="0" borderId="1" xfId="0" applyFont="1" applyFill="1" applyBorder="1"/>
    <xf numFmtId="0" fontId="12" fillId="0" borderId="1" xfId="0" applyFont="1" applyFill="1" applyBorder="1" applyAlignment="1">
      <alignment vertical="top" wrapText="1"/>
    </xf>
    <xf numFmtId="164" fontId="19" fillId="0" borderId="1" xfId="1" applyNumberFormat="1" applyFont="1" applyFill="1" applyBorder="1" applyAlignment="1">
      <alignment horizontal="right" vertical="top" wrapText="1"/>
    </xf>
    <xf numFmtId="164" fontId="5" fillId="0" borderId="1" xfId="1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0" xfId="1" applyNumberFormat="1" applyFont="1" applyFill="1" applyBorder="1" applyAlignment="1">
      <alignment horizontal="right" vertical="top" wrapText="1"/>
    </xf>
    <xf numFmtId="164" fontId="2" fillId="0" borderId="0" xfId="1" applyNumberFormat="1" applyFont="1" applyFill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right" vertical="center" wrapText="1"/>
    </xf>
    <xf numFmtId="9" fontId="5" fillId="0" borderId="1" xfId="12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horizontal="right" wrapText="1"/>
    </xf>
    <xf numFmtId="9" fontId="20" fillId="0" borderId="1" xfId="12" applyFont="1" applyFill="1" applyBorder="1" applyAlignment="1"/>
    <xf numFmtId="9" fontId="20" fillId="0" borderId="1" xfId="12" applyFont="1" applyFill="1" applyBorder="1"/>
    <xf numFmtId="0" fontId="19" fillId="0" borderId="1" xfId="0" applyFont="1" applyFill="1" applyBorder="1" applyAlignment="1">
      <alignment horizontal="center" vertical="top" wrapText="1"/>
    </xf>
    <xf numFmtId="9" fontId="19" fillId="0" borderId="1" xfId="12" applyFont="1" applyFill="1" applyBorder="1"/>
    <xf numFmtId="164" fontId="5" fillId="0" borderId="0" xfId="1" applyNumberFormat="1" applyFont="1" applyFill="1"/>
    <xf numFmtId="0" fontId="2" fillId="0" borderId="0" xfId="0" applyFont="1" applyFill="1" applyAlignment="1">
      <alignment vertical="top"/>
    </xf>
    <xf numFmtId="164" fontId="2" fillId="0" borderId="0" xfId="1" applyNumberFormat="1" applyFont="1" applyFill="1" applyAlignment="1">
      <alignment vertical="top"/>
    </xf>
    <xf numFmtId="0" fontId="3" fillId="0" borderId="0" xfId="0" applyFont="1" applyFill="1" applyAlignment="1">
      <alignment horizontal="center"/>
    </xf>
    <xf numFmtId="164" fontId="5" fillId="0" borderId="3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Border="1"/>
    <xf numFmtId="164" fontId="2" fillId="0" borderId="1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top" wrapText="1"/>
    </xf>
    <xf numFmtId="164" fontId="11" fillId="0" borderId="4" xfId="1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1" applyNumberFormat="1" applyFont="1" applyFill="1" applyAlignment="1">
      <alignment horizontal="left" vertical="top"/>
    </xf>
    <xf numFmtId="164" fontId="2" fillId="0" borderId="4" xfId="1" applyNumberFormat="1" applyFont="1" applyFill="1" applyBorder="1" applyAlignment="1">
      <alignment horizontal="center" vertical="top" wrapText="1"/>
    </xf>
    <xf numFmtId="164" fontId="2" fillId="0" borderId="4" xfId="1" applyNumberFormat="1" applyFont="1" applyFill="1" applyBorder="1" applyAlignment="1">
      <alignment horizontal="right" vertical="top" wrapText="1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center"/>
    </xf>
    <xf numFmtId="9" fontId="12" fillId="0" borderId="2" xfId="12" applyFont="1" applyFill="1" applyBorder="1"/>
    <xf numFmtId="164" fontId="23" fillId="0" borderId="0" xfId="1" applyNumberFormat="1" applyFont="1" applyFill="1" applyBorder="1" applyAlignment="1">
      <alignment horizontal="right" vertical="top" wrapText="1"/>
    </xf>
    <xf numFmtId="164" fontId="23" fillId="0" borderId="4" xfId="1" applyNumberFormat="1" applyFont="1" applyFill="1" applyBorder="1" applyAlignment="1">
      <alignment horizontal="right" vertical="top" wrapText="1"/>
    </xf>
    <xf numFmtId="164" fontId="5" fillId="0" borderId="0" xfId="1" applyNumberFormat="1" applyFont="1" applyFill="1" applyBorder="1"/>
    <xf numFmtId="164" fontId="2" fillId="0" borderId="0" xfId="1" applyNumberFormat="1" applyFont="1" applyFill="1" applyAlignment="1">
      <alignment horizont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5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26" fillId="0" borderId="0" xfId="0" applyFont="1" applyFill="1" applyAlignment="1">
      <alignment wrapText="1"/>
    </xf>
    <xf numFmtId="0" fontId="26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justify" wrapText="1"/>
    </xf>
    <xf numFmtId="164" fontId="12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vertical="top" wrapText="1"/>
    </xf>
    <xf numFmtId="164" fontId="3" fillId="0" borderId="4" xfId="1" applyNumberFormat="1" applyFont="1" applyFill="1" applyBorder="1" applyAlignment="1">
      <alignment horizontal="right" vertical="top" wrapText="1"/>
    </xf>
    <xf numFmtId="3" fontId="5" fillId="0" borderId="1" xfId="7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/>
    </xf>
    <xf numFmtId="0" fontId="12" fillId="0" borderId="1" xfId="0" applyFont="1" applyFill="1" applyBorder="1"/>
    <xf numFmtId="164" fontId="2" fillId="0" borderId="1" xfId="1" applyNumberFormat="1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9" fontId="5" fillId="0" borderId="1" xfId="12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 vertical="top" wrapText="1"/>
    </xf>
    <xf numFmtId="9" fontId="12" fillId="0" borderId="1" xfId="12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 vertical="top" wrapText="1"/>
    </xf>
    <xf numFmtId="9" fontId="5" fillId="0" borderId="0" xfId="12" applyFont="1" applyFill="1" applyBorder="1"/>
    <xf numFmtId="0" fontId="3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 indent="4"/>
    </xf>
    <xf numFmtId="164" fontId="2" fillId="0" borderId="1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 indent="4"/>
    </xf>
    <xf numFmtId="164" fontId="3" fillId="0" borderId="0" xfId="1" applyNumberFormat="1" applyFont="1" applyFill="1" applyBorder="1" applyAlignment="1">
      <alignment horizontal="right" vertical="top" wrapText="1"/>
    </xf>
    <xf numFmtId="164" fontId="3" fillId="0" borderId="0" xfId="1" applyNumberFormat="1" applyFont="1" applyFill="1" applyAlignment="1">
      <alignment horizontal="center"/>
    </xf>
    <xf numFmtId="0" fontId="3" fillId="0" borderId="1" xfId="6" applyFont="1" applyFill="1" applyBorder="1" applyAlignment="1">
      <alignment vertical="top" wrapText="1"/>
    </xf>
    <xf numFmtId="0" fontId="2" fillId="0" borderId="1" xfId="6" applyFont="1" applyFill="1" applyBorder="1" applyAlignment="1">
      <alignment horizontal="left" vertical="top" wrapText="1"/>
    </xf>
    <xf numFmtId="9" fontId="2" fillId="0" borderId="1" xfId="12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/>
    <xf numFmtId="0" fontId="12" fillId="0" borderId="1" xfId="0" applyFont="1" applyFill="1" applyBorder="1" applyAlignment="1"/>
    <xf numFmtId="164" fontId="3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/>
    <xf numFmtId="164" fontId="5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/>
    <xf numFmtId="164" fontId="2" fillId="0" borderId="0" xfId="1" applyNumberFormat="1" applyFont="1" applyFill="1" applyBorder="1" applyAlignment="1">
      <alignment horizontal="lef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5" fillId="0" borderId="0" xfId="1" applyNumberFormat="1" applyFont="1" applyFill="1" applyBorder="1" applyAlignment="1">
      <alignment horizontal="center"/>
    </xf>
    <xf numFmtId="0" fontId="3" fillId="0" borderId="0" xfId="4" applyFont="1" applyFill="1" applyAlignment="1"/>
    <xf numFmtId="0" fontId="2" fillId="0" borderId="0" xfId="4" applyFont="1" applyFill="1" applyBorder="1" applyAlignment="1"/>
    <xf numFmtId="164" fontId="2" fillId="0" borderId="0" xfId="1" applyNumberFormat="1" applyFont="1" applyFill="1" applyBorder="1" applyAlignment="1"/>
    <xf numFmtId="3" fontId="3" fillId="0" borderId="0" xfId="4" applyNumberFormat="1" applyFont="1" applyFill="1" applyAlignment="1">
      <alignment horizontal="center"/>
    </xf>
    <xf numFmtId="0" fontId="3" fillId="0" borderId="0" xfId="4" applyFont="1" applyFill="1" applyBorder="1"/>
    <xf numFmtId="0" fontId="2" fillId="0" borderId="0" xfId="4" applyFont="1" applyFill="1" applyBorder="1" applyAlignment="1">
      <alignment horizontal="center"/>
    </xf>
    <xf numFmtId="0" fontId="2" fillId="0" borderId="1" xfId="4" applyFont="1" applyFill="1" applyBorder="1" applyAlignment="1">
      <alignment horizontal="center" vertical="top"/>
    </xf>
    <xf numFmtId="0" fontId="2" fillId="0" borderId="1" xfId="4" applyFont="1" applyFill="1" applyBorder="1" applyAlignment="1">
      <alignment horizontal="center" vertical="top" wrapText="1"/>
    </xf>
    <xf numFmtId="0" fontId="2" fillId="0" borderId="0" xfId="4" applyFont="1" applyFill="1" applyBorder="1" applyAlignment="1">
      <alignment horizontal="center" vertical="top" wrapText="1"/>
    </xf>
    <xf numFmtId="0" fontId="2" fillId="0" borderId="1" xfId="4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1" fillId="0" borderId="1" xfId="4" applyFont="1" applyFill="1" applyBorder="1" applyAlignment="1">
      <alignment horizontal="left"/>
    </xf>
    <xf numFmtId="164" fontId="2" fillId="0" borderId="1" xfId="1" applyNumberFormat="1" applyFont="1" applyFill="1" applyBorder="1" applyAlignment="1"/>
    <xf numFmtId="0" fontId="2" fillId="0" borderId="0" xfId="4" applyFont="1" applyFill="1" applyBorder="1" applyAlignment="1">
      <alignment horizontal="right"/>
    </xf>
    <xf numFmtId="164" fontId="3" fillId="0" borderId="1" xfId="1" applyNumberFormat="1" applyFont="1" applyFill="1" applyBorder="1" applyAlignment="1"/>
    <xf numFmtId="0" fontId="15" fillId="0" borderId="1" xfId="4" applyFont="1" applyFill="1" applyBorder="1" applyAlignment="1">
      <alignment horizontal="left"/>
    </xf>
    <xf numFmtId="0" fontId="3" fillId="0" borderId="0" xfId="4" applyFont="1" applyFill="1" applyBorder="1" applyAlignment="1">
      <alignment horizontal="right"/>
    </xf>
    <xf numFmtId="0" fontId="15" fillId="0" borderId="1" xfId="4" applyFont="1" applyFill="1" applyBorder="1" applyAlignment="1">
      <alignment horizontal="left" vertical="top" wrapText="1"/>
    </xf>
    <xf numFmtId="0" fontId="11" fillId="0" borderId="1" xfId="4" applyFont="1" applyFill="1" applyBorder="1" applyAlignment="1">
      <alignment horizontal="left" vertical="top" wrapText="1"/>
    </xf>
    <xf numFmtId="0" fontId="2" fillId="0" borderId="0" xfId="4" applyFont="1" applyFill="1" applyBorder="1" applyAlignment="1">
      <alignment horizontal="right" vertical="top" wrapText="1"/>
    </xf>
    <xf numFmtId="0" fontId="3" fillId="0" borderId="1" xfId="4" applyFont="1" applyFill="1" applyBorder="1" applyAlignment="1">
      <alignment horizontal="center" vertical="top" wrapText="1"/>
    </xf>
    <xf numFmtId="0" fontId="3" fillId="0" borderId="0" xfId="4" applyFont="1" applyFill="1" applyBorder="1" applyAlignment="1">
      <alignment horizontal="right" vertical="top" wrapText="1"/>
    </xf>
    <xf numFmtId="0" fontId="2" fillId="0" borderId="1" xfId="4" applyFont="1" applyFill="1" applyBorder="1" applyAlignment="1">
      <alignment horizontal="left" vertical="top" wrapText="1"/>
    </xf>
    <xf numFmtId="164" fontId="2" fillId="0" borderId="0" xfId="2" applyNumberFormat="1" applyFont="1" applyFill="1" applyBorder="1" applyAlignment="1">
      <alignment horizontal="right" vertical="top" wrapText="1"/>
    </xf>
    <xf numFmtId="0" fontId="3" fillId="0" borderId="0" xfId="4" applyFont="1" applyFill="1"/>
    <xf numFmtId="164" fontId="3" fillId="0" borderId="0" xfId="1" applyNumberFormat="1" applyFont="1" applyFill="1"/>
    <xf numFmtId="0" fontId="3" fillId="0" borderId="1" xfId="4" applyFont="1" applyFill="1" applyBorder="1" applyAlignment="1">
      <alignment horizontal="center" vertical="top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/>
    <xf numFmtId="164" fontId="3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/>
    <xf numFmtId="164" fontId="3" fillId="0" borderId="3" xfId="1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center" vertical="top" wrapText="1"/>
    </xf>
    <xf numFmtId="164" fontId="3" fillId="0" borderId="0" xfId="2" applyNumberFormat="1" applyFont="1" applyFill="1" applyBorder="1" applyAlignment="1">
      <alignment horizontal="center" vertical="top" wrapText="1"/>
    </xf>
    <xf numFmtId="164" fontId="3" fillId="0" borderId="0" xfId="1" applyNumberFormat="1" applyFont="1" applyFill="1" applyBorder="1" applyAlignment="1">
      <alignment wrapText="1"/>
    </xf>
    <xf numFmtId="164" fontId="2" fillId="0" borderId="0" xfId="1" applyNumberFormat="1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3" xfId="0" applyFont="1" applyFill="1" applyBorder="1" applyAlignment="1"/>
    <xf numFmtId="164" fontId="2" fillId="0" borderId="3" xfId="1" applyNumberFormat="1" applyFont="1" applyFill="1" applyBorder="1" applyAlignment="1"/>
    <xf numFmtId="0" fontId="5" fillId="0" borderId="0" xfId="0" applyFont="1" applyFill="1" applyAlignment="1"/>
    <xf numFmtId="0" fontId="3" fillId="0" borderId="0" xfId="11" applyFont="1" applyFill="1" applyBorder="1" applyAlignment="1">
      <alignment horizontal="left" vertical="center" indent="1"/>
    </xf>
    <xf numFmtId="164" fontId="3" fillId="0" borderId="0" xfId="1" applyNumberFormat="1" applyFont="1" applyFill="1" applyBorder="1" applyAlignment="1"/>
    <xf numFmtId="164" fontId="5" fillId="0" borderId="3" xfId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64" fontId="11" fillId="0" borderId="1" xfId="1" applyNumberFormat="1" applyFont="1" applyFill="1" applyBorder="1" applyAlignment="1">
      <alignment horizontal="center" vertical="top" wrapText="1"/>
    </xf>
    <xf numFmtId="3" fontId="12" fillId="0" borderId="0" xfId="0" applyNumberFormat="1" applyFont="1" applyFill="1" applyBorder="1" applyAlignment="1">
      <alignment vertical="center" wrapText="1"/>
    </xf>
    <xf numFmtId="164" fontId="27" fillId="0" borderId="1" xfId="1" applyNumberFormat="1" applyFont="1" applyFill="1" applyBorder="1" applyAlignment="1">
      <alignment horizontal="center" vertical="top" wrapText="1"/>
    </xf>
    <xf numFmtId="164" fontId="12" fillId="0" borderId="0" xfId="1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top" wrapText="1"/>
    </xf>
    <xf numFmtId="164" fontId="2" fillId="0" borderId="0" xfId="1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vertical="center" wrapText="1"/>
    </xf>
    <xf numFmtId="3" fontId="5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right" vertical="top" wrapText="1"/>
    </xf>
    <xf numFmtId="0" fontId="19" fillId="0" borderId="0" xfId="0" applyFont="1" applyFill="1" applyBorder="1" applyAlignment="1">
      <alignment vertical="center" wrapText="1"/>
    </xf>
    <xf numFmtId="164" fontId="19" fillId="0" borderId="0" xfId="1" applyNumberFormat="1" applyFont="1" applyFill="1" applyBorder="1" applyAlignment="1">
      <alignment vertical="center"/>
    </xf>
    <xf numFmtId="164" fontId="19" fillId="0" borderId="0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vertical="top" wrapText="1"/>
    </xf>
    <xf numFmtId="164" fontId="17" fillId="0" borderId="1" xfId="1" applyNumberFormat="1" applyFont="1" applyFill="1" applyBorder="1" applyAlignment="1">
      <alignment horizontal="center" vertical="top" wrapText="1"/>
    </xf>
    <xf numFmtId="164" fontId="12" fillId="0" borderId="1" xfId="1" applyNumberFormat="1" applyFont="1" applyFill="1" applyBorder="1"/>
    <xf numFmtId="1" fontId="5" fillId="0" borderId="1" xfId="0" applyNumberFormat="1" applyFont="1" applyFill="1" applyBorder="1"/>
    <xf numFmtId="0" fontId="5" fillId="0" borderId="7" xfId="0" applyFont="1" applyFill="1" applyBorder="1"/>
    <xf numFmtId="0" fontId="3" fillId="0" borderId="0" xfId="4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2" borderId="0" xfId="7" applyFont="1" applyFill="1" applyBorder="1" applyAlignment="1">
      <alignment horizontal="center" vertical="top" wrapText="1"/>
    </xf>
    <xf numFmtId="0" fontId="3" fillId="0" borderId="0" xfId="6" applyFont="1" applyFill="1"/>
    <xf numFmtId="0" fontId="3" fillId="0" borderId="0" xfId="6" applyFont="1" applyFill="1" applyBorder="1" applyAlignment="1">
      <alignment horizontal="left" vertical="top" wrapText="1" indent="4"/>
    </xf>
    <xf numFmtId="0" fontId="3" fillId="0" borderId="0" xfId="6" applyFont="1" applyFill="1" applyAlignment="1"/>
    <xf numFmtId="0" fontId="3" fillId="0" borderId="0" xfId="6" applyFont="1" applyFill="1" applyBorder="1" applyAlignment="1">
      <alignment horizontal="right" vertical="top" wrapText="1"/>
    </xf>
    <xf numFmtId="0" fontId="2" fillId="0" borderId="0" xfId="6" applyFont="1" applyFill="1" applyBorder="1" applyAlignment="1">
      <alignment vertical="top" wrapText="1"/>
    </xf>
    <xf numFmtId="0" fontId="3" fillId="0" borderId="1" xfId="6" applyFont="1" applyFill="1" applyBorder="1"/>
    <xf numFmtId="0" fontId="2" fillId="0" borderId="1" xfId="6" applyFont="1" applyFill="1" applyBorder="1" applyAlignment="1">
      <alignment horizontal="center" vertical="top" wrapText="1"/>
    </xf>
    <xf numFmtId="0" fontId="2" fillId="0" borderId="2" xfId="4" applyFont="1" applyFill="1" applyBorder="1" applyAlignment="1">
      <alignment horizontal="center" vertical="top" wrapText="1"/>
    </xf>
    <xf numFmtId="0" fontId="2" fillId="0" borderId="1" xfId="6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164" fontId="3" fillId="0" borderId="1" xfId="6" applyNumberFormat="1" applyFont="1" applyFill="1" applyBorder="1" applyAlignment="1">
      <alignment horizontal="right" vertical="top" wrapText="1"/>
    </xf>
    <xf numFmtId="164" fontId="3" fillId="0" borderId="2" xfId="3" applyNumberFormat="1" applyFont="1" applyFill="1" applyBorder="1" applyAlignment="1">
      <alignment vertical="top" wrapText="1"/>
    </xf>
    <xf numFmtId="164" fontId="3" fillId="0" borderId="1" xfId="3" applyNumberFormat="1" applyFont="1" applyFill="1" applyBorder="1" applyAlignment="1">
      <alignment vertical="top" wrapText="1"/>
    </xf>
    <xf numFmtId="164" fontId="6" fillId="0" borderId="0" xfId="3" applyNumberFormat="1" applyFont="1" applyFill="1" applyBorder="1" applyAlignment="1">
      <alignment horizontal="right" vertical="top" wrapText="1"/>
    </xf>
    <xf numFmtId="164" fontId="3" fillId="0" borderId="1" xfId="3" applyNumberFormat="1" applyFont="1" applyFill="1" applyBorder="1" applyAlignment="1">
      <alignment horizontal="right" vertical="top" wrapText="1"/>
    </xf>
    <xf numFmtId="164" fontId="3" fillId="0" borderId="0" xfId="3" applyNumberFormat="1" applyFont="1" applyFill="1" applyBorder="1" applyAlignment="1">
      <alignment horizontal="right" vertical="top" wrapText="1"/>
    </xf>
    <xf numFmtId="164" fontId="2" fillId="0" borderId="0" xfId="3" applyNumberFormat="1" applyFont="1" applyFill="1" applyBorder="1" applyAlignment="1">
      <alignment horizontal="right" vertical="top" wrapText="1"/>
    </xf>
    <xf numFmtId="164" fontId="2" fillId="0" borderId="1" xfId="3" applyNumberFormat="1" applyFont="1" applyFill="1" applyBorder="1" applyAlignment="1">
      <alignment horizontal="right" vertical="top" wrapText="1"/>
    </xf>
    <xf numFmtId="164" fontId="5" fillId="0" borderId="1" xfId="3" applyNumberFormat="1" applyFont="1" applyFill="1" applyBorder="1" applyAlignment="1">
      <alignment horizontal="left" vertical="top" wrapText="1"/>
    </xf>
    <xf numFmtId="164" fontId="5" fillId="0" borderId="1" xfId="3" applyNumberFormat="1" applyFont="1" applyFill="1" applyBorder="1" applyAlignment="1">
      <alignment horizontal="center" vertical="top" wrapText="1"/>
    </xf>
    <xf numFmtId="164" fontId="12" fillId="0" borderId="1" xfId="3" applyNumberFormat="1" applyFont="1" applyFill="1" applyBorder="1" applyAlignment="1">
      <alignment vertical="top" wrapText="1"/>
    </xf>
    <xf numFmtId="0" fontId="3" fillId="0" borderId="1" xfId="6" applyFont="1" applyFill="1" applyBorder="1" applyAlignment="1">
      <alignment horizontal="left" vertical="top" wrapText="1"/>
    </xf>
    <xf numFmtId="0" fontId="12" fillId="0" borderId="1" xfId="4" applyFont="1" applyFill="1" applyBorder="1" applyAlignment="1">
      <alignment horizontal="center" vertical="top" wrapText="1"/>
    </xf>
    <xf numFmtId="164" fontId="5" fillId="0" borderId="1" xfId="3" applyNumberFormat="1" applyFont="1" applyFill="1" applyBorder="1" applyAlignment="1">
      <alignment vertical="top" wrapText="1"/>
    </xf>
    <xf numFmtId="164" fontId="16" fillId="0" borderId="1" xfId="3" applyNumberFormat="1" applyFont="1" applyFill="1" applyBorder="1" applyAlignment="1">
      <alignment horizontal="right" vertical="top" wrapText="1"/>
    </xf>
    <xf numFmtId="0" fontId="21" fillId="0" borderId="0" xfId="0" applyFont="1"/>
    <xf numFmtId="0" fontId="21" fillId="0" borderId="0" xfId="0" applyFont="1" applyFill="1"/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2" fillId="0" borderId="0" xfId="0" applyFont="1" applyFill="1"/>
    <xf numFmtId="0" fontId="21" fillId="0" borderId="0" xfId="0" applyFont="1" applyAlignment="1">
      <alignment horizontal="right"/>
    </xf>
    <xf numFmtId="0" fontId="2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2" fillId="0" borderId="0" xfId="0" applyFont="1"/>
    <xf numFmtId="0" fontId="2" fillId="0" borderId="1" xfId="1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right"/>
    </xf>
    <xf numFmtId="0" fontId="3" fillId="0" borderId="0" xfId="4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" fillId="0" borderId="0" xfId="4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3" fillId="0" borderId="3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right" vertical="top" wrapText="1"/>
    </xf>
    <xf numFmtId="164" fontId="3" fillId="0" borderId="3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/>
    </xf>
    <xf numFmtId="16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3" fillId="0" borderId="0" xfId="1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wrapText="1"/>
    </xf>
    <xf numFmtId="0" fontId="2" fillId="2" borderId="0" xfId="8" applyFont="1" applyFill="1" applyBorder="1" applyAlignment="1">
      <alignment horizontal="center" vertical="top" wrapText="1"/>
    </xf>
    <xf numFmtId="0" fontId="2" fillId="2" borderId="0" xfId="8" applyFont="1" applyFill="1" applyBorder="1"/>
    <xf numFmtId="0" fontId="2" fillId="2" borderId="0" xfId="7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  <xf numFmtId="0" fontId="3" fillId="0" borderId="1" xfId="6" applyFont="1" applyFill="1" applyBorder="1" applyAlignment="1">
      <alignment horizontal="left" vertical="top" wrapText="1"/>
    </xf>
    <xf numFmtId="164" fontId="5" fillId="0" borderId="1" xfId="3" applyNumberFormat="1" applyFont="1" applyFill="1" applyBorder="1" applyAlignment="1">
      <alignment horizontal="center" vertical="top" wrapText="1"/>
    </xf>
    <xf numFmtId="164" fontId="3" fillId="0" borderId="1" xfId="3" applyNumberFormat="1" applyFont="1" applyFill="1" applyBorder="1" applyAlignment="1">
      <alignment horizontal="center" vertical="top" wrapText="1"/>
    </xf>
    <xf numFmtId="164" fontId="5" fillId="0" borderId="1" xfId="3" applyNumberFormat="1" applyFont="1" applyFill="1" applyBorder="1" applyAlignment="1">
      <alignment horizontal="right" vertical="top" wrapText="1"/>
    </xf>
    <xf numFmtId="164" fontId="5" fillId="0" borderId="2" xfId="3" applyNumberFormat="1" applyFont="1" applyFill="1" applyBorder="1" applyAlignment="1">
      <alignment horizontal="right" vertical="top" wrapText="1"/>
    </xf>
    <xf numFmtId="164" fontId="5" fillId="0" borderId="4" xfId="3" applyNumberFormat="1" applyFont="1" applyFill="1" applyBorder="1" applyAlignment="1">
      <alignment horizontal="right" vertical="top" wrapText="1"/>
    </xf>
    <xf numFmtId="0" fontId="2" fillId="0" borderId="1" xfId="6" applyFont="1" applyFill="1" applyBorder="1" applyAlignment="1">
      <alignment horizontal="left" vertical="top" wrapText="1"/>
    </xf>
    <xf numFmtId="0" fontId="12" fillId="0" borderId="1" xfId="6" applyFont="1" applyFill="1" applyBorder="1" applyAlignment="1">
      <alignment horizontal="center" vertical="top" wrapText="1"/>
    </xf>
    <xf numFmtId="0" fontId="3" fillId="0" borderId="2" xfId="6" applyFont="1" applyFill="1" applyBorder="1" applyAlignment="1">
      <alignment horizontal="center" vertical="top" wrapText="1"/>
    </xf>
    <xf numFmtId="0" fontId="3" fillId="0" borderId="4" xfId="6" applyFont="1" applyFill="1" applyBorder="1" applyAlignment="1">
      <alignment horizontal="center" vertical="top" wrapText="1"/>
    </xf>
    <xf numFmtId="0" fontId="2" fillId="0" borderId="2" xfId="6" applyFont="1" applyFill="1" applyBorder="1" applyAlignment="1">
      <alignment horizontal="center"/>
    </xf>
    <xf numFmtId="0" fontId="2" fillId="0" borderId="4" xfId="6" applyFont="1" applyFill="1" applyBorder="1" applyAlignment="1">
      <alignment horizontal="center"/>
    </xf>
    <xf numFmtId="164" fontId="12" fillId="0" borderId="1" xfId="3" applyNumberFormat="1" applyFont="1" applyFill="1" applyBorder="1" applyAlignment="1">
      <alignment horizontal="right" vertical="top" wrapText="1"/>
    </xf>
    <xf numFmtId="0" fontId="2" fillId="0" borderId="0" xfId="6" applyFont="1" applyFill="1" applyBorder="1" applyAlignment="1">
      <alignment horizontal="center" vertical="top" wrapText="1"/>
    </xf>
    <xf numFmtId="0" fontId="2" fillId="0" borderId="2" xfId="6" applyFont="1" applyFill="1" applyBorder="1" applyAlignment="1">
      <alignment horizontal="center" vertical="top" wrapText="1"/>
    </xf>
    <xf numFmtId="0" fontId="2" fillId="0" borderId="4" xfId="6" applyFont="1" applyFill="1" applyBorder="1" applyAlignment="1">
      <alignment horizontal="center" vertical="top" wrapText="1"/>
    </xf>
    <xf numFmtId="0" fontId="3" fillId="0" borderId="3" xfId="6" applyFont="1" applyFill="1" applyBorder="1" applyAlignment="1">
      <alignment horizontal="right"/>
    </xf>
    <xf numFmtId="164" fontId="12" fillId="0" borderId="1" xfId="3" applyNumberFormat="1" applyFont="1" applyFill="1" applyBorder="1" applyAlignment="1">
      <alignment horizontal="center" vertical="top" wrapText="1"/>
    </xf>
    <xf numFmtId="0" fontId="2" fillId="0" borderId="2" xfId="6" applyFont="1" applyFill="1" applyBorder="1" applyAlignment="1">
      <alignment horizontal="left" vertical="top" wrapText="1"/>
    </xf>
    <xf numFmtId="0" fontId="2" fillId="0" borderId="4" xfId="6" applyFont="1" applyFill="1" applyBorder="1" applyAlignment="1">
      <alignment horizontal="left" vertical="top" wrapText="1"/>
    </xf>
    <xf numFmtId="164" fontId="12" fillId="0" borderId="2" xfId="3" applyNumberFormat="1" applyFont="1" applyFill="1" applyBorder="1" applyAlignment="1">
      <alignment horizontal="center" vertical="top" wrapText="1"/>
    </xf>
    <xf numFmtId="164" fontId="12" fillId="0" borderId="4" xfId="3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/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21" fillId="2" borderId="3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</cellXfs>
  <cellStyles count="13">
    <cellStyle name="Ezres" xfId="1" builtinId="3"/>
    <cellStyle name="Ezres 2" xfId="2"/>
    <cellStyle name="Ezres 3" xfId="3"/>
    <cellStyle name="Normál" xfId="0" builtinId="0"/>
    <cellStyle name="Normál 2" xfId="4"/>
    <cellStyle name="Normál 2 2" xfId="5"/>
    <cellStyle name="Normál 3" xfId="6"/>
    <cellStyle name="Normál 4" xfId="7"/>
    <cellStyle name="Normál 5" xfId="8"/>
    <cellStyle name="Normál_12_urlap_Mérleg_MJEL 01R_ABCDEF_2014re_nov19" xfId="9"/>
    <cellStyle name="Normál_12dmelléklet" xfId="10"/>
    <cellStyle name="Normál_város" xfId="11"/>
    <cellStyle name="Százalék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3"/>
  <sheetViews>
    <sheetView view="pageBreakPreview" topLeftCell="C1285" zoomScaleNormal="118" zoomScaleSheetLayoutView="100" workbookViewId="0">
      <selection activeCell="C1257" sqref="C1257:G1257"/>
    </sheetView>
  </sheetViews>
  <sheetFormatPr defaultColWidth="9.140625" defaultRowHeight="15.75" x14ac:dyDescent="0.25"/>
  <cols>
    <col min="1" max="1" width="8.28515625" style="54" customWidth="1"/>
    <col min="2" max="2" width="9.140625" style="54" hidden="1" customWidth="1"/>
    <col min="3" max="3" width="12.85546875" style="54" customWidth="1"/>
    <col min="4" max="4" width="50" style="54" customWidth="1"/>
    <col min="5" max="5" width="20.42578125" style="262" customWidth="1"/>
    <col min="6" max="6" width="20.5703125" style="121" customWidth="1"/>
    <col min="7" max="7" width="17.42578125" style="54" customWidth="1"/>
    <col min="8" max="8" width="15.140625" style="54" customWidth="1"/>
    <col min="9" max="9" width="17.28515625" style="54" customWidth="1"/>
    <col min="10" max="10" width="11" style="54" customWidth="1"/>
    <col min="11" max="12" width="9.140625" style="54"/>
    <col min="13" max="13" width="9.140625" style="54" customWidth="1"/>
    <col min="14" max="16384" width="9.140625" style="54"/>
  </cols>
  <sheetData>
    <row r="1" spans="3:8" x14ac:dyDescent="0.25">
      <c r="D1" s="487" t="s">
        <v>1182</v>
      </c>
      <c r="E1" s="487"/>
      <c r="F1" s="487"/>
      <c r="G1" s="487"/>
      <c r="H1" s="487"/>
    </row>
    <row r="2" spans="3:8" x14ac:dyDescent="0.25">
      <c r="D2" s="119"/>
      <c r="E2" s="120"/>
    </row>
    <row r="3" spans="3:8" x14ac:dyDescent="0.25">
      <c r="C3" s="494" t="s">
        <v>1023</v>
      </c>
      <c r="D3" s="494"/>
      <c r="E3" s="494"/>
      <c r="F3" s="494"/>
      <c r="G3" s="494"/>
      <c r="H3" s="494"/>
    </row>
    <row r="4" spans="3:8" x14ac:dyDescent="0.25">
      <c r="D4" s="122"/>
      <c r="E4" s="486" t="s">
        <v>1024</v>
      </c>
      <c r="F4" s="486"/>
      <c r="G4" s="486"/>
      <c r="H4" s="486"/>
    </row>
    <row r="5" spans="3:8" ht="44.45" customHeight="1" x14ac:dyDescent="0.25">
      <c r="C5" s="123" t="s">
        <v>533</v>
      </c>
      <c r="D5" s="118" t="s">
        <v>534</v>
      </c>
      <c r="E5" s="110" t="s">
        <v>1025</v>
      </c>
      <c r="F5" s="111" t="s">
        <v>1026</v>
      </c>
      <c r="G5" s="112" t="s">
        <v>1027</v>
      </c>
      <c r="H5" s="112" t="s">
        <v>667</v>
      </c>
    </row>
    <row r="6" spans="3:8" x14ac:dyDescent="0.25">
      <c r="C6" s="118" t="s">
        <v>535</v>
      </c>
      <c r="D6" s="118" t="s">
        <v>536</v>
      </c>
      <c r="E6" s="124" t="s">
        <v>596</v>
      </c>
      <c r="F6" s="124" t="s">
        <v>632</v>
      </c>
      <c r="G6" s="125" t="s">
        <v>668</v>
      </c>
      <c r="H6" s="125" t="s">
        <v>669</v>
      </c>
    </row>
    <row r="7" spans="3:8" ht="31.5" customHeight="1" x14ac:dyDescent="0.25">
      <c r="C7" s="126" t="s">
        <v>537</v>
      </c>
      <c r="D7" s="127" t="s">
        <v>179</v>
      </c>
      <c r="E7" s="128">
        <v>0</v>
      </c>
      <c r="F7" s="128">
        <v>21142391</v>
      </c>
      <c r="G7" s="129">
        <v>21142391</v>
      </c>
      <c r="H7" s="130">
        <f>G7/F7</f>
        <v>1</v>
      </c>
    </row>
    <row r="8" spans="3:8" ht="32.450000000000003" customHeight="1" x14ac:dyDescent="0.25">
      <c r="C8" s="126" t="s">
        <v>538</v>
      </c>
      <c r="D8" s="127" t="s">
        <v>180</v>
      </c>
      <c r="E8" s="128">
        <v>220013595</v>
      </c>
      <c r="F8" s="128">
        <v>212353730</v>
      </c>
      <c r="G8" s="129">
        <v>212353730</v>
      </c>
      <c r="H8" s="130">
        <f>G8/F8</f>
        <v>1</v>
      </c>
    </row>
    <row r="9" spans="3:8" ht="30.6" customHeight="1" x14ac:dyDescent="0.25">
      <c r="C9" s="126" t="s">
        <v>539</v>
      </c>
      <c r="D9" s="127" t="s">
        <v>501</v>
      </c>
      <c r="E9" s="128">
        <v>96216888</v>
      </c>
      <c r="F9" s="128">
        <v>117991788</v>
      </c>
      <c r="G9" s="129">
        <v>117991788</v>
      </c>
      <c r="H9" s="130">
        <f>G9/F9</f>
        <v>1</v>
      </c>
    </row>
    <row r="10" spans="3:8" ht="30.75" customHeight="1" x14ac:dyDescent="0.25">
      <c r="C10" s="126" t="s">
        <v>540</v>
      </c>
      <c r="D10" s="127" t="s">
        <v>181</v>
      </c>
      <c r="E10" s="128">
        <v>10533420</v>
      </c>
      <c r="F10" s="128">
        <v>15439533</v>
      </c>
      <c r="G10" s="129">
        <v>15439533</v>
      </c>
      <c r="H10" s="130">
        <f t="shared" ref="H10:H72" si="0">G10/F10</f>
        <v>1</v>
      </c>
    </row>
    <row r="11" spans="3:8" ht="16.5" customHeight="1" x14ac:dyDescent="0.25">
      <c r="C11" s="126" t="s">
        <v>541</v>
      </c>
      <c r="D11" s="127" t="s">
        <v>182</v>
      </c>
      <c r="E11" s="128"/>
      <c r="F11" s="128"/>
      <c r="G11" s="129"/>
      <c r="H11" s="130"/>
    </row>
    <row r="12" spans="3:8" x14ac:dyDescent="0.25">
      <c r="C12" s="126" t="s">
        <v>542</v>
      </c>
      <c r="D12" s="127" t="s">
        <v>518</v>
      </c>
      <c r="E12" s="128"/>
      <c r="F12" s="128"/>
      <c r="G12" s="129"/>
      <c r="H12" s="130"/>
    </row>
    <row r="13" spans="3:8" x14ac:dyDescent="0.25">
      <c r="C13" s="126" t="s">
        <v>543</v>
      </c>
      <c r="D13" s="131" t="s">
        <v>421</v>
      </c>
      <c r="E13" s="109">
        <f>E7+E8+E9+E10+E11</f>
        <v>326763903</v>
      </c>
      <c r="F13" s="109">
        <f>F7+F8+F9+F10+F11+F12</f>
        <v>366927442</v>
      </c>
      <c r="G13" s="132">
        <f>G7+G8+G9+G10+G11+G12</f>
        <v>366927442</v>
      </c>
      <c r="H13" s="130">
        <f t="shared" si="0"/>
        <v>1</v>
      </c>
    </row>
    <row r="14" spans="3:8" ht="15" customHeight="1" x14ac:dyDescent="0.25">
      <c r="C14" s="126" t="s">
        <v>544</v>
      </c>
      <c r="D14" s="127" t="s">
        <v>422</v>
      </c>
      <c r="E14" s="128"/>
      <c r="F14" s="128">
        <v>12966706</v>
      </c>
      <c r="G14" s="128">
        <v>14040499</v>
      </c>
      <c r="H14" s="130">
        <f t="shared" si="0"/>
        <v>1.0828115482837353</v>
      </c>
    </row>
    <row r="15" spans="3:8" ht="16.899999999999999" customHeight="1" x14ac:dyDescent="0.25">
      <c r="C15" s="126" t="s">
        <v>545</v>
      </c>
      <c r="D15" s="127" t="s">
        <v>519</v>
      </c>
      <c r="E15" s="128"/>
      <c r="F15" s="128">
        <v>1393793</v>
      </c>
      <c r="G15" s="129">
        <v>1393793</v>
      </c>
      <c r="H15" s="130">
        <f t="shared" si="0"/>
        <v>1</v>
      </c>
    </row>
    <row r="16" spans="3:8" x14ac:dyDescent="0.25">
      <c r="C16" s="126" t="s">
        <v>546</v>
      </c>
      <c r="D16" s="127" t="s">
        <v>885</v>
      </c>
      <c r="E16" s="128"/>
      <c r="F16" s="128">
        <v>0</v>
      </c>
      <c r="G16" s="129">
        <v>0</v>
      </c>
      <c r="H16" s="133"/>
    </row>
    <row r="17" spans="3:8" x14ac:dyDescent="0.25">
      <c r="C17" s="126" t="s">
        <v>547</v>
      </c>
      <c r="D17" s="127" t="s">
        <v>333</v>
      </c>
      <c r="E17" s="128"/>
      <c r="F17" s="128">
        <v>12646706</v>
      </c>
      <c r="G17" s="129">
        <v>12646706</v>
      </c>
      <c r="H17" s="133">
        <f t="shared" si="0"/>
        <v>1</v>
      </c>
    </row>
    <row r="18" spans="3:8" x14ac:dyDescent="0.25">
      <c r="C18" s="126" t="s">
        <v>548</v>
      </c>
      <c r="D18" s="127" t="s">
        <v>886</v>
      </c>
      <c r="E18" s="128"/>
      <c r="F18" s="128"/>
      <c r="G18" s="129"/>
      <c r="H18" s="133"/>
    </row>
    <row r="19" spans="3:8" ht="17.45" customHeight="1" x14ac:dyDescent="0.25">
      <c r="C19" s="126" t="s">
        <v>549</v>
      </c>
      <c r="D19" s="131" t="s">
        <v>239</v>
      </c>
      <c r="E19" s="109">
        <f>E13+E14</f>
        <v>326763903</v>
      </c>
      <c r="F19" s="109">
        <f>F13+F14</f>
        <v>379894148</v>
      </c>
      <c r="G19" s="132">
        <f>G13+G14</f>
        <v>380967941</v>
      </c>
      <c r="H19" s="130">
        <f>G19/F19</f>
        <v>1.0028265584127924</v>
      </c>
    </row>
    <row r="20" spans="3:8" ht="15.6" customHeight="1" x14ac:dyDescent="0.25">
      <c r="C20" s="126" t="s">
        <v>550</v>
      </c>
      <c r="D20" s="127" t="s">
        <v>504</v>
      </c>
      <c r="E20" s="128"/>
      <c r="F20" s="128"/>
      <c r="G20" s="129"/>
      <c r="H20" s="130"/>
    </row>
    <row r="21" spans="3:8" ht="15.75" hidden="1" customHeight="1" x14ac:dyDescent="0.25">
      <c r="C21" s="126" t="s">
        <v>551</v>
      </c>
      <c r="D21" s="127" t="s">
        <v>502</v>
      </c>
      <c r="E21" s="128"/>
      <c r="F21" s="128"/>
      <c r="G21" s="129"/>
      <c r="H21" s="130"/>
    </row>
    <row r="22" spans="3:8" ht="16.149999999999999" hidden="1" customHeight="1" x14ac:dyDescent="0.25">
      <c r="C22" s="126" t="s">
        <v>552</v>
      </c>
      <c r="D22" s="127" t="s">
        <v>503</v>
      </c>
      <c r="E22" s="128"/>
      <c r="F22" s="128"/>
      <c r="G22" s="129"/>
      <c r="H22" s="130"/>
    </row>
    <row r="23" spans="3:8" ht="31.5" customHeight="1" x14ac:dyDescent="0.25">
      <c r="C23" s="126" t="s">
        <v>553</v>
      </c>
      <c r="D23" s="127" t="s">
        <v>423</v>
      </c>
      <c r="E23" s="128"/>
      <c r="F23" s="128">
        <v>47159180</v>
      </c>
      <c r="G23" s="128">
        <v>47159180</v>
      </c>
      <c r="H23" s="130">
        <f t="shared" si="0"/>
        <v>1</v>
      </c>
    </row>
    <row r="24" spans="3:8" ht="32.450000000000003" customHeight="1" x14ac:dyDescent="0.25">
      <c r="C24" s="126" t="s">
        <v>554</v>
      </c>
      <c r="D24" s="127" t="s">
        <v>334</v>
      </c>
      <c r="E24" s="128"/>
      <c r="F24" s="134">
        <v>47159180</v>
      </c>
      <c r="G24" s="129">
        <v>47159180</v>
      </c>
      <c r="H24" s="130">
        <f t="shared" si="0"/>
        <v>1</v>
      </c>
    </row>
    <row r="25" spans="3:8" ht="14.45" customHeight="1" x14ac:dyDescent="0.25">
      <c r="C25" s="126" t="s">
        <v>555</v>
      </c>
      <c r="D25" s="127" t="s">
        <v>505</v>
      </c>
      <c r="E25" s="128"/>
      <c r="F25" s="134"/>
      <c r="G25" s="129"/>
      <c r="H25" s="130"/>
    </row>
    <row r="26" spans="3:8" ht="15" customHeight="1" x14ac:dyDescent="0.25">
      <c r="C26" s="126" t="s">
        <v>556</v>
      </c>
      <c r="D26" s="131" t="s">
        <v>226</v>
      </c>
      <c r="E26" s="109">
        <f>E23+E20</f>
        <v>0</v>
      </c>
      <c r="F26" s="109">
        <f>F23+F20</f>
        <v>47159180</v>
      </c>
      <c r="G26" s="132">
        <f>G23+G20</f>
        <v>47159180</v>
      </c>
      <c r="H26" s="133">
        <f t="shared" si="0"/>
        <v>1</v>
      </c>
    </row>
    <row r="27" spans="3:8" x14ac:dyDescent="0.25">
      <c r="C27" s="126" t="s">
        <v>557</v>
      </c>
      <c r="D27" s="127" t="s">
        <v>424</v>
      </c>
      <c r="E27" s="129">
        <f>SUM(E28:E29)</f>
        <v>57447000</v>
      </c>
      <c r="F27" s="129">
        <f t="shared" ref="F27:G27" si="1">SUM(F28:F29)</f>
        <v>57447000</v>
      </c>
      <c r="G27" s="129">
        <f t="shared" si="1"/>
        <v>57316052</v>
      </c>
      <c r="H27" s="130">
        <f t="shared" si="0"/>
        <v>0.99772054241300678</v>
      </c>
    </row>
    <row r="28" spans="3:8" x14ac:dyDescent="0.25">
      <c r="C28" s="126" t="s">
        <v>558</v>
      </c>
      <c r="D28" s="127" t="s">
        <v>506</v>
      </c>
      <c r="E28" s="128">
        <v>40380000</v>
      </c>
      <c r="F28" s="128">
        <v>40380000</v>
      </c>
      <c r="G28" s="129">
        <v>40603434</v>
      </c>
      <c r="H28" s="130">
        <f t="shared" si="0"/>
        <v>1.0055332838038633</v>
      </c>
    </row>
    <row r="29" spans="3:8" ht="15" customHeight="1" x14ac:dyDescent="0.25">
      <c r="C29" s="126" t="s">
        <v>559</v>
      </c>
      <c r="D29" s="127" t="s">
        <v>507</v>
      </c>
      <c r="E29" s="128">
        <v>17067000</v>
      </c>
      <c r="F29" s="128">
        <v>17067000</v>
      </c>
      <c r="G29" s="129">
        <v>16712618</v>
      </c>
      <c r="H29" s="130">
        <f>G29/F29</f>
        <v>0.97923583523759306</v>
      </c>
    </row>
    <row r="30" spans="3:8" x14ac:dyDescent="0.25">
      <c r="C30" s="126" t="s">
        <v>560</v>
      </c>
      <c r="D30" s="127" t="s">
        <v>425</v>
      </c>
      <c r="E30" s="128">
        <f>E31</f>
        <v>567833000</v>
      </c>
      <c r="F30" s="128">
        <f t="shared" ref="F30:G30" si="2">F31</f>
        <v>567833000</v>
      </c>
      <c r="G30" s="128">
        <f t="shared" si="2"/>
        <v>595149723</v>
      </c>
      <c r="H30" s="130">
        <f t="shared" si="0"/>
        <v>1.0481069663087563</v>
      </c>
    </row>
    <row r="31" spans="3:8" ht="31.5" customHeight="1" x14ac:dyDescent="0.25">
      <c r="C31" s="126" t="s">
        <v>561</v>
      </c>
      <c r="D31" s="127" t="s">
        <v>338</v>
      </c>
      <c r="E31" s="128">
        <v>567833000</v>
      </c>
      <c r="F31" s="128">
        <v>567833000</v>
      </c>
      <c r="G31" s="129">
        <v>595149723</v>
      </c>
      <c r="H31" s="130">
        <f t="shared" si="0"/>
        <v>1.0481069663087563</v>
      </c>
    </row>
    <row r="32" spans="3:8" x14ac:dyDescent="0.25">
      <c r="C32" s="126" t="s">
        <v>562</v>
      </c>
      <c r="D32" s="127" t="s">
        <v>426</v>
      </c>
      <c r="E32" s="128">
        <f>SUM(E33)</f>
        <v>25000000</v>
      </c>
      <c r="F32" s="128">
        <f t="shared" ref="F32:G32" si="3">F33</f>
        <v>0</v>
      </c>
      <c r="G32" s="128">
        <f t="shared" si="3"/>
        <v>0</v>
      </c>
      <c r="H32" s="130"/>
    </row>
    <row r="33" spans="3:9" ht="31.5" customHeight="1" x14ac:dyDescent="0.25">
      <c r="C33" s="126" t="s">
        <v>563</v>
      </c>
      <c r="D33" s="127" t="s">
        <v>339</v>
      </c>
      <c r="E33" s="128">
        <v>25000000</v>
      </c>
      <c r="F33" s="128">
        <v>0</v>
      </c>
      <c r="G33" s="129">
        <v>0</v>
      </c>
      <c r="H33" s="130"/>
    </row>
    <row r="34" spans="3:9" x14ac:dyDescent="0.25">
      <c r="C34" s="126" t="s">
        <v>564</v>
      </c>
      <c r="D34" s="127" t="s">
        <v>887</v>
      </c>
      <c r="E34" s="128">
        <f>E35</f>
        <v>4600000</v>
      </c>
      <c r="F34" s="128">
        <f t="shared" ref="F34" si="4">F35</f>
        <v>4600000</v>
      </c>
      <c r="G34" s="128">
        <v>781100</v>
      </c>
      <c r="H34" s="130">
        <f t="shared" si="0"/>
        <v>0.16980434782608694</v>
      </c>
    </row>
    <row r="35" spans="3:9" x14ac:dyDescent="0.25">
      <c r="C35" s="126" t="s">
        <v>565</v>
      </c>
      <c r="D35" s="127" t="s">
        <v>888</v>
      </c>
      <c r="E35" s="128">
        <v>4600000</v>
      </c>
      <c r="F35" s="128">
        <v>4600000</v>
      </c>
      <c r="G35" s="128">
        <v>781100</v>
      </c>
      <c r="H35" s="130">
        <f t="shared" si="0"/>
        <v>0.16980434782608694</v>
      </c>
    </row>
    <row r="36" spans="3:9" x14ac:dyDescent="0.25">
      <c r="C36" s="126" t="s">
        <v>566</v>
      </c>
      <c r="D36" s="127" t="s">
        <v>427</v>
      </c>
      <c r="E36" s="128">
        <f>E30+E32+E34</f>
        <v>597433000</v>
      </c>
      <c r="F36" s="128">
        <f t="shared" ref="F36:G36" si="5">F30+F32+F34</f>
        <v>572433000</v>
      </c>
      <c r="G36" s="128">
        <f t="shared" si="5"/>
        <v>595930823</v>
      </c>
      <c r="H36" s="130">
        <f t="shared" si="0"/>
        <v>1.0410490363064324</v>
      </c>
    </row>
    <row r="37" spans="3:9" x14ac:dyDescent="0.25">
      <c r="C37" s="126" t="s">
        <v>567</v>
      </c>
      <c r="D37" s="127" t="s">
        <v>428</v>
      </c>
      <c r="E37" s="129">
        <f>E38+E39+E40</f>
        <v>2400000</v>
      </c>
      <c r="F37" s="129">
        <v>7476837</v>
      </c>
      <c r="G37" s="129">
        <f t="shared" ref="G37" si="6">G38+G39+G40</f>
        <v>7504837</v>
      </c>
      <c r="H37" s="130">
        <f t="shared" si="0"/>
        <v>1.0037448990796509</v>
      </c>
    </row>
    <row r="38" spans="3:9" ht="18" customHeight="1" x14ac:dyDescent="0.25">
      <c r="C38" s="126" t="s">
        <v>568</v>
      </c>
      <c r="D38" s="127" t="s">
        <v>341</v>
      </c>
      <c r="E38" s="128"/>
      <c r="F38" s="134"/>
      <c r="G38" s="129">
        <v>18000</v>
      </c>
      <c r="H38" s="130"/>
    </row>
    <row r="39" spans="3:9" x14ac:dyDescent="0.25">
      <c r="C39" s="126" t="s">
        <v>569</v>
      </c>
      <c r="D39" s="127" t="s">
        <v>393</v>
      </c>
      <c r="E39" s="128"/>
      <c r="F39" s="134"/>
      <c r="G39" s="129">
        <v>10000</v>
      </c>
      <c r="H39" s="130"/>
    </row>
    <row r="40" spans="3:9" x14ac:dyDescent="0.25">
      <c r="C40" s="126" t="s">
        <v>570</v>
      </c>
      <c r="D40" s="135" t="s">
        <v>394</v>
      </c>
      <c r="E40" s="128">
        <v>2400000</v>
      </c>
      <c r="F40" s="128">
        <v>7476387</v>
      </c>
      <c r="G40" s="129">
        <v>7476837</v>
      </c>
      <c r="H40" s="130">
        <f t="shared" si="0"/>
        <v>1.0000601895006238</v>
      </c>
    </row>
    <row r="41" spans="3:9" x14ac:dyDescent="0.25">
      <c r="C41" s="126" t="s">
        <v>571</v>
      </c>
      <c r="D41" s="131" t="s">
        <v>429</v>
      </c>
      <c r="E41" s="109">
        <f>SUM(E27,E30,E32,E34,E37)</f>
        <v>657280000</v>
      </c>
      <c r="F41" s="109">
        <f>F27+F36+F37</f>
        <v>637356837</v>
      </c>
      <c r="G41" s="132">
        <f>G27+G36+G37</f>
        <v>660751712</v>
      </c>
      <c r="H41" s="130">
        <f t="shared" si="0"/>
        <v>1.0367060862014414</v>
      </c>
      <c r="I41" s="136"/>
    </row>
    <row r="42" spans="3:9" x14ac:dyDescent="0.25">
      <c r="C42" s="126" t="s">
        <v>572</v>
      </c>
      <c r="D42" s="127" t="s">
        <v>187</v>
      </c>
      <c r="E42" s="128">
        <v>0</v>
      </c>
      <c r="F42" s="128">
        <v>0</v>
      </c>
      <c r="G42" s="129"/>
      <c r="H42" s="130"/>
    </row>
    <row r="43" spans="3:9" x14ac:dyDescent="0.25">
      <c r="C43" s="126" t="s">
        <v>573</v>
      </c>
      <c r="D43" s="127" t="s">
        <v>430</v>
      </c>
      <c r="E43" s="128">
        <v>1586000</v>
      </c>
      <c r="F43" s="128">
        <v>3087862</v>
      </c>
      <c r="G43" s="129">
        <v>4664331</v>
      </c>
      <c r="H43" s="130">
        <f t="shared" si="0"/>
        <v>1.5105373880050339</v>
      </c>
    </row>
    <row r="44" spans="3:9" ht="16.149999999999999" customHeight="1" x14ac:dyDescent="0.25">
      <c r="C44" s="126" t="s">
        <v>574</v>
      </c>
      <c r="D44" s="127" t="s">
        <v>188</v>
      </c>
      <c r="E44" s="128"/>
      <c r="F44" s="128"/>
      <c r="G44" s="129"/>
      <c r="H44" s="130"/>
    </row>
    <row r="45" spans="3:9" x14ac:dyDescent="0.25">
      <c r="C45" s="126" t="s">
        <v>575</v>
      </c>
      <c r="D45" s="127" t="s">
        <v>431</v>
      </c>
      <c r="E45" s="128">
        <v>4664000</v>
      </c>
      <c r="F45" s="128">
        <v>4664000</v>
      </c>
      <c r="G45" s="129">
        <v>3369899</v>
      </c>
      <c r="H45" s="130">
        <f t="shared" si="0"/>
        <v>0.72253409090909093</v>
      </c>
    </row>
    <row r="46" spans="3:9" x14ac:dyDescent="0.25">
      <c r="C46" s="126" t="s">
        <v>576</v>
      </c>
      <c r="D46" s="127" t="s">
        <v>344</v>
      </c>
      <c r="E46" s="128"/>
      <c r="F46" s="128"/>
      <c r="G46" s="129"/>
      <c r="H46" s="130"/>
    </row>
    <row r="47" spans="3:9" x14ac:dyDescent="0.25">
      <c r="C47" s="126" t="s">
        <v>577</v>
      </c>
      <c r="D47" s="127" t="s">
        <v>432</v>
      </c>
      <c r="E47" s="128">
        <f>E48</f>
        <v>40127719</v>
      </c>
      <c r="F47" s="128">
        <f t="shared" ref="F47:G47" si="7">F48</f>
        <v>40127719</v>
      </c>
      <c r="G47" s="128">
        <f t="shared" si="7"/>
        <v>33132758</v>
      </c>
      <c r="H47" s="130">
        <f t="shared" si="0"/>
        <v>0.82568256620816149</v>
      </c>
    </row>
    <row r="48" spans="3:9" ht="31.15" customHeight="1" x14ac:dyDescent="0.25">
      <c r="C48" s="126" t="s">
        <v>578</v>
      </c>
      <c r="D48" s="127" t="s">
        <v>480</v>
      </c>
      <c r="E48" s="128">
        <v>40127719</v>
      </c>
      <c r="F48" s="128">
        <v>40127719</v>
      </c>
      <c r="G48" s="137">
        <v>33132758</v>
      </c>
      <c r="H48" s="130">
        <f t="shared" si="0"/>
        <v>0.82568256620816149</v>
      </c>
    </row>
    <row r="49" spans="3:9" ht="16.899999999999999" customHeight="1" x14ac:dyDescent="0.25">
      <c r="C49" s="126" t="s">
        <v>579</v>
      </c>
      <c r="D49" s="127" t="s">
        <v>199</v>
      </c>
      <c r="E49" s="128"/>
      <c r="F49" s="128">
        <v>1578320</v>
      </c>
      <c r="G49" s="129">
        <v>2840559</v>
      </c>
      <c r="H49" s="130">
        <f t="shared" si="0"/>
        <v>1.7997357950225557</v>
      </c>
    </row>
    <row r="50" spans="3:9" x14ac:dyDescent="0.25">
      <c r="C50" s="126" t="s">
        <v>580</v>
      </c>
      <c r="D50" s="127" t="s">
        <v>347</v>
      </c>
      <c r="E50" s="128">
        <v>12521945</v>
      </c>
      <c r="F50" s="128">
        <v>12521945</v>
      </c>
      <c r="G50" s="129">
        <v>26548309</v>
      </c>
      <c r="H50" s="130">
        <f t="shared" si="0"/>
        <v>2.1201425976555561</v>
      </c>
    </row>
    <row r="51" spans="3:9" x14ac:dyDescent="0.25">
      <c r="C51" s="126" t="s">
        <v>581</v>
      </c>
      <c r="D51" s="127" t="s">
        <v>433</v>
      </c>
      <c r="E51" s="128"/>
      <c r="F51" s="128"/>
      <c r="G51" s="129"/>
      <c r="H51" s="130"/>
    </row>
    <row r="52" spans="3:9" x14ac:dyDescent="0.25">
      <c r="C52" s="126" t="s">
        <v>582</v>
      </c>
      <c r="D52" s="127" t="s">
        <v>986</v>
      </c>
      <c r="E52" s="128"/>
      <c r="F52" s="128"/>
      <c r="G52" s="129">
        <v>4822527</v>
      </c>
      <c r="H52" s="130"/>
    </row>
    <row r="53" spans="3:9" x14ac:dyDescent="0.25">
      <c r="C53" s="126" t="s">
        <v>583</v>
      </c>
      <c r="D53" s="127" t="s">
        <v>434</v>
      </c>
      <c r="E53" s="128"/>
      <c r="F53" s="128"/>
      <c r="G53" s="129">
        <v>0</v>
      </c>
      <c r="H53" s="130"/>
    </row>
    <row r="54" spans="3:9" x14ac:dyDescent="0.25">
      <c r="C54" s="126" t="s">
        <v>584</v>
      </c>
      <c r="D54" s="131" t="s">
        <v>435</v>
      </c>
      <c r="E54" s="109">
        <f>E42+E43+E45+E47+E50+E51+E52+E53</f>
        <v>58899664</v>
      </c>
      <c r="F54" s="109">
        <f>F42+F43+F45+F47+F50+F51+F52+F53+F49</f>
        <v>61979846</v>
      </c>
      <c r="G54" s="109">
        <f>G42+G43+G45+G47+G50+G51+G52+G53+G49</f>
        <v>75378383</v>
      </c>
      <c r="H54" s="130">
        <f t="shared" si="0"/>
        <v>1.2161757065353147</v>
      </c>
      <c r="I54" s="138"/>
    </row>
    <row r="55" spans="3:9" x14ac:dyDescent="0.25">
      <c r="C55" s="126" t="s">
        <v>585</v>
      </c>
      <c r="D55" s="127" t="s">
        <v>436</v>
      </c>
      <c r="E55" s="128">
        <v>158647862</v>
      </c>
      <c r="F55" s="128">
        <v>100615398</v>
      </c>
      <c r="G55" s="129">
        <v>60038378</v>
      </c>
      <c r="H55" s="130">
        <f t="shared" si="0"/>
        <v>0.59671162857200044</v>
      </c>
    </row>
    <row r="56" spans="3:9" ht="15.6" hidden="1" customHeight="1" x14ac:dyDescent="0.25">
      <c r="C56" s="126" t="s">
        <v>586</v>
      </c>
      <c r="D56" s="127"/>
      <c r="E56" s="128"/>
      <c r="F56" s="128"/>
      <c r="G56" s="129"/>
      <c r="H56" s="130" t="e">
        <f t="shared" si="0"/>
        <v>#DIV/0!</v>
      </c>
    </row>
    <row r="57" spans="3:9" x14ac:dyDescent="0.25">
      <c r="C57" s="126" t="s">
        <v>587</v>
      </c>
      <c r="D57" s="131" t="s">
        <v>227</v>
      </c>
      <c r="E57" s="109">
        <f>E55</f>
        <v>158647862</v>
      </c>
      <c r="F57" s="109">
        <f>F55</f>
        <v>100615398</v>
      </c>
      <c r="G57" s="132">
        <f>G55</f>
        <v>60038378</v>
      </c>
      <c r="H57" s="130">
        <f t="shared" si="0"/>
        <v>0.59671162857200044</v>
      </c>
    </row>
    <row r="58" spans="3:9" ht="31.9" customHeight="1" x14ac:dyDescent="0.25">
      <c r="C58" s="126" t="s">
        <v>588</v>
      </c>
      <c r="D58" s="127" t="s">
        <v>437</v>
      </c>
      <c r="E58" s="128"/>
      <c r="F58" s="128"/>
      <c r="G58" s="128"/>
      <c r="H58" s="130"/>
    </row>
    <row r="59" spans="3:9" x14ac:dyDescent="0.25">
      <c r="C59" s="126" t="s">
        <v>589</v>
      </c>
      <c r="D59" s="127" t="s">
        <v>191</v>
      </c>
      <c r="E59" s="128"/>
      <c r="F59" s="134"/>
      <c r="G59" s="129"/>
      <c r="H59" s="130"/>
    </row>
    <row r="60" spans="3:9" ht="16.149999999999999" customHeight="1" x14ac:dyDescent="0.25">
      <c r="C60" s="126" t="s">
        <v>590</v>
      </c>
      <c r="D60" s="127" t="s">
        <v>438</v>
      </c>
      <c r="E60" s="128"/>
      <c r="F60" s="134"/>
      <c r="G60" s="129"/>
      <c r="H60" s="130"/>
    </row>
    <row r="61" spans="3:9" x14ac:dyDescent="0.25">
      <c r="C61" s="126" t="s">
        <v>591</v>
      </c>
      <c r="D61" s="131" t="s">
        <v>439</v>
      </c>
      <c r="E61" s="109">
        <f>E58+E60</f>
        <v>0</v>
      </c>
      <c r="F61" s="110">
        <f>F58+F60</f>
        <v>0</v>
      </c>
      <c r="G61" s="132"/>
      <c r="H61" s="130"/>
    </row>
    <row r="62" spans="3:9" ht="16.899999999999999" customHeight="1" x14ac:dyDescent="0.25">
      <c r="C62" s="126" t="s">
        <v>592</v>
      </c>
      <c r="D62" s="127" t="s">
        <v>440</v>
      </c>
      <c r="E62" s="128">
        <v>0</v>
      </c>
      <c r="F62" s="134"/>
      <c r="G62" s="129"/>
      <c r="H62" s="130"/>
    </row>
    <row r="63" spans="3:9" ht="15.75" hidden="1" customHeight="1" x14ac:dyDescent="0.25">
      <c r="C63" s="126" t="s">
        <v>672</v>
      </c>
      <c r="D63" s="127"/>
      <c r="E63" s="128">
        <v>0</v>
      </c>
      <c r="F63" s="134"/>
      <c r="G63" s="129">
        <v>0</v>
      </c>
      <c r="H63" s="130" t="e">
        <f t="shared" si="0"/>
        <v>#DIV/0!</v>
      </c>
    </row>
    <row r="64" spans="3:9" x14ac:dyDescent="0.25">
      <c r="C64" s="126" t="s">
        <v>681</v>
      </c>
      <c r="D64" s="131" t="s">
        <v>441</v>
      </c>
      <c r="E64" s="139">
        <f>E19+E26+E41+E54+E57+E61</f>
        <v>1201591429</v>
      </c>
      <c r="F64" s="139">
        <f>F19+F26+F41+F54+F57+F61</f>
        <v>1227005409</v>
      </c>
      <c r="G64" s="140">
        <f>G19+G26+G41+G54+G57+G61+G62</f>
        <v>1224295594</v>
      </c>
      <c r="H64" s="130">
        <f t="shared" si="0"/>
        <v>0.99779152155310502</v>
      </c>
    </row>
    <row r="65" spans="3:8" ht="31.5" hidden="1" customHeight="1" x14ac:dyDescent="0.25">
      <c r="C65" s="126" t="s">
        <v>86</v>
      </c>
      <c r="D65" s="141" t="s">
        <v>442</v>
      </c>
      <c r="E65" s="142">
        <v>0</v>
      </c>
      <c r="F65" s="143"/>
      <c r="G65" s="144"/>
      <c r="H65" s="130" t="e">
        <f t="shared" si="0"/>
        <v>#DIV/0!</v>
      </c>
    </row>
    <row r="66" spans="3:8" ht="31.5" customHeight="1" x14ac:dyDescent="0.25">
      <c r="C66" s="126" t="s">
        <v>87</v>
      </c>
      <c r="D66" s="127" t="s">
        <v>1028</v>
      </c>
      <c r="E66" s="145">
        <v>100000000</v>
      </c>
      <c r="F66" s="146">
        <v>100000000</v>
      </c>
      <c r="G66" s="137">
        <v>100000000</v>
      </c>
      <c r="H66" s="130">
        <f t="shared" si="0"/>
        <v>1</v>
      </c>
    </row>
    <row r="67" spans="3:8" ht="16.149999999999999" customHeight="1" x14ac:dyDescent="0.25">
      <c r="C67" s="126" t="s">
        <v>88</v>
      </c>
      <c r="D67" s="127" t="s">
        <v>193</v>
      </c>
      <c r="E67" s="145">
        <v>261788971</v>
      </c>
      <c r="F67" s="146">
        <v>226879821</v>
      </c>
      <c r="G67" s="137">
        <v>226879821</v>
      </c>
      <c r="H67" s="130">
        <f t="shared" si="0"/>
        <v>1</v>
      </c>
    </row>
    <row r="68" spans="3:8" x14ac:dyDescent="0.25">
      <c r="C68" s="126" t="s">
        <v>89</v>
      </c>
      <c r="D68" s="127" t="s">
        <v>443</v>
      </c>
      <c r="E68" s="145">
        <f>E67</f>
        <v>261788971</v>
      </c>
      <c r="F68" s="146">
        <f t="shared" ref="F68:G68" si="8">F67</f>
        <v>226879821</v>
      </c>
      <c r="G68" s="145">
        <f t="shared" si="8"/>
        <v>226879821</v>
      </c>
      <c r="H68" s="130">
        <f t="shared" si="0"/>
        <v>1</v>
      </c>
    </row>
    <row r="69" spans="3:8" x14ac:dyDescent="0.25">
      <c r="C69" s="126" t="s">
        <v>90</v>
      </c>
      <c r="D69" s="127" t="s">
        <v>195</v>
      </c>
      <c r="E69" s="145"/>
      <c r="F69" s="146"/>
      <c r="G69" s="137">
        <v>21285296</v>
      </c>
      <c r="H69" s="130"/>
    </row>
    <row r="70" spans="3:8" x14ac:dyDescent="0.25">
      <c r="C70" s="126" t="s">
        <v>91</v>
      </c>
      <c r="D70" s="127" t="s">
        <v>444</v>
      </c>
      <c r="E70" s="145">
        <f>SUM(E66,E67)</f>
        <v>361788971</v>
      </c>
      <c r="F70" s="145">
        <f t="shared" ref="F70:G70" si="9">SUM(F66,F67)</f>
        <v>326879821</v>
      </c>
      <c r="G70" s="145">
        <f t="shared" si="9"/>
        <v>326879821</v>
      </c>
      <c r="H70" s="130">
        <f t="shared" si="0"/>
        <v>1</v>
      </c>
    </row>
    <row r="71" spans="3:8" ht="18" customHeight="1" x14ac:dyDescent="0.25">
      <c r="C71" s="126" t="s">
        <v>92</v>
      </c>
      <c r="D71" s="131" t="s">
        <v>225</v>
      </c>
      <c r="E71" s="109">
        <f>SUM(E70)</f>
        <v>361788971</v>
      </c>
      <c r="F71" s="109">
        <f t="shared" ref="F71" si="10">SUM(F70)</f>
        <v>326879821</v>
      </c>
      <c r="G71" s="109">
        <f>SUM(G66,G68,G69)</f>
        <v>348165117</v>
      </c>
      <c r="H71" s="130">
        <f t="shared" si="0"/>
        <v>1.0651165799555427</v>
      </c>
    </row>
    <row r="72" spans="3:8" x14ac:dyDescent="0.25">
      <c r="C72" s="126" t="s">
        <v>93</v>
      </c>
      <c r="D72" s="147" t="s">
        <v>198</v>
      </c>
      <c r="E72" s="109">
        <f>E64+E71</f>
        <v>1563380400</v>
      </c>
      <c r="F72" s="110">
        <f>F64+F71</f>
        <v>1553885230</v>
      </c>
      <c r="G72" s="109">
        <f>G64+G71</f>
        <v>1572460711</v>
      </c>
      <c r="H72" s="130">
        <f t="shared" si="0"/>
        <v>1.0119542168503655</v>
      </c>
    </row>
    <row r="73" spans="3:8" x14ac:dyDescent="0.25">
      <c r="C73" s="148"/>
      <c r="D73" s="149"/>
      <c r="E73" s="150"/>
    </row>
    <row r="74" spans="3:8" x14ac:dyDescent="0.25">
      <c r="C74" s="53"/>
      <c r="D74" s="487" t="s">
        <v>1183</v>
      </c>
      <c r="E74" s="487"/>
      <c r="F74" s="487"/>
      <c r="G74" s="487"/>
      <c r="H74" s="487"/>
    </row>
    <row r="75" spans="3:8" x14ac:dyDescent="0.25">
      <c r="C75" s="53"/>
      <c r="D75" s="151"/>
      <c r="E75" s="152"/>
    </row>
    <row r="76" spans="3:8" ht="15.6" customHeight="1" x14ac:dyDescent="0.25">
      <c r="C76" s="482" t="s">
        <v>1175</v>
      </c>
      <c r="D76" s="482"/>
      <c r="E76" s="482"/>
      <c r="F76" s="482"/>
      <c r="G76" s="482"/>
      <c r="H76" s="482"/>
    </row>
    <row r="77" spans="3:8" x14ac:dyDescent="0.25">
      <c r="C77" s="153"/>
      <c r="D77" s="153"/>
      <c r="E77" s="486" t="s">
        <v>1024</v>
      </c>
      <c r="F77" s="486"/>
      <c r="G77" s="486"/>
      <c r="H77" s="486"/>
    </row>
    <row r="78" spans="3:8" ht="47.25" customHeight="1" x14ac:dyDescent="0.25">
      <c r="C78" s="123" t="s">
        <v>533</v>
      </c>
      <c r="D78" s="118" t="s">
        <v>534</v>
      </c>
      <c r="E78" s="110" t="s">
        <v>1025</v>
      </c>
      <c r="F78" s="111" t="s">
        <v>1026</v>
      </c>
      <c r="G78" s="112" t="s">
        <v>1027</v>
      </c>
      <c r="H78" s="112" t="s">
        <v>667</v>
      </c>
    </row>
    <row r="79" spans="3:8" x14ac:dyDescent="0.25">
      <c r="C79" s="118" t="s">
        <v>535</v>
      </c>
      <c r="D79" s="118" t="s">
        <v>536</v>
      </c>
      <c r="E79" s="124" t="s">
        <v>596</v>
      </c>
      <c r="F79" s="124" t="s">
        <v>632</v>
      </c>
      <c r="G79" s="125" t="s">
        <v>668</v>
      </c>
      <c r="H79" s="125" t="s">
        <v>669</v>
      </c>
    </row>
    <row r="80" spans="3:8" ht="31.5" customHeight="1" x14ac:dyDescent="0.25">
      <c r="C80" s="126" t="s">
        <v>537</v>
      </c>
      <c r="D80" s="154" t="s">
        <v>873</v>
      </c>
      <c r="E80" s="128"/>
      <c r="F80" s="128">
        <v>2604485</v>
      </c>
      <c r="G80" s="128">
        <v>2604485</v>
      </c>
      <c r="H80" s="155">
        <f>G80/F80</f>
        <v>1</v>
      </c>
    </row>
    <row r="81" spans="3:8" ht="31.5" customHeight="1" x14ac:dyDescent="0.25">
      <c r="C81" s="126" t="s">
        <v>538</v>
      </c>
      <c r="D81" s="156" t="s">
        <v>832</v>
      </c>
      <c r="E81" s="110">
        <f>SUM(E80)</f>
        <v>0</v>
      </c>
      <c r="F81" s="109">
        <f>SUM(F80)</f>
        <v>2604485</v>
      </c>
      <c r="G81" s="109">
        <f>SUM(G80)</f>
        <v>2604485</v>
      </c>
      <c r="H81" s="157">
        <f>G81/F81</f>
        <v>1</v>
      </c>
    </row>
    <row r="82" spans="3:8" x14ac:dyDescent="0.25">
      <c r="C82" s="126" t="s">
        <v>539</v>
      </c>
      <c r="D82" s="127" t="s">
        <v>342</v>
      </c>
      <c r="E82" s="128"/>
      <c r="F82" s="128"/>
      <c r="G82" s="129"/>
      <c r="H82" s="157"/>
    </row>
    <row r="83" spans="3:8" x14ac:dyDescent="0.25">
      <c r="C83" s="126" t="s">
        <v>540</v>
      </c>
      <c r="D83" s="127" t="s">
        <v>445</v>
      </c>
      <c r="E83" s="128">
        <v>1830070</v>
      </c>
      <c r="F83" s="128">
        <v>1453000</v>
      </c>
      <c r="G83" s="128">
        <v>1388955</v>
      </c>
      <c r="H83" s="155">
        <f>G83/F83</f>
        <v>0.95592222986923603</v>
      </c>
    </row>
    <row r="84" spans="3:8" ht="16.149999999999999" customHeight="1" x14ac:dyDescent="0.25">
      <c r="C84" s="126" t="s">
        <v>541</v>
      </c>
      <c r="D84" s="127" t="s">
        <v>343</v>
      </c>
      <c r="E84" s="128"/>
      <c r="F84" s="128"/>
      <c r="G84" s="128"/>
      <c r="H84" s="155"/>
    </row>
    <row r="85" spans="3:8" x14ac:dyDescent="0.25">
      <c r="C85" s="126" t="s">
        <v>542</v>
      </c>
      <c r="D85" s="127" t="s">
        <v>446</v>
      </c>
      <c r="E85" s="128"/>
      <c r="F85" s="128">
        <v>731691</v>
      </c>
      <c r="G85" s="128">
        <v>731691</v>
      </c>
      <c r="H85" s="155">
        <f t="shared" ref="H85:H88" si="11">G85/F85</f>
        <v>1</v>
      </c>
    </row>
    <row r="86" spans="3:8" x14ac:dyDescent="0.25">
      <c r="C86" s="126" t="s">
        <v>543</v>
      </c>
      <c r="D86" s="127" t="s">
        <v>344</v>
      </c>
      <c r="E86" s="128"/>
      <c r="F86" s="128"/>
      <c r="G86" s="128">
        <v>0</v>
      </c>
      <c r="H86" s="155"/>
    </row>
    <row r="87" spans="3:8" x14ac:dyDescent="0.25">
      <c r="C87" s="126" t="s">
        <v>544</v>
      </c>
      <c r="D87" s="127" t="s">
        <v>432</v>
      </c>
      <c r="E87" s="128"/>
      <c r="F87" s="128"/>
      <c r="G87" s="128"/>
      <c r="H87" s="155"/>
    </row>
    <row r="88" spans="3:8" x14ac:dyDescent="0.25">
      <c r="C88" s="126" t="s">
        <v>545</v>
      </c>
      <c r="D88" s="127" t="s">
        <v>347</v>
      </c>
      <c r="E88" s="128">
        <v>0</v>
      </c>
      <c r="F88" s="128">
        <v>389070</v>
      </c>
      <c r="G88" s="128">
        <v>268094</v>
      </c>
      <c r="H88" s="155">
        <f t="shared" si="11"/>
        <v>0.68906366463618374</v>
      </c>
    </row>
    <row r="89" spans="3:8" x14ac:dyDescent="0.25">
      <c r="C89" s="126" t="s">
        <v>546</v>
      </c>
      <c r="D89" s="127" t="s">
        <v>520</v>
      </c>
      <c r="E89" s="128"/>
      <c r="F89" s="128"/>
      <c r="G89" s="129"/>
      <c r="H89" s="155"/>
    </row>
    <row r="90" spans="3:8" x14ac:dyDescent="0.25">
      <c r="C90" s="126" t="s">
        <v>547</v>
      </c>
      <c r="D90" s="131" t="s">
        <v>223</v>
      </c>
      <c r="E90" s="109">
        <f>E83+E85+E87+E88</f>
        <v>1830070</v>
      </c>
      <c r="F90" s="109">
        <f>F83+F85+F87+F88</f>
        <v>2573761</v>
      </c>
      <c r="G90" s="109">
        <f>G83+G85+G87+G88</f>
        <v>2388740</v>
      </c>
      <c r="H90" s="158">
        <f t="shared" ref="H90:H99" si="12">G90/F90</f>
        <v>0.92811259475918706</v>
      </c>
    </row>
    <row r="91" spans="3:8" x14ac:dyDescent="0.25">
      <c r="C91" s="126" t="s">
        <v>548</v>
      </c>
      <c r="D91" s="127" t="s">
        <v>521</v>
      </c>
      <c r="E91" s="128"/>
      <c r="F91" s="128"/>
      <c r="G91" s="129"/>
      <c r="H91" s="159"/>
    </row>
    <row r="92" spans="3:8" x14ac:dyDescent="0.25">
      <c r="C92" s="126" t="s">
        <v>549</v>
      </c>
      <c r="D92" s="131" t="s">
        <v>227</v>
      </c>
      <c r="E92" s="109"/>
      <c r="F92" s="109"/>
      <c r="G92" s="128"/>
      <c r="H92" s="158"/>
    </row>
    <row r="93" spans="3:8" x14ac:dyDescent="0.25">
      <c r="C93" s="126" t="s">
        <v>550</v>
      </c>
      <c r="D93" s="131" t="s">
        <v>441</v>
      </c>
      <c r="E93" s="109">
        <f>E90+E81</f>
        <v>1830070</v>
      </c>
      <c r="F93" s="109">
        <f t="shared" ref="F93" si="13">F90+F81</f>
        <v>5178246</v>
      </c>
      <c r="G93" s="109">
        <f>G81+G90</f>
        <v>4993225</v>
      </c>
      <c r="H93" s="158">
        <f t="shared" si="12"/>
        <v>0.964269561546516</v>
      </c>
    </row>
    <row r="94" spans="3:8" ht="14.45" customHeight="1" x14ac:dyDescent="0.25">
      <c r="C94" s="126" t="s">
        <v>551</v>
      </c>
      <c r="D94" s="127" t="s">
        <v>193</v>
      </c>
      <c r="E94" s="128"/>
      <c r="F94" s="128">
        <v>167705</v>
      </c>
      <c r="G94" s="128">
        <v>167705</v>
      </c>
      <c r="H94" s="159">
        <f t="shared" si="12"/>
        <v>1</v>
      </c>
    </row>
    <row r="95" spans="3:8" x14ac:dyDescent="0.25">
      <c r="C95" s="126" t="s">
        <v>552</v>
      </c>
      <c r="D95" s="127" t="s">
        <v>447</v>
      </c>
      <c r="E95" s="128">
        <f>E94</f>
        <v>0</v>
      </c>
      <c r="F95" s="128">
        <f>SUM(F94)</f>
        <v>167705</v>
      </c>
      <c r="G95" s="128">
        <f>G94</f>
        <v>167705</v>
      </c>
      <c r="H95" s="159">
        <f t="shared" si="12"/>
        <v>1</v>
      </c>
    </row>
    <row r="96" spans="3:8" x14ac:dyDescent="0.25">
      <c r="C96" s="126" t="s">
        <v>553</v>
      </c>
      <c r="D96" s="127" t="s">
        <v>355</v>
      </c>
      <c r="E96" s="128">
        <v>140489930</v>
      </c>
      <c r="F96" s="160">
        <v>130604683</v>
      </c>
      <c r="G96" s="128">
        <v>119395692</v>
      </c>
      <c r="H96" s="159">
        <f t="shared" si="12"/>
        <v>0.91417619381994131</v>
      </c>
    </row>
    <row r="97" spans="3:8" x14ac:dyDescent="0.25">
      <c r="C97" s="126" t="s">
        <v>554</v>
      </c>
      <c r="D97" s="127" t="s">
        <v>448</v>
      </c>
      <c r="E97" s="128">
        <f>E95+E96</f>
        <v>140489930</v>
      </c>
      <c r="F97" s="160">
        <f>F94+F96</f>
        <v>130772388</v>
      </c>
      <c r="G97" s="128">
        <f>G95+G96</f>
        <v>119563397</v>
      </c>
      <c r="H97" s="159">
        <f t="shared" si="12"/>
        <v>0.91428625590288981</v>
      </c>
    </row>
    <row r="98" spans="3:8" ht="16.899999999999999" customHeight="1" x14ac:dyDescent="0.25">
      <c r="C98" s="126" t="s">
        <v>555</v>
      </c>
      <c r="D98" s="131" t="s">
        <v>229</v>
      </c>
      <c r="E98" s="109">
        <f>E97</f>
        <v>140489930</v>
      </c>
      <c r="F98" s="109">
        <f>F97</f>
        <v>130772388</v>
      </c>
      <c r="G98" s="109">
        <f>G97</f>
        <v>119563397</v>
      </c>
      <c r="H98" s="158">
        <f t="shared" si="12"/>
        <v>0.91428625590288981</v>
      </c>
    </row>
    <row r="99" spans="3:8" x14ac:dyDescent="0.25">
      <c r="C99" s="126" t="s">
        <v>556</v>
      </c>
      <c r="D99" s="161" t="s">
        <v>593</v>
      </c>
      <c r="E99" s="109">
        <f>E93+E98</f>
        <v>142320000</v>
      </c>
      <c r="F99" s="109">
        <f>F93+F98</f>
        <v>135950634</v>
      </c>
      <c r="G99" s="109">
        <f>G93+G98</f>
        <v>124556622</v>
      </c>
      <c r="H99" s="158">
        <f t="shared" si="12"/>
        <v>0.91619007823089671</v>
      </c>
    </row>
    <row r="100" spans="3:8" x14ac:dyDescent="0.25">
      <c r="C100" s="53"/>
      <c r="D100" s="162"/>
      <c r="E100" s="163"/>
    </row>
    <row r="101" spans="3:8" x14ac:dyDescent="0.25">
      <c r="C101" s="53"/>
      <c r="D101" s="164"/>
      <c r="E101" s="165"/>
    </row>
    <row r="102" spans="3:8" x14ac:dyDescent="0.25">
      <c r="C102" s="53"/>
      <c r="D102" s="487" t="s">
        <v>1184</v>
      </c>
      <c r="E102" s="487"/>
      <c r="F102" s="487"/>
      <c r="G102" s="487"/>
      <c r="H102" s="487"/>
    </row>
    <row r="103" spans="3:8" ht="12" customHeight="1" x14ac:dyDescent="0.25">
      <c r="C103" s="53"/>
      <c r="D103" s="151"/>
      <c r="E103" s="152"/>
    </row>
    <row r="104" spans="3:8" ht="32.25" customHeight="1" x14ac:dyDescent="0.25">
      <c r="C104" s="482" t="s">
        <v>1176</v>
      </c>
      <c r="D104" s="482"/>
      <c r="E104" s="482"/>
      <c r="F104" s="482"/>
      <c r="G104" s="482"/>
      <c r="H104" s="482"/>
    </row>
    <row r="105" spans="3:8" x14ac:dyDescent="0.25">
      <c r="C105" s="153"/>
      <c r="D105" s="153"/>
      <c r="E105" s="486" t="s">
        <v>1024</v>
      </c>
      <c r="F105" s="486"/>
      <c r="G105" s="486"/>
      <c r="H105" s="486"/>
    </row>
    <row r="106" spans="3:8" ht="47.25" customHeight="1" x14ac:dyDescent="0.25">
      <c r="C106" s="123" t="s">
        <v>533</v>
      </c>
      <c r="D106" s="118" t="s">
        <v>534</v>
      </c>
      <c r="E106" s="110" t="s">
        <v>1025</v>
      </c>
      <c r="F106" s="111" t="s">
        <v>1026</v>
      </c>
      <c r="G106" s="112" t="s">
        <v>1027</v>
      </c>
      <c r="H106" s="112" t="s">
        <v>667</v>
      </c>
    </row>
    <row r="107" spans="3:8" x14ac:dyDescent="0.25">
      <c r="C107" s="118" t="s">
        <v>535</v>
      </c>
      <c r="D107" s="118" t="s">
        <v>536</v>
      </c>
      <c r="E107" s="124" t="s">
        <v>596</v>
      </c>
      <c r="F107" s="124" t="s">
        <v>632</v>
      </c>
      <c r="G107" s="125" t="s">
        <v>668</v>
      </c>
      <c r="H107" s="125" t="s">
        <v>669</v>
      </c>
    </row>
    <row r="108" spans="3:8" x14ac:dyDescent="0.25">
      <c r="C108" s="126" t="s">
        <v>537</v>
      </c>
      <c r="D108" s="127" t="s">
        <v>430</v>
      </c>
      <c r="E108" s="128">
        <v>1290000</v>
      </c>
      <c r="F108" s="128">
        <v>1887458</v>
      </c>
      <c r="G108" s="129">
        <v>1046288</v>
      </c>
      <c r="H108" s="130">
        <f>G108/F108</f>
        <v>0.55433710313024187</v>
      </c>
    </row>
    <row r="109" spans="3:8" ht="18" customHeight="1" x14ac:dyDescent="0.25">
      <c r="C109" s="126" t="s">
        <v>538</v>
      </c>
      <c r="D109" s="127" t="s">
        <v>508</v>
      </c>
      <c r="E109" s="128">
        <v>0</v>
      </c>
      <c r="F109" s="128">
        <v>0</v>
      </c>
      <c r="G109" s="129"/>
      <c r="H109" s="133"/>
    </row>
    <row r="110" spans="3:8" ht="18" customHeight="1" x14ac:dyDescent="0.25">
      <c r="C110" s="126" t="s">
        <v>539</v>
      </c>
      <c r="D110" s="127" t="s">
        <v>833</v>
      </c>
      <c r="E110" s="128"/>
      <c r="F110" s="128"/>
      <c r="G110" s="129"/>
      <c r="H110" s="133"/>
    </row>
    <row r="111" spans="3:8" x14ac:dyDescent="0.25">
      <c r="C111" s="126" t="s">
        <v>540</v>
      </c>
      <c r="D111" s="131" t="s">
        <v>435</v>
      </c>
      <c r="E111" s="109">
        <f>E108+E110</f>
        <v>1290000</v>
      </c>
      <c r="F111" s="109">
        <f>F108+F110</f>
        <v>1887458</v>
      </c>
      <c r="G111" s="132">
        <f>G108+G110</f>
        <v>1046288</v>
      </c>
      <c r="H111" s="133">
        <f>G111/F111</f>
        <v>0.55433710313024187</v>
      </c>
    </row>
    <row r="112" spans="3:8" ht="15.75" hidden="1" customHeight="1" x14ac:dyDescent="0.25">
      <c r="C112" s="126" t="s">
        <v>541</v>
      </c>
      <c r="D112" s="127"/>
      <c r="E112" s="128"/>
      <c r="F112" s="128"/>
      <c r="G112" s="129"/>
      <c r="H112" s="133" t="e">
        <f t="shared" ref="H112:H115" si="14">G112/F112</f>
        <v>#DIV/0!</v>
      </c>
    </row>
    <row r="113" spans="3:8" ht="15.75" hidden="1" customHeight="1" x14ac:dyDescent="0.25">
      <c r="C113" s="126" t="s">
        <v>542</v>
      </c>
      <c r="D113" s="127"/>
      <c r="E113" s="128"/>
      <c r="F113" s="128"/>
      <c r="G113" s="129"/>
      <c r="H113" s="133" t="e">
        <f t="shared" si="14"/>
        <v>#DIV/0!</v>
      </c>
    </row>
    <row r="114" spans="3:8" ht="15.75" hidden="1" customHeight="1" x14ac:dyDescent="0.25">
      <c r="C114" s="126" t="s">
        <v>543</v>
      </c>
      <c r="D114" s="127"/>
      <c r="E114" s="128"/>
      <c r="F114" s="128"/>
      <c r="G114" s="129"/>
      <c r="H114" s="133" t="e">
        <f t="shared" si="14"/>
        <v>#DIV/0!</v>
      </c>
    </row>
    <row r="115" spans="3:8" x14ac:dyDescent="0.25">
      <c r="C115" s="126" t="s">
        <v>544</v>
      </c>
      <c r="D115" s="127" t="s">
        <v>457</v>
      </c>
      <c r="E115" s="128"/>
      <c r="F115" s="128">
        <v>50000</v>
      </c>
      <c r="G115" s="129">
        <v>50000</v>
      </c>
      <c r="H115" s="130">
        <f t="shared" si="14"/>
        <v>1</v>
      </c>
    </row>
    <row r="116" spans="3:8" x14ac:dyDescent="0.25">
      <c r="C116" s="126" t="s">
        <v>545</v>
      </c>
      <c r="D116" s="127" t="s">
        <v>396</v>
      </c>
      <c r="E116" s="128"/>
      <c r="F116" s="128"/>
      <c r="G116" s="129"/>
      <c r="H116" s="130"/>
    </row>
    <row r="117" spans="3:8" x14ac:dyDescent="0.25">
      <c r="C117" s="126" t="s">
        <v>546</v>
      </c>
      <c r="D117" s="131" t="s">
        <v>439</v>
      </c>
      <c r="E117" s="128"/>
      <c r="F117" s="109">
        <f>F115</f>
        <v>50000</v>
      </c>
      <c r="G117" s="132">
        <f>G115</f>
        <v>50000</v>
      </c>
      <c r="H117" s="130"/>
    </row>
    <row r="118" spans="3:8" x14ac:dyDescent="0.25">
      <c r="C118" s="126" t="s">
        <v>547</v>
      </c>
      <c r="D118" s="131" t="s">
        <v>453</v>
      </c>
      <c r="E118" s="109">
        <f>E111+E117</f>
        <v>1290000</v>
      </c>
      <c r="F118" s="109">
        <f>F111+F117</f>
        <v>1937458</v>
      </c>
      <c r="G118" s="132">
        <f>G111+G117</f>
        <v>1096288</v>
      </c>
      <c r="H118" s="133">
        <f t="shared" ref="H118:H124" si="15">G118/F118</f>
        <v>0.56583833043090481</v>
      </c>
    </row>
    <row r="119" spans="3:8" ht="16.899999999999999" customHeight="1" x14ac:dyDescent="0.25">
      <c r="C119" s="126" t="s">
        <v>548</v>
      </c>
      <c r="D119" s="127" t="s">
        <v>193</v>
      </c>
      <c r="E119" s="128">
        <v>0</v>
      </c>
      <c r="F119" s="128">
        <v>114120</v>
      </c>
      <c r="G119" s="129">
        <v>114120</v>
      </c>
      <c r="H119" s="130">
        <f t="shared" si="15"/>
        <v>1</v>
      </c>
    </row>
    <row r="120" spans="3:8" x14ac:dyDescent="0.25">
      <c r="C120" s="126" t="s">
        <v>549</v>
      </c>
      <c r="D120" s="127" t="s">
        <v>443</v>
      </c>
      <c r="E120" s="128">
        <v>0</v>
      </c>
      <c r="F120" s="160">
        <f>F119</f>
        <v>114120</v>
      </c>
      <c r="G120" s="129">
        <f>G119</f>
        <v>114120</v>
      </c>
      <c r="H120" s="130">
        <f t="shared" si="15"/>
        <v>1</v>
      </c>
    </row>
    <row r="121" spans="3:8" x14ac:dyDescent="0.25">
      <c r="C121" s="126" t="s">
        <v>550</v>
      </c>
      <c r="D121" s="127" t="s">
        <v>398</v>
      </c>
      <c r="E121" s="128">
        <v>56294000</v>
      </c>
      <c r="F121" s="160">
        <v>52927613</v>
      </c>
      <c r="G121" s="129">
        <v>39116045</v>
      </c>
      <c r="H121" s="130">
        <f t="shared" si="15"/>
        <v>0.73904797104679554</v>
      </c>
    </row>
    <row r="122" spans="3:8" x14ac:dyDescent="0.25">
      <c r="C122" s="126" t="s">
        <v>551</v>
      </c>
      <c r="D122" s="127" t="s">
        <v>444</v>
      </c>
      <c r="E122" s="128">
        <f>E120+E121</f>
        <v>56294000</v>
      </c>
      <c r="F122" s="160">
        <f>F120+F121</f>
        <v>53041733</v>
      </c>
      <c r="G122" s="128">
        <f t="shared" ref="G122" si="16">G120+G121</f>
        <v>39230165</v>
      </c>
      <c r="H122" s="130">
        <f t="shared" si="15"/>
        <v>0.73960941283724646</v>
      </c>
    </row>
    <row r="123" spans="3:8" ht="13.9" customHeight="1" x14ac:dyDescent="0.25">
      <c r="C123" s="126" t="s">
        <v>552</v>
      </c>
      <c r="D123" s="131" t="s">
        <v>225</v>
      </c>
      <c r="E123" s="109">
        <f>E122</f>
        <v>56294000</v>
      </c>
      <c r="F123" s="166">
        <f>F122</f>
        <v>53041733</v>
      </c>
      <c r="G123" s="109">
        <f t="shared" ref="G123" si="17">G122</f>
        <v>39230165</v>
      </c>
      <c r="H123" s="133">
        <f t="shared" si="15"/>
        <v>0.73960941283724646</v>
      </c>
    </row>
    <row r="124" spans="3:8" x14ac:dyDescent="0.25">
      <c r="C124" s="126" t="s">
        <v>553</v>
      </c>
      <c r="D124" s="161" t="s">
        <v>593</v>
      </c>
      <c r="E124" s="109">
        <f>E123+E118</f>
        <v>57584000</v>
      </c>
      <c r="F124" s="109">
        <f>F118+F123</f>
        <v>54979191</v>
      </c>
      <c r="G124" s="109">
        <f>G118+G123</f>
        <v>40326453</v>
      </c>
      <c r="H124" s="133">
        <f t="shared" si="15"/>
        <v>0.73348574736212468</v>
      </c>
    </row>
    <row r="125" spans="3:8" x14ac:dyDescent="0.25">
      <c r="C125" s="167"/>
      <c r="D125" s="167"/>
      <c r="E125" s="168"/>
    </row>
    <row r="126" spans="3:8" x14ac:dyDescent="0.25">
      <c r="C126" s="169"/>
      <c r="D126" s="169"/>
      <c r="E126" s="170"/>
    </row>
    <row r="127" spans="3:8" x14ac:dyDescent="0.25">
      <c r="C127" s="53"/>
      <c r="D127" s="487" t="s">
        <v>1185</v>
      </c>
      <c r="E127" s="487"/>
      <c r="F127" s="487"/>
      <c r="G127" s="487"/>
      <c r="H127" s="487"/>
    </row>
    <row r="128" spans="3:8" x14ac:dyDescent="0.25">
      <c r="C128" s="53"/>
      <c r="D128" s="151"/>
      <c r="E128" s="152"/>
    </row>
    <row r="129" spans="3:8" ht="15.6" customHeight="1" x14ac:dyDescent="0.25">
      <c r="C129" s="482" t="s">
        <v>1177</v>
      </c>
      <c r="D129" s="482"/>
      <c r="E129" s="482"/>
      <c r="F129" s="482"/>
      <c r="G129" s="482"/>
      <c r="H129" s="482"/>
    </row>
    <row r="130" spans="3:8" x14ac:dyDescent="0.25">
      <c r="C130" s="153"/>
      <c r="D130" s="153"/>
      <c r="E130" s="486" t="s">
        <v>1024</v>
      </c>
      <c r="F130" s="486"/>
      <c r="G130" s="486"/>
      <c r="H130" s="486"/>
    </row>
    <row r="131" spans="3:8" ht="47.25" customHeight="1" x14ac:dyDescent="0.25">
      <c r="C131" s="123" t="s">
        <v>533</v>
      </c>
      <c r="D131" s="118" t="s">
        <v>534</v>
      </c>
      <c r="E131" s="110" t="s">
        <v>1025</v>
      </c>
      <c r="F131" s="111" t="s">
        <v>1026</v>
      </c>
      <c r="G131" s="112" t="s">
        <v>1027</v>
      </c>
      <c r="H131" s="112" t="s">
        <v>667</v>
      </c>
    </row>
    <row r="132" spans="3:8" x14ac:dyDescent="0.25">
      <c r="C132" s="118" t="s">
        <v>535</v>
      </c>
      <c r="D132" s="118" t="s">
        <v>536</v>
      </c>
      <c r="E132" s="124" t="s">
        <v>596</v>
      </c>
      <c r="F132" s="124" t="s">
        <v>632</v>
      </c>
      <c r="G132" s="125" t="s">
        <v>668</v>
      </c>
      <c r="H132" s="125" t="s">
        <v>669</v>
      </c>
    </row>
    <row r="133" spans="3:8" ht="30.6" customHeight="1" x14ac:dyDescent="0.25">
      <c r="C133" s="171" t="s">
        <v>537</v>
      </c>
      <c r="D133" s="135" t="s">
        <v>454</v>
      </c>
      <c r="E133" s="172"/>
      <c r="F133" s="173"/>
      <c r="G133" s="174"/>
      <c r="H133" s="174"/>
    </row>
    <row r="134" spans="3:8" x14ac:dyDescent="0.25">
      <c r="C134" s="171" t="s">
        <v>538</v>
      </c>
      <c r="D134" s="175" t="s">
        <v>399</v>
      </c>
      <c r="E134" s="172"/>
      <c r="F134" s="173"/>
      <c r="G134" s="174"/>
      <c r="H134" s="174"/>
    </row>
    <row r="135" spans="3:8" ht="20.25" customHeight="1" x14ac:dyDescent="0.25">
      <c r="C135" s="171" t="s">
        <v>539</v>
      </c>
      <c r="D135" s="127" t="s">
        <v>422</v>
      </c>
      <c r="E135" s="176">
        <f>E136</f>
        <v>96125000</v>
      </c>
      <c r="F135" s="176">
        <f>F136</f>
        <v>110874800</v>
      </c>
      <c r="G135" s="177">
        <f>G136</f>
        <v>110874800</v>
      </c>
      <c r="H135" s="178">
        <f>G135/F135</f>
        <v>1</v>
      </c>
    </row>
    <row r="136" spans="3:8" ht="16.899999999999999" customHeight="1" x14ac:dyDescent="0.25">
      <c r="C136" s="171" t="s">
        <v>540</v>
      </c>
      <c r="D136" s="127" t="s">
        <v>509</v>
      </c>
      <c r="E136" s="176">
        <v>96125000</v>
      </c>
      <c r="F136" s="176">
        <v>110874800</v>
      </c>
      <c r="G136" s="177">
        <v>110874800</v>
      </c>
      <c r="H136" s="179">
        <f t="shared" ref="H136:H147" si="18">G136/F136</f>
        <v>1</v>
      </c>
    </row>
    <row r="137" spans="3:8" s="182" customFormat="1" ht="16.149999999999999" customHeight="1" x14ac:dyDescent="0.25">
      <c r="C137" s="171" t="s">
        <v>541</v>
      </c>
      <c r="D137" s="131" t="s">
        <v>455</v>
      </c>
      <c r="E137" s="180">
        <f>E135</f>
        <v>96125000</v>
      </c>
      <c r="F137" s="180">
        <f>F133+F135</f>
        <v>110874800</v>
      </c>
      <c r="G137" s="181">
        <f>G135</f>
        <v>110874800</v>
      </c>
      <c r="H137" s="178">
        <f t="shared" si="18"/>
        <v>1</v>
      </c>
    </row>
    <row r="138" spans="3:8" x14ac:dyDescent="0.25">
      <c r="C138" s="171" t="s">
        <v>542</v>
      </c>
      <c r="D138" s="127" t="s">
        <v>430</v>
      </c>
      <c r="E138" s="176">
        <v>120000</v>
      </c>
      <c r="F138" s="176">
        <v>150100</v>
      </c>
      <c r="G138" s="177">
        <v>150100</v>
      </c>
      <c r="H138" s="179">
        <f t="shared" si="18"/>
        <v>1</v>
      </c>
    </row>
    <row r="139" spans="3:8" ht="16.899999999999999" customHeight="1" x14ac:dyDescent="0.25">
      <c r="C139" s="171" t="s">
        <v>543</v>
      </c>
      <c r="D139" s="127" t="s">
        <v>456</v>
      </c>
      <c r="E139" s="176"/>
      <c r="F139" s="176">
        <v>2390</v>
      </c>
      <c r="G139" s="177">
        <v>2390</v>
      </c>
      <c r="H139" s="179">
        <f t="shared" si="18"/>
        <v>1</v>
      </c>
    </row>
    <row r="140" spans="3:8" x14ac:dyDescent="0.25">
      <c r="C140" s="171" t="s">
        <v>544</v>
      </c>
      <c r="D140" s="131" t="s">
        <v>435</v>
      </c>
      <c r="E140" s="180">
        <f>E138+E139</f>
        <v>120000</v>
      </c>
      <c r="F140" s="180">
        <f>F138+F139</f>
        <v>152490</v>
      </c>
      <c r="G140" s="181">
        <f>G138+G139</f>
        <v>152490</v>
      </c>
      <c r="H140" s="179">
        <f t="shared" si="18"/>
        <v>1</v>
      </c>
    </row>
    <row r="141" spans="3:8" x14ac:dyDescent="0.25">
      <c r="C141" s="171" t="s">
        <v>545</v>
      </c>
      <c r="D141" s="131" t="s">
        <v>441</v>
      </c>
      <c r="E141" s="180">
        <f>E137+E140</f>
        <v>96245000</v>
      </c>
      <c r="F141" s="180">
        <f>F137+F140</f>
        <v>111027290</v>
      </c>
      <c r="G141" s="181">
        <f>G140+G137</f>
        <v>111027290</v>
      </c>
      <c r="H141" s="178">
        <f t="shared" si="18"/>
        <v>1</v>
      </c>
    </row>
    <row r="142" spans="3:8" ht="17.45" customHeight="1" x14ac:dyDescent="0.25">
      <c r="C142" s="171" t="s">
        <v>546</v>
      </c>
      <c r="D142" s="127" t="s">
        <v>193</v>
      </c>
      <c r="E142" s="176"/>
      <c r="F142" s="176">
        <v>11178411</v>
      </c>
      <c r="G142" s="177">
        <v>11178411</v>
      </c>
      <c r="H142" s="179">
        <f t="shared" si="18"/>
        <v>1</v>
      </c>
    </row>
    <row r="143" spans="3:8" x14ac:dyDescent="0.25">
      <c r="C143" s="171" t="s">
        <v>547</v>
      </c>
      <c r="D143" s="127" t="s">
        <v>443</v>
      </c>
      <c r="E143" s="176">
        <v>0</v>
      </c>
      <c r="F143" s="176">
        <f>F142</f>
        <v>11178411</v>
      </c>
      <c r="G143" s="177">
        <f>G142</f>
        <v>11178411</v>
      </c>
      <c r="H143" s="179">
        <f t="shared" si="18"/>
        <v>1</v>
      </c>
    </row>
    <row r="144" spans="3:8" x14ac:dyDescent="0.25">
      <c r="C144" s="171" t="s">
        <v>548</v>
      </c>
      <c r="D144" s="127" t="s">
        <v>398</v>
      </c>
      <c r="E144" s="176">
        <v>16697000</v>
      </c>
      <c r="F144" s="176">
        <v>14283967</v>
      </c>
      <c r="G144" s="177">
        <v>42065633</v>
      </c>
      <c r="H144" s="179">
        <f>G144/F144</f>
        <v>2.9449545073857983</v>
      </c>
    </row>
    <row r="145" spans="3:8" x14ac:dyDescent="0.25">
      <c r="C145" s="171" t="s">
        <v>549</v>
      </c>
      <c r="D145" s="127" t="s">
        <v>444</v>
      </c>
      <c r="E145" s="176">
        <f>E143+E144</f>
        <v>16697000</v>
      </c>
      <c r="F145" s="176">
        <f>F142+F144</f>
        <v>25462378</v>
      </c>
      <c r="G145" s="177">
        <f>G142+G144</f>
        <v>53244044</v>
      </c>
      <c r="H145" s="179">
        <f>G145/F145</f>
        <v>2.0910868576375701</v>
      </c>
    </row>
    <row r="146" spans="3:8" x14ac:dyDescent="0.25">
      <c r="C146" s="171" t="s">
        <v>550</v>
      </c>
      <c r="D146" s="131" t="s">
        <v>225</v>
      </c>
      <c r="E146" s="180">
        <f>E145</f>
        <v>16697000</v>
      </c>
      <c r="F146" s="180">
        <f>F145</f>
        <v>25462378</v>
      </c>
      <c r="G146" s="181">
        <f>G145</f>
        <v>53244044</v>
      </c>
      <c r="H146" s="178">
        <f>G146/F146</f>
        <v>2.0910868576375701</v>
      </c>
    </row>
    <row r="147" spans="3:8" x14ac:dyDescent="0.25">
      <c r="C147" s="171" t="s">
        <v>551</v>
      </c>
      <c r="D147" s="161" t="s">
        <v>593</v>
      </c>
      <c r="E147" s="180">
        <f>E141+E146</f>
        <v>112942000</v>
      </c>
      <c r="F147" s="180">
        <f>F141+F146</f>
        <v>136489668</v>
      </c>
      <c r="G147" s="180">
        <f>G141+G146</f>
        <v>164271334</v>
      </c>
      <c r="H147" s="178">
        <f t="shared" si="18"/>
        <v>1.203544095366984</v>
      </c>
    </row>
    <row r="148" spans="3:8" x14ac:dyDescent="0.25">
      <c r="C148" s="53"/>
      <c r="D148" s="162"/>
      <c r="E148" s="163"/>
      <c r="H148" s="183"/>
    </row>
    <row r="149" spans="3:8" x14ac:dyDescent="0.25">
      <c r="C149" s="53"/>
      <c r="D149" s="164"/>
      <c r="E149" s="165"/>
      <c r="H149" s="183"/>
    </row>
    <row r="150" spans="3:8" x14ac:dyDescent="0.25">
      <c r="C150" s="53"/>
      <c r="D150" s="487" t="s">
        <v>1186</v>
      </c>
      <c r="E150" s="487"/>
      <c r="F150" s="487"/>
      <c r="G150" s="487"/>
      <c r="H150" s="487"/>
    </row>
    <row r="151" spans="3:8" x14ac:dyDescent="0.25">
      <c r="C151" s="53"/>
      <c r="D151" s="151"/>
      <c r="E151" s="152"/>
    </row>
    <row r="152" spans="3:8" ht="15.6" customHeight="1" x14ac:dyDescent="0.25">
      <c r="C152" s="482" t="s">
        <v>1178</v>
      </c>
      <c r="D152" s="482"/>
      <c r="E152" s="482"/>
      <c r="F152" s="482"/>
      <c r="G152" s="482"/>
      <c r="H152" s="482"/>
    </row>
    <row r="153" spans="3:8" x14ac:dyDescent="0.25">
      <c r="C153" s="153"/>
      <c r="D153" s="153"/>
      <c r="E153" s="486" t="s">
        <v>1024</v>
      </c>
      <c r="F153" s="486"/>
      <c r="G153" s="486"/>
      <c r="H153" s="486"/>
    </row>
    <row r="154" spans="3:8" ht="47.25" customHeight="1" x14ac:dyDescent="0.25">
      <c r="C154" s="123" t="s">
        <v>533</v>
      </c>
      <c r="D154" s="118" t="s">
        <v>534</v>
      </c>
      <c r="E154" s="110" t="s">
        <v>1025</v>
      </c>
      <c r="F154" s="111" t="s">
        <v>1026</v>
      </c>
      <c r="G154" s="112" t="s">
        <v>1027</v>
      </c>
      <c r="H154" s="112" t="s">
        <v>667</v>
      </c>
    </row>
    <row r="155" spans="3:8" x14ac:dyDescent="0.25">
      <c r="C155" s="118" t="s">
        <v>535</v>
      </c>
      <c r="D155" s="118" t="s">
        <v>536</v>
      </c>
      <c r="E155" s="124" t="s">
        <v>596</v>
      </c>
      <c r="F155" s="124" t="s">
        <v>632</v>
      </c>
      <c r="G155" s="125" t="s">
        <v>668</v>
      </c>
      <c r="H155" s="125" t="s">
        <v>669</v>
      </c>
    </row>
    <row r="156" spans="3:8" x14ac:dyDescent="0.25">
      <c r="C156" s="171" t="s">
        <v>537</v>
      </c>
      <c r="D156" s="154" t="s">
        <v>531</v>
      </c>
      <c r="E156" s="184"/>
      <c r="F156" s="134"/>
      <c r="G156" s="134"/>
      <c r="H156" s="185"/>
    </row>
    <row r="157" spans="3:8" x14ac:dyDescent="0.25">
      <c r="C157" s="171" t="s">
        <v>538</v>
      </c>
      <c r="D157" s="127" t="s">
        <v>445</v>
      </c>
      <c r="E157" s="134">
        <v>1721000</v>
      </c>
      <c r="F157" s="134">
        <v>2188612</v>
      </c>
      <c r="G157" s="129">
        <v>1952412</v>
      </c>
      <c r="H157" s="130">
        <f t="shared" ref="H157:H168" si="19">G157/F157</f>
        <v>0.892077718663701</v>
      </c>
    </row>
    <row r="158" spans="3:8" x14ac:dyDescent="0.25">
      <c r="C158" s="171" t="s">
        <v>539</v>
      </c>
      <c r="D158" s="127" t="s">
        <v>199</v>
      </c>
      <c r="E158" s="134">
        <v>27364000</v>
      </c>
      <c r="F158" s="134">
        <v>27364000</v>
      </c>
      <c r="G158" s="129">
        <v>25686128</v>
      </c>
      <c r="H158" s="130">
        <f t="shared" si="19"/>
        <v>0.93868323344540272</v>
      </c>
    </row>
    <row r="159" spans="3:8" x14ac:dyDescent="0.25">
      <c r="C159" s="171" t="s">
        <v>540</v>
      </c>
      <c r="D159" s="131" t="s">
        <v>435</v>
      </c>
      <c r="E159" s="110">
        <f>E157+E158+E156</f>
        <v>29085000</v>
      </c>
      <c r="F159" s="110">
        <f>SUM(F157:F158)</f>
        <v>29552612</v>
      </c>
      <c r="G159" s="132">
        <f>SUM(G157:G158)</f>
        <v>27638540</v>
      </c>
      <c r="H159" s="133">
        <f t="shared" si="19"/>
        <v>0.9352317148819197</v>
      </c>
    </row>
    <row r="160" spans="3:8" x14ac:dyDescent="0.25">
      <c r="C160" s="171" t="s">
        <v>541</v>
      </c>
      <c r="D160" s="127" t="s">
        <v>532</v>
      </c>
      <c r="E160" s="128"/>
      <c r="F160" s="134"/>
      <c r="G160" s="129"/>
      <c r="H160" s="130"/>
    </row>
    <row r="161" spans="3:8" x14ac:dyDescent="0.25">
      <c r="C161" s="171" t="s">
        <v>542</v>
      </c>
      <c r="D161" s="131" t="s">
        <v>227</v>
      </c>
      <c r="E161" s="109"/>
      <c r="F161" s="110"/>
      <c r="G161" s="132"/>
      <c r="H161" s="133"/>
    </row>
    <row r="162" spans="3:8" x14ac:dyDescent="0.25">
      <c r="C162" s="171" t="s">
        <v>543</v>
      </c>
      <c r="D162" s="131" t="s">
        <v>453</v>
      </c>
      <c r="E162" s="109">
        <f>E159</f>
        <v>29085000</v>
      </c>
      <c r="F162" s="110">
        <f>F159+F161</f>
        <v>29552612</v>
      </c>
      <c r="G162" s="132">
        <f>G159+G161</f>
        <v>27638540</v>
      </c>
      <c r="H162" s="133">
        <f t="shared" si="19"/>
        <v>0.9352317148819197</v>
      </c>
    </row>
    <row r="163" spans="3:8" ht="15" customHeight="1" x14ac:dyDescent="0.25">
      <c r="C163" s="171" t="s">
        <v>544</v>
      </c>
      <c r="D163" s="127" t="s">
        <v>193</v>
      </c>
      <c r="E163" s="128">
        <v>0</v>
      </c>
      <c r="F163" s="134">
        <v>4293623</v>
      </c>
      <c r="G163" s="129">
        <v>4293623</v>
      </c>
      <c r="H163" s="130">
        <f t="shared" si="19"/>
        <v>1</v>
      </c>
    </row>
    <row r="164" spans="3:8" x14ac:dyDescent="0.25">
      <c r="C164" s="171" t="s">
        <v>545</v>
      </c>
      <c r="D164" s="127" t="s">
        <v>443</v>
      </c>
      <c r="E164" s="128"/>
      <c r="F164" s="186">
        <f>F163</f>
        <v>4293623</v>
      </c>
      <c r="G164" s="129">
        <f>G163</f>
        <v>4293623</v>
      </c>
      <c r="H164" s="130">
        <f t="shared" si="19"/>
        <v>1</v>
      </c>
    </row>
    <row r="165" spans="3:8" x14ac:dyDescent="0.25">
      <c r="C165" s="171" t="s">
        <v>546</v>
      </c>
      <c r="D165" s="127" t="s">
        <v>395</v>
      </c>
      <c r="E165" s="128">
        <v>118745000</v>
      </c>
      <c r="F165" s="134">
        <v>131304158</v>
      </c>
      <c r="G165" s="129">
        <v>119841036</v>
      </c>
      <c r="H165" s="130">
        <f t="shared" si="19"/>
        <v>0.91269795127127662</v>
      </c>
    </row>
    <row r="166" spans="3:8" x14ac:dyDescent="0.25">
      <c r="C166" s="171" t="s">
        <v>547</v>
      </c>
      <c r="D166" s="127" t="s">
        <v>448</v>
      </c>
      <c r="E166" s="128">
        <f>E164+E165</f>
        <v>118745000</v>
      </c>
      <c r="F166" s="134">
        <f>F163+F165</f>
        <v>135597781</v>
      </c>
      <c r="G166" s="129">
        <f>G163+G165</f>
        <v>124134659</v>
      </c>
      <c r="H166" s="130">
        <f t="shared" si="19"/>
        <v>0.91546231866434447</v>
      </c>
    </row>
    <row r="167" spans="3:8" ht="13.9" customHeight="1" x14ac:dyDescent="0.25">
      <c r="C167" s="171" t="s">
        <v>548</v>
      </c>
      <c r="D167" s="131" t="s">
        <v>229</v>
      </c>
      <c r="E167" s="109">
        <f>E166</f>
        <v>118745000</v>
      </c>
      <c r="F167" s="110">
        <f>F166</f>
        <v>135597781</v>
      </c>
      <c r="G167" s="132">
        <f>G166</f>
        <v>124134659</v>
      </c>
      <c r="H167" s="130">
        <f t="shared" si="19"/>
        <v>0.91546231866434447</v>
      </c>
    </row>
    <row r="168" spans="3:8" x14ac:dyDescent="0.25">
      <c r="C168" s="171" t="s">
        <v>549</v>
      </c>
      <c r="D168" s="161" t="s">
        <v>593</v>
      </c>
      <c r="E168" s="109">
        <f>E162+E167</f>
        <v>147830000</v>
      </c>
      <c r="F168" s="110">
        <f>F162+F167</f>
        <v>165150393</v>
      </c>
      <c r="G168" s="109">
        <f>G162+G167</f>
        <v>151773199</v>
      </c>
      <c r="H168" s="133">
        <f t="shared" si="19"/>
        <v>0.91899992632775629</v>
      </c>
    </row>
    <row r="169" spans="3:8" x14ac:dyDescent="0.25">
      <c r="C169" s="148"/>
      <c r="D169" s="187"/>
      <c r="E169" s="188">
        <f>SUM(E156:E157)</f>
        <v>1721000</v>
      </c>
      <c r="F169" s="189"/>
      <c r="G169" s="150"/>
      <c r="H169" s="190"/>
    </row>
    <row r="170" spans="3:8" x14ac:dyDescent="0.25">
      <c r="C170" s="148"/>
      <c r="D170" s="487" t="s">
        <v>1187</v>
      </c>
      <c r="E170" s="487"/>
      <c r="F170" s="487"/>
      <c r="G170" s="487"/>
      <c r="H170" s="487"/>
    </row>
    <row r="171" spans="3:8" x14ac:dyDescent="0.25">
      <c r="C171" s="148"/>
      <c r="D171" s="187"/>
      <c r="E171" s="150"/>
      <c r="F171" s="189"/>
      <c r="G171" s="150"/>
      <c r="H171" s="190"/>
    </row>
    <row r="172" spans="3:8" x14ac:dyDescent="0.25">
      <c r="C172" s="493" t="s">
        <v>1179</v>
      </c>
      <c r="D172" s="493"/>
      <c r="E172" s="493"/>
      <c r="F172" s="493"/>
      <c r="G172" s="493"/>
      <c r="H172" s="493"/>
    </row>
    <row r="173" spans="3:8" x14ac:dyDescent="0.25">
      <c r="C173" s="148"/>
      <c r="E173" s="489" t="s">
        <v>1024</v>
      </c>
      <c r="F173" s="489"/>
      <c r="G173" s="489"/>
      <c r="H173" s="489"/>
    </row>
    <row r="174" spans="3:8" ht="47.25" customHeight="1" x14ac:dyDescent="0.25">
      <c r="C174" s="123" t="s">
        <v>533</v>
      </c>
      <c r="D174" s="118" t="s">
        <v>534</v>
      </c>
      <c r="E174" s="110" t="s">
        <v>1025</v>
      </c>
      <c r="F174" s="111" t="s">
        <v>1026</v>
      </c>
      <c r="G174" s="112" t="s">
        <v>1027</v>
      </c>
      <c r="H174" s="112" t="s">
        <v>667</v>
      </c>
    </row>
    <row r="175" spans="3:8" x14ac:dyDescent="0.25">
      <c r="C175" s="118" t="s">
        <v>535</v>
      </c>
      <c r="D175" s="118" t="s">
        <v>536</v>
      </c>
      <c r="E175" s="124" t="s">
        <v>596</v>
      </c>
      <c r="F175" s="124" t="s">
        <v>632</v>
      </c>
      <c r="G175" s="125" t="s">
        <v>668</v>
      </c>
      <c r="H175" s="125" t="s">
        <v>669</v>
      </c>
    </row>
    <row r="176" spans="3:8" x14ac:dyDescent="0.25">
      <c r="C176" s="171" t="s">
        <v>537</v>
      </c>
      <c r="D176" s="191" t="s">
        <v>430</v>
      </c>
      <c r="E176" s="192"/>
      <c r="F176" s="134">
        <v>464631</v>
      </c>
      <c r="G176" s="129">
        <v>464631</v>
      </c>
      <c r="H176" s="130">
        <f t="shared" ref="H176:H179" si="20">G176/F176</f>
        <v>1</v>
      </c>
    </row>
    <row r="177" spans="3:8" ht="17.45" hidden="1" customHeight="1" x14ac:dyDescent="0.25">
      <c r="C177" s="171" t="s">
        <v>538</v>
      </c>
      <c r="D177" s="191"/>
      <c r="E177" s="192"/>
      <c r="F177" s="134"/>
      <c r="G177" s="129"/>
      <c r="H177" s="130" t="e">
        <f t="shared" si="20"/>
        <v>#DIV/0!</v>
      </c>
    </row>
    <row r="178" spans="3:8" x14ac:dyDescent="0.25">
      <c r="C178" s="171" t="s">
        <v>539</v>
      </c>
      <c r="D178" s="193" t="s">
        <v>875</v>
      </c>
      <c r="E178" s="194">
        <f>SUM(E176:E177)</f>
        <v>0</v>
      </c>
      <c r="F178" s="110">
        <f>SUM(F176:F177)</f>
        <v>464631</v>
      </c>
      <c r="G178" s="132">
        <f>SUM(G176:G177)</f>
        <v>464631</v>
      </c>
      <c r="H178" s="130">
        <f t="shared" si="20"/>
        <v>1</v>
      </c>
    </row>
    <row r="179" spans="3:8" x14ac:dyDescent="0.25">
      <c r="C179" s="171" t="s">
        <v>540</v>
      </c>
      <c r="D179" s="131" t="s">
        <v>453</v>
      </c>
      <c r="E179" s="194">
        <f>SUM(E178)</f>
        <v>0</v>
      </c>
      <c r="F179" s="110">
        <f>SUM(F178)</f>
        <v>464631</v>
      </c>
      <c r="G179" s="132">
        <f>SUM(G178)</f>
        <v>464631</v>
      </c>
      <c r="H179" s="130">
        <f t="shared" si="20"/>
        <v>1</v>
      </c>
    </row>
    <row r="180" spans="3:8" ht="16.899999999999999" customHeight="1" x14ac:dyDescent="0.25">
      <c r="C180" s="171" t="s">
        <v>541</v>
      </c>
      <c r="D180" s="127" t="s">
        <v>193</v>
      </c>
      <c r="E180" s="128">
        <v>0</v>
      </c>
      <c r="F180" s="134">
        <v>89391</v>
      </c>
      <c r="G180" s="129">
        <v>89391</v>
      </c>
      <c r="H180" s="130">
        <f t="shared" ref="H180:H185" si="21">G180/F180</f>
        <v>1</v>
      </c>
    </row>
    <row r="181" spans="3:8" x14ac:dyDescent="0.25">
      <c r="C181" s="171" t="s">
        <v>542</v>
      </c>
      <c r="D181" s="127" t="s">
        <v>443</v>
      </c>
      <c r="E181" s="128">
        <v>0</v>
      </c>
      <c r="F181" s="134">
        <f>F180</f>
        <v>89391</v>
      </c>
      <c r="G181" s="128">
        <f>G180</f>
        <v>89391</v>
      </c>
      <c r="H181" s="130">
        <f t="shared" si="21"/>
        <v>1</v>
      </c>
    </row>
    <row r="182" spans="3:8" x14ac:dyDescent="0.25">
      <c r="C182" s="171" t="s">
        <v>543</v>
      </c>
      <c r="D182" s="127" t="s">
        <v>395</v>
      </c>
      <c r="E182" s="128">
        <v>165443000</v>
      </c>
      <c r="F182" s="134">
        <v>154998592</v>
      </c>
      <c r="G182" s="129">
        <v>137602678</v>
      </c>
      <c r="H182" s="130">
        <f t="shared" si="21"/>
        <v>0.88776727726662186</v>
      </c>
    </row>
    <row r="183" spans="3:8" x14ac:dyDescent="0.25">
      <c r="C183" s="171" t="s">
        <v>544</v>
      </c>
      <c r="D183" s="127" t="s">
        <v>448</v>
      </c>
      <c r="E183" s="128">
        <f>E181+E182</f>
        <v>165443000</v>
      </c>
      <c r="F183" s="134">
        <f>F181+F182</f>
        <v>155087983</v>
      </c>
      <c r="G183" s="128">
        <f t="shared" ref="G183" si="22">G181+G182</f>
        <v>137692069</v>
      </c>
      <c r="H183" s="130">
        <f t="shared" si="21"/>
        <v>0.8878319669680661</v>
      </c>
    </row>
    <row r="184" spans="3:8" ht="15" customHeight="1" x14ac:dyDescent="0.25">
      <c r="C184" s="171" t="s">
        <v>545</v>
      </c>
      <c r="D184" s="131" t="s">
        <v>225</v>
      </c>
      <c r="E184" s="109">
        <f>E183</f>
        <v>165443000</v>
      </c>
      <c r="F184" s="110">
        <f>F183</f>
        <v>155087983</v>
      </c>
      <c r="G184" s="132">
        <f>G183</f>
        <v>137692069</v>
      </c>
      <c r="H184" s="130">
        <f t="shared" si="21"/>
        <v>0.8878319669680661</v>
      </c>
    </row>
    <row r="185" spans="3:8" x14ac:dyDescent="0.25">
      <c r="C185" s="171" t="s">
        <v>546</v>
      </c>
      <c r="D185" s="161" t="s">
        <v>593</v>
      </c>
      <c r="E185" s="109">
        <f>E179+E184</f>
        <v>165443000</v>
      </c>
      <c r="F185" s="110">
        <f>F179+F184</f>
        <v>155552614</v>
      </c>
      <c r="G185" s="109">
        <f t="shared" ref="G185" si="23">G179+G184</f>
        <v>138156700</v>
      </c>
      <c r="H185" s="130">
        <f t="shared" si="21"/>
        <v>0.8881670095238644</v>
      </c>
    </row>
    <row r="186" spans="3:8" x14ac:dyDescent="0.25">
      <c r="C186" s="148"/>
      <c r="D186" s="187"/>
      <c r="E186" s="150"/>
      <c r="F186" s="189"/>
      <c r="G186" s="150"/>
      <c r="H186" s="190"/>
    </row>
    <row r="187" spans="3:8" x14ac:dyDescent="0.25">
      <c r="C187" s="148"/>
      <c r="D187" s="487" t="s">
        <v>1188</v>
      </c>
      <c r="E187" s="487"/>
      <c r="F187" s="487"/>
      <c r="G187" s="487"/>
      <c r="H187" s="487"/>
    </row>
    <row r="188" spans="3:8" x14ac:dyDescent="0.25">
      <c r="C188" s="148"/>
      <c r="D188" s="187"/>
      <c r="E188" s="150"/>
      <c r="F188" s="189"/>
      <c r="G188" s="150"/>
      <c r="H188" s="190"/>
    </row>
    <row r="189" spans="3:8" x14ac:dyDescent="0.25">
      <c r="C189" s="195" t="s">
        <v>1180</v>
      </c>
      <c r="D189" s="187"/>
      <c r="E189" s="150"/>
      <c r="F189" s="189"/>
      <c r="G189" s="150"/>
      <c r="H189" s="190"/>
    </row>
    <row r="190" spans="3:8" x14ac:dyDescent="0.25">
      <c r="C190" s="148"/>
      <c r="E190" s="489" t="s">
        <v>1024</v>
      </c>
      <c r="F190" s="489"/>
      <c r="G190" s="489"/>
      <c r="H190" s="489"/>
    </row>
    <row r="191" spans="3:8" ht="44.45" customHeight="1" x14ac:dyDescent="0.25">
      <c r="C191" s="123" t="s">
        <v>533</v>
      </c>
      <c r="D191" s="118" t="s">
        <v>534</v>
      </c>
      <c r="E191" s="110" t="s">
        <v>1025</v>
      </c>
      <c r="F191" s="111" t="s">
        <v>1026</v>
      </c>
      <c r="G191" s="112" t="s">
        <v>1027</v>
      </c>
      <c r="H191" s="112" t="s">
        <v>667</v>
      </c>
    </row>
    <row r="192" spans="3:8" x14ac:dyDescent="0.25">
      <c r="C192" s="118" t="s">
        <v>535</v>
      </c>
      <c r="D192" s="118" t="s">
        <v>536</v>
      </c>
      <c r="E192" s="124" t="s">
        <v>596</v>
      </c>
      <c r="F192" s="124" t="s">
        <v>632</v>
      </c>
      <c r="G192" s="125"/>
      <c r="H192" s="125" t="s">
        <v>669</v>
      </c>
    </row>
    <row r="193" spans="3:8" ht="15" hidden="1" customHeight="1" x14ac:dyDescent="0.25">
      <c r="C193" s="171" t="s">
        <v>537</v>
      </c>
      <c r="D193" s="156" t="s">
        <v>458</v>
      </c>
      <c r="E193" s="194"/>
      <c r="F193" s="124"/>
      <c r="G193" s="196"/>
      <c r="H193" s="196"/>
    </row>
    <row r="194" spans="3:8" ht="15" customHeight="1" x14ac:dyDescent="0.25">
      <c r="C194" s="171" t="s">
        <v>537</v>
      </c>
      <c r="D194" s="154" t="s">
        <v>878</v>
      </c>
      <c r="E194" s="194"/>
      <c r="F194" s="124"/>
      <c r="G194" s="197">
        <v>0</v>
      </c>
      <c r="H194" s="130"/>
    </row>
    <row r="195" spans="3:8" ht="15" customHeight="1" x14ac:dyDescent="0.25">
      <c r="C195" s="171" t="s">
        <v>538</v>
      </c>
      <c r="D195" s="156" t="s">
        <v>879</v>
      </c>
      <c r="E195" s="194"/>
      <c r="F195" s="124"/>
      <c r="G195" s="196">
        <f>G194</f>
        <v>0</v>
      </c>
      <c r="H195" s="130"/>
    </row>
    <row r="196" spans="3:8" x14ac:dyDescent="0.25">
      <c r="C196" s="171" t="s">
        <v>539</v>
      </c>
      <c r="D196" s="154" t="s">
        <v>880</v>
      </c>
      <c r="E196" s="192"/>
      <c r="F196" s="198">
        <v>341698</v>
      </c>
      <c r="G196" s="197">
        <v>432887</v>
      </c>
      <c r="H196" s="130">
        <f t="shared" ref="H196:H201" si="24">G196/F196</f>
        <v>1.2668701601999426</v>
      </c>
    </row>
    <row r="197" spans="3:8" x14ac:dyDescent="0.25">
      <c r="C197" s="171" t="s">
        <v>540</v>
      </c>
      <c r="D197" s="156" t="s">
        <v>223</v>
      </c>
      <c r="E197" s="194"/>
      <c r="F197" s="124">
        <f>F196</f>
        <v>341698</v>
      </c>
      <c r="G197" s="197">
        <f>SUM(G196)</f>
        <v>432887</v>
      </c>
      <c r="H197" s="130">
        <f t="shared" si="24"/>
        <v>1.2668701601999426</v>
      </c>
    </row>
    <row r="198" spans="3:8" ht="18" customHeight="1" x14ac:dyDescent="0.25">
      <c r="C198" s="171" t="s">
        <v>541</v>
      </c>
      <c r="D198" s="127" t="s">
        <v>457</v>
      </c>
      <c r="E198" s="128">
        <v>0</v>
      </c>
      <c r="F198" s="198">
        <v>694000</v>
      </c>
      <c r="G198" s="129">
        <v>694000</v>
      </c>
      <c r="H198" s="130">
        <f t="shared" si="24"/>
        <v>1</v>
      </c>
    </row>
    <row r="199" spans="3:8" x14ac:dyDescent="0.25">
      <c r="C199" s="171" t="s">
        <v>542</v>
      </c>
      <c r="D199" s="127" t="s">
        <v>396</v>
      </c>
      <c r="E199" s="128">
        <v>0</v>
      </c>
      <c r="F199" s="198"/>
      <c r="G199" s="129"/>
      <c r="H199" s="130"/>
    </row>
    <row r="200" spans="3:8" x14ac:dyDescent="0.25">
      <c r="C200" s="171" t="s">
        <v>543</v>
      </c>
      <c r="D200" s="131" t="s">
        <v>439</v>
      </c>
      <c r="E200" s="109">
        <v>0</v>
      </c>
      <c r="F200" s="124">
        <f>F198</f>
        <v>694000</v>
      </c>
      <c r="G200" s="132">
        <f>G198</f>
        <v>694000</v>
      </c>
      <c r="H200" s="130">
        <f t="shared" si="24"/>
        <v>1</v>
      </c>
    </row>
    <row r="201" spans="3:8" x14ac:dyDescent="0.25">
      <c r="C201" s="171" t="s">
        <v>544</v>
      </c>
      <c r="D201" s="131" t="s">
        <v>453</v>
      </c>
      <c r="E201" s="109">
        <v>0</v>
      </c>
      <c r="F201" s="124">
        <f>F197+F200</f>
        <v>1035698</v>
      </c>
      <c r="G201" s="132">
        <f>G195+G197+G200</f>
        <v>1126887</v>
      </c>
      <c r="H201" s="130">
        <f t="shared" si="24"/>
        <v>1.0880459361705825</v>
      </c>
    </row>
    <row r="202" spans="3:8" ht="18" customHeight="1" x14ac:dyDescent="0.25">
      <c r="C202" s="171" t="s">
        <v>545</v>
      </c>
      <c r="D202" s="127" t="s">
        <v>193</v>
      </c>
      <c r="E202" s="128"/>
      <c r="F202" s="198">
        <v>167712</v>
      </c>
      <c r="G202" s="129">
        <v>167712</v>
      </c>
      <c r="H202" s="130">
        <f t="shared" ref="H202:H207" si="25">G202/F202</f>
        <v>1</v>
      </c>
    </row>
    <row r="203" spans="3:8" x14ac:dyDescent="0.25">
      <c r="C203" s="171" t="s">
        <v>546</v>
      </c>
      <c r="D203" s="127" t="s">
        <v>443</v>
      </c>
      <c r="E203" s="128">
        <v>0</v>
      </c>
      <c r="F203" s="192">
        <f>SUM(F202)</f>
        <v>167712</v>
      </c>
      <c r="G203" s="128">
        <f>SUM(G202)</f>
        <v>167712</v>
      </c>
      <c r="H203" s="130">
        <f t="shared" si="25"/>
        <v>1</v>
      </c>
    </row>
    <row r="204" spans="3:8" x14ac:dyDescent="0.25">
      <c r="C204" s="171" t="s">
        <v>547</v>
      </c>
      <c r="D204" s="127" t="s">
        <v>397</v>
      </c>
      <c r="E204" s="128">
        <v>155019000</v>
      </c>
      <c r="F204" s="134">
        <v>147484919</v>
      </c>
      <c r="G204" s="129">
        <v>128335269</v>
      </c>
      <c r="H204" s="130">
        <f>G204/F204</f>
        <v>0.87015858889273956</v>
      </c>
    </row>
    <row r="205" spans="3:8" x14ac:dyDescent="0.25">
      <c r="C205" s="171" t="s">
        <v>548</v>
      </c>
      <c r="D205" s="127" t="s">
        <v>444</v>
      </c>
      <c r="E205" s="128">
        <f>E204</f>
        <v>155019000</v>
      </c>
      <c r="F205" s="134">
        <f>F202+F204</f>
        <v>147652631</v>
      </c>
      <c r="G205" s="129">
        <f>G202+G204</f>
        <v>128502981</v>
      </c>
      <c r="H205" s="130">
        <f t="shared" si="25"/>
        <v>0.87030606992705739</v>
      </c>
    </row>
    <row r="206" spans="3:8" ht="15.6" customHeight="1" x14ac:dyDescent="0.25">
      <c r="C206" s="171" t="s">
        <v>549</v>
      </c>
      <c r="D206" s="131" t="s">
        <v>225</v>
      </c>
      <c r="E206" s="110">
        <f>E205</f>
        <v>155019000</v>
      </c>
      <c r="F206" s="110">
        <f>F205</f>
        <v>147652631</v>
      </c>
      <c r="G206" s="132">
        <f>G205</f>
        <v>128502981</v>
      </c>
      <c r="H206" s="130">
        <f t="shared" si="25"/>
        <v>0.87030606992705739</v>
      </c>
    </row>
    <row r="207" spans="3:8" x14ac:dyDescent="0.25">
      <c r="C207" s="171" t="s">
        <v>550</v>
      </c>
      <c r="D207" s="161" t="s">
        <v>593</v>
      </c>
      <c r="E207" s="109">
        <f>E205</f>
        <v>155019000</v>
      </c>
      <c r="F207" s="110">
        <f>F201+F206</f>
        <v>148688329</v>
      </c>
      <c r="G207" s="109">
        <f>G201+G206</f>
        <v>129629868</v>
      </c>
      <c r="H207" s="133">
        <f t="shared" si="25"/>
        <v>0.87182275079572658</v>
      </c>
    </row>
    <row r="208" spans="3:8" x14ac:dyDescent="0.25">
      <c r="C208" s="148"/>
      <c r="D208" s="187"/>
      <c r="E208" s="150"/>
      <c r="F208" s="189"/>
      <c r="G208" s="150"/>
      <c r="H208" s="190"/>
    </row>
    <row r="209" spans="3:9" x14ac:dyDescent="0.25">
      <c r="C209" s="148"/>
      <c r="D209" s="487" t="s">
        <v>1189</v>
      </c>
      <c r="E209" s="487"/>
      <c r="F209" s="487"/>
      <c r="G209" s="487"/>
      <c r="H209" s="487"/>
    </row>
    <row r="210" spans="3:9" x14ac:dyDescent="0.25">
      <c r="C210" s="53"/>
      <c r="D210" s="164"/>
      <c r="E210" s="165"/>
    </row>
    <row r="211" spans="3:9" ht="15.75" customHeight="1" x14ac:dyDescent="0.25">
      <c r="C211" s="494" t="s">
        <v>1181</v>
      </c>
      <c r="D211" s="494"/>
      <c r="E211" s="494"/>
      <c r="F211" s="494"/>
      <c r="G211" s="494"/>
      <c r="H211" s="494"/>
    </row>
    <row r="212" spans="3:9" x14ac:dyDescent="0.25">
      <c r="D212" s="122"/>
      <c r="E212" s="486" t="s">
        <v>1024</v>
      </c>
      <c r="F212" s="486"/>
      <c r="G212" s="486"/>
      <c r="H212" s="486"/>
    </row>
    <row r="213" spans="3:9" ht="47.25" customHeight="1" x14ac:dyDescent="0.25">
      <c r="C213" s="123" t="s">
        <v>533</v>
      </c>
      <c r="D213" s="118" t="s">
        <v>534</v>
      </c>
      <c r="E213" s="110" t="s">
        <v>1025</v>
      </c>
      <c r="F213" s="111" t="s">
        <v>1026</v>
      </c>
      <c r="G213" s="112" t="s">
        <v>1027</v>
      </c>
      <c r="H213" s="112" t="s">
        <v>667</v>
      </c>
    </row>
    <row r="214" spans="3:9" x14ac:dyDescent="0.25">
      <c r="C214" s="118" t="s">
        <v>535</v>
      </c>
      <c r="D214" s="118" t="s">
        <v>536</v>
      </c>
      <c r="E214" s="124" t="s">
        <v>596</v>
      </c>
      <c r="F214" s="124" t="s">
        <v>632</v>
      </c>
      <c r="G214" s="125" t="s">
        <v>668</v>
      </c>
      <c r="H214" s="125" t="s">
        <v>669</v>
      </c>
    </row>
    <row r="215" spans="3:9" ht="31.5" customHeight="1" x14ac:dyDescent="0.25">
      <c r="C215" s="126" t="s">
        <v>537</v>
      </c>
      <c r="D215" s="127" t="s">
        <v>179</v>
      </c>
      <c r="E215" s="128">
        <f t="shared" ref="E215:G218" si="26">E7</f>
        <v>0</v>
      </c>
      <c r="F215" s="128">
        <f t="shared" si="26"/>
        <v>21142391</v>
      </c>
      <c r="G215" s="129">
        <f t="shared" si="26"/>
        <v>21142391</v>
      </c>
      <c r="H215" s="130">
        <f t="shared" ref="H215:H221" si="27">G215/F215</f>
        <v>1</v>
      </c>
    </row>
    <row r="216" spans="3:9" ht="31.15" customHeight="1" x14ac:dyDescent="0.25">
      <c r="C216" s="126" t="s">
        <v>538</v>
      </c>
      <c r="D216" s="127" t="s">
        <v>332</v>
      </c>
      <c r="E216" s="128">
        <f t="shared" si="26"/>
        <v>220013595</v>
      </c>
      <c r="F216" s="128">
        <f t="shared" si="26"/>
        <v>212353730</v>
      </c>
      <c r="G216" s="129">
        <f t="shared" si="26"/>
        <v>212353730</v>
      </c>
      <c r="H216" s="130">
        <f t="shared" si="27"/>
        <v>1</v>
      </c>
    </row>
    <row r="217" spans="3:9" ht="30.6" customHeight="1" x14ac:dyDescent="0.25">
      <c r="C217" s="126" t="s">
        <v>539</v>
      </c>
      <c r="D217" s="127" t="s">
        <v>500</v>
      </c>
      <c r="E217" s="128">
        <f t="shared" si="26"/>
        <v>96216888</v>
      </c>
      <c r="F217" s="128">
        <f t="shared" si="26"/>
        <v>117991788</v>
      </c>
      <c r="G217" s="129">
        <f t="shared" si="26"/>
        <v>117991788</v>
      </c>
      <c r="H217" s="130">
        <f t="shared" si="27"/>
        <v>1</v>
      </c>
    </row>
    <row r="218" spans="3:9" ht="31.5" customHeight="1" x14ac:dyDescent="0.25">
      <c r="C218" s="126" t="s">
        <v>540</v>
      </c>
      <c r="D218" s="127" t="s">
        <v>181</v>
      </c>
      <c r="E218" s="128">
        <f t="shared" si="26"/>
        <v>10533420</v>
      </c>
      <c r="F218" s="128">
        <f t="shared" si="26"/>
        <v>15439533</v>
      </c>
      <c r="G218" s="129">
        <f t="shared" si="26"/>
        <v>15439533</v>
      </c>
      <c r="H218" s="130">
        <f t="shared" si="27"/>
        <v>1</v>
      </c>
    </row>
    <row r="219" spans="3:9" ht="18.75" customHeight="1" x14ac:dyDescent="0.25">
      <c r="C219" s="126" t="s">
        <v>541</v>
      </c>
      <c r="D219" s="127" t="s">
        <v>182</v>
      </c>
      <c r="E219" s="128">
        <v>0</v>
      </c>
      <c r="F219" s="128">
        <f>F11</f>
        <v>0</v>
      </c>
      <c r="G219" s="129">
        <f>G11</f>
        <v>0</v>
      </c>
      <c r="H219" s="130"/>
    </row>
    <row r="220" spans="3:9" x14ac:dyDescent="0.25">
      <c r="C220" s="126" t="s">
        <v>542</v>
      </c>
      <c r="D220" s="127" t="s">
        <v>522</v>
      </c>
      <c r="E220" s="128"/>
      <c r="F220" s="128">
        <f>F12</f>
        <v>0</v>
      </c>
      <c r="G220" s="129">
        <f>G12</f>
        <v>0</v>
      </c>
      <c r="H220" s="130"/>
    </row>
    <row r="221" spans="3:9" ht="15.6" customHeight="1" x14ac:dyDescent="0.25">
      <c r="C221" s="126" t="s">
        <v>543</v>
      </c>
      <c r="D221" s="131" t="s">
        <v>459</v>
      </c>
      <c r="E221" s="109">
        <f>E215+E216+E217+E218+E219</f>
        <v>326763903</v>
      </c>
      <c r="F221" s="109">
        <f>F215+F216+F217+F218+F219+F220</f>
        <v>366927442</v>
      </c>
      <c r="G221" s="132">
        <f>G215+G216+G217+G218+G219+G220</f>
        <v>366927442</v>
      </c>
      <c r="H221" s="133">
        <f t="shared" si="27"/>
        <v>1</v>
      </c>
    </row>
    <row r="222" spans="3:9" ht="31.5" hidden="1" customHeight="1" x14ac:dyDescent="0.25">
      <c r="C222" s="126" t="s">
        <v>544</v>
      </c>
      <c r="D222" s="199" t="s">
        <v>400</v>
      </c>
      <c r="E222" s="176">
        <v>0</v>
      </c>
      <c r="F222" s="176"/>
      <c r="G222" s="177"/>
      <c r="H222" s="179"/>
    </row>
    <row r="223" spans="3:9" ht="15.75" hidden="1" customHeight="1" x14ac:dyDescent="0.25">
      <c r="C223" s="126" t="s">
        <v>545</v>
      </c>
      <c r="D223" s="199" t="s">
        <v>401</v>
      </c>
      <c r="E223" s="176"/>
      <c r="F223" s="176"/>
      <c r="G223" s="177"/>
      <c r="H223" s="179"/>
    </row>
    <row r="224" spans="3:9" ht="18.75" customHeight="1" x14ac:dyDescent="0.25">
      <c r="C224" s="126" t="s">
        <v>546</v>
      </c>
      <c r="D224" s="127" t="s">
        <v>460</v>
      </c>
      <c r="E224" s="128">
        <f>E225+E226+E227+E228+E229</f>
        <v>96125000</v>
      </c>
      <c r="F224" s="128">
        <f t="shared" ref="F224:G224" si="28">F225+F226+F227+F228+F229</f>
        <v>127519784</v>
      </c>
      <c r="G224" s="128">
        <f t="shared" si="28"/>
        <v>127519784</v>
      </c>
      <c r="H224" s="130">
        <f>G224/F224</f>
        <v>1</v>
      </c>
      <c r="I224" s="200"/>
    </row>
    <row r="225" spans="3:8" x14ac:dyDescent="0.25">
      <c r="C225" s="126" t="s">
        <v>547</v>
      </c>
      <c r="D225" s="127" t="s">
        <v>402</v>
      </c>
      <c r="E225" s="128"/>
      <c r="F225" s="128"/>
      <c r="G225" s="129"/>
      <c r="H225" s="130"/>
    </row>
    <row r="226" spans="3:8" x14ac:dyDescent="0.25">
      <c r="C226" s="126" t="s">
        <v>548</v>
      </c>
      <c r="D226" s="127" t="s">
        <v>403</v>
      </c>
      <c r="E226" s="128">
        <f>E80+E194</f>
        <v>0</v>
      </c>
      <c r="F226" s="128">
        <f>SUM(F15)</f>
        <v>1393793</v>
      </c>
      <c r="G226" s="128">
        <f>G194+G15</f>
        <v>1393793</v>
      </c>
      <c r="H226" s="130">
        <f t="shared" ref="H226:H227" si="29">G226/F226</f>
        <v>1</v>
      </c>
    </row>
    <row r="227" spans="3:8" x14ac:dyDescent="0.25">
      <c r="C227" s="126" t="s">
        <v>549</v>
      </c>
      <c r="D227" s="127" t="s">
        <v>404</v>
      </c>
      <c r="E227" s="128"/>
      <c r="F227" s="128">
        <f>F80+F16</f>
        <v>2604485</v>
      </c>
      <c r="G227" s="128">
        <f>G80+G16</f>
        <v>2604485</v>
      </c>
      <c r="H227" s="130">
        <f t="shared" si="29"/>
        <v>1</v>
      </c>
    </row>
    <row r="228" spans="3:8" ht="16.899999999999999" customHeight="1" x14ac:dyDescent="0.25">
      <c r="C228" s="126" t="s">
        <v>550</v>
      </c>
      <c r="D228" s="127" t="s">
        <v>405</v>
      </c>
      <c r="E228" s="128">
        <f>E136</f>
        <v>96125000</v>
      </c>
      <c r="F228" s="128">
        <f>F136</f>
        <v>110874800</v>
      </c>
      <c r="G228" s="129">
        <f>G136</f>
        <v>110874800</v>
      </c>
      <c r="H228" s="130">
        <f t="shared" ref="H228" si="30">G228/F228</f>
        <v>1</v>
      </c>
    </row>
    <row r="229" spans="3:8" x14ac:dyDescent="0.25">
      <c r="C229" s="126" t="s">
        <v>551</v>
      </c>
      <c r="D229" s="127" t="s">
        <v>406</v>
      </c>
      <c r="E229" s="128"/>
      <c r="F229" s="128">
        <f>F17</f>
        <v>12646706</v>
      </c>
      <c r="G229" s="128">
        <f>G17</f>
        <v>12646706</v>
      </c>
      <c r="H229" s="130"/>
    </row>
    <row r="230" spans="3:8" ht="31.5" customHeight="1" x14ac:dyDescent="0.25">
      <c r="C230" s="126" t="s">
        <v>552</v>
      </c>
      <c r="D230" s="127" t="s">
        <v>889</v>
      </c>
      <c r="E230" s="128"/>
      <c r="F230" s="128">
        <f>F18</f>
        <v>0</v>
      </c>
      <c r="G230" s="128">
        <f>G18</f>
        <v>0</v>
      </c>
      <c r="H230" s="130"/>
    </row>
    <row r="231" spans="3:8" ht="17.45" customHeight="1" x14ac:dyDescent="0.25">
      <c r="C231" s="126" t="s">
        <v>553</v>
      </c>
      <c r="D231" s="131" t="s">
        <v>455</v>
      </c>
      <c r="E231" s="109">
        <f>E221+E224</f>
        <v>422888903</v>
      </c>
      <c r="F231" s="109">
        <f>F224+F221</f>
        <v>494447226</v>
      </c>
      <c r="G231" s="132">
        <f>G221+G224</f>
        <v>494447226</v>
      </c>
      <c r="H231" s="133">
        <f>G231/F231</f>
        <v>1</v>
      </c>
    </row>
    <row r="232" spans="3:8" ht="16.5" customHeight="1" x14ac:dyDescent="0.25">
      <c r="C232" s="126" t="s">
        <v>554</v>
      </c>
      <c r="D232" s="127" t="s">
        <v>183</v>
      </c>
      <c r="E232" s="128">
        <f>E20</f>
        <v>0</v>
      </c>
      <c r="F232" s="128">
        <f>F20</f>
        <v>0</v>
      </c>
      <c r="G232" s="128">
        <f>G20</f>
        <v>0</v>
      </c>
      <c r="H232" s="130"/>
    </row>
    <row r="233" spans="3:8" ht="31.15" customHeight="1" x14ac:dyDescent="0.25">
      <c r="C233" s="126" t="s">
        <v>555</v>
      </c>
      <c r="D233" s="127" t="s">
        <v>461</v>
      </c>
      <c r="E233" s="128"/>
      <c r="F233" s="134"/>
      <c r="G233" s="129"/>
      <c r="H233" s="130"/>
    </row>
    <row r="234" spans="3:8" ht="15.6" customHeight="1" x14ac:dyDescent="0.25">
      <c r="C234" s="126" t="s">
        <v>556</v>
      </c>
      <c r="D234" s="127" t="s">
        <v>407</v>
      </c>
      <c r="E234" s="128"/>
      <c r="F234" s="134"/>
      <c r="G234" s="129"/>
      <c r="H234" s="130"/>
    </row>
    <row r="235" spans="3:8" ht="31.5" customHeight="1" x14ac:dyDescent="0.25">
      <c r="C235" s="126" t="s">
        <v>557</v>
      </c>
      <c r="D235" s="127" t="s">
        <v>423</v>
      </c>
      <c r="E235" s="128">
        <f>E23</f>
        <v>0</v>
      </c>
      <c r="F235" s="128">
        <f>F24</f>
        <v>47159180</v>
      </c>
      <c r="G235" s="128">
        <f>G24</f>
        <v>47159180</v>
      </c>
      <c r="H235" s="130">
        <f t="shared" ref="H235:H240" si="31">G235/F235</f>
        <v>1</v>
      </c>
    </row>
    <row r="236" spans="3:8" ht="31.15" customHeight="1" x14ac:dyDescent="0.25">
      <c r="C236" s="126" t="s">
        <v>558</v>
      </c>
      <c r="D236" s="127" t="s">
        <v>184</v>
      </c>
      <c r="E236" s="128"/>
      <c r="F236" s="128">
        <f>F235</f>
        <v>47159180</v>
      </c>
      <c r="G236" s="129">
        <f>G235</f>
        <v>47159180</v>
      </c>
      <c r="H236" s="130">
        <f t="shared" si="31"/>
        <v>1</v>
      </c>
    </row>
    <row r="237" spans="3:8" ht="15" customHeight="1" x14ac:dyDescent="0.25">
      <c r="C237" s="126" t="s">
        <v>559</v>
      </c>
      <c r="D237" s="131" t="s">
        <v>462</v>
      </c>
      <c r="E237" s="109">
        <f>E232+E233+E235</f>
        <v>0</v>
      </c>
      <c r="F237" s="109">
        <f>F232+F233+F235</f>
        <v>47159180</v>
      </c>
      <c r="G237" s="132">
        <f>G232+G233+G235</f>
        <v>47159180</v>
      </c>
      <c r="H237" s="133">
        <f t="shared" si="31"/>
        <v>1</v>
      </c>
    </row>
    <row r="238" spans="3:8" x14ac:dyDescent="0.25">
      <c r="C238" s="126" t="s">
        <v>560</v>
      </c>
      <c r="D238" s="127" t="s">
        <v>424</v>
      </c>
      <c r="E238" s="128">
        <f t="shared" ref="E238:G244" si="32">E27</f>
        <v>57447000</v>
      </c>
      <c r="F238" s="128">
        <f t="shared" si="32"/>
        <v>57447000</v>
      </c>
      <c r="G238" s="128">
        <f t="shared" si="32"/>
        <v>57316052</v>
      </c>
      <c r="H238" s="130">
        <f t="shared" si="31"/>
        <v>0.99772054241300678</v>
      </c>
    </row>
    <row r="239" spans="3:8" x14ac:dyDescent="0.25">
      <c r="C239" s="126" t="s">
        <v>561</v>
      </c>
      <c r="D239" s="127" t="s">
        <v>337</v>
      </c>
      <c r="E239" s="128">
        <f t="shared" si="32"/>
        <v>40380000</v>
      </c>
      <c r="F239" s="128">
        <f t="shared" si="32"/>
        <v>40380000</v>
      </c>
      <c r="G239" s="128">
        <f t="shared" si="32"/>
        <v>40603434</v>
      </c>
      <c r="H239" s="130">
        <f t="shared" si="31"/>
        <v>1.0055332838038633</v>
      </c>
    </row>
    <row r="240" spans="3:8" ht="15.6" customHeight="1" x14ac:dyDescent="0.25">
      <c r="C240" s="126" t="s">
        <v>562</v>
      </c>
      <c r="D240" s="127" t="s">
        <v>185</v>
      </c>
      <c r="E240" s="128">
        <f t="shared" si="32"/>
        <v>17067000</v>
      </c>
      <c r="F240" s="128">
        <f t="shared" si="32"/>
        <v>17067000</v>
      </c>
      <c r="G240" s="128">
        <f t="shared" si="32"/>
        <v>16712618</v>
      </c>
      <c r="H240" s="130">
        <f t="shared" si="31"/>
        <v>0.97923583523759306</v>
      </c>
    </row>
    <row r="241" spans="3:8" x14ac:dyDescent="0.25">
      <c r="C241" s="126" t="s">
        <v>563</v>
      </c>
      <c r="D241" s="127" t="s">
        <v>463</v>
      </c>
      <c r="E241" s="128">
        <f t="shared" si="32"/>
        <v>567833000</v>
      </c>
      <c r="F241" s="128">
        <f t="shared" si="32"/>
        <v>567833000</v>
      </c>
      <c r="G241" s="128">
        <f t="shared" si="32"/>
        <v>595149723</v>
      </c>
      <c r="H241" s="130">
        <f t="shared" ref="H241:H251" si="33">G241/F241</f>
        <v>1.0481069663087563</v>
      </c>
    </row>
    <row r="242" spans="3:8" ht="30.6" customHeight="1" x14ac:dyDescent="0.25">
      <c r="C242" s="126" t="s">
        <v>564</v>
      </c>
      <c r="D242" s="127" t="s">
        <v>186</v>
      </c>
      <c r="E242" s="128">
        <f t="shared" si="32"/>
        <v>567833000</v>
      </c>
      <c r="F242" s="128">
        <f t="shared" si="32"/>
        <v>567833000</v>
      </c>
      <c r="G242" s="128">
        <f t="shared" si="32"/>
        <v>595149723</v>
      </c>
      <c r="H242" s="130">
        <f t="shared" si="33"/>
        <v>1.0481069663087563</v>
      </c>
    </row>
    <row r="243" spans="3:8" x14ac:dyDescent="0.25">
      <c r="C243" s="126" t="s">
        <v>565</v>
      </c>
      <c r="D243" s="127" t="s">
        <v>426</v>
      </c>
      <c r="E243" s="128">
        <f t="shared" si="32"/>
        <v>25000000</v>
      </c>
      <c r="F243" s="128">
        <f t="shared" si="32"/>
        <v>0</v>
      </c>
      <c r="G243" s="128">
        <f t="shared" si="32"/>
        <v>0</v>
      </c>
      <c r="H243" s="130"/>
    </row>
    <row r="244" spans="3:8" ht="31.5" customHeight="1" x14ac:dyDescent="0.25">
      <c r="C244" s="126" t="s">
        <v>566</v>
      </c>
      <c r="D244" s="127" t="s">
        <v>483</v>
      </c>
      <c r="E244" s="128">
        <f t="shared" si="32"/>
        <v>25000000</v>
      </c>
      <c r="F244" s="128">
        <f t="shared" si="32"/>
        <v>0</v>
      </c>
      <c r="G244" s="128">
        <f t="shared" si="32"/>
        <v>0</v>
      </c>
      <c r="H244" s="130"/>
    </row>
    <row r="245" spans="3:8" x14ac:dyDescent="0.25">
      <c r="C245" s="126" t="s">
        <v>567</v>
      </c>
      <c r="D245" s="127" t="s">
        <v>887</v>
      </c>
      <c r="E245" s="128">
        <f>E246</f>
        <v>4600000</v>
      </c>
      <c r="F245" s="128">
        <f t="shared" ref="F245:G245" si="34">F246</f>
        <v>4600000</v>
      </c>
      <c r="G245" s="128">
        <f t="shared" si="34"/>
        <v>781100</v>
      </c>
      <c r="H245" s="130"/>
    </row>
    <row r="246" spans="3:8" x14ac:dyDescent="0.25">
      <c r="C246" s="126" t="s">
        <v>568</v>
      </c>
      <c r="D246" s="127" t="s">
        <v>888</v>
      </c>
      <c r="E246" s="128">
        <f>E35</f>
        <v>4600000</v>
      </c>
      <c r="F246" s="128">
        <f t="shared" ref="F246:G246" si="35">F35</f>
        <v>4600000</v>
      </c>
      <c r="G246" s="128">
        <f t="shared" si="35"/>
        <v>781100</v>
      </c>
      <c r="H246" s="130"/>
    </row>
    <row r="247" spans="3:8" x14ac:dyDescent="0.25">
      <c r="C247" s="126" t="s">
        <v>569</v>
      </c>
      <c r="D247" s="131" t="s">
        <v>464</v>
      </c>
      <c r="E247" s="109">
        <f>E241+E243+E245</f>
        <v>597433000</v>
      </c>
      <c r="F247" s="109">
        <f t="shared" ref="F247:G247" si="36">F241+F243+F245</f>
        <v>572433000</v>
      </c>
      <c r="G247" s="109">
        <f t="shared" si="36"/>
        <v>595930823</v>
      </c>
      <c r="H247" s="133">
        <f t="shared" si="33"/>
        <v>1.0410490363064324</v>
      </c>
    </row>
    <row r="248" spans="3:8" x14ac:dyDescent="0.25">
      <c r="C248" s="126" t="s">
        <v>570</v>
      </c>
      <c r="D248" s="127" t="s">
        <v>465</v>
      </c>
      <c r="E248" s="128">
        <f>E37</f>
        <v>2400000</v>
      </c>
      <c r="F248" s="128">
        <f>F37</f>
        <v>7476837</v>
      </c>
      <c r="G248" s="128">
        <f>G37</f>
        <v>7504837</v>
      </c>
      <c r="H248" s="130">
        <f t="shared" si="33"/>
        <v>1.0037448990796509</v>
      </c>
    </row>
    <row r="249" spans="3:8" ht="17.45" customHeight="1" x14ac:dyDescent="0.25">
      <c r="C249" s="126" t="s">
        <v>571</v>
      </c>
      <c r="D249" s="127" t="s">
        <v>341</v>
      </c>
      <c r="E249" s="128">
        <f>E38</f>
        <v>0</v>
      </c>
      <c r="F249" s="134">
        <v>0</v>
      </c>
      <c r="G249" s="129">
        <v>12</v>
      </c>
      <c r="H249" s="130"/>
    </row>
    <row r="250" spans="3:8" ht="31.5" customHeight="1" x14ac:dyDescent="0.25">
      <c r="C250" s="126" t="s">
        <v>572</v>
      </c>
      <c r="D250" s="127" t="s">
        <v>523</v>
      </c>
      <c r="E250" s="128">
        <f>E39</f>
        <v>0</v>
      </c>
      <c r="F250" s="134">
        <v>0</v>
      </c>
      <c r="G250" s="129"/>
      <c r="H250" s="130"/>
    </row>
    <row r="251" spans="3:8" x14ac:dyDescent="0.25">
      <c r="C251" s="126" t="s">
        <v>573</v>
      </c>
      <c r="D251" s="127" t="s">
        <v>408</v>
      </c>
      <c r="E251" s="128">
        <f>E40</f>
        <v>2400000</v>
      </c>
      <c r="F251" s="128">
        <f>F40</f>
        <v>7476387</v>
      </c>
      <c r="G251" s="128">
        <f>G40</f>
        <v>7476837</v>
      </c>
      <c r="H251" s="130">
        <f t="shared" si="33"/>
        <v>1.0000601895006238</v>
      </c>
    </row>
    <row r="252" spans="3:8" x14ac:dyDescent="0.25">
      <c r="C252" s="126" t="s">
        <v>574</v>
      </c>
      <c r="D252" s="127" t="s">
        <v>393</v>
      </c>
      <c r="E252" s="128"/>
      <c r="F252" s="134">
        <v>0</v>
      </c>
      <c r="G252" s="129">
        <v>1012</v>
      </c>
      <c r="H252" s="130"/>
    </row>
    <row r="253" spans="3:8" x14ac:dyDescent="0.25">
      <c r="C253" s="126" t="s">
        <v>575</v>
      </c>
      <c r="D253" s="131" t="s">
        <v>429</v>
      </c>
      <c r="E253" s="109">
        <f>E238+E247+E248</f>
        <v>657280000</v>
      </c>
      <c r="F253" s="109">
        <f>F238+F247+F248</f>
        <v>637356837</v>
      </c>
      <c r="G253" s="132">
        <f>G238+G247+G248</f>
        <v>660751712</v>
      </c>
      <c r="H253" s="133">
        <f>G253/F253</f>
        <v>1.0367060862014414</v>
      </c>
    </row>
    <row r="254" spans="3:8" x14ac:dyDescent="0.25">
      <c r="C254" s="126" t="s">
        <v>576</v>
      </c>
      <c r="D254" s="127" t="s">
        <v>482</v>
      </c>
      <c r="E254" s="128">
        <f>E42+E82</f>
        <v>0</v>
      </c>
      <c r="F254" s="128">
        <f>F42+F82</f>
        <v>0</v>
      </c>
      <c r="G254" s="128">
        <f>G42+G82</f>
        <v>0</v>
      </c>
      <c r="H254" s="130"/>
    </row>
    <row r="255" spans="3:8" x14ac:dyDescent="0.25">
      <c r="C255" s="126" t="s">
        <v>577</v>
      </c>
      <c r="D255" s="127" t="s">
        <v>445</v>
      </c>
      <c r="E255" s="128">
        <f>SUM(E43,E83,E108,E138,E157,E176,E196)</f>
        <v>6547070</v>
      </c>
      <c r="F255" s="128">
        <f t="shared" ref="F255:G255" si="37">SUM(F43,F83,F108,F138,F157,F176,F196)</f>
        <v>9573361</v>
      </c>
      <c r="G255" s="128">
        <f t="shared" si="37"/>
        <v>10099604</v>
      </c>
      <c r="H255" s="130">
        <f>G255/F255</f>
        <v>1.054969513841586</v>
      </c>
    </row>
    <row r="256" spans="3:8" ht="15.6" customHeight="1" x14ac:dyDescent="0.25">
      <c r="C256" s="126" t="s">
        <v>578</v>
      </c>
      <c r="D256" s="127" t="s">
        <v>343</v>
      </c>
      <c r="E256" s="128">
        <f>E44+E84+E109</f>
        <v>0</v>
      </c>
      <c r="F256" s="134">
        <f>F44+F84+F109</f>
        <v>0</v>
      </c>
      <c r="G256" s="128">
        <f>G44+G84+G109</f>
        <v>0</v>
      </c>
      <c r="H256" s="130"/>
    </row>
    <row r="257" spans="3:8" x14ac:dyDescent="0.25">
      <c r="C257" s="126" t="s">
        <v>579</v>
      </c>
      <c r="D257" s="127" t="s">
        <v>446</v>
      </c>
      <c r="E257" s="128">
        <f>SUM(E45,E85,E139)</f>
        <v>4664000</v>
      </c>
      <c r="F257" s="128">
        <f t="shared" ref="F257:G257" si="38">SUM(F45,F85,F139)</f>
        <v>5398081</v>
      </c>
      <c r="G257" s="128">
        <f t="shared" si="38"/>
        <v>4103980</v>
      </c>
      <c r="H257" s="130"/>
    </row>
    <row r="258" spans="3:8" x14ac:dyDescent="0.25">
      <c r="C258" s="126" t="s">
        <v>580</v>
      </c>
      <c r="D258" s="127" t="s">
        <v>189</v>
      </c>
      <c r="E258" s="128">
        <f>E46+E86</f>
        <v>0</v>
      </c>
      <c r="F258" s="134">
        <f>F46+F86</f>
        <v>0</v>
      </c>
      <c r="G258" s="128">
        <f>G46+G86</f>
        <v>0</v>
      </c>
      <c r="H258" s="130"/>
    </row>
    <row r="259" spans="3:8" x14ac:dyDescent="0.25">
      <c r="C259" s="126" t="s">
        <v>581</v>
      </c>
      <c r="D259" s="127" t="s">
        <v>199</v>
      </c>
      <c r="E259" s="128">
        <f>SUM(E49,E158)</f>
        <v>27364000</v>
      </c>
      <c r="F259" s="128">
        <f t="shared" ref="F259:G259" si="39">SUM(F49,F158)</f>
        <v>28942320</v>
      </c>
      <c r="G259" s="128">
        <f t="shared" si="39"/>
        <v>28526687</v>
      </c>
      <c r="H259" s="130">
        <f t="shared" ref="H259:H262" si="40">G259/F259</f>
        <v>0.98563926457865159</v>
      </c>
    </row>
    <row r="260" spans="3:8" x14ac:dyDescent="0.25">
      <c r="C260" s="126" t="s">
        <v>582</v>
      </c>
      <c r="D260" s="127" t="s">
        <v>466</v>
      </c>
      <c r="E260" s="128">
        <f>SUM(E47,E87)</f>
        <v>40127719</v>
      </c>
      <c r="F260" s="128">
        <f t="shared" ref="F260:G260" si="41">SUM(F47,F87)</f>
        <v>40127719</v>
      </c>
      <c r="G260" s="128">
        <f t="shared" si="41"/>
        <v>33132758</v>
      </c>
      <c r="H260" s="130">
        <f t="shared" si="40"/>
        <v>0.82568256620816149</v>
      </c>
    </row>
    <row r="261" spans="3:8" ht="33" customHeight="1" x14ac:dyDescent="0.25">
      <c r="C261" s="126" t="s">
        <v>583</v>
      </c>
      <c r="D261" s="127" t="s">
        <v>480</v>
      </c>
      <c r="E261" s="128">
        <f>E48+E88</f>
        <v>40127719</v>
      </c>
      <c r="F261" s="128">
        <f>F48+F88</f>
        <v>40516789</v>
      </c>
      <c r="G261" s="128">
        <f>G48</f>
        <v>33132758</v>
      </c>
      <c r="H261" s="130">
        <f t="shared" si="40"/>
        <v>0.81775379584004049</v>
      </c>
    </row>
    <row r="262" spans="3:8" x14ac:dyDescent="0.25">
      <c r="C262" s="126" t="s">
        <v>584</v>
      </c>
      <c r="D262" s="127" t="s">
        <v>484</v>
      </c>
      <c r="E262" s="128">
        <f>SUM(E50,E88)</f>
        <v>12521945</v>
      </c>
      <c r="F262" s="128">
        <f t="shared" ref="F262:G262" si="42">SUM(F50,F88)</f>
        <v>12911015</v>
      </c>
      <c r="G262" s="128">
        <f t="shared" si="42"/>
        <v>26816403</v>
      </c>
      <c r="H262" s="130">
        <f t="shared" si="40"/>
        <v>2.0770174149747329</v>
      </c>
    </row>
    <row r="263" spans="3:8" ht="18.600000000000001" customHeight="1" x14ac:dyDescent="0.25">
      <c r="C263" s="126" t="s">
        <v>585</v>
      </c>
      <c r="D263" s="127" t="s">
        <v>481</v>
      </c>
      <c r="E263" s="128"/>
      <c r="F263" s="134"/>
      <c r="G263" s="129"/>
      <c r="H263" s="130"/>
    </row>
    <row r="264" spans="3:8" x14ac:dyDescent="0.25">
      <c r="C264" s="126" t="s">
        <v>586</v>
      </c>
      <c r="D264" s="127" t="s">
        <v>433</v>
      </c>
      <c r="E264" s="128"/>
      <c r="F264" s="134"/>
      <c r="G264" s="129"/>
      <c r="H264" s="130"/>
    </row>
    <row r="265" spans="3:8" x14ac:dyDescent="0.25">
      <c r="C265" s="126" t="s">
        <v>587</v>
      </c>
      <c r="D265" s="127" t="s">
        <v>467</v>
      </c>
      <c r="E265" s="128">
        <f>E53+E89+E110</f>
        <v>0</v>
      </c>
      <c r="F265" s="134">
        <f>F53+F89+F110</f>
        <v>0</v>
      </c>
      <c r="G265" s="128">
        <f>G53+G89+G110</f>
        <v>0</v>
      </c>
      <c r="H265" s="130"/>
    </row>
    <row r="266" spans="3:8" x14ac:dyDescent="0.25">
      <c r="C266" s="126" t="s">
        <v>588</v>
      </c>
      <c r="D266" s="131" t="s">
        <v>435</v>
      </c>
      <c r="E266" s="109">
        <f>E254+E255+E257+E260+E262+E263+E264+E265+E259</f>
        <v>91224734</v>
      </c>
      <c r="F266" s="109">
        <f t="shared" ref="F266:G266" si="43">F254+F255+F257+F260+F262+F263+F264+F265+F259</f>
        <v>96952496</v>
      </c>
      <c r="G266" s="109">
        <f t="shared" si="43"/>
        <v>102679432</v>
      </c>
      <c r="H266" s="133">
        <f>G266/F266</f>
        <v>1.059069505544241</v>
      </c>
    </row>
    <row r="267" spans="3:8" x14ac:dyDescent="0.25">
      <c r="C267" s="126" t="s">
        <v>589</v>
      </c>
      <c r="D267" s="127" t="s">
        <v>468</v>
      </c>
      <c r="E267" s="128">
        <f>E55</f>
        <v>158647862</v>
      </c>
      <c r="F267" s="128">
        <f>F55</f>
        <v>100615398</v>
      </c>
      <c r="G267" s="128">
        <f>G55</f>
        <v>60038378</v>
      </c>
      <c r="H267" s="130">
        <f>G267/F267</f>
        <v>0.59671162857200044</v>
      </c>
    </row>
    <row r="268" spans="3:8" x14ac:dyDescent="0.25">
      <c r="C268" s="126" t="s">
        <v>590</v>
      </c>
      <c r="D268" s="127" t="s">
        <v>524</v>
      </c>
      <c r="E268" s="128"/>
      <c r="F268" s="134"/>
      <c r="G268" s="129"/>
      <c r="H268" s="130"/>
    </row>
    <row r="269" spans="3:8" x14ac:dyDescent="0.25">
      <c r="C269" s="126" t="s">
        <v>591</v>
      </c>
      <c r="D269" s="131" t="s">
        <v>469</v>
      </c>
      <c r="E269" s="109">
        <f>E267</f>
        <v>158647862</v>
      </c>
      <c r="F269" s="109">
        <f>F267+F268</f>
        <v>100615398</v>
      </c>
      <c r="G269" s="132">
        <f>G267+G268</f>
        <v>60038378</v>
      </c>
      <c r="H269" s="133">
        <f>G269/F269</f>
        <v>0.59671162857200044</v>
      </c>
    </row>
    <row r="270" spans="3:8" ht="31.15" customHeight="1" x14ac:dyDescent="0.25">
      <c r="C270" s="126" t="s">
        <v>592</v>
      </c>
      <c r="D270" s="127" t="s">
        <v>437</v>
      </c>
      <c r="E270" s="128">
        <f>E58</f>
        <v>0</v>
      </c>
      <c r="F270" s="134">
        <f>F58</f>
        <v>0</v>
      </c>
      <c r="G270" s="128">
        <f>G58</f>
        <v>0</v>
      </c>
      <c r="H270" s="133"/>
    </row>
    <row r="271" spans="3:8" x14ac:dyDescent="0.25">
      <c r="C271" s="126" t="s">
        <v>672</v>
      </c>
      <c r="D271" s="127" t="s">
        <v>190</v>
      </c>
      <c r="E271" s="128"/>
      <c r="F271" s="134"/>
      <c r="G271" s="128"/>
      <c r="H271" s="133"/>
    </row>
    <row r="272" spans="3:8" x14ac:dyDescent="0.25">
      <c r="C272" s="126" t="s">
        <v>681</v>
      </c>
      <c r="D272" s="127" t="s">
        <v>191</v>
      </c>
      <c r="E272" s="128">
        <v>0</v>
      </c>
      <c r="F272" s="128">
        <v>0</v>
      </c>
      <c r="G272" s="128">
        <v>0</v>
      </c>
      <c r="H272" s="133"/>
    </row>
    <row r="273" spans="3:8" ht="16.899999999999999" customHeight="1" x14ac:dyDescent="0.25">
      <c r="C273" s="126" t="s">
        <v>86</v>
      </c>
      <c r="D273" s="127" t="s">
        <v>438</v>
      </c>
      <c r="E273" s="128">
        <f>E60+E112+E198</f>
        <v>0</v>
      </c>
      <c r="F273" s="134">
        <f>F60+F112+F198+F115</f>
        <v>744000</v>
      </c>
      <c r="G273" s="134">
        <f>G60+G112+G198+G115</f>
        <v>744000</v>
      </c>
      <c r="H273" s="130">
        <f t="shared" ref="H273:H276" si="44">G273/F273</f>
        <v>1</v>
      </c>
    </row>
    <row r="274" spans="3:8" x14ac:dyDescent="0.25">
      <c r="C274" s="126" t="s">
        <v>87</v>
      </c>
      <c r="D274" s="127" t="s">
        <v>396</v>
      </c>
      <c r="E274" s="128">
        <v>0</v>
      </c>
      <c r="F274" s="128">
        <v>0</v>
      </c>
      <c r="G274" s="128">
        <v>0</v>
      </c>
      <c r="H274" s="133"/>
    </row>
    <row r="275" spans="3:8" x14ac:dyDescent="0.25">
      <c r="C275" s="126" t="s">
        <v>88</v>
      </c>
      <c r="D275" s="127" t="s">
        <v>192</v>
      </c>
      <c r="E275" s="128">
        <f>E113+E199</f>
        <v>0</v>
      </c>
      <c r="F275" s="128">
        <f>F113+F199</f>
        <v>0</v>
      </c>
      <c r="G275" s="128">
        <f>G113+G199</f>
        <v>0</v>
      </c>
      <c r="H275" s="133"/>
    </row>
    <row r="276" spans="3:8" x14ac:dyDescent="0.25">
      <c r="C276" s="126" t="s">
        <v>89</v>
      </c>
      <c r="D276" s="131" t="s">
        <v>224</v>
      </c>
      <c r="E276" s="109">
        <f>E270+E273</f>
        <v>0</v>
      </c>
      <c r="F276" s="110">
        <f>F270+F273</f>
        <v>744000</v>
      </c>
      <c r="G276" s="110">
        <f>G270+G273</f>
        <v>744000</v>
      </c>
      <c r="H276" s="133">
        <f t="shared" si="44"/>
        <v>1</v>
      </c>
    </row>
    <row r="277" spans="3:8" ht="14.45" customHeight="1" x14ac:dyDescent="0.25">
      <c r="C277" s="126" t="s">
        <v>90</v>
      </c>
      <c r="D277" s="127" t="s">
        <v>470</v>
      </c>
      <c r="E277" s="128">
        <f>E62</f>
        <v>0</v>
      </c>
      <c r="F277" s="134">
        <f>F62</f>
        <v>0</v>
      </c>
      <c r="G277" s="128">
        <f>G62</f>
        <v>0</v>
      </c>
      <c r="H277" s="133"/>
    </row>
    <row r="278" spans="3:8" x14ac:dyDescent="0.25">
      <c r="C278" s="126" t="s">
        <v>91</v>
      </c>
      <c r="D278" s="127" t="s">
        <v>228</v>
      </c>
      <c r="E278" s="128">
        <v>0</v>
      </c>
      <c r="F278" s="134">
        <v>0</v>
      </c>
      <c r="G278" s="128">
        <v>0</v>
      </c>
      <c r="H278" s="133"/>
    </row>
    <row r="279" spans="3:8" x14ac:dyDescent="0.25">
      <c r="C279" s="126" t="s">
        <v>92</v>
      </c>
      <c r="D279" s="131" t="s">
        <v>441</v>
      </c>
      <c r="E279" s="139">
        <f>E231+E237+E253+E266+E269+E270+E278+E273</f>
        <v>1330041499</v>
      </c>
      <c r="F279" s="139">
        <f>F231+F237+F253+F266+F269+F276</f>
        <v>1377275137</v>
      </c>
      <c r="G279" s="140">
        <f>G231+G237+G253+G266+G269+G276+G278</f>
        <v>1365819928</v>
      </c>
      <c r="H279" s="133">
        <f t="shared" ref="H279:H283" si="45">G279/F279</f>
        <v>0.99168270108690704</v>
      </c>
    </row>
    <row r="280" spans="3:8" ht="31.5" hidden="1" customHeight="1" x14ac:dyDescent="0.25">
      <c r="C280" s="126" t="s">
        <v>93</v>
      </c>
      <c r="D280" s="141" t="s">
        <v>442</v>
      </c>
      <c r="E280" s="201">
        <v>0</v>
      </c>
      <c r="F280" s="202"/>
      <c r="G280" s="203"/>
      <c r="H280" s="133" t="e">
        <f t="shared" si="45"/>
        <v>#DIV/0!</v>
      </c>
    </row>
    <row r="281" spans="3:8" ht="31.5" x14ac:dyDescent="0.25">
      <c r="C281" s="126" t="s">
        <v>94</v>
      </c>
      <c r="D281" s="127" t="s">
        <v>1028</v>
      </c>
      <c r="E281" s="128">
        <f>SUM(E66)</f>
        <v>100000000</v>
      </c>
      <c r="F281" s="128">
        <f t="shared" ref="F281:G281" si="46">SUM(F66)</f>
        <v>100000000</v>
      </c>
      <c r="G281" s="128">
        <f t="shared" si="46"/>
        <v>100000000</v>
      </c>
      <c r="H281" s="130">
        <f t="shared" si="45"/>
        <v>1</v>
      </c>
    </row>
    <row r="282" spans="3:8" ht="14.45" customHeight="1" x14ac:dyDescent="0.25">
      <c r="C282" s="126" t="s">
        <v>95</v>
      </c>
      <c r="D282" s="127" t="s">
        <v>193</v>
      </c>
      <c r="E282" s="128">
        <f t="shared" ref="E282:G283" si="47">E67+E94+E119+E142+E163+E180+E202</f>
        <v>261788971</v>
      </c>
      <c r="F282" s="128">
        <f>SUM(F67,F94,F119,F142,F163,F180,F202)</f>
        <v>242890783</v>
      </c>
      <c r="G282" s="128">
        <f t="shared" si="47"/>
        <v>242890783</v>
      </c>
      <c r="H282" s="130">
        <f t="shared" si="45"/>
        <v>1</v>
      </c>
    </row>
    <row r="283" spans="3:8" x14ac:dyDescent="0.25">
      <c r="C283" s="126" t="s">
        <v>96</v>
      </c>
      <c r="D283" s="127" t="s">
        <v>443</v>
      </c>
      <c r="E283" s="128">
        <f t="shared" si="47"/>
        <v>261788971</v>
      </c>
      <c r="F283" s="128">
        <f t="shared" si="47"/>
        <v>242890783</v>
      </c>
      <c r="G283" s="128">
        <f t="shared" si="47"/>
        <v>242890783</v>
      </c>
      <c r="H283" s="130">
        <f t="shared" si="45"/>
        <v>1</v>
      </c>
    </row>
    <row r="284" spans="3:8" x14ac:dyDescent="0.25">
      <c r="C284" s="126" t="s">
        <v>97</v>
      </c>
      <c r="D284" s="127" t="s">
        <v>195</v>
      </c>
      <c r="E284" s="128">
        <f>E69</f>
        <v>0</v>
      </c>
      <c r="F284" s="134">
        <f>F69</f>
        <v>0</v>
      </c>
      <c r="G284" s="128">
        <f>G69</f>
        <v>21285296</v>
      </c>
      <c r="H284" s="130"/>
    </row>
    <row r="285" spans="3:8" x14ac:dyDescent="0.25">
      <c r="C285" s="126" t="s">
        <v>98</v>
      </c>
      <c r="D285" s="204" t="s">
        <v>395</v>
      </c>
      <c r="E285" s="205"/>
      <c r="F285" s="205"/>
      <c r="G285" s="205"/>
      <c r="H285" s="206"/>
    </row>
    <row r="286" spans="3:8" x14ac:dyDescent="0.25">
      <c r="C286" s="126" t="s">
        <v>99</v>
      </c>
      <c r="D286" s="127" t="s">
        <v>444</v>
      </c>
      <c r="E286" s="128">
        <f>E282+E284+E285</f>
        <v>261788971</v>
      </c>
      <c r="F286" s="128">
        <f t="shared" ref="F286:G286" si="48">F282+F284+F285</f>
        <v>242890783</v>
      </c>
      <c r="G286" s="128">
        <f t="shared" si="48"/>
        <v>264176079</v>
      </c>
      <c r="H286" s="130">
        <f>G286/F286</f>
        <v>1.0876331976746931</v>
      </c>
    </row>
    <row r="287" spans="3:8" x14ac:dyDescent="0.25">
      <c r="C287" s="126" t="s">
        <v>100</v>
      </c>
      <c r="D287" s="131" t="s">
        <v>229</v>
      </c>
      <c r="E287" s="109">
        <f>E286+E281</f>
        <v>361788971</v>
      </c>
      <c r="F287" s="109">
        <f>SUM(F281,F282)</f>
        <v>342890783</v>
      </c>
      <c r="G287" s="109">
        <f>SUM(G281,G282)</f>
        <v>342890783</v>
      </c>
      <c r="H287" s="207">
        <f>G287/F287</f>
        <v>1</v>
      </c>
    </row>
    <row r="288" spans="3:8" x14ac:dyDescent="0.25">
      <c r="C288" s="126" t="s">
        <v>101</v>
      </c>
      <c r="D288" s="147" t="s">
        <v>198</v>
      </c>
      <c r="E288" s="109">
        <f>E279+E287</f>
        <v>1691830470</v>
      </c>
      <c r="F288" s="109">
        <f t="shared" ref="F288:G288" si="49">F279+F287</f>
        <v>1720165920</v>
      </c>
      <c r="G288" s="109">
        <f t="shared" si="49"/>
        <v>1708710711</v>
      </c>
      <c r="H288" s="133">
        <f>G288/F288</f>
        <v>0.99334063716365217</v>
      </c>
    </row>
    <row r="289" spans="2:8" x14ac:dyDescent="0.25">
      <c r="C289" s="148"/>
      <c r="D289" s="208"/>
      <c r="E289" s="150"/>
      <c r="F289" s="150"/>
      <c r="G289" s="150"/>
      <c r="H289" s="190"/>
    </row>
    <row r="290" spans="2:8" x14ac:dyDescent="0.25">
      <c r="C290" s="148"/>
      <c r="D290" s="149"/>
      <c r="E290" s="150"/>
      <c r="F290" s="150"/>
      <c r="G290" s="150"/>
    </row>
    <row r="291" spans="2:8" x14ac:dyDescent="0.25">
      <c r="C291" s="148"/>
      <c r="D291" s="487" t="s">
        <v>1190</v>
      </c>
      <c r="E291" s="487"/>
      <c r="F291" s="487"/>
      <c r="G291" s="487"/>
      <c r="H291" s="487"/>
    </row>
    <row r="292" spans="2:8" x14ac:dyDescent="0.25">
      <c r="E292" s="209" t="s">
        <v>685</v>
      </c>
    </row>
    <row r="293" spans="2:8" x14ac:dyDescent="0.25">
      <c r="D293" s="435"/>
      <c r="E293" s="486" t="s">
        <v>1024</v>
      </c>
      <c r="F293" s="486"/>
      <c r="G293" s="486"/>
      <c r="H293" s="486"/>
    </row>
    <row r="294" spans="2:8" ht="47.45" customHeight="1" x14ac:dyDescent="0.25">
      <c r="B294" s="210"/>
      <c r="C294" s="118" t="s">
        <v>259</v>
      </c>
      <c r="D294" s="118" t="s">
        <v>595</v>
      </c>
      <c r="E294" s="110" t="s">
        <v>1025</v>
      </c>
      <c r="F294" s="111" t="s">
        <v>1026</v>
      </c>
      <c r="G294" s="112" t="s">
        <v>1027</v>
      </c>
      <c r="H294" s="112" t="s">
        <v>667</v>
      </c>
    </row>
    <row r="295" spans="2:8" x14ac:dyDescent="0.25">
      <c r="B295" s="125" t="s">
        <v>535</v>
      </c>
      <c r="C295" s="118" t="s">
        <v>535</v>
      </c>
      <c r="D295" s="118" t="s">
        <v>536</v>
      </c>
      <c r="E295" s="110" t="s">
        <v>596</v>
      </c>
      <c r="F295" s="109" t="s">
        <v>597</v>
      </c>
      <c r="G295" s="125" t="s">
        <v>668</v>
      </c>
      <c r="H295" s="125" t="s">
        <v>669</v>
      </c>
    </row>
    <row r="296" spans="2:8" x14ac:dyDescent="0.25">
      <c r="B296" s="211">
        <v>1</v>
      </c>
      <c r="C296" s="126"/>
      <c r="D296" s="156" t="s">
        <v>598</v>
      </c>
      <c r="E296" s="110"/>
      <c r="F296" s="194"/>
      <c r="G296" s="125"/>
      <c r="H296" s="125"/>
    </row>
    <row r="297" spans="2:8" x14ac:dyDescent="0.25">
      <c r="B297" s="211"/>
      <c r="C297" s="126" t="s">
        <v>471</v>
      </c>
      <c r="D297" s="154" t="s">
        <v>599</v>
      </c>
      <c r="E297" s="212">
        <v>7737930</v>
      </c>
      <c r="F297" s="213">
        <v>7737930</v>
      </c>
      <c r="G297" s="212">
        <v>4625648</v>
      </c>
      <c r="H297" s="214">
        <f t="shared" ref="H297:H369" si="50">G297/F297</f>
        <v>0.59778881432114273</v>
      </c>
    </row>
    <row r="298" spans="2:8" ht="15.75" hidden="1" customHeight="1" x14ac:dyDescent="0.25">
      <c r="B298" s="211"/>
      <c r="C298" s="126"/>
      <c r="D298" s="118" t="s">
        <v>600</v>
      </c>
      <c r="E298" s="215">
        <f>SUM(E297)</f>
        <v>7737930</v>
      </c>
      <c r="F298" s="215">
        <f>SUM(F297)</f>
        <v>7737930</v>
      </c>
      <c r="G298" s="215">
        <f>SUM(G297)</f>
        <v>4625648</v>
      </c>
      <c r="H298" s="214">
        <f t="shared" si="50"/>
        <v>0.59778881432114273</v>
      </c>
    </row>
    <row r="299" spans="2:8" ht="15.75" hidden="1" customHeight="1" x14ac:dyDescent="0.25">
      <c r="B299" s="118"/>
      <c r="C299" s="118"/>
      <c r="D299" s="118"/>
      <c r="E299" s="109"/>
      <c r="F299" s="109"/>
      <c r="G299" s="216"/>
      <c r="H299" s="214" t="e">
        <f t="shared" si="50"/>
        <v>#DIV/0!</v>
      </c>
    </row>
    <row r="300" spans="2:8" ht="15.75" hidden="1" customHeight="1" x14ac:dyDescent="0.25">
      <c r="B300" s="211">
        <v>2</v>
      </c>
      <c r="C300" s="126"/>
      <c r="D300" s="217"/>
      <c r="E300" s="218"/>
      <c r="F300" s="212"/>
      <c r="G300" s="212"/>
      <c r="H300" s="214" t="e">
        <f t="shared" si="50"/>
        <v>#DIV/0!</v>
      </c>
    </row>
    <row r="301" spans="2:8" ht="15.75" hidden="1" customHeight="1" x14ac:dyDescent="0.25">
      <c r="B301" s="211"/>
      <c r="C301" s="126" t="s">
        <v>471</v>
      </c>
      <c r="D301" s="219"/>
      <c r="E301" s="212"/>
      <c r="F301" s="212"/>
      <c r="G301" s="212"/>
      <c r="H301" s="214" t="e">
        <f t="shared" si="50"/>
        <v>#DIV/0!</v>
      </c>
    </row>
    <row r="302" spans="2:8" x14ac:dyDescent="0.25">
      <c r="B302" s="211"/>
      <c r="C302" s="126"/>
      <c r="D302" s="112" t="s">
        <v>600</v>
      </c>
      <c r="E302" s="215">
        <f>SUM(E297)</f>
        <v>7737930</v>
      </c>
      <c r="F302" s="215">
        <f t="shared" ref="F302:G302" si="51">SUM(F297)</f>
        <v>7737930</v>
      </c>
      <c r="G302" s="215">
        <f t="shared" si="51"/>
        <v>4625648</v>
      </c>
      <c r="H302" s="220">
        <f t="shared" si="50"/>
        <v>0.59778881432114273</v>
      </c>
    </row>
    <row r="303" spans="2:8" x14ac:dyDescent="0.25">
      <c r="B303" s="118"/>
      <c r="C303" s="118"/>
      <c r="D303" s="118"/>
      <c r="E303" s="109"/>
      <c r="F303" s="109"/>
      <c r="G303" s="216"/>
      <c r="H303" s="220"/>
    </row>
    <row r="304" spans="2:8" ht="47.25" customHeight="1" x14ac:dyDescent="0.25">
      <c r="B304" s="211">
        <v>3</v>
      </c>
      <c r="C304" s="126"/>
      <c r="D304" s="217" t="s">
        <v>602</v>
      </c>
      <c r="E304" s="218"/>
      <c r="F304" s="212"/>
      <c r="G304" s="212"/>
      <c r="H304" s="214"/>
    </row>
    <row r="305" spans="2:8" x14ac:dyDescent="0.25">
      <c r="B305" s="211"/>
      <c r="C305" s="126" t="s">
        <v>471</v>
      </c>
      <c r="D305" s="219" t="s">
        <v>601</v>
      </c>
      <c r="E305" s="212">
        <v>16051360</v>
      </c>
      <c r="F305" s="213">
        <v>23051360</v>
      </c>
      <c r="G305" s="212">
        <v>23051360</v>
      </c>
      <c r="H305" s="214">
        <f t="shared" si="50"/>
        <v>1</v>
      </c>
    </row>
    <row r="306" spans="2:8" x14ac:dyDescent="0.25">
      <c r="B306" s="211"/>
      <c r="C306" s="126"/>
      <c r="D306" s="112" t="s">
        <v>600</v>
      </c>
      <c r="E306" s="166">
        <f>SUM(E305)</f>
        <v>16051360</v>
      </c>
      <c r="F306" s="166">
        <f>SUM(F305)</f>
        <v>23051360</v>
      </c>
      <c r="G306" s="166">
        <f>SUM(G305)</f>
        <v>23051360</v>
      </c>
      <c r="H306" s="220">
        <f t="shared" si="50"/>
        <v>1</v>
      </c>
    </row>
    <row r="307" spans="2:8" x14ac:dyDescent="0.25">
      <c r="B307" s="118"/>
      <c r="C307" s="118"/>
      <c r="D307" s="112"/>
      <c r="E307" s="166"/>
      <c r="F307" s="166"/>
      <c r="G307" s="221"/>
      <c r="H307" s="220"/>
    </row>
    <row r="308" spans="2:8" x14ac:dyDescent="0.25">
      <c r="B308" s="211">
        <v>4</v>
      </c>
      <c r="C308" s="126"/>
      <c r="D308" s="156" t="s">
        <v>603</v>
      </c>
      <c r="E308" s="109"/>
      <c r="F308" s="109"/>
      <c r="G308" s="222"/>
      <c r="H308" s="220"/>
    </row>
    <row r="309" spans="2:8" x14ac:dyDescent="0.25">
      <c r="B309" s="211"/>
      <c r="C309" s="126" t="s">
        <v>471</v>
      </c>
      <c r="D309" s="154" t="s">
        <v>601</v>
      </c>
      <c r="E309" s="128">
        <v>49418748</v>
      </c>
      <c r="F309" s="128">
        <v>49418748</v>
      </c>
      <c r="G309" s="223">
        <v>47425019</v>
      </c>
      <c r="H309" s="214">
        <f t="shared" si="50"/>
        <v>0.95965642431896492</v>
      </c>
    </row>
    <row r="310" spans="2:8" x14ac:dyDescent="0.25">
      <c r="B310" s="211"/>
      <c r="C310" s="126"/>
      <c r="D310" s="118" t="s">
        <v>600</v>
      </c>
      <c r="E310" s="109">
        <f>SUM(E309)</f>
        <v>49418748</v>
      </c>
      <c r="F310" s="109">
        <f>SUM(F309)</f>
        <v>49418748</v>
      </c>
      <c r="G310" s="222">
        <f>SUM(G309)</f>
        <v>47425019</v>
      </c>
      <c r="H310" s="220">
        <f t="shared" si="50"/>
        <v>0.95965642431896492</v>
      </c>
    </row>
    <row r="311" spans="2:8" x14ac:dyDescent="0.25">
      <c r="B311" s="211"/>
      <c r="C311" s="126"/>
      <c r="D311" s="224"/>
      <c r="E311" s="109"/>
      <c r="F311" s="109"/>
      <c r="G311" s="222"/>
      <c r="H311" s="220"/>
    </row>
    <row r="312" spans="2:8" ht="32.25" customHeight="1" x14ac:dyDescent="0.25">
      <c r="B312" s="211">
        <v>5</v>
      </c>
      <c r="C312" s="126"/>
      <c r="D312" s="225" t="s">
        <v>604</v>
      </c>
      <c r="E312" s="110"/>
      <c r="F312" s="212"/>
      <c r="G312" s="212"/>
      <c r="H312" s="214"/>
    </row>
    <row r="313" spans="2:8" x14ac:dyDescent="0.25">
      <c r="B313" s="211"/>
      <c r="C313" s="126" t="s">
        <v>471</v>
      </c>
      <c r="D313" s="154" t="s">
        <v>601</v>
      </c>
      <c r="E313" s="128">
        <v>7698740</v>
      </c>
      <c r="F313" s="213">
        <v>7698740</v>
      </c>
      <c r="G313" s="212">
        <v>6237593</v>
      </c>
      <c r="H313" s="214">
        <f t="shared" si="50"/>
        <v>0.81020959273855198</v>
      </c>
    </row>
    <row r="314" spans="2:8" x14ac:dyDescent="0.25">
      <c r="B314" s="211"/>
      <c r="C314" s="126"/>
      <c r="D314" s="118" t="s">
        <v>600</v>
      </c>
      <c r="E314" s="109">
        <f>SUM(E313)</f>
        <v>7698740</v>
      </c>
      <c r="F314" s="109">
        <f>SUM(F313)</f>
        <v>7698740</v>
      </c>
      <c r="G314" s="109">
        <f>SUM(G313)</f>
        <v>6237593</v>
      </c>
      <c r="H314" s="220">
        <f t="shared" si="50"/>
        <v>0.81020959273855198</v>
      </c>
    </row>
    <row r="315" spans="2:8" x14ac:dyDescent="0.25">
      <c r="B315" s="211"/>
      <c r="C315" s="126"/>
      <c r="D315" s="118"/>
      <c r="E315" s="109"/>
      <c r="F315" s="109"/>
      <c r="G315" s="109"/>
      <c r="H315" s="220"/>
    </row>
    <row r="316" spans="2:8" ht="47.25" customHeight="1" x14ac:dyDescent="0.25">
      <c r="B316" s="211">
        <v>6</v>
      </c>
      <c r="C316" s="126"/>
      <c r="D316" s="217" t="s">
        <v>605</v>
      </c>
      <c r="E316" s="166"/>
      <c r="F316" s="212"/>
      <c r="G316" s="212"/>
      <c r="H316" s="220"/>
    </row>
    <row r="317" spans="2:8" x14ac:dyDescent="0.25">
      <c r="B317" s="211"/>
      <c r="C317" s="126" t="s">
        <v>471</v>
      </c>
      <c r="D317" s="219" t="s">
        <v>601</v>
      </c>
      <c r="E317" s="160">
        <v>6172200</v>
      </c>
      <c r="F317" s="213">
        <v>6172200</v>
      </c>
      <c r="G317" s="212">
        <v>5995749</v>
      </c>
      <c r="H317" s="220">
        <f t="shared" si="50"/>
        <v>0.97141197628074272</v>
      </c>
    </row>
    <row r="318" spans="2:8" x14ac:dyDescent="0.25">
      <c r="B318" s="211"/>
      <c r="C318" s="126"/>
      <c r="D318" s="112" t="s">
        <v>600</v>
      </c>
      <c r="E318" s="166">
        <f>SUM(E317)</f>
        <v>6172200</v>
      </c>
      <c r="F318" s="166">
        <f>SUM(F317)</f>
        <v>6172200</v>
      </c>
      <c r="G318" s="166">
        <f>SUM(G317)</f>
        <v>5995749</v>
      </c>
      <c r="H318" s="214">
        <f t="shared" si="50"/>
        <v>0.97141197628074272</v>
      </c>
    </row>
    <row r="319" spans="2:8" x14ac:dyDescent="0.25">
      <c r="B319" s="211"/>
      <c r="C319" s="126"/>
      <c r="D319" s="226"/>
      <c r="E319" s="227"/>
      <c r="F319" s="227"/>
      <c r="G319" s="227"/>
      <c r="H319" s="228"/>
    </row>
    <row r="320" spans="2:8" ht="31.9" customHeight="1" x14ac:dyDescent="0.25">
      <c r="B320" s="211">
        <v>8</v>
      </c>
      <c r="C320" s="126"/>
      <c r="D320" s="156" t="s">
        <v>606</v>
      </c>
      <c r="E320" s="108"/>
      <c r="F320" s="212"/>
      <c r="G320" s="212"/>
      <c r="H320" s="214"/>
    </row>
    <row r="321" spans="2:8" ht="16.149999999999999" customHeight="1" x14ac:dyDescent="0.25">
      <c r="B321" s="211"/>
      <c r="C321" s="126" t="s">
        <v>472</v>
      </c>
      <c r="D321" s="154" t="s">
        <v>607</v>
      </c>
      <c r="E321" s="128">
        <v>35486912</v>
      </c>
      <c r="F321" s="212">
        <v>53352542</v>
      </c>
      <c r="G321" s="212">
        <v>44545213</v>
      </c>
      <c r="H321" s="214">
        <f t="shared" si="50"/>
        <v>0.83492203614215799</v>
      </c>
    </row>
    <row r="322" spans="2:8" ht="15.6" customHeight="1" x14ac:dyDescent="0.25">
      <c r="B322" s="211"/>
      <c r="C322" s="126" t="s">
        <v>473</v>
      </c>
      <c r="D322" s="191" t="s">
        <v>608</v>
      </c>
      <c r="E322" s="128">
        <v>6315210</v>
      </c>
      <c r="F322" s="212">
        <v>8702344</v>
      </c>
      <c r="G322" s="212">
        <v>8100279</v>
      </c>
      <c r="H322" s="214">
        <f t="shared" si="50"/>
        <v>0.93081576641879471</v>
      </c>
    </row>
    <row r="323" spans="2:8" x14ac:dyDescent="0.25">
      <c r="B323" s="211"/>
      <c r="C323" s="126" t="s">
        <v>471</v>
      </c>
      <c r="D323" s="154" t="s">
        <v>601</v>
      </c>
      <c r="E323" s="128">
        <v>72964112</v>
      </c>
      <c r="F323" s="128">
        <v>95140424</v>
      </c>
      <c r="G323" s="128">
        <v>72332108</v>
      </c>
      <c r="H323" s="214">
        <f t="shared" si="50"/>
        <v>0.7602668241209436</v>
      </c>
    </row>
    <row r="324" spans="2:8" x14ac:dyDescent="0.25">
      <c r="B324" s="211"/>
      <c r="C324" s="126" t="s">
        <v>474</v>
      </c>
      <c r="D324" s="219" t="s">
        <v>671</v>
      </c>
      <c r="E324" s="229"/>
      <c r="F324" s="230"/>
      <c r="G324" s="231"/>
      <c r="H324" s="232"/>
    </row>
    <row r="325" spans="2:8" x14ac:dyDescent="0.25">
      <c r="B325" s="211"/>
      <c r="C325" s="126" t="s">
        <v>475</v>
      </c>
      <c r="D325" s="154" t="s">
        <v>206</v>
      </c>
      <c r="E325" s="128">
        <v>1500000</v>
      </c>
      <c r="F325" s="212">
        <v>19324644</v>
      </c>
      <c r="G325" s="212">
        <v>7708024</v>
      </c>
      <c r="H325" s="214">
        <f t="shared" si="50"/>
        <v>0.39887016806105197</v>
      </c>
    </row>
    <row r="326" spans="2:8" x14ac:dyDescent="0.25">
      <c r="B326" s="211"/>
      <c r="C326" s="126" t="s">
        <v>1029</v>
      </c>
      <c r="D326" s="154" t="s">
        <v>1030</v>
      </c>
      <c r="E326" s="128"/>
      <c r="F326" s="212">
        <v>21351249</v>
      </c>
      <c r="G326" s="212">
        <v>13070557</v>
      </c>
      <c r="H326" s="214">
        <f t="shared" si="50"/>
        <v>0.61216826238127797</v>
      </c>
    </row>
    <row r="327" spans="2:8" x14ac:dyDescent="0.25">
      <c r="B327" s="211"/>
      <c r="C327" s="126"/>
      <c r="D327" s="118" t="s">
        <v>600</v>
      </c>
      <c r="E327" s="233">
        <f>SUM(E321:E325)</f>
        <v>116266234</v>
      </c>
      <c r="F327" s="233">
        <f>SUM(F321:F326)</f>
        <v>197871203</v>
      </c>
      <c r="G327" s="233">
        <f>SUM(G321:G326)</f>
        <v>145756181</v>
      </c>
      <c r="H327" s="220">
        <f t="shared" si="50"/>
        <v>0.73662149312348402</v>
      </c>
    </row>
    <row r="328" spans="2:8" x14ac:dyDescent="0.25">
      <c r="B328" s="211"/>
      <c r="C328" s="126"/>
      <c r="D328" s="118"/>
      <c r="E328" s="128"/>
      <c r="F328" s="212"/>
      <c r="G328" s="212"/>
      <c r="H328" s="214"/>
    </row>
    <row r="329" spans="2:8" ht="31.5" customHeight="1" x14ac:dyDescent="0.25">
      <c r="B329" s="211">
        <v>9</v>
      </c>
      <c r="C329" s="126"/>
      <c r="D329" s="234" t="s">
        <v>205</v>
      </c>
      <c r="E329" s="160"/>
      <c r="F329" s="212"/>
      <c r="G329" s="212"/>
      <c r="H329" s="214"/>
    </row>
    <row r="330" spans="2:8" x14ac:dyDescent="0.25">
      <c r="B330" s="211"/>
      <c r="C330" s="126" t="s">
        <v>471</v>
      </c>
      <c r="D330" s="154" t="s">
        <v>601</v>
      </c>
      <c r="E330" s="128">
        <v>300000</v>
      </c>
      <c r="F330" s="212">
        <v>4039411</v>
      </c>
      <c r="G330" s="213">
        <v>4039411</v>
      </c>
      <c r="H330" s="214">
        <f t="shared" si="50"/>
        <v>1</v>
      </c>
    </row>
    <row r="331" spans="2:8" x14ac:dyDescent="0.25">
      <c r="B331" s="211"/>
      <c r="C331" s="126" t="s">
        <v>476</v>
      </c>
      <c r="D331" s="219" t="s">
        <v>894</v>
      </c>
      <c r="E331" s="160"/>
      <c r="F331" s="235"/>
      <c r="G331" s="212">
        <v>0</v>
      </c>
      <c r="H331" s="214"/>
    </row>
    <row r="332" spans="2:8" x14ac:dyDescent="0.25">
      <c r="B332" s="211"/>
      <c r="C332" s="126"/>
      <c r="D332" s="219" t="s">
        <v>207</v>
      </c>
      <c r="E332" s="160"/>
      <c r="F332" s="213">
        <v>0</v>
      </c>
      <c r="G332" s="212">
        <v>0</v>
      </c>
      <c r="H332" s="214"/>
    </row>
    <row r="333" spans="2:8" x14ac:dyDescent="0.25">
      <c r="B333" s="211"/>
      <c r="C333" s="126"/>
      <c r="D333" s="112" t="s">
        <v>600</v>
      </c>
      <c r="E333" s="166">
        <f>SUM(E330:E331)</f>
        <v>300000</v>
      </c>
      <c r="F333" s="166">
        <f>SUM(F330:F332)</f>
        <v>4039411</v>
      </c>
      <c r="G333" s="166">
        <f>SUM(G330:G332)</f>
        <v>4039411</v>
      </c>
      <c r="H333" s="220">
        <f t="shared" si="50"/>
        <v>1</v>
      </c>
    </row>
    <row r="334" spans="2:8" x14ac:dyDescent="0.25">
      <c r="B334" s="211"/>
      <c r="C334" s="126"/>
      <c r="D334" s="118"/>
      <c r="E334" s="109"/>
      <c r="F334" s="212"/>
      <c r="G334" s="212"/>
      <c r="H334" s="214"/>
    </row>
    <row r="335" spans="2:8" ht="33" customHeight="1" x14ac:dyDescent="0.25">
      <c r="B335" s="211">
        <v>10</v>
      </c>
      <c r="C335" s="126"/>
      <c r="D335" s="236" t="s">
        <v>609</v>
      </c>
      <c r="E335" s="109"/>
      <c r="F335" s="212"/>
      <c r="G335" s="212"/>
      <c r="H335" s="214"/>
    </row>
    <row r="336" spans="2:8" x14ac:dyDescent="0.25">
      <c r="B336" s="211"/>
      <c r="C336" s="126" t="s">
        <v>472</v>
      </c>
      <c r="D336" s="154" t="s">
        <v>607</v>
      </c>
      <c r="E336" s="128">
        <v>7000000</v>
      </c>
      <c r="F336" s="212">
        <v>7000000</v>
      </c>
      <c r="G336" s="212">
        <v>6114100</v>
      </c>
      <c r="H336" s="214">
        <f t="shared" si="50"/>
        <v>0.87344285714285719</v>
      </c>
    </row>
    <row r="337" spans="2:9" ht="18" customHeight="1" x14ac:dyDescent="0.25">
      <c r="B337" s="211"/>
      <c r="C337" s="126" t="s">
        <v>473</v>
      </c>
      <c r="D337" s="191" t="s">
        <v>608</v>
      </c>
      <c r="E337" s="128">
        <v>1225000</v>
      </c>
      <c r="F337" s="128">
        <v>1225000</v>
      </c>
      <c r="G337" s="128">
        <v>842785</v>
      </c>
      <c r="H337" s="214">
        <f t="shared" si="50"/>
        <v>0.6879877551020408</v>
      </c>
    </row>
    <row r="338" spans="2:9" x14ac:dyDescent="0.25">
      <c r="B338" s="211"/>
      <c r="C338" s="126" t="s">
        <v>471</v>
      </c>
      <c r="D338" s="154" t="s">
        <v>601</v>
      </c>
      <c r="E338" s="128">
        <v>47358996</v>
      </c>
      <c r="F338" s="213">
        <v>52700194</v>
      </c>
      <c r="G338" s="212">
        <v>52700194</v>
      </c>
      <c r="H338" s="214">
        <f t="shared" si="50"/>
        <v>1</v>
      </c>
    </row>
    <row r="339" spans="2:9" x14ac:dyDescent="0.25">
      <c r="B339" s="211"/>
      <c r="C339" s="126" t="s">
        <v>475</v>
      </c>
      <c r="D339" s="154" t="s">
        <v>206</v>
      </c>
      <c r="E339" s="128">
        <v>24000000</v>
      </c>
      <c r="F339" s="212">
        <v>24000000</v>
      </c>
      <c r="G339" s="212">
        <v>18000000</v>
      </c>
      <c r="H339" s="214"/>
    </row>
    <row r="340" spans="2:9" x14ac:dyDescent="0.25">
      <c r="B340" s="211"/>
      <c r="C340" s="126"/>
      <c r="D340" s="118" t="s">
        <v>600</v>
      </c>
      <c r="E340" s="109">
        <f>SUM(E336:E338)</f>
        <v>55583996</v>
      </c>
      <c r="F340" s="109">
        <f t="shared" ref="F340:G340" si="52">SUM(F336:F339)</f>
        <v>84925194</v>
      </c>
      <c r="G340" s="109">
        <f t="shared" si="52"/>
        <v>77657079</v>
      </c>
      <c r="H340" s="220">
        <f t="shared" si="50"/>
        <v>0.91441744601725605</v>
      </c>
    </row>
    <row r="341" spans="2:9" x14ac:dyDescent="0.25">
      <c r="B341" s="211"/>
      <c r="C341" s="126"/>
      <c r="D341" s="118"/>
      <c r="E341" s="109"/>
      <c r="F341" s="212"/>
      <c r="G341" s="212"/>
      <c r="H341" s="214"/>
    </row>
    <row r="342" spans="2:9" x14ac:dyDescent="0.25">
      <c r="B342" s="211">
        <v>11</v>
      </c>
      <c r="C342" s="126"/>
      <c r="D342" s="156" t="s">
        <v>610</v>
      </c>
      <c r="E342" s="109"/>
      <c r="F342" s="212"/>
      <c r="G342" s="212"/>
      <c r="H342" s="214"/>
    </row>
    <row r="343" spans="2:9" x14ac:dyDescent="0.25">
      <c r="B343" s="211"/>
      <c r="C343" s="126" t="s">
        <v>471</v>
      </c>
      <c r="D343" s="154" t="s">
        <v>601</v>
      </c>
      <c r="E343" s="128">
        <v>17780000</v>
      </c>
      <c r="F343" s="213">
        <v>17780000</v>
      </c>
      <c r="G343" s="212">
        <v>17780000</v>
      </c>
      <c r="H343" s="214">
        <f t="shared" si="50"/>
        <v>1</v>
      </c>
    </row>
    <row r="344" spans="2:9" x14ac:dyDescent="0.25">
      <c r="B344" s="211"/>
      <c r="C344" s="126"/>
      <c r="D344" s="118" t="s">
        <v>600</v>
      </c>
      <c r="E344" s="109">
        <f>SUM(E343)</f>
        <v>17780000</v>
      </c>
      <c r="F344" s="109">
        <f>SUM(F343)</f>
        <v>17780000</v>
      </c>
      <c r="G344" s="109">
        <f>SUM(G343)</f>
        <v>17780000</v>
      </c>
      <c r="H344" s="220">
        <f t="shared" si="50"/>
        <v>1</v>
      </c>
    </row>
    <row r="345" spans="2:9" x14ac:dyDescent="0.25">
      <c r="B345" s="211"/>
      <c r="C345" s="126"/>
      <c r="D345" s="118"/>
      <c r="E345" s="109"/>
      <c r="F345" s="212"/>
      <c r="G345" s="212"/>
      <c r="H345" s="214"/>
    </row>
    <row r="346" spans="2:9" x14ac:dyDescent="0.25">
      <c r="B346" s="211">
        <v>12</v>
      </c>
      <c r="C346" s="126"/>
      <c r="D346" s="156" t="s">
        <v>611</v>
      </c>
      <c r="E346" s="108"/>
      <c r="F346" s="212"/>
      <c r="G346" s="212"/>
      <c r="H346" s="214"/>
    </row>
    <row r="347" spans="2:9" x14ac:dyDescent="0.25">
      <c r="B347" s="211"/>
      <c r="C347" s="126" t="s">
        <v>475</v>
      </c>
      <c r="D347" s="154" t="s">
        <v>206</v>
      </c>
      <c r="E347" s="128">
        <v>0</v>
      </c>
      <c r="F347" s="212"/>
      <c r="G347" s="212"/>
      <c r="H347" s="214"/>
      <c r="I347" s="237"/>
    </row>
    <row r="348" spans="2:9" x14ac:dyDescent="0.25">
      <c r="B348" s="211"/>
      <c r="C348" s="126"/>
      <c r="D348" s="118" t="s">
        <v>600</v>
      </c>
      <c r="E348" s="109">
        <f>SUM(E347)</f>
        <v>0</v>
      </c>
      <c r="F348" s="109">
        <f>SUM(F347)</f>
        <v>0</v>
      </c>
      <c r="G348" s="109">
        <f>SUM(G347)</f>
        <v>0</v>
      </c>
      <c r="H348" s="220"/>
    </row>
    <row r="349" spans="2:9" x14ac:dyDescent="0.25">
      <c r="B349" s="211"/>
      <c r="C349" s="126"/>
      <c r="D349" s="118"/>
      <c r="E349" s="109"/>
      <c r="F349" s="212"/>
      <c r="G349" s="212"/>
      <c r="H349" s="214"/>
    </row>
    <row r="350" spans="2:9" x14ac:dyDescent="0.25">
      <c r="B350" s="211">
        <v>13</v>
      </c>
      <c r="C350" s="126"/>
      <c r="D350" s="156" t="s">
        <v>221</v>
      </c>
      <c r="E350" s="109"/>
      <c r="F350" s="212"/>
      <c r="G350" s="212"/>
      <c r="H350" s="214"/>
    </row>
    <row r="351" spans="2:9" x14ac:dyDescent="0.25">
      <c r="B351" s="211"/>
      <c r="C351" s="126" t="s">
        <v>471</v>
      </c>
      <c r="D351" s="154" t="s">
        <v>601</v>
      </c>
      <c r="E351" s="128">
        <v>48173640</v>
      </c>
      <c r="F351" s="213">
        <v>50602544</v>
      </c>
      <c r="G351" s="212">
        <v>50602544</v>
      </c>
      <c r="H351" s="214">
        <f t="shared" si="50"/>
        <v>1</v>
      </c>
    </row>
    <row r="352" spans="2:9" x14ac:dyDescent="0.25">
      <c r="B352" s="211"/>
      <c r="C352" s="126"/>
      <c r="D352" s="118" t="s">
        <v>600</v>
      </c>
      <c r="E352" s="109">
        <f>SUM(E351)</f>
        <v>48173640</v>
      </c>
      <c r="F352" s="109">
        <f>SUM(F351)</f>
        <v>50602544</v>
      </c>
      <c r="G352" s="109">
        <f>SUM(G351)</f>
        <v>50602544</v>
      </c>
      <c r="H352" s="220">
        <f t="shared" si="50"/>
        <v>1</v>
      </c>
    </row>
    <row r="353" spans="2:8" x14ac:dyDescent="0.25">
      <c r="B353" s="211"/>
      <c r="C353" s="126"/>
      <c r="D353" s="118"/>
      <c r="E353" s="109"/>
      <c r="F353" s="212"/>
      <c r="G353" s="212"/>
      <c r="H353" s="214"/>
    </row>
    <row r="354" spans="2:8" ht="31.9" customHeight="1" x14ac:dyDescent="0.25">
      <c r="B354" s="211">
        <v>14</v>
      </c>
      <c r="C354" s="126"/>
      <c r="D354" s="156" t="s">
        <v>612</v>
      </c>
      <c r="E354" s="109"/>
      <c r="F354" s="212"/>
      <c r="G354" s="212"/>
      <c r="H354" s="214"/>
    </row>
    <row r="355" spans="2:8" x14ac:dyDescent="0.25">
      <c r="B355" s="211"/>
      <c r="C355" s="126" t="s">
        <v>472</v>
      </c>
      <c r="D355" s="154" t="s">
        <v>607</v>
      </c>
      <c r="E355" s="128">
        <v>360000</v>
      </c>
      <c r="F355" s="212">
        <v>360000</v>
      </c>
      <c r="G355" s="212">
        <v>360000</v>
      </c>
      <c r="H355" s="214"/>
    </row>
    <row r="356" spans="2:8" ht="15.6" customHeight="1" x14ac:dyDescent="0.25">
      <c r="B356" s="211"/>
      <c r="C356" s="126" t="s">
        <v>473</v>
      </c>
      <c r="D356" s="191" t="s">
        <v>608</v>
      </c>
      <c r="E356" s="128">
        <v>63000</v>
      </c>
      <c r="F356" s="128">
        <v>63000</v>
      </c>
      <c r="G356" s="128">
        <v>63000</v>
      </c>
      <c r="H356" s="214"/>
    </row>
    <row r="357" spans="2:8" x14ac:dyDescent="0.25">
      <c r="B357" s="211"/>
      <c r="C357" s="126" t="s">
        <v>471</v>
      </c>
      <c r="D357" s="154" t="s">
        <v>601</v>
      </c>
      <c r="E357" s="128"/>
      <c r="F357" s="212"/>
      <c r="G357" s="212"/>
      <c r="H357" s="214"/>
    </row>
    <row r="358" spans="2:8" x14ac:dyDescent="0.25">
      <c r="B358" s="211"/>
      <c r="C358" s="126" t="s">
        <v>475</v>
      </c>
      <c r="D358" s="154" t="s">
        <v>206</v>
      </c>
      <c r="E358" s="128">
        <v>50000</v>
      </c>
      <c r="F358" s="212">
        <v>50000</v>
      </c>
      <c r="G358" s="212"/>
      <c r="H358" s="214"/>
    </row>
    <row r="359" spans="2:8" x14ac:dyDescent="0.25">
      <c r="B359" s="211"/>
      <c r="C359" s="126"/>
      <c r="D359" s="118" t="s">
        <v>600</v>
      </c>
      <c r="E359" s="109">
        <f>SUM(E355:E358)</f>
        <v>473000</v>
      </c>
      <c r="F359" s="109">
        <f>SUM(F355:F358)</f>
        <v>473000</v>
      </c>
      <c r="G359" s="109">
        <f>SUM(G355:G358)</f>
        <v>423000</v>
      </c>
      <c r="H359" s="220"/>
    </row>
    <row r="360" spans="2:8" x14ac:dyDescent="0.25">
      <c r="B360" s="211"/>
      <c r="C360" s="126"/>
      <c r="D360" s="118"/>
      <c r="E360" s="128"/>
      <c r="F360" s="212"/>
      <c r="G360" s="212"/>
      <c r="H360" s="214"/>
    </row>
    <row r="361" spans="2:8" ht="28.5" customHeight="1" x14ac:dyDescent="0.25">
      <c r="B361" s="211">
        <v>15</v>
      </c>
      <c r="C361" s="126"/>
      <c r="D361" s="156" t="s">
        <v>613</v>
      </c>
      <c r="E361" s="128"/>
      <c r="F361" s="212"/>
      <c r="G361" s="212"/>
      <c r="H361" s="214"/>
    </row>
    <row r="362" spans="2:8" x14ac:dyDescent="0.25">
      <c r="B362" s="211"/>
      <c r="C362" s="126" t="s">
        <v>472</v>
      </c>
      <c r="D362" s="154" t="s">
        <v>607</v>
      </c>
      <c r="E362" s="128">
        <v>3327600</v>
      </c>
      <c r="F362" s="212">
        <v>3328000</v>
      </c>
      <c r="G362" s="212">
        <v>1900494</v>
      </c>
      <c r="H362" s="214">
        <f t="shared" si="50"/>
        <v>0.5710618990384615</v>
      </c>
    </row>
    <row r="363" spans="2:8" ht="31.5" customHeight="1" x14ac:dyDescent="0.25">
      <c r="B363" s="211"/>
      <c r="C363" s="126" t="s">
        <v>473</v>
      </c>
      <c r="D363" s="191" t="s">
        <v>608</v>
      </c>
      <c r="E363" s="128">
        <v>574692</v>
      </c>
      <c r="F363" s="212">
        <v>574558</v>
      </c>
      <c r="G363" s="212">
        <v>316586</v>
      </c>
      <c r="H363" s="214">
        <f t="shared" si="50"/>
        <v>0.55100790520713316</v>
      </c>
    </row>
    <row r="364" spans="2:8" x14ac:dyDescent="0.25">
      <c r="B364" s="211"/>
      <c r="C364" s="126" t="s">
        <v>471</v>
      </c>
      <c r="D364" s="154" t="s">
        <v>601</v>
      </c>
      <c r="E364" s="128">
        <v>4381500</v>
      </c>
      <c r="F364" s="128">
        <v>4381500</v>
      </c>
      <c r="G364" s="128">
        <v>1545172</v>
      </c>
      <c r="H364" s="214">
        <f>G364/F364</f>
        <v>0.35265822207006731</v>
      </c>
    </row>
    <row r="365" spans="2:8" x14ac:dyDescent="0.25">
      <c r="B365" s="211"/>
      <c r="C365" s="126"/>
      <c r="D365" s="118" t="s">
        <v>600</v>
      </c>
      <c r="E365" s="109">
        <f>SUM(E362:E364)</f>
        <v>8283792</v>
      </c>
      <c r="F365" s="109">
        <f>SUM(F362:F364)</f>
        <v>8284058</v>
      </c>
      <c r="G365" s="109">
        <f>SUM(G362:G364)</f>
        <v>3762252</v>
      </c>
      <c r="H365" s="220">
        <f t="shared" si="50"/>
        <v>0.45415568070624324</v>
      </c>
    </row>
    <row r="366" spans="2:8" x14ac:dyDescent="0.25">
      <c r="B366" s="211"/>
      <c r="C366" s="126"/>
      <c r="D366" s="224"/>
      <c r="E366" s="109"/>
      <c r="F366" s="212"/>
      <c r="G366" s="212"/>
      <c r="H366" s="214"/>
    </row>
    <row r="367" spans="2:8" x14ac:dyDescent="0.25">
      <c r="B367" s="211">
        <v>16</v>
      </c>
      <c r="C367" s="126"/>
      <c r="D367" s="156" t="s">
        <v>614</v>
      </c>
      <c r="E367" s="128"/>
      <c r="F367" s="212"/>
      <c r="G367" s="212"/>
      <c r="H367" s="214"/>
    </row>
    <row r="368" spans="2:8" x14ac:dyDescent="0.25">
      <c r="B368" s="211"/>
      <c r="C368" s="126" t="s">
        <v>475</v>
      </c>
      <c r="D368" s="154" t="s">
        <v>206</v>
      </c>
      <c r="E368" s="128">
        <v>50769000</v>
      </c>
      <c r="F368" s="128">
        <v>51160392</v>
      </c>
      <c r="G368" s="160">
        <v>46306951</v>
      </c>
      <c r="H368" s="214">
        <f t="shared" si="50"/>
        <v>0.90513284182810794</v>
      </c>
    </row>
    <row r="369" spans="2:9" x14ac:dyDescent="0.25">
      <c r="B369" s="211"/>
      <c r="C369" s="126"/>
      <c r="D369" s="118" t="s">
        <v>600</v>
      </c>
      <c r="E369" s="109">
        <f>SUM(E368)</f>
        <v>50769000</v>
      </c>
      <c r="F369" s="109">
        <f>SUM(F368)</f>
        <v>51160392</v>
      </c>
      <c r="G369" s="109">
        <f>SUM(G368)</f>
        <v>46306951</v>
      </c>
      <c r="H369" s="220">
        <f t="shared" si="50"/>
        <v>0.90513284182810794</v>
      </c>
    </row>
    <row r="370" spans="2:9" x14ac:dyDescent="0.25">
      <c r="B370" s="211"/>
      <c r="C370" s="126"/>
      <c r="D370" s="118"/>
      <c r="E370" s="109"/>
      <c r="F370" s="212"/>
      <c r="G370" s="212"/>
      <c r="H370" s="214"/>
    </row>
    <row r="371" spans="2:9" ht="31.5" customHeight="1" x14ac:dyDescent="0.25">
      <c r="B371" s="211">
        <v>17</v>
      </c>
      <c r="C371" s="126"/>
      <c r="D371" s="217" t="s">
        <v>615</v>
      </c>
      <c r="E371" s="160"/>
      <c r="F371" s="212"/>
      <c r="G371" s="212"/>
      <c r="H371" s="214"/>
    </row>
    <row r="372" spans="2:9" x14ac:dyDescent="0.25">
      <c r="B372" s="211"/>
      <c r="C372" s="126" t="s">
        <v>475</v>
      </c>
      <c r="D372" s="219" t="s">
        <v>206</v>
      </c>
      <c r="E372" s="160">
        <v>5057000</v>
      </c>
      <c r="F372" s="160">
        <v>5057000</v>
      </c>
      <c r="G372" s="145">
        <v>5057000</v>
      </c>
      <c r="H372" s="214">
        <f>G372/F372</f>
        <v>1</v>
      </c>
      <c r="I372" s="238"/>
    </row>
    <row r="373" spans="2:9" x14ac:dyDescent="0.25">
      <c r="B373" s="211"/>
      <c r="C373" s="126"/>
      <c r="D373" s="112" t="s">
        <v>600</v>
      </c>
      <c r="E373" s="166">
        <f>SUM(E372)</f>
        <v>5057000</v>
      </c>
      <c r="F373" s="166">
        <f>SUM(F372)</f>
        <v>5057000</v>
      </c>
      <c r="G373" s="166">
        <f>SUM(G372)</f>
        <v>5057000</v>
      </c>
      <c r="H373" s="214">
        <f>G373/F373</f>
        <v>1</v>
      </c>
    </row>
    <row r="374" spans="2:9" x14ac:dyDescent="0.25">
      <c r="B374" s="211"/>
      <c r="C374" s="126"/>
      <c r="D374" s="112"/>
      <c r="E374" s="166"/>
      <c r="F374" s="212"/>
      <c r="G374" s="212"/>
      <c r="H374" s="214"/>
    </row>
    <row r="375" spans="2:9" x14ac:dyDescent="0.25">
      <c r="B375" s="211"/>
      <c r="C375" s="126"/>
      <c r="D375" s="239"/>
      <c r="E375" s="109"/>
      <c r="F375" s="212"/>
      <c r="G375" s="212"/>
      <c r="H375" s="214"/>
    </row>
    <row r="376" spans="2:9" x14ac:dyDescent="0.25">
      <c r="B376" s="211">
        <v>20</v>
      </c>
      <c r="C376" s="126"/>
      <c r="D376" s="240" t="s">
        <v>835</v>
      </c>
      <c r="E376" s="213"/>
      <c r="F376" s="212"/>
      <c r="G376" s="212"/>
      <c r="H376" s="241"/>
    </row>
    <row r="377" spans="2:9" x14ac:dyDescent="0.25">
      <c r="B377" s="211"/>
      <c r="C377" s="126" t="s">
        <v>471</v>
      </c>
      <c r="D377" s="239" t="s">
        <v>601</v>
      </c>
      <c r="E377" s="128">
        <v>4616641</v>
      </c>
      <c r="F377" s="128">
        <v>4616641</v>
      </c>
      <c r="G377" s="128">
        <v>3761520</v>
      </c>
      <c r="H377" s="214">
        <f t="shared" ref="H377:H410" si="53">G377/F377</f>
        <v>0.81477420488186103</v>
      </c>
    </row>
    <row r="378" spans="2:9" x14ac:dyDescent="0.25">
      <c r="B378" s="211"/>
      <c r="C378" s="126"/>
      <c r="D378" s="118" t="s">
        <v>600</v>
      </c>
      <c r="E378" s="109">
        <f>SUM(E377)</f>
        <v>4616641</v>
      </c>
      <c r="F378" s="109">
        <f>SUM(F377)</f>
        <v>4616641</v>
      </c>
      <c r="G378" s="109">
        <f>SUM(G377)</f>
        <v>3761520</v>
      </c>
      <c r="H378" s="220">
        <f t="shared" si="53"/>
        <v>0.81477420488186103</v>
      </c>
    </row>
    <row r="379" spans="2:9" x14ac:dyDescent="0.25">
      <c r="B379" s="211"/>
      <c r="C379" s="126"/>
      <c r="D379" s="239"/>
      <c r="E379" s="109"/>
      <c r="F379" s="213"/>
      <c r="G379" s="212"/>
      <c r="H379" s="214"/>
    </row>
    <row r="380" spans="2:9" ht="31.5" customHeight="1" x14ac:dyDescent="0.25">
      <c r="B380" s="211">
        <v>21</v>
      </c>
      <c r="C380" s="126"/>
      <c r="D380" s="240" t="s">
        <v>616</v>
      </c>
      <c r="E380" s="213"/>
      <c r="F380" s="213"/>
      <c r="G380" s="213"/>
      <c r="H380" s="242"/>
    </row>
    <row r="381" spans="2:9" x14ac:dyDescent="0.25">
      <c r="B381" s="211"/>
      <c r="C381" s="126" t="s">
        <v>474</v>
      </c>
      <c r="D381" s="239" t="s">
        <v>409</v>
      </c>
      <c r="E381" s="213">
        <v>1640000</v>
      </c>
      <c r="F381" s="213">
        <v>1899096</v>
      </c>
      <c r="G381" s="231">
        <v>1400000</v>
      </c>
      <c r="H381" s="242">
        <f t="shared" si="53"/>
        <v>0.73719285386310118</v>
      </c>
    </row>
    <row r="382" spans="2:9" x14ac:dyDescent="0.25">
      <c r="B382" s="211"/>
      <c r="C382" s="126"/>
      <c r="D382" s="239" t="s">
        <v>890</v>
      </c>
      <c r="E382" s="213"/>
      <c r="F382" s="213">
        <v>0</v>
      </c>
      <c r="G382" s="231"/>
      <c r="H382" s="242"/>
    </row>
    <row r="383" spans="2:9" x14ac:dyDescent="0.25">
      <c r="B383" s="211"/>
      <c r="C383" s="126"/>
      <c r="D383" s="239" t="s">
        <v>818</v>
      </c>
      <c r="E383" s="128">
        <v>600000</v>
      </c>
      <c r="F383" s="213">
        <v>600000</v>
      </c>
      <c r="G383" s="231">
        <v>379000</v>
      </c>
      <c r="H383" s="242">
        <f t="shared" si="53"/>
        <v>0.63166666666666671</v>
      </c>
    </row>
    <row r="384" spans="2:9" ht="31.5" customHeight="1" x14ac:dyDescent="0.25">
      <c r="B384" s="211"/>
      <c r="C384" s="126"/>
      <c r="D384" s="239" t="s">
        <v>819</v>
      </c>
      <c r="E384" s="128">
        <v>3800000</v>
      </c>
      <c r="F384" s="213">
        <v>4025849</v>
      </c>
      <c r="G384" s="231">
        <v>3991525</v>
      </c>
      <c r="H384" s="242">
        <f t="shared" si="53"/>
        <v>0.99147409651976515</v>
      </c>
    </row>
    <row r="385" spans="1:10" x14ac:dyDescent="0.25">
      <c r="B385" s="211"/>
      <c r="C385" s="126"/>
      <c r="D385" s="239" t="s">
        <v>872</v>
      </c>
      <c r="E385" s="128">
        <v>500000</v>
      </c>
      <c r="F385" s="213">
        <v>572588</v>
      </c>
      <c r="G385" s="231">
        <v>572588</v>
      </c>
      <c r="H385" s="242"/>
    </row>
    <row r="386" spans="1:10" x14ac:dyDescent="0.25">
      <c r="B386" s="211"/>
      <c r="C386" s="126"/>
      <c r="D386" s="239" t="s">
        <v>820</v>
      </c>
      <c r="E386" s="128">
        <v>600000</v>
      </c>
      <c r="F386" s="213">
        <v>1846694</v>
      </c>
      <c r="G386" s="231">
        <v>1846694</v>
      </c>
      <c r="H386" s="242">
        <f t="shared" si="53"/>
        <v>1</v>
      </c>
    </row>
    <row r="387" spans="1:10" x14ac:dyDescent="0.25">
      <c r="A387" s="54" t="s">
        <v>891</v>
      </c>
      <c r="B387" s="211"/>
      <c r="C387" s="126"/>
      <c r="D387" s="239" t="s">
        <v>892</v>
      </c>
      <c r="E387" s="128"/>
      <c r="F387" s="213"/>
      <c r="G387" s="231">
        <v>0</v>
      </c>
      <c r="H387" s="242"/>
    </row>
    <row r="388" spans="1:10" x14ac:dyDescent="0.25">
      <c r="B388" s="211"/>
      <c r="C388" s="126"/>
      <c r="D388" s="118" t="s">
        <v>600</v>
      </c>
      <c r="E388" s="109">
        <f>SUM(E381:E386)</f>
        <v>7140000</v>
      </c>
      <c r="F388" s="109">
        <f>SUM(F381:F386)</f>
        <v>8944227</v>
      </c>
      <c r="G388" s="109">
        <f>SUM(G381:G387)</f>
        <v>8189807</v>
      </c>
      <c r="H388" s="242">
        <f t="shared" si="53"/>
        <v>0.9156528563060844</v>
      </c>
      <c r="J388" s="136"/>
    </row>
    <row r="389" spans="1:10" x14ac:dyDescent="0.25">
      <c r="B389" s="211"/>
      <c r="C389" s="126"/>
      <c r="D389" s="118"/>
      <c r="E389" s="128"/>
      <c r="F389" s="212"/>
      <c r="G389" s="212"/>
      <c r="H389" s="214"/>
    </row>
    <row r="390" spans="1:10" x14ac:dyDescent="0.25">
      <c r="B390" s="211">
        <v>22</v>
      </c>
      <c r="C390" s="126"/>
      <c r="D390" s="243" t="s">
        <v>617</v>
      </c>
      <c r="E390" s="160"/>
      <c r="F390" s="212"/>
      <c r="G390" s="212"/>
      <c r="H390" s="214"/>
    </row>
    <row r="391" spans="1:10" x14ac:dyDescent="0.25">
      <c r="B391" s="211"/>
      <c r="C391" s="126" t="s">
        <v>472</v>
      </c>
      <c r="D391" s="219" t="s">
        <v>477</v>
      </c>
      <c r="E391" s="160">
        <v>6483748</v>
      </c>
      <c r="F391" s="212">
        <v>12978655</v>
      </c>
      <c r="G391" s="212">
        <v>12704090</v>
      </c>
      <c r="H391" s="214">
        <f t="shared" si="53"/>
        <v>0.97884488030539374</v>
      </c>
    </row>
    <row r="392" spans="1:10" ht="16.149999999999999" customHeight="1" x14ac:dyDescent="0.25">
      <c r="B392" s="211"/>
      <c r="C392" s="126" t="s">
        <v>473</v>
      </c>
      <c r="D392" s="244" t="s">
        <v>608</v>
      </c>
      <c r="E392" s="160">
        <v>1134656</v>
      </c>
      <c r="F392" s="212">
        <v>1135000</v>
      </c>
      <c r="G392" s="212">
        <v>1091194</v>
      </c>
      <c r="H392" s="214">
        <f t="shared" si="53"/>
        <v>0.96140440528634363</v>
      </c>
    </row>
    <row r="393" spans="1:10" x14ac:dyDescent="0.25">
      <c r="B393" s="211"/>
      <c r="C393" s="126" t="s">
        <v>471</v>
      </c>
      <c r="D393" s="219" t="s">
        <v>601</v>
      </c>
      <c r="E393" s="160">
        <v>381000</v>
      </c>
      <c r="F393" s="213">
        <v>381000</v>
      </c>
      <c r="G393" s="212">
        <v>381000</v>
      </c>
      <c r="H393" s="214">
        <f t="shared" si="53"/>
        <v>1</v>
      </c>
    </row>
    <row r="394" spans="1:10" x14ac:dyDescent="0.25">
      <c r="B394" s="211"/>
      <c r="C394" s="126"/>
      <c r="D394" s="112" t="s">
        <v>600</v>
      </c>
      <c r="E394" s="215">
        <f>SUM(E391:E393)</f>
        <v>7999404</v>
      </c>
      <c r="F394" s="215">
        <f>SUM(F391:F393)</f>
        <v>14494655</v>
      </c>
      <c r="G394" s="215">
        <f>SUM(G391:G393)</f>
        <v>14176284</v>
      </c>
      <c r="H394" s="220">
        <f t="shared" si="53"/>
        <v>0.9780352826610913</v>
      </c>
    </row>
    <row r="395" spans="1:10" x14ac:dyDescent="0.25">
      <c r="B395" s="211"/>
      <c r="C395" s="126"/>
      <c r="D395" s="118"/>
      <c r="E395" s="109"/>
      <c r="F395" s="109"/>
      <c r="G395" s="109"/>
      <c r="H395" s="220"/>
    </row>
    <row r="396" spans="1:10" ht="15.6" customHeight="1" x14ac:dyDescent="0.25">
      <c r="B396" s="211">
        <v>23</v>
      </c>
      <c r="C396" s="126"/>
      <c r="D396" s="156" t="s">
        <v>618</v>
      </c>
      <c r="E396" s="109"/>
      <c r="F396" s="109"/>
      <c r="G396" s="109"/>
      <c r="H396" s="220"/>
    </row>
    <row r="397" spans="1:10" x14ac:dyDescent="0.25">
      <c r="B397" s="211"/>
      <c r="C397" s="126" t="s">
        <v>475</v>
      </c>
      <c r="D397" s="154" t="s">
        <v>206</v>
      </c>
      <c r="E397" s="128">
        <v>14400000</v>
      </c>
      <c r="F397" s="128">
        <v>1471875</v>
      </c>
      <c r="G397" s="160">
        <v>675000</v>
      </c>
      <c r="H397" s="214">
        <f>G397/F397</f>
        <v>0.45859872611464969</v>
      </c>
    </row>
    <row r="398" spans="1:10" x14ac:dyDescent="0.25">
      <c r="B398" s="211"/>
      <c r="C398" s="126"/>
      <c r="D398" s="118" t="s">
        <v>600</v>
      </c>
      <c r="E398" s="109">
        <f>SUM(E397)</f>
        <v>14400000</v>
      </c>
      <c r="F398" s="109">
        <f>SUM(F397)</f>
        <v>1471875</v>
      </c>
      <c r="G398" s="166">
        <f>SUM(G397)</f>
        <v>675000</v>
      </c>
      <c r="H398" s="220">
        <f>G398/F398</f>
        <v>0.45859872611464969</v>
      </c>
    </row>
    <row r="399" spans="1:10" x14ac:dyDescent="0.25">
      <c r="B399" s="211"/>
      <c r="C399" s="126"/>
      <c r="D399" s="118"/>
      <c r="E399" s="109"/>
      <c r="F399" s="128"/>
      <c r="G399" s="128"/>
      <c r="H399" s="214"/>
    </row>
    <row r="400" spans="1:10" ht="16.5" customHeight="1" x14ac:dyDescent="0.25">
      <c r="B400" s="211">
        <v>24</v>
      </c>
      <c r="C400" s="126"/>
      <c r="D400" s="156" t="s">
        <v>619</v>
      </c>
      <c r="E400" s="109"/>
      <c r="F400" s="128"/>
      <c r="G400" s="109"/>
      <c r="H400" s="214"/>
    </row>
    <row r="401" spans="2:8" x14ac:dyDescent="0.25">
      <c r="B401" s="211"/>
      <c r="C401" s="126" t="s">
        <v>475</v>
      </c>
      <c r="D401" s="154" t="s">
        <v>206</v>
      </c>
      <c r="E401" s="128">
        <v>300000</v>
      </c>
      <c r="F401" s="128">
        <v>0</v>
      </c>
      <c r="G401" s="128">
        <v>0</v>
      </c>
      <c r="H401" s="214"/>
    </row>
    <row r="402" spans="2:8" x14ac:dyDescent="0.25">
      <c r="B402" s="211"/>
      <c r="C402" s="126"/>
      <c r="D402" s="118" t="s">
        <v>600</v>
      </c>
      <c r="E402" s="109">
        <f>SUM(E401)</f>
        <v>300000</v>
      </c>
      <c r="F402" s="109">
        <f>SUM(F401)</f>
        <v>0</v>
      </c>
      <c r="G402" s="109">
        <f>SUM(G401)</f>
        <v>0</v>
      </c>
      <c r="H402" s="220"/>
    </row>
    <row r="403" spans="2:8" x14ac:dyDescent="0.25">
      <c r="B403" s="211"/>
      <c r="C403" s="126"/>
      <c r="D403" s="118"/>
      <c r="E403" s="109"/>
      <c r="F403" s="212"/>
      <c r="G403" s="212"/>
      <c r="H403" s="214"/>
    </row>
    <row r="404" spans="2:8" ht="31.5" customHeight="1" x14ac:dyDescent="0.25">
      <c r="B404" s="211">
        <v>25</v>
      </c>
      <c r="C404" s="126"/>
      <c r="D404" s="156" t="s">
        <v>620</v>
      </c>
      <c r="E404" s="128"/>
      <c r="F404" s="212"/>
      <c r="G404" s="212"/>
      <c r="H404" s="214"/>
    </row>
    <row r="405" spans="2:8" x14ac:dyDescent="0.25">
      <c r="B405" s="245"/>
      <c r="C405" s="126" t="s">
        <v>475</v>
      </c>
      <c r="D405" s="154" t="s">
        <v>206</v>
      </c>
      <c r="E405" s="128">
        <v>24200000</v>
      </c>
      <c r="F405" s="160">
        <v>10100000</v>
      </c>
      <c r="G405" s="160">
        <v>10100000</v>
      </c>
      <c r="H405" s="214">
        <f t="shared" si="53"/>
        <v>1</v>
      </c>
    </row>
    <row r="406" spans="2:8" x14ac:dyDescent="0.25">
      <c r="B406" s="211"/>
      <c r="C406" s="126"/>
      <c r="D406" s="118" t="s">
        <v>600</v>
      </c>
      <c r="E406" s="109">
        <f>SUM(E405)</f>
        <v>24200000</v>
      </c>
      <c r="F406" s="109">
        <f>SUM(F405)</f>
        <v>10100000</v>
      </c>
      <c r="G406" s="109">
        <f>SUM(G405)</f>
        <v>10100000</v>
      </c>
      <c r="H406" s="220">
        <f t="shared" si="53"/>
        <v>1</v>
      </c>
    </row>
    <row r="407" spans="2:8" x14ac:dyDescent="0.25">
      <c r="B407" s="211"/>
      <c r="C407" s="126"/>
      <c r="D407" s="118"/>
      <c r="E407" s="109"/>
      <c r="F407" s="109"/>
      <c r="G407" s="109"/>
      <c r="H407" s="220"/>
    </row>
    <row r="408" spans="2:8" ht="17.45" customHeight="1" x14ac:dyDescent="0.25">
      <c r="B408" s="211">
        <v>27</v>
      </c>
      <c r="C408" s="246"/>
      <c r="D408" s="156" t="s">
        <v>621</v>
      </c>
      <c r="E408" s="108"/>
      <c r="F408" s="212"/>
      <c r="G408" s="212"/>
      <c r="H408" s="214"/>
    </row>
    <row r="409" spans="2:8" x14ac:dyDescent="0.25">
      <c r="B409" s="245"/>
      <c r="C409" s="126" t="s">
        <v>471</v>
      </c>
      <c r="D409" s="154" t="s">
        <v>601</v>
      </c>
      <c r="E409" s="128">
        <v>3810000</v>
      </c>
      <c r="F409" s="213">
        <v>3810000</v>
      </c>
      <c r="G409" s="212">
        <v>3810000</v>
      </c>
      <c r="H409" s="214">
        <f t="shared" si="53"/>
        <v>1</v>
      </c>
    </row>
    <row r="410" spans="2:8" x14ac:dyDescent="0.25">
      <c r="B410" s="245"/>
      <c r="C410" s="246"/>
      <c r="D410" s="118" t="s">
        <v>600</v>
      </c>
      <c r="E410" s="109">
        <f>SUM(E409)</f>
        <v>3810000</v>
      </c>
      <c r="F410" s="109">
        <f>SUM(F409)</f>
        <v>3810000</v>
      </c>
      <c r="G410" s="109">
        <f>SUM(G409)</f>
        <v>3810000</v>
      </c>
      <c r="H410" s="220">
        <f t="shared" si="53"/>
        <v>1</v>
      </c>
    </row>
    <row r="411" spans="2:8" ht="15.75" hidden="1" customHeight="1" x14ac:dyDescent="0.25">
      <c r="B411" s="245"/>
      <c r="C411" s="246"/>
      <c r="D411" s="118"/>
      <c r="E411" s="109"/>
      <c r="F411" s="110"/>
      <c r="G411" s="109"/>
      <c r="H411" s="220"/>
    </row>
    <row r="412" spans="2:8" ht="17.45" hidden="1" customHeight="1" x14ac:dyDescent="0.25">
      <c r="B412" s="211">
        <v>28</v>
      </c>
      <c r="C412" s="126"/>
      <c r="D412" s="247"/>
      <c r="E412" s="248"/>
      <c r="F412" s="249"/>
      <c r="G412" s="212"/>
      <c r="H412" s="214"/>
    </row>
    <row r="413" spans="2:8" ht="15.75" hidden="1" customHeight="1" x14ac:dyDescent="0.25">
      <c r="B413" s="211"/>
      <c r="C413" s="126" t="s">
        <v>471</v>
      </c>
      <c r="D413" s="210"/>
      <c r="E413" s="248"/>
      <c r="F413" s="249"/>
      <c r="G413" s="212"/>
      <c r="H413" s="214"/>
    </row>
    <row r="414" spans="2:8" ht="15.75" hidden="1" customHeight="1" x14ac:dyDescent="0.25">
      <c r="B414" s="211"/>
      <c r="C414" s="246"/>
      <c r="D414" s="112" t="s">
        <v>600</v>
      </c>
      <c r="E414" s="160"/>
      <c r="F414" s="111">
        <f>SUM(F413)</f>
        <v>0</v>
      </c>
      <c r="G414" s="215">
        <f>SUM(G413)</f>
        <v>0</v>
      </c>
      <c r="H414" s="220"/>
    </row>
    <row r="415" spans="2:8" ht="15.75" hidden="1" customHeight="1" x14ac:dyDescent="0.25">
      <c r="B415" s="211"/>
      <c r="C415" s="246"/>
      <c r="D415" s="118"/>
      <c r="E415" s="128"/>
      <c r="F415" s="111"/>
      <c r="G415" s="215"/>
      <c r="H415" s="220"/>
    </row>
    <row r="416" spans="2:8" ht="16.899999999999999" hidden="1" customHeight="1" x14ac:dyDescent="0.25">
      <c r="B416" s="211">
        <v>29</v>
      </c>
      <c r="C416" s="246"/>
      <c r="D416" s="156"/>
      <c r="E416" s="128"/>
      <c r="F416" s="111"/>
      <c r="G416" s="215"/>
      <c r="H416" s="220"/>
    </row>
    <row r="417" spans="2:14" ht="15.75" hidden="1" customHeight="1" x14ac:dyDescent="0.25">
      <c r="B417" s="245"/>
      <c r="C417" s="126" t="s">
        <v>476</v>
      </c>
      <c r="D417" s="154"/>
      <c r="E417" s="128"/>
      <c r="F417" s="249"/>
      <c r="G417" s="212"/>
      <c r="H417" s="214"/>
    </row>
    <row r="418" spans="2:14" x14ac:dyDescent="0.25">
      <c r="B418" s="245"/>
      <c r="C418" s="126"/>
      <c r="D418" s="154"/>
      <c r="E418" s="128"/>
      <c r="F418" s="249"/>
      <c r="G418" s="212"/>
      <c r="H418" s="214"/>
    </row>
    <row r="419" spans="2:14" x14ac:dyDescent="0.25">
      <c r="B419" s="211"/>
      <c r="C419" s="126"/>
      <c r="D419" s="118"/>
      <c r="E419" s="109"/>
      <c r="F419" s="110"/>
      <c r="G419" s="109"/>
      <c r="H419" s="220"/>
    </row>
    <row r="420" spans="2:14" x14ac:dyDescent="0.25">
      <c r="B420" s="245"/>
      <c r="C420" s="246"/>
      <c r="D420" s="217" t="s">
        <v>622</v>
      </c>
      <c r="E420" s="108">
        <f>E302+E306+E310+E314+E318+E327+E333+E340+E344+E352+E359+E365+E369+E373+E388+E394+E398+E402+E406+E410+E348+E378+E414</f>
        <v>452231685</v>
      </c>
      <c r="F420" s="108">
        <f t="shared" ref="F420:G420" si="54">F302+F306+F310+F314+F318+F327+F333+F340+F344+F352+F359+F365+F369+F373+F388+F394+F398+F402+F406+F410+F348+F378+F414</f>
        <v>557709178</v>
      </c>
      <c r="G420" s="108">
        <f t="shared" si="54"/>
        <v>479432398</v>
      </c>
      <c r="H420" s="214"/>
    </row>
    <row r="421" spans="2:14" x14ac:dyDescent="0.25">
      <c r="B421" s="246"/>
      <c r="C421" s="211" t="s">
        <v>472</v>
      </c>
      <c r="D421" s="156" t="s">
        <v>607</v>
      </c>
      <c r="E421" s="109">
        <f>E321+E336+E355+E391+E362</f>
        <v>52658260</v>
      </c>
      <c r="F421" s="109">
        <f t="shared" ref="F421:G421" si="55">F321+F336+F355+F391+F362</f>
        <v>77019197</v>
      </c>
      <c r="G421" s="109">
        <f t="shared" si="55"/>
        <v>65623897</v>
      </c>
      <c r="H421" s="220">
        <f t="shared" ref="H421:H427" si="56">G421/F421</f>
        <v>0.85204597757621392</v>
      </c>
    </row>
    <row r="422" spans="2:14" ht="15.6" customHeight="1" x14ac:dyDescent="0.25">
      <c r="B422" s="246"/>
      <c r="C422" s="211" t="s">
        <v>473</v>
      </c>
      <c r="D422" s="250" t="s">
        <v>608</v>
      </c>
      <c r="E422" s="109">
        <f>E322+E337+E356+E392+E363</f>
        <v>9312558</v>
      </c>
      <c r="F422" s="109">
        <f t="shared" ref="F422:G422" si="57">F322+F337+F356+F392+F363</f>
        <v>11699902</v>
      </c>
      <c r="G422" s="109">
        <f t="shared" si="57"/>
        <v>10413844</v>
      </c>
      <c r="H422" s="220">
        <f t="shared" si="56"/>
        <v>0.89007959211966048</v>
      </c>
    </row>
    <row r="423" spans="2:14" x14ac:dyDescent="0.25">
      <c r="B423" s="246"/>
      <c r="C423" s="211" t="s">
        <v>471</v>
      </c>
      <c r="D423" s="156" t="s">
        <v>601</v>
      </c>
      <c r="E423" s="109">
        <v>286844866</v>
      </c>
      <c r="F423" s="109">
        <f t="shared" ref="F423:G423" si="58">F297+F301+F305+F309+F313+F317+F323+F330+F338+F343+F351+F357+F364+F393+F409+F378</f>
        <v>327530692</v>
      </c>
      <c r="G423" s="109">
        <f t="shared" si="58"/>
        <v>294287318</v>
      </c>
      <c r="H423" s="220">
        <f t="shared" si="56"/>
        <v>0.89850302639729407</v>
      </c>
    </row>
    <row r="424" spans="2:14" x14ac:dyDescent="0.25">
      <c r="B424" s="246"/>
      <c r="C424" s="211" t="s">
        <v>475</v>
      </c>
      <c r="D424" s="193" t="s">
        <v>208</v>
      </c>
      <c r="E424" s="109">
        <f>E325+E347+E358+E368+E372+E401+E397+E405+E339</f>
        <v>120276000</v>
      </c>
      <c r="F424" s="109">
        <v>93102959</v>
      </c>
      <c r="G424" s="109">
        <f>SUM(G325,G330,G368,G397,G405)</f>
        <v>68829386</v>
      </c>
      <c r="H424" s="220">
        <f t="shared" si="56"/>
        <v>0.73928247543668291</v>
      </c>
    </row>
    <row r="425" spans="2:14" x14ac:dyDescent="0.25">
      <c r="B425" s="246"/>
      <c r="C425" s="211" t="s">
        <v>474</v>
      </c>
      <c r="D425" s="156" t="s">
        <v>623</v>
      </c>
      <c r="E425" s="109">
        <f>E388</f>
        <v>7140000</v>
      </c>
      <c r="F425" s="109">
        <f t="shared" ref="F425:G425" si="59">F388</f>
        <v>8944227</v>
      </c>
      <c r="G425" s="109">
        <f t="shared" si="59"/>
        <v>8189807</v>
      </c>
      <c r="H425" s="220">
        <f t="shared" si="56"/>
        <v>0.9156528563060844</v>
      </c>
    </row>
    <row r="426" spans="2:14" x14ac:dyDescent="0.25">
      <c r="B426" s="246"/>
      <c r="C426" s="211" t="s">
        <v>1029</v>
      </c>
      <c r="D426" s="156" t="s">
        <v>895</v>
      </c>
      <c r="E426" s="109">
        <v>100000000</v>
      </c>
      <c r="F426" s="109">
        <v>121351249</v>
      </c>
      <c r="G426" s="109">
        <v>121351249</v>
      </c>
      <c r="H426" s="220">
        <f t="shared" si="56"/>
        <v>1</v>
      </c>
    </row>
    <row r="427" spans="2:14" x14ac:dyDescent="0.25">
      <c r="B427" s="246"/>
      <c r="C427" s="246"/>
      <c r="D427" s="251" t="s">
        <v>624</v>
      </c>
      <c r="E427" s="109">
        <f>SUM(E421:E426)</f>
        <v>576231684</v>
      </c>
      <c r="F427" s="109">
        <f>SUM(F421:F426)</f>
        <v>639648226</v>
      </c>
      <c r="G427" s="109">
        <f>SUM(G421:G426)</f>
        <v>568695501</v>
      </c>
      <c r="H427" s="220">
        <f t="shared" si="56"/>
        <v>0.88907539782655476</v>
      </c>
    </row>
    <row r="428" spans="2:14" x14ac:dyDescent="0.25">
      <c r="C428" s="148"/>
      <c r="D428" s="224"/>
      <c r="E428" s="252"/>
      <c r="N428" s="54">
        <f>SUM(N421:N427)</f>
        <v>0</v>
      </c>
    </row>
    <row r="429" spans="2:14" x14ac:dyDescent="0.25">
      <c r="C429" s="148"/>
      <c r="D429" s="224"/>
      <c r="E429" s="252"/>
    </row>
    <row r="430" spans="2:14" x14ac:dyDescent="0.25">
      <c r="C430" s="148"/>
      <c r="D430" s="487" t="s">
        <v>1191</v>
      </c>
      <c r="E430" s="487"/>
      <c r="F430" s="487"/>
      <c r="G430" s="487"/>
      <c r="H430" s="487"/>
    </row>
    <row r="431" spans="2:14" x14ac:dyDescent="0.25">
      <c r="C431" s="433"/>
      <c r="D431" s="433"/>
      <c r="E431" s="253"/>
    </row>
    <row r="432" spans="2:14" ht="19.149999999999999" customHeight="1" x14ac:dyDescent="0.25">
      <c r="C432" s="485" t="s">
        <v>686</v>
      </c>
      <c r="D432" s="485"/>
      <c r="E432" s="485"/>
      <c r="F432" s="485"/>
      <c r="G432" s="485"/>
      <c r="H432" s="485"/>
    </row>
    <row r="433" spans="3:8" ht="22.15" customHeight="1" x14ac:dyDescent="0.25">
      <c r="D433" s="435"/>
      <c r="E433" s="486" t="s">
        <v>1024</v>
      </c>
      <c r="F433" s="486"/>
      <c r="G433" s="486"/>
      <c r="H433" s="486"/>
    </row>
    <row r="434" spans="3:8" ht="47.25" customHeight="1" x14ac:dyDescent="0.25">
      <c r="C434" s="118" t="s">
        <v>259</v>
      </c>
      <c r="D434" s="118" t="s">
        <v>595</v>
      </c>
      <c r="E434" s="110" t="s">
        <v>1025</v>
      </c>
      <c r="F434" s="111" t="s">
        <v>1026</v>
      </c>
      <c r="G434" s="112" t="s">
        <v>1027</v>
      </c>
      <c r="H434" s="112" t="s">
        <v>667</v>
      </c>
    </row>
    <row r="435" spans="3:8" x14ac:dyDescent="0.25">
      <c r="C435" s="118" t="s">
        <v>535</v>
      </c>
      <c r="D435" s="118" t="s">
        <v>536</v>
      </c>
      <c r="E435" s="110" t="s">
        <v>596</v>
      </c>
      <c r="F435" s="110" t="s">
        <v>597</v>
      </c>
      <c r="G435" s="125" t="s">
        <v>668</v>
      </c>
      <c r="H435" s="125" t="s">
        <v>669</v>
      </c>
    </row>
    <row r="436" spans="3:8" ht="31.9" customHeight="1" x14ac:dyDescent="0.25">
      <c r="C436" s="126"/>
      <c r="D436" s="156" t="s">
        <v>606</v>
      </c>
      <c r="E436" s="108"/>
      <c r="F436" s="249"/>
      <c r="G436" s="212"/>
      <c r="H436" s="214"/>
    </row>
    <row r="437" spans="3:8" x14ac:dyDescent="0.25">
      <c r="C437" s="126" t="s">
        <v>472</v>
      </c>
      <c r="D437" s="154" t="s">
        <v>625</v>
      </c>
      <c r="E437" s="128">
        <v>81001000</v>
      </c>
      <c r="F437" s="212">
        <v>75760305</v>
      </c>
      <c r="G437" s="212">
        <v>73634922</v>
      </c>
      <c r="H437" s="214">
        <f t="shared" ref="H437:H443" si="60">G437/F437</f>
        <v>0.97194595507502246</v>
      </c>
    </row>
    <row r="438" spans="3:8" ht="15.6" customHeight="1" x14ac:dyDescent="0.25">
      <c r="C438" s="126" t="s">
        <v>473</v>
      </c>
      <c r="D438" s="254" t="s">
        <v>608</v>
      </c>
      <c r="E438" s="213">
        <v>15582506</v>
      </c>
      <c r="F438" s="212">
        <v>12099429</v>
      </c>
      <c r="G438" s="212">
        <v>11819082</v>
      </c>
      <c r="H438" s="214">
        <f t="shared" si="60"/>
        <v>0.97682973303946818</v>
      </c>
    </row>
    <row r="439" spans="3:8" x14ac:dyDescent="0.25">
      <c r="C439" s="126" t="s">
        <v>471</v>
      </c>
      <c r="D439" s="154" t="s">
        <v>601</v>
      </c>
      <c r="E439" s="128">
        <v>31970480</v>
      </c>
      <c r="F439" s="212">
        <v>33354982</v>
      </c>
      <c r="G439" s="212">
        <v>27588634</v>
      </c>
      <c r="H439" s="214">
        <f t="shared" si="60"/>
        <v>0.82712183745144874</v>
      </c>
    </row>
    <row r="440" spans="3:8" x14ac:dyDescent="0.25">
      <c r="C440" s="126"/>
      <c r="D440" s="118" t="s">
        <v>600</v>
      </c>
      <c r="E440" s="109">
        <f>SUM(E437:E439)</f>
        <v>128553986</v>
      </c>
      <c r="F440" s="109">
        <f>SUM(F437:F439)</f>
        <v>121214716</v>
      </c>
      <c r="G440" s="109">
        <f>SUM(G437:G439)</f>
        <v>113042638</v>
      </c>
      <c r="H440" s="220">
        <f t="shared" si="60"/>
        <v>0.93258179972141342</v>
      </c>
    </row>
    <row r="441" spans="3:8" x14ac:dyDescent="0.25">
      <c r="C441" s="126"/>
      <c r="D441" s="154"/>
      <c r="E441" s="109"/>
      <c r="F441" s="212"/>
      <c r="G441" s="212"/>
      <c r="H441" s="214"/>
    </row>
    <row r="442" spans="3:8" x14ac:dyDescent="0.25">
      <c r="C442" s="126"/>
      <c r="D442" s="156" t="s">
        <v>626</v>
      </c>
      <c r="E442" s="109"/>
      <c r="F442" s="212"/>
      <c r="G442" s="212"/>
      <c r="H442" s="214"/>
    </row>
    <row r="443" spans="3:8" x14ac:dyDescent="0.25">
      <c r="C443" s="126" t="s">
        <v>472</v>
      </c>
      <c r="D443" s="154" t="s">
        <v>627</v>
      </c>
      <c r="E443" s="128">
        <v>10139000</v>
      </c>
      <c r="F443" s="212">
        <v>8519535</v>
      </c>
      <c r="G443" s="212">
        <v>6020500</v>
      </c>
      <c r="H443" s="214">
        <f t="shared" si="60"/>
        <v>0.7066700236573944</v>
      </c>
    </row>
    <row r="444" spans="3:8" ht="15" customHeight="1" x14ac:dyDescent="0.25">
      <c r="C444" s="126" t="s">
        <v>473</v>
      </c>
      <c r="D444" s="254" t="s">
        <v>608</v>
      </c>
      <c r="E444" s="176">
        <v>1864000</v>
      </c>
      <c r="F444" s="255">
        <v>1556449</v>
      </c>
      <c r="G444" s="255">
        <v>1005438</v>
      </c>
      <c r="H444" s="256">
        <f>G444/F444</f>
        <v>0.64598197563813531</v>
      </c>
    </row>
    <row r="445" spans="3:8" ht="15" customHeight="1" x14ac:dyDescent="0.25">
      <c r="C445" s="126" t="s">
        <v>471</v>
      </c>
      <c r="D445" s="154" t="s">
        <v>601</v>
      </c>
      <c r="E445" s="176"/>
      <c r="F445" s="255"/>
      <c r="G445" s="255">
        <v>0</v>
      </c>
      <c r="H445" s="256"/>
    </row>
    <row r="446" spans="3:8" x14ac:dyDescent="0.25">
      <c r="C446" s="126"/>
      <c r="D446" s="118" t="s">
        <v>600</v>
      </c>
      <c r="E446" s="109">
        <f>SUM(E443:E444)</f>
        <v>12003000</v>
      </c>
      <c r="F446" s="109">
        <f>SUM(F443:F444)</f>
        <v>10075984</v>
      </c>
      <c r="G446" s="109">
        <f>SUM(G443:G445)</f>
        <v>7025938</v>
      </c>
      <c r="H446" s="220">
        <f>G446/F446</f>
        <v>0.69729547009999227</v>
      </c>
    </row>
    <row r="447" spans="3:8" x14ac:dyDescent="0.25">
      <c r="C447" s="126"/>
      <c r="D447" s="118"/>
      <c r="E447" s="109"/>
      <c r="F447" s="110"/>
      <c r="G447" s="109"/>
      <c r="H447" s="220"/>
    </row>
    <row r="448" spans="3:8" ht="31.5" customHeight="1" x14ac:dyDescent="0.25">
      <c r="C448" s="126"/>
      <c r="D448" s="156" t="s">
        <v>834</v>
      </c>
      <c r="E448" s="109"/>
      <c r="F448" s="110"/>
      <c r="G448" s="109"/>
      <c r="H448" s="220"/>
    </row>
    <row r="449" spans="3:10" x14ac:dyDescent="0.25">
      <c r="C449" s="126" t="s">
        <v>472</v>
      </c>
      <c r="D449" s="154" t="s">
        <v>627</v>
      </c>
      <c r="E449" s="128"/>
      <c r="F449" s="128">
        <v>1619465</v>
      </c>
      <c r="G449" s="128">
        <v>1619465</v>
      </c>
      <c r="H449" s="214">
        <f t="shared" ref="H449:H452" si="61">G449/F449</f>
        <v>1</v>
      </c>
    </row>
    <row r="450" spans="3:10" ht="31.5" customHeight="1" x14ac:dyDescent="0.25">
      <c r="C450" s="126" t="s">
        <v>473</v>
      </c>
      <c r="D450" s="254" t="s">
        <v>608</v>
      </c>
      <c r="E450" s="128"/>
      <c r="F450" s="128">
        <v>307551</v>
      </c>
      <c r="G450" s="128">
        <v>307551</v>
      </c>
      <c r="H450" s="214">
        <f t="shared" si="61"/>
        <v>1</v>
      </c>
    </row>
    <row r="451" spans="3:10" x14ac:dyDescent="0.25">
      <c r="C451" s="126" t="s">
        <v>471</v>
      </c>
      <c r="D451" s="154" t="s">
        <v>601</v>
      </c>
      <c r="E451" s="128"/>
      <c r="F451" s="128">
        <v>355387</v>
      </c>
      <c r="G451" s="128">
        <v>355387</v>
      </c>
      <c r="H451" s="214">
        <f t="shared" si="61"/>
        <v>1</v>
      </c>
    </row>
    <row r="452" spans="3:10" x14ac:dyDescent="0.25">
      <c r="C452" s="126"/>
      <c r="D452" s="118" t="s">
        <v>600</v>
      </c>
      <c r="E452" s="109">
        <f>SUM(E449:E451)</f>
        <v>0</v>
      </c>
      <c r="F452" s="109">
        <f t="shared" ref="F452:G452" si="62">SUM(F449:F451)</f>
        <v>2282403</v>
      </c>
      <c r="G452" s="109">
        <f t="shared" si="62"/>
        <v>2282403</v>
      </c>
      <c r="H452" s="220">
        <f t="shared" si="61"/>
        <v>1</v>
      </c>
    </row>
    <row r="453" spans="3:10" x14ac:dyDescent="0.25">
      <c r="C453" s="126"/>
      <c r="D453" s="118"/>
      <c r="E453" s="109"/>
      <c r="F453" s="212"/>
      <c r="G453" s="212"/>
      <c r="H453" s="214"/>
    </row>
    <row r="454" spans="3:10" ht="18.600000000000001" customHeight="1" x14ac:dyDescent="0.25">
      <c r="C454" s="126"/>
      <c r="D454" s="217" t="s">
        <v>628</v>
      </c>
      <c r="E454" s="257">
        <f>E440+E446</f>
        <v>140556986</v>
      </c>
      <c r="F454" s="257">
        <f>F440+F446</f>
        <v>131290700</v>
      </c>
      <c r="G454" s="257">
        <f>G440+G446+G452</f>
        <v>122350979</v>
      </c>
      <c r="H454" s="258">
        <f>G454/F454</f>
        <v>0.93190895470890167</v>
      </c>
    </row>
    <row r="455" spans="3:10" x14ac:dyDescent="0.25">
      <c r="C455" s="211" t="s">
        <v>472</v>
      </c>
      <c r="D455" s="217" t="s">
        <v>629</v>
      </c>
      <c r="E455" s="248">
        <f>E437+E443</f>
        <v>91140000</v>
      </c>
      <c r="F455" s="248">
        <f>F437+F443+F449</f>
        <v>85899305</v>
      </c>
      <c r="G455" s="248">
        <f>G437+G443+G449</f>
        <v>81274887</v>
      </c>
      <c r="H455" s="259">
        <f>G455/F455</f>
        <v>0.94616466338115313</v>
      </c>
    </row>
    <row r="456" spans="3:10" ht="16.149999999999999" customHeight="1" x14ac:dyDescent="0.25">
      <c r="C456" s="211" t="s">
        <v>473</v>
      </c>
      <c r="D456" s="250" t="s">
        <v>608</v>
      </c>
      <c r="E456" s="257">
        <f>E438+E444</f>
        <v>17446506</v>
      </c>
      <c r="F456" s="248">
        <f t="shared" ref="F456:F457" si="63">F438+F444+F450</f>
        <v>13963429</v>
      </c>
      <c r="G456" s="248">
        <f t="shared" ref="G456:G457" si="64">G438+G444+G450</f>
        <v>13132071</v>
      </c>
      <c r="H456" s="258">
        <f>G456/F456</f>
        <v>0.94046175907078411</v>
      </c>
    </row>
    <row r="457" spans="3:10" x14ac:dyDescent="0.25">
      <c r="C457" s="211" t="s">
        <v>471</v>
      </c>
      <c r="D457" s="217" t="s">
        <v>601</v>
      </c>
      <c r="E457" s="248">
        <f>E439</f>
        <v>31970480</v>
      </c>
      <c r="F457" s="248">
        <f t="shared" si="63"/>
        <v>33710369</v>
      </c>
      <c r="G457" s="248">
        <f t="shared" si="64"/>
        <v>27944021</v>
      </c>
      <c r="H457" s="259">
        <f>G457/F457</f>
        <v>0.82894438206831855</v>
      </c>
    </row>
    <row r="458" spans="3:10" x14ac:dyDescent="0.25">
      <c r="C458" s="246"/>
      <c r="D458" s="260" t="s">
        <v>630</v>
      </c>
      <c r="E458" s="248">
        <f>SUM(E455:E457)</f>
        <v>140556986</v>
      </c>
      <c r="F458" s="248">
        <f>SUM(F455:F457)</f>
        <v>133573103</v>
      </c>
      <c r="G458" s="248">
        <f>SUM(G455:G457)</f>
        <v>122350979</v>
      </c>
      <c r="H458" s="261">
        <f>G458/F458</f>
        <v>0.91598515159148475</v>
      </c>
    </row>
    <row r="459" spans="3:10" x14ac:dyDescent="0.25">
      <c r="D459" s="119"/>
    </row>
    <row r="460" spans="3:10" x14ac:dyDescent="0.25">
      <c r="D460" s="119"/>
    </row>
    <row r="461" spans="3:10" x14ac:dyDescent="0.25">
      <c r="D461" s="487" t="s">
        <v>1192</v>
      </c>
      <c r="E461" s="487"/>
      <c r="F461" s="487"/>
      <c r="G461" s="487"/>
      <c r="H461" s="487"/>
    </row>
    <row r="462" spans="3:10" x14ac:dyDescent="0.25">
      <c r="C462" s="491" t="s">
        <v>200</v>
      </c>
      <c r="D462" s="491"/>
      <c r="E462" s="491"/>
      <c r="F462" s="491"/>
      <c r="G462" s="491"/>
      <c r="H462" s="491"/>
    </row>
    <row r="463" spans="3:10" x14ac:dyDescent="0.25">
      <c r="D463" s="263"/>
      <c r="E463" s="264"/>
    </row>
    <row r="464" spans="3:10" x14ac:dyDescent="0.25">
      <c r="D464" s="265"/>
      <c r="E464" s="266"/>
      <c r="F464" s="486" t="s">
        <v>1024</v>
      </c>
      <c r="G464" s="486"/>
      <c r="H464" s="486"/>
      <c r="I464" s="267"/>
      <c r="J464" s="267"/>
    </row>
    <row r="465" spans="3:10" ht="50.45" customHeight="1" x14ac:dyDescent="0.25">
      <c r="C465" s="118" t="s">
        <v>594</v>
      </c>
      <c r="D465" s="118" t="s">
        <v>631</v>
      </c>
      <c r="E465" s="110" t="s">
        <v>1025</v>
      </c>
      <c r="F465" s="111" t="s">
        <v>1026</v>
      </c>
      <c r="G465" s="112" t="s">
        <v>1027</v>
      </c>
      <c r="H465" s="112" t="s">
        <v>667</v>
      </c>
      <c r="I465" s="268"/>
      <c r="J465" s="268"/>
    </row>
    <row r="466" spans="3:10" x14ac:dyDescent="0.25">
      <c r="C466" s="211" t="s">
        <v>535</v>
      </c>
      <c r="D466" s="211" t="s">
        <v>536</v>
      </c>
      <c r="E466" s="269" t="s">
        <v>596</v>
      </c>
      <c r="F466" s="269" t="s">
        <v>632</v>
      </c>
      <c r="G466" s="125" t="s">
        <v>668</v>
      </c>
      <c r="H466" s="125" t="s">
        <v>669</v>
      </c>
    </row>
    <row r="467" spans="3:10" x14ac:dyDescent="0.25">
      <c r="C467" s="126"/>
      <c r="D467" s="270" t="s">
        <v>410</v>
      </c>
      <c r="E467" s="271"/>
      <c r="F467" s="249"/>
      <c r="G467" s="212"/>
      <c r="H467" s="214"/>
    </row>
    <row r="468" spans="3:10" x14ac:dyDescent="0.25">
      <c r="C468" s="126" t="s">
        <v>472</v>
      </c>
      <c r="D468" s="254" t="s">
        <v>411</v>
      </c>
      <c r="E468" s="128">
        <v>104772000</v>
      </c>
      <c r="F468" s="128">
        <v>95932079</v>
      </c>
      <c r="G468" s="129">
        <v>92572601</v>
      </c>
      <c r="H468" s="214">
        <f>G468/F468</f>
        <v>0.9649806609528393</v>
      </c>
    </row>
    <row r="469" spans="3:10" ht="16.899999999999999" customHeight="1" x14ac:dyDescent="0.25">
      <c r="C469" s="126" t="s">
        <v>473</v>
      </c>
      <c r="D469" s="254" t="s">
        <v>608</v>
      </c>
      <c r="E469" s="128">
        <v>20087000</v>
      </c>
      <c r="F469" s="128">
        <v>18482513</v>
      </c>
      <c r="G469" s="129">
        <v>15400215</v>
      </c>
      <c r="H469" s="214">
        <f>G469/F469</f>
        <v>0.83323166065134113</v>
      </c>
    </row>
    <row r="470" spans="3:10" x14ac:dyDescent="0.25">
      <c r="C470" s="126" t="s">
        <v>471</v>
      </c>
      <c r="D470" s="272" t="s">
        <v>601</v>
      </c>
      <c r="E470" s="128">
        <v>37218000</v>
      </c>
      <c r="F470" s="128">
        <v>37772022</v>
      </c>
      <c r="G470" s="129">
        <v>29246456</v>
      </c>
      <c r="H470" s="214">
        <f>G470/F470</f>
        <v>0.77428886385801643</v>
      </c>
    </row>
    <row r="471" spans="3:10" x14ac:dyDescent="0.25">
      <c r="C471" s="126"/>
      <c r="D471" s="273" t="s">
        <v>633</v>
      </c>
      <c r="E471" s="109">
        <f>SUM(E468:E470)</f>
        <v>162077000</v>
      </c>
      <c r="F471" s="109">
        <f>SUM(F468:F470)</f>
        <v>152186614</v>
      </c>
      <c r="G471" s="109">
        <f>SUM(G468:G470)</f>
        <v>137219272</v>
      </c>
      <c r="H471" s="220">
        <f>G471/F471</f>
        <v>0.90165138965507174</v>
      </c>
    </row>
    <row r="472" spans="3:10" x14ac:dyDescent="0.25">
      <c r="C472" s="148"/>
      <c r="D472" s="224"/>
      <c r="E472" s="150"/>
    </row>
    <row r="473" spans="3:10" x14ac:dyDescent="0.25">
      <c r="D473" s="487" t="s">
        <v>1073</v>
      </c>
      <c r="E473" s="487"/>
      <c r="F473" s="487"/>
      <c r="G473" s="487"/>
      <c r="H473" s="487"/>
    </row>
    <row r="474" spans="3:10" x14ac:dyDescent="0.25">
      <c r="D474" s="119"/>
      <c r="E474" s="274"/>
    </row>
    <row r="475" spans="3:10" ht="15.75" customHeight="1" x14ac:dyDescent="0.25">
      <c r="C475" s="491" t="s">
        <v>687</v>
      </c>
      <c r="D475" s="491"/>
      <c r="E475" s="491"/>
      <c r="F475" s="491"/>
      <c r="G475" s="491"/>
      <c r="H475" s="491"/>
    </row>
    <row r="476" spans="3:10" x14ac:dyDescent="0.25">
      <c r="D476" s="433"/>
      <c r="E476" s="253"/>
      <c r="F476" s="486" t="s">
        <v>1024</v>
      </c>
      <c r="G476" s="486"/>
      <c r="H476" s="486"/>
    </row>
    <row r="477" spans="3:10" ht="49.15" customHeight="1" x14ac:dyDescent="0.25">
      <c r="C477" s="118" t="s">
        <v>594</v>
      </c>
      <c r="D477" s="118" t="s">
        <v>634</v>
      </c>
      <c r="E477" s="110" t="s">
        <v>1025</v>
      </c>
      <c r="F477" s="111" t="s">
        <v>1026</v>
      </c>
      <c r="G477" s="112" t="s">
        <v>1027</v>
      </c>
      <c r="H477" s="112" t="s">
        <v>667</v>
      </c>
    </row>
    <row r="478" spans="3:10" x14ac:dyDescent="0.25">
      <c r="C478" s="211" t="s">
        <v>535</v>
      </c>
      <c r="D478" s="211" t="s">
        <v>536</v>
      </c>
      <c r="E478" s="269" t="s">
        <v>596</v>
      </c>
      <c r="F478" s="269" t="s">
        <v>632</v>
      </c>
      <c r="G478" s="125" t="s">
        <v>668</v>
      </c>
      <c r="H478" s="125" t="s">
        <v>669</v>
      </c>
    </row>
    <row r="479" spans="3:10" x14ac:dyDescent="0.25">
      <c r="C479" s="126"/>
      <c r="D479" s="270" t="s">
        <v>525</v>
      </c>
      <c r="E479" s="275"/>
      <c r="F479" s="249"/>
      <c r="G479" s="212"/>
      <c r="H479" s="214"/>
    </row>
    <row r="480" spans="3:10" x14ac:dyDescent="0.25">
      <c r="C480" s="126" t="s">
        <v>472</v>
      </c>
      <c r="D480" s="191" t="s">
        <v>260</v>
      </c>
      <c r="E480" s="128">
        <v>101586000</v>
      </c>
      <c r="F480" s="128">
        <v>95203166</v>
      </c>
      <c r="G480" s="129">
        <v>86770426</v>
      </c>
      <c r="H480" s="214">
        <f>G480/F480</f>
        <v>0.91142374403809223</v>
      </c>
    </row>
    <row r="481" spans="3:8" ht="14.45" customHeight="1" x14ac:dyDescent="0.25">
      <c r="C481" s="126" t="s">
        <v>473</v>
      </c>
      <c r="D481" s="191" t="s">
        <v>608</v>
      </c>
      <c r="E481" s="128">
        <v>19474000</v>
      </c>
      <c r="F481" s="128">
        <v>18322753</v>
      </c>
      <c r="G481" s="129">
        <v>14852875</v>
      </c>
      <c r="H481" s="214">
        <f>G481/F481</f>
        <v>0.81062463702916254</v>
      </c>
    </row>
    <row r="482" spans="3:8" x14ac:dyDescent="0.25">
      <c r="C482" s="126" t="s">
        <v>471</v>
      </c>
      <c r="D482" s="154" t="s">
        <v>601</v>
      </c>
      <c r="E482" s="128">
        <v>31943000</v>
      </c>
      <c r="F482" s="160">
        <v>32558709</v>
      </c>
      <c r="G482" s="129">
        <v>26361340</v>
      </c>
      <c r="H482" s="214">
        <f>G482/F482</f>
        <v>0.8096555671172343</v>
      </c>
    </row>
    <row r="483" spans="3:8" x14ac:dyDescent="0.25">
      <c r="C483" s="126"/>
      <c r="D483" s="118" t="s">
        <v>633</v>
      </c>
      <c r="E483" s="276">
        <f>SUM(E480:E482)</f>
        <v>153003000</v>
      </c>
      <c r="F483" s="276">
        <f>SUM(F480:F482)</f>
        <v>146084628</v>
      </c>
      <c r="G483" s="276">
        <f>SUM(G480:G482)</f>
        <v>127984641</v>
      </c>
      <c r="H483" s="220">
        <f>G483/F483</f>
        <v>0.87609930457570118</v>
      </c>
    </row>
    <row r="484" spans="3:8" x14ac:dyDescent="0.25">
      <c r="C484" s="148"/>
      <c r="D484" s="224"/>
      <c r="E484" s="150"/>
    </row>
    <row r="485" spans="3:8" x14ac:dyDescent="0.25">
      <c r="C485" s="148"/>
      <c r="D485" s="224"/>
      <c r="E485" s="150"/>
    </row>
    <row r="486" spans="3:8" x14ac:dyDescent="0.25">
      <c r="D486" s="487" t="s">
        <v>1193</v>
      </c>
      <c r="E486" s="487"/>
      <c r="F486" s="487"/>
      <c r="G486" s="487"/>
      <c r="H486" s="487"/>
    </row>
    <row r="487" spans="3:8" ht="33.6" customHeight="1" x14ac:dyDescent="0.25">
      <c r="C487" s="485" t="s">
        <v>201</v>
      </c>
      <c r="D487" s="485"/>
      <c r="E487" s="485"/>
      <c r="F487" s="485"/>
      <c r="G487" s="485"/>
      <c r="H487" s="485"/>
    </row>
    <row r="488" spans="3:8" ht="18" customHeight="1" x14ac:dyDescent="0.25">
      <c r="D488" s="433"/>
      <c r="E488" s="253"/>
      <c r="F488" s="486" t="s">
        <v>1024</v>
      </c>
      <c r="G488" s="486"/>
      <c r="H488" s="486"/>
    </row>
    <row r="489" spans="3:8" ht="47.25" customHeight="1" x14ac:dyDescent="0.25">
      <c r="C489" s="118" t="s">
        <v>594</v>
      </c>
      <c r="D489" s="118" t="s">
        <v>635</v>
      </c>
      <c r="E489" s="110" t="s">
        <v>1025</v>
      </c>
      <c r="F489" s="111" t="s">
        <v>1026</v>
      </c>
      <c r="G489" s="112" t="s">
        <v>1027</v>
      </c>
      <c r="H489" s="112" t="s">
        <v>667</v>
      </c>
    </row>
    <row r="490" spans="3:8" x14ac:dyDescent="0.25">
      <c r="C490" s="211" t="s">
        <v>535</v>
      </c>
      <c r="D490" s="211" t="s">
        <v>536</v>
      </c>
      <c r="E490" s="269" t="s">
        <v>596</v>
      </c>
      <c r="F490" s="269" t="s">
        <v>632</v>
      </c>
      <c r="G490" s="125" t="s">
        <v>668</v>
      </c>
      <c r="H490" s="125" t="s">
        <v>669</v>
      </c>
    </row>
    <row r="491" spans="3:8" ht="13.9" customHeight="1" x14ac:dyDescent="0.25">
      <c r="C491" s="126"/>
      <c r="D491" s="270" t="s">
        <v>636</v>
      </c>
      <c r="E491" s="110"/>
      <c r="F491" s="249"/>
      <c r="G491" s="212"/>
      <c r="H491" s="214"/>
    </row>
    <row r="492" spans="3:8" x14ac:dyDescent="0.25">
      <c r="C492" s="126" t="s">
        <v>472</v>
      </c>
      <c r="D492" s="191" t="s">
        <v>412</v>
      </c>
      <c r="E492" s="128">
        <v>24139000</v>
      </c>
      <c r="F492" s="128">
        <v>25428400</v>
      </c>
      <c r="G492" s="129">
        <v>20774323</v>
      </c>
      <c r="H492" s="214">
        <f>G492/F492</f>
        <v>0.81697326611190635</v>
      </c>
    </row>
    <row r="493" spans="3:8" ht="14.45" customHeight="1" x14ac:dyDescent="0.25">
      <c r="C493" s="126" t="s">
        <v>473</v>
      </c>
      <c r="D493" s="191" t="s">
        <v>608</v>
      </c>
      <c r="E493" s="128">
        <v>4296000</v>
      </c>
      <c r="F493" s="128">
        <v>4260213</v>
      </c>
      <c r="G493" s="129">
        <v>3165422</v>
      </c>
      <c r="H493" s="214">
        <f>G493/F493</f>
        <v>0.74301965652891067</v>
      </c>
    </row>
    <row r="494" spans="3:8" x14ac:dyDescent="0.25">
      <c r="C494" s="126" t="s">
        <v>471</v>
      </c>
      <c r="D494" s="154" t="s">
        <v>601</v>
      </c>
      <c r="E494" s="128">
        <v>28768000</v>
      </c>
      <c r="F494" s="160">
        <v>24489578</v>
      </c>
      <c r="G494" s="129">
        <v>15559099</v>
      </c>
      <c r="H494" s="214">
        <f>G494/F494</f>
        <v>0.63533552926065118</v>
      </c>
    </row>
    <row r="495" spans="3:8" x14ac:dyDescent="0.25">
      <c r="C495" s="126"/>
      <c r="D495" s="118" t="s">
        <v>637</v>
      </c>
      <c r="E495" s="109">
        <f>SUM(E492:E494)</f>
        <v>57203000</v>
      </c>
      <c r="F495" s="109">
        <f>SUM(F492:F494)</f>
        <v>54178191</v>
      </c>
      <c r="G495" s="109">
        <f>SUM(G492:G494)</f>
        <v>39498844</v>
      </c>
      <c r="H495" s="220">
        <f>G495/F495</f>
        <v>0.72905431633920736</v>
      </c>
    </row>
    <row r="496" spans="3:8" x14ac:dyDescent="0.25">
      <c r="C496" s="148"/>
      <c r="D496" s="224"/>
      <c r="E496" s="150"/>
    </row>
    <row r="497" spans="3:8" x14ac:dyDescent="0.25">
      <c r="D497" s="487" t="s">
        <v>1074</v>
      </c>
      <c r="E497" s="487"/>
      <c r="F497" s="487"/>
      <c r="G497" s="487"/>
      <c r="H497" s="487"/>
    </row>
    <row r="498" spans="3:8" x14ac:dyDescent="0.25">
      <c r="D498" s="119"/>
      <c r="E498" s="277"/>
      <c r="F498" s="278"/>
      <c r="G498" s="434"/>
      <c r="H498" s="434"/>
    </row>
    <row r="499" spans="3:8" x14ac:dyDescent="0.25">
      <c r="C499" s="491" t="s">
        <v>202</v>
      </c>
      <c r="D499" s="491"/>
      <c r="E499" s="491"/>
      <c r="F499" s="491"/>
      <c r="G499" s="491"/>
      <c r="H499" s="491"/>
    </row>
    <row r="500" spans="3:8" x14ac:dyDescent="0.25">
      <c r="D500" s="433"/>
      <c r="E500" s="253"/>
      <c r="F500" s="486" t="s">
        <v>1024</v>
      </c>
      <c r="G500" s="486"/>
      <c r="H500" s="486"/>
    </row>
    <row r="501" spans="3:8" ht="47.25" customHeight="1" x14ac:dyDescent="0.25">
      <c r="C501" s="118" t="s">
        <v>594</v>
      </c>
      <c r="D501" s="118" t="s">
        <v>631</v>
      </c>
      <c r="E501" s="110" t="s">
        <v>1025</v>
      </c>
      <c r="F501" s="111" t="s">
        <v>1026</v>
      </c>
      <c r="G501" s="112" t="s">
        <v>1027</v>
      </c>
      <c r="H501" s="112" t="s">
        <v>667</v>
      </c>
    </row>
    <row r="502" spans="3:8" x14ac:dyDescent="0.25">
      <c r="C502" s="211" t="s">
        <v>535</v>
      </c>
      <c r="D502" s="211" t="s">
        <v>536</v>
      </c>
      <c r="E502" s="269" t="s">
        <v>596</v>
      </c>
      <c r="F502" s="269" t="s">
        <v>632</v>
      </c>
      <c r="G502" s="125" t="s">
        <v>668</v>
      </c>
      <c r="H502" s="125" t="s">
        <v>669</v>
      </c>
    </row>
    <row r="503" spans="3:8" x14ac:dyDescent="0.25">
      <c r="C503" s="126"/>
      <c r="D503" s="270" t="s">
        <v>665</v>
      </c>
      <c r="E503" s="110"/>
      <c r="F503" s="249"/>
      <c r="G503" s="212"/>
      <c r="H503" s="214"/>
    </row>
    <row r="504" spans="3:8" x14ac:dyDescent="0.25">
      <c r="C504" s="126" t="s">
        <v>472</v>
      </c>
      <c r="D504" s="191" t="s">
        <v>413</v>
      </c>
      <c r="E504" s="128">
        <v>76266000</v>
      </c>
      <c r="F504" s="128">
        <v>92881228</v>
      </c>
      <c r="G504" s="129">
        <v>92329052</v>
      </c>
      <c r="H504" s="214">
        <f>G504/F504</f>
        <v>0.99405503122762329</v>
      </c>
    </row>
    <row r="505" spans="3:8" ht="13.9" customHeight="1" x14ac:dyDescent="0.25">
      <c r="C505" s="126" t="s">
        <v>473</v>
      </c>
      <c r="D505" s="191" t="s">
        <v>608</v>
      </c>
      <c r="E505" s="128">
        <v>13491000</v>
      </c>
      <c r="F505" s="128">
        <v>14452933</v>
      </c>
      <c r="G505" s="129">
        <v>13689725</v>
      </c>
      <c r="H505" s="214">
        <f>G505/F505</f>
        <v>0.94719355579936615</v>
      </c>
    </row>
    <row r="506" spans="3:8" x14ac:dyDescent="0.25">
      <c r="C506" s="126" t="s">
        <v>471</v>
      </c>
      <c r="D506" s="154" t="s">
        <v>601</v>
      </c>
      <c r="E506" s="128">
        <v>22232000</v>
      </c>
      <c r="F506" s="128">
        <v>27364608</v>
      </c>
      <c r="G506" s="129">
        <v>19948273</v>
      </c>
      <c r="H506" s="214">
        <f>G506/F506</f>
        <v>0.72898076961307101</v>
      </c>
    </row>
    <row r="507" spans="3:8" x14ac:dyDescent="0.25">
      <c r="C507" s="126"/>
      <c r="D507" s="118" t="s">
        <v>637</v>
      </c>
      <c r="E507" s="109">
        <f>SUM(E504:E506)</f>
        <v>111989000</v>
      </c>
      <c r="F507" s="109">
        <f>SUM(F504:F506)</f>
        <v>134698769</v>
      </c>
      <c r="G507" s="109">
        <f>SUM(G504:G506)</f>
        <v>125967050</v>
      </c>
      <c r="H507" s="220">
        <f>G507/F507</f>
        <v>0.93517595546845722</v>
      </c>
    </row>
    <row r="508" spans="3:8" x14ac:dyDescent="0.25">
      <c r="C508" s="148"/>
      <c r="D508" s="224"/>
      <c r="E508" s="150"/>
    </row>
    <row r="509" spans="3:8" x14ac:dyDescent="0.25">
      <c r="D509" s="487" t="s">
        <v>1194</v>
      </c>
      <c r="E509" s="487"/>
      <c r="F509" s="487"/>
      <c r="G509" s="487"/>
      <c r="H509" s="487"/>
    </row>
    <row r="510" spans="3:8" x14ac:dyDescent="0.25">
      <c r="D510" s="119"/>
      <c r="E510" s="277"/>
      <c r="F510" s="278"/>
      <c r="G510" s="434"/>
      <c r="H510" s="434"/>
    </row>
    <row r="511" spans="3:8" ht="15.6" customHeight="1" x14ac:dyDescent="0.25">
      <c r="C511" s="485" t="s">
        <v>203</v>
      </c>
      <c r="D511" s="485"/>
      <c r="E511" s="485"/>
      <c r="F511" s="485"/>
      <c r="G511" s="485"/>
      <c r="H511" s="485"/>
    </row>
    <row r="512" spans="3:8" x14ac:dyDescent="0.25">
      <c r="D512" s="433"/>
      <c r="E512" s="253"/>
      <c r="F512" s="486" t="s">
        <v>1024</v>
      </c>
      <c r="G512" s="486"/>
      <c r="H512" s="486"/>
    </row>
    <row r="513" spans="3:8" ht="47.25" customHeight="1" x14ac:dyDescent="0.25">
      <c r="C513" s="118" t="s">
        <v>594</v>
      </c>
      <c r="D513" s="118" t="s">
        <v>631</v>
      </c>
      <c r="E513" s="110" t="s">
        <v>1025</v>
      </c>
      <c r="F513" s="111" t="s">
        <v>1026</v>
      </c>
      <c r="G513" s="112" t="s">
        <v>1027</v>
      </c>
      <c r="H513" s="112" t="s">
        <v>667</v>
      </c>
    </row>
    <row r="514" spans="3:8" x14ac:dyDescent="0.25">
      <c r="C514" s="211" t="s">
        <v>535</v>
      </c>
      <c r="D514" s="211" t="s">
        <v>536</v>
      </c>
      <c r="E514" s="269" t="s">
        <v>596</v>
      </c>
      <c r="F514" s="269" t="s">
        <v>632</v>
      </c>
      <c r="G514" s="125" t="s">
        <v>668</v>
      </c>
      <c r="H514" s="125" t="s">
        <v>669</v>
      </c>
    </row>
    <row r="515" spans="3:8" x14ac:dyDescent="0.25">
      <c r="C515" s="126"/>
      <c r="D515" s="270" t="s">
        <v>666</v>
      </c>
      <c r="E515" s="110"/>
      <c r="F515" s="249"/>
      <c r="G515" s="212"/>
      <c r="H515" s="214"/>
    </row>
    <row r="516" spans="3:8" x14ac:dyDescent="0.25">
      <c r="C516" s="126" t="s">
        <v>472</v>
      </c>
      <c r="D516" s="191" t="s">
        <v>638</v>
      </c>
      <c r="E516" s="128">
        <v>83421000</v>
      </c>
      <c r="F516" s="128">
        <v>87034692</v>
      </c>
      <c r="G516" s="129">
        <v>86296259</v>
      </c>
      <c r="H516" s="214">
        <f>G516/F516</f>
        <v>0.99151564757648591</v>
      </c>
    </row>
    <row r="517" spans="3:8" ht="17.45" customHeight="1" x14ac:dyDescent="0.25">
      <c r="C517" s="126" t="s">
        <v>473</v>
      </c>
      <c r="D517" s="191" t="s">
        <v>608</v>
      </c>
      <c r="E517" s="128">
        <v>16186000</v>
      </c>
      <c r="F517" s="128">
        <v>16132678</v>
      </c>
      <c r="G517" s="129">
        <v>15097691</v>
      </c>
      <c r="H517" s="214">
        <f>G517/F517</f>
        <v>0.93584530727012594</v>
      </c>
    </row>
    <row r="518" spans="3:8" x14ac:dyDescent="0.25">
      <c r="C518" s="126" t="s">
        <v>471</v>
      </c>
      <c r="D518" s="154" t="s">
        <v>601</v>
      </c>
      <c r="E518" s="128">
        <v>45545000</v>
      </c>
      <c r="F518" s="160">
        <v>60305023</v>
      </c>
      <c r="G518" s="129">
        <v>46165630</v>
      </c>
      <c r="H518" s="214">
        <f>G518/F518</f>
        <v>0.76553540158669697</v>
      </c>
    </row>
    <row r="519" spans="3:8" x14ac:dyDescent="0.25">
      <c r="C519" s="210"/>
      <c r="D519" s="118" t="s">
        <v>637</v>
      </c>
      <c r="E519" s="109">
        <f>SUM(E516:E518)</f>
        <v>145152000</v>
      </c>
      <c r="F519" s="109">
        <f>SUM(F516:F518)</f>
        <v>163472393</v>
      </c>
      <c r="G519" s="109">
        <f>SUM(G516:G518)</f>
        <v>147559580</v>
      </c>
      <c r="H519" s="220">
        <f>G519/F519</f>
        <v>0.90265749030785891</v>
      </c>
    </row>
    <row r="520" spans="3:8" x14ac:dyDescent="0.25">
      <c r="C520" s="268"/>
      <c r="D520" s="224"/>
      <c r="E520" s="150"/>
    </row>
    <row r="521" spans="3:8" x14ac:dyDescent="0.25">
      <c r="C521" s="268"/>
      <c r="D521" s="487" t="s">
        <v>1195</v>
      </c>
      <c r="E521" s="487"/>
      <c r="F521" s="487"/>
      <c r="G521" s="487"/>
      <c r="H521" s="487"/>
    </row>
    <row r="522" spans="3:8" x14ac:dyDescent="0.25">
      <c r="C522" s="268"/>
      <c r="D522" s="434"/>
      <c r="E522" s="277"/>
    </row>
    <row r="523" spans="3:8" ht="15.75" customHeight="1" x14ac:dyDescent="0.25">
      <c r="C523" s="485" t="s">
        <v>688</v>
      </c>
      <c r="D523" s="485"/>
      <c r="E523" s="485"/>
      <c r="F523" s="485"/>
      <c r="G523" s="485"/>
      <c r="H523" s="485"/>
    </row>
    <row r="524" spans="3:8" x14ac:dyDescent="0.25">
      <c r="C524" s="268"/>
      <c r="D524" s="433"/>
      <c r="E524" s="480" t="s">
        <v>1024</v>
      </c>
      <c r="F524" s="480"/>
      <c r="G524" s="480"/>
      <c r="H524" s="480"/>
    </row>
    <row r="525" spans="3:8" ht="48" customHeight="1" x14ac:dyDescent="0.25">
      <c r="C525" s="118" t="s">
        <v>594</v>
      </c>
      <c r="D525" s="118" t="s">
        <v>595</v>
      </c>
      <c r="E525" s="110" t="s">
        <v>1025</v>
      </c>
      <c r="F525" s="111" t="s">
        <v>1026</v>
      </c>
      <c r="G525" s="112" t="s">
        <v>1027</v>
      </c>
      <c r="H525" s="112" t="s">
        <v>667</v>
      </c>
    </row>
    <row r="526" spans="3:8" x14ac:dyDescent="0.25">
      <c r="C526" s="211" t="s">
        <v>535</v>
      </c>
      <c r="D526" s="211" t="s">
        <v>536</v>
      </c>
      <c r="E526" s="269" t="s">
        <v>596</v>
      </c>
      <c r="F526" s="269" t="s">
        <v>632</v>
      </c>
      <c r="G526" s="125" t="s">
        <v>668</v>
      </c>
      <c r="H526" s="125" t="s">
        <v>669</v>
      </c>
    </row>
    <row r="527" spans="3:8" x14ac:dyDescent="0.25">
      <c r="C527" s="126" t="s">
        <v>537</v>
      </c>
      <c r="D527" s="191" t="s">
        <v>230</v>
      </c>
      <c r="E527" s="109">
        <v>533981966</v>
      </c>
      <c r="F527" s="109">
        <f>SUM(F421,F455,F468,F480,F492,F504,F516)</f>
        <v>559398067</v>
      </c>
      <c r="G527" s="109">
        <f>SUM(G421,G455,G468,G480,G492,G504,G516)</f>
        <v>525641445</v>
      </c>
      <c r="H527" s="220">
        <f>G527/F527</f>
        <v>0.9396554546907292</v>
      </c>
    </row>
    <row r="528" spans="3:8" ht="18" customHeight="1" x14ac:dyDescent="0.25">
      <c r="C528" s="126" t="s">
        <v>538</v>
      </c>
      <c r="D528" s="191" t="s">
        <v>240</v>
      </c>
      <c r="E528" s="109">
        <f t="shared" ref="E528:G529" si="65">E422+E456+E469+E481+E493+E505+E517</f>
        <v>100293064</v>
      </c>
      <c r="F528" s="109">
        <f>SUM(F422,F456,F469,F481,F493,F505,F517)</f>
        <v>97314421</v>
      </c>
      <c r="G528" s="109">
        <f>SUM(G422,G456,G469,G481,G493,G505,G517)</f>
        <v>85751843</v>
      </c>
      <c r="H528" s="220">
        <f t="shared" ref="H528:H539" si="66">G528/F528</f>
        <v>0.88118330375720988</v>
      </c>
    </row>
    <row r="529" spans="3:11" x14ac:dyDescent="0.25">
      <c r="C529" s="126" t="s">
        <v>539</v>
      </c>
      <c r="D529" s="154" t="s">
        <v>241</v>
      </c>
      <c r="E529" s="109">
        <f t="shared" si="65"/>
        <v>484521346</v>
      </c>
      <c r="F529" s="109">
        <f t="shared" si="65"/>
        <v>543731001</v>
      </c>
      <c r="G529" s="109">
        <f t="shared" si="65"/>
        <v>459512137</v>
      </c>
      <c r="H529" s="220">
        <f t="shared" si="66"/>
        <v>0.84510932088641388</v>
      </c>
    </row>
    <row r="530" spans="3:11" x14ac:dyDescent="0.25">
      <c r="C530" s="126" t="s">
        <v>540</v>
      </c>
      <c r="D530" s="154" t="s">
        <v>242</v>
      </c>
      <c r="E530" s="109">
        <f>E425</f>
        <v>7140000</v>
      </c>
      <c r="F530" s="109">
        <f t="shared" ref="F530:G530" si="67">F425</f>
        <v>8944227</v>
      </c>
      <c r="G530" s="109">
        <f t="shared" si="67"/>
        <v>8189807</v>
      </c>
      <c r="H530" s="220">
        <f t="shared" si="66"/>
        <v>0.9156528563060844</v>
      </c>
    </row>
    <row r="531" spans="3:11" x14ac:dyDescent="0.25">
      <c r="C531" s="126" t="s">
        <v>541</v>
      </c>
      <c r="D531" s="154" t="s">
        <v>243</v>
      </c>
      <c r="E531" s="109">
        <f>E424</f>
        <v>120276000</v>
      </c>
      <c r="F531" s="109">
        <f t="shared" ref="F531:G531" si="68">F424</f>
        <v>93102959</v>
      </c>
      <c r="G531" s="109">
        <f t="shared" si="68"/>
        <v>68829386</v>
      </c>
      <c r="H531" s="220">
        <f t="shared" si="66"/>
        <v>0.73928247543668291</v>
      </c>
    </row>
    <row r="532" spans="3:11" x14ac:dyDescent="0.25">
      <c r="C532" s="126" t="s">
        <v>542</v>
      </c>
      <c r="D532" s="154" t="s">
        <v>452</v>
      </c>
      <c r="E532" s="109">
        <v>46979460</v>
      </c>
      <c r="F532" s="109">
        <v>39559622</v>
      </c>
      <c r="G532" s="109">
        <v>0</v>
      </c>
      <c r="H532" s="220"/>
      <c r="I532" s="136"/>
    </row>
    <row r="533" spans="3:11" x14ac:dyDescent="0.25">
      <c r="C533" s="126" t="s">
        <v>543</v>
      </c>
      <c r="D533" s="154" t="s">
        <v>451</v>
      </c>
      <c r="E533" s="109">
        <f>SUM(E596,E632,E647,E663,E682,E697,E712)</f>
        <v>298638634</v>
      </c>
      <c r="F533" s="109">
        <f>SUM(F575,F632,F643,F659,F673,F692,F707)</f>
        <v>219301420</v>
      </c>
      <c r="G533" s="109">
        <f>SUM(G575,G632,G643,G659,G673,G692,G707)</f>
        <v>43940970</v>
      </c>
      <c r="H533" s="220">
        <f t="shared" si="66"/>
        <v>0.2003679228342434</v>
      </c>
    </row>
    <row r="534" spans="3:11" x14ac:dyDescent="0.25">
      <c r="C534" s="126" t="s">
        <v>544</v>
      </c>
      <c r="D534" s="154" t="s">
        <v>237</v>
      </c>
      <c r="E534" s="109">
        <v>0</v>
      </c>
      <c r="F534" s="109">
        <f>SUM(F590,F645,F661)</f>
        <v>37462954</v>
      </c>
      <c r="G534" s="109">
        <f>SUM(G590,G645,G661)</f>
        <v>34845844</v>
      </c>
      <c r="H534" s="220">
        <f t="shared" si="66"/>
        <v>0.93014138714208172</v>
      </c>
    </row>
    <row r="535" spans="3:11" x14ac:dyDescent="0.25">
      <c r="C535" s="126" t="s">
        <v>545</v>
      </c>
      <c r="D535" s="154" t="s">
        <v>238</v>
      </c>
      <c r="E535" s="109"/>
      <c r="F535" s="109"/>
      <c r="G535" s="109"/>
      <c r="H535" s="220"/>
    </row>
    <row r="536" spans="3:11" ht="15.75" hidden="1" customHeight="1" x14ac:dyDescent="0.25">
      <c r="C536" s="126" t="s">
        <v>546</v>
      </c>
      <c r="D536" s="154" t="s">
        <v>235</v>
      </c>
      <c r="E536" s="109"/>
      <c r="F536" s="110"/>
      <c r="G536" s="109" t="e">
        <f>#REF!</f>
        <v>#REF!</v>
      </c>
      <c r="H536" s="220" t="e">
        <f t="shared" si="66"/>
        <v>#REF!</v>
      </c>
    </row>
    <row r="537" spans="3:11" x14ac:dyDescent="0.25">
      <c r="C537" s="126" t="s">
        <v>547</v>
      </c>
      <c r="D537" s="154" t="s">
        <v>837</v>
      </c>
      <c r="E537" s="109">
        <v>0</v>
      </c>
      <c r="F537" s="109">
        <v>0</v>
      </c>
      <c r="G537" s="109">
        <v>0</v>
      </c>
      <c r="H537" s="220"/>
    </row>
    <row r="538" spans="3:11" x14ac:dyDescent="0.25">
      <c r="C538" s="126" t="s">
        <v>548</v>
      </c>
      <c r="D538" s="154" t="s">
        <v>207</v>
      </c>
      <c r="E538" s="109">
        <v>100000000</v>
      </c>
      <c r="F538" s="109">
        <f>F331+F426</f>
        <v>121351249</v>
      </c>
      <c r="G538" s="109">
        <f>G331+G426</f>
        <v>121351249</v>
      </c>
      <c r="H538" s="220">
        <f t="shared" si="66"/>
        <v>1</v>
      </c>
    </row>
    <row r="539" spans="3:11" x14ac:dyDescent="0.25">
      <c r="C539" s="126" t="s">
        <v>549</v>
      </c>
      <c r="D539" s="118" t="s">
        <v>248</v>
      </c>
      <c r="E539" s="166">
        <f>SUM(E527:E538)</f>
        <v>1691830470</v>
      </c>
      <c r="F539" s="166">
        <f>SUM(F527:F538)</f>
        <v>1720165920</v>
      </c>
      <c r="G539" s="166">
        <f>G527+G528+G529+G530+G531+G532+G533+G534+G537+G538</f>
        <v>1348062681</v>
      </c>
      <c r="H539" s="279">
        <f t="shared" si="66"/>
        <v>0.7836817747208944</v>
      </c>
      <c r="I539" s="280"/>
      <c r="J539" s="280"/>
      <c r="K539" s="281">
        <f>K350+K375+K398+K419+K436+K458</f>
        <v>0</v>
      </c>
    </row>
    <row r="540" spans="3:11" x14ac:dyDescent="0.25">
      <c r="C540" s="148"/>
      <c r="D540" s="224"/>
      <c r="E540" s="280"/>
      <c r="F540" s="280"/>
      <c r="G540" s="280"/>
      <c r="H540" s="190"/>
      <c r="I540" s="280"/>
      <c r="J540" s="280"/>
      <c r="K540" s="280"/>
    </row>
    <row r="541" spans="3:11" x14ac:dyDescent="0.25">
      <c r="C541" s="148"/>
      <c r="D541" s="224"/>
      <c r="E541" s="280"/>
      <c r="F541" s="280"/>
      <c r="G541" s="280"/>
      <c r="H541" s="190"/>
      <c r="I541" s="280"/>
      <c r="J541" s="280"/>
      <c r="K541" s="280"/>
    </row>
    <row r="542" spans="3:11" x14ac:dyDescent="0.25">
      <c r="C542" s="148"/>
      <c r="D542" s="435"/>
      <c r="E542" s="282"/>
      <c r="F542" s="282"/>
      <c r="G542" s="282"/>
      <c r="H542" s="268"/>
    </row>
    <row r="543" spans="3:11" x14ac:dyDescent="0.25">
      <c r="C543" s="148"/>
      <c r="D543" s="435"/>
      <c r="E543" s="282"/>
      <c r="F543" s="282"/>
      <c r="G543" s="282"/>
      <c r="H543" s="268"/>
    </row>
    <row r="544" spans="3:11" x14ac:dyDescent="0.25">
      <c r="C544" s="268"/>
      <c r="D544" s="487" t="s">
        <v>1196</v>
      </c>
      <c r="E544" s="487"/>
      <c r="F544" s="487"/>
      <c r="G544" s="487"/>
      <c r="H544" s="487"/>
    </row>
    <row r="545" spans="1:8" x14ac:dyDescent="0.25">
      <c r="D545" s="119"/>
      <c r="E545" s="283"/>
    </row>
    <row r="546" spans="1:8" x14ac:dyDescent="0.25">
      <c r="C546" s="492" t="s">
        <v>689</v>
      </c>
      <c r="D546" s="492"/>
      <c r="E546" s="492"/>
      <c r="F546" s="492"/>
      <c r="G546" s="492"/>
      <c r="H546" s="492"/>
    </row>
    <row r="547" spans="1:8" x14ac:dyDescent="0.25">
      <c r="D547" s="480" t="s">
        <v>1024</v>
      </c>
      <c r="E547" s="480"/>
      <c r="F547" s="480"/>
      <c r="G547" s="480"/>
      <c r="H547" s="480"/>
    </row>
    <row r="548" spans="1:8" ht="45.6" customHeight="1" x14ac:dyDescent="0.25">
      <c r="A548" s="51" t="s">
        <v>533</v>
      </c>
      <c r="B548" s="193" t="s">
        <v>209</v>
      </c>
      <c r="C548" s="284" t="s">
        <v>594</v>
      </c>
      <c r="D548" s="118" t="s">
        <v>639</v>
      </c>
      <c r="E548" s="110" t="s">
        <v>1025</v>
      </c>
      <c r="F548" s="111" t="s">
        <v>1026</v>
      </c>
      <c r="G548" s="112" t="s">
        <v>1027</v>
      </c>
      <c r="H548" s="112" t="s">
        <v>667</v>
      </c>
    </row>
    <row r="549" spans="1:8" x14ac:dyDescent="0.25">
      <c r="A549" s="52"/>
      <c r="B549" s="118" t="s">
        <v>535</v>
      </c>
      <c r="C549" s="211" t="s">
        <v>535</v>
      </c>
      <c r="D549" s="211" t="s">
        <v>536</v>
      </c>
      <c r="E549" s="269" t="s">
        <v>596</v>
      </c>
      <c r="F549" s="269" t="s">
        <v>632</v>
      </c>
      <c r="G549" s="125" t="s">
        <v>668</v>
      </c>
      <c r="H549" s="125" t="s">
        <v>669</v>
      </c>
    </row>
    <row r="550" spans="1:8" x14ac:dyDescent="0.25">
      <c r="A550" s="52" t="s">
        <v>767</v>
      </c>
      <c r="B550" s="118">
        <v>1</v>
      </c>
      <c r="C550" s="284"/>
      <c r="D550" s="156" t="s">
        <v>640</v>
      </c>
      <c r="E550" s="275"/>
      <c r="F550" s="249"/>
      <c r="G550" s="212"/>
      <c r="H550" s="214"/>
    </row>
    <row r="551" spans="1:8" x14ac:dyDescent="0.25">
      <c r="A551" s="52" t="s">
        <v>768</v>
      </c>
      <c r="B551" s="210"/>
      <c r="C551" s="285" t="s">
        <v>478</v>
      </c>
      <c r="D551" s="156" t="s">
        <v>641</v>
      </c>
      <c r="E551" s="110"/>
      <c r="F551" s="249"/>
      <c r="G551" s="212"/>
      <c r="H551" s="214"/>
    </row>
    <row r="552" spans="1:8" ht="15" customHeight="1" x14ac:dyDescent="0.25">
      <c r="A552" s="52" t="s">
        <v>769</v>
      </c>
      <c r="B552" s="210"/>
      <c r="C552" s="286"/>
      <c r="D552" s="191" t="s">
        <v>1036</v>
      </c>
      <c r="E552" s="255">
        <v>7500000</v>
      </c>
      <c r="F552" s="192"/>
      <c r="G552" s="212">
        <v>0</v>
      </c>
      <c r="H552" s="214"/>
    </row>
    <row r="553" spans="1:8" ht="17.45" customHeight="1" x14ac:dyDescent="0.25">
      <c r="A553" s="52" t="s">
        <v>766</v>
      </c>
      <c r="B553" s="210"/>
      <c r="C553" s="286"/>
      <c r="D553" s="154" t="s">
        <v>1037</v>
      </c>
      <c r="E553" s="255">
        <v>22157917</v>
      </c>
      <c r="F553" s="192">
        <v>20766329</v>
      </c>
      <c r="G553" s="212">
        <v>1370000</v>
      </c>
      <c r="H553" s="214">
        <f>G553/F553</f>
        <v>6.5972180253910065E-2</v>
      </c>
    </row>
    <row r="554" spans="1:8" ht="14.25" customHeight="1" x14ac:dyDescent="0.25">
      <c r="A554" s="52" t="s">
        <v>770</v>
      </c>
      <c r="B554" s="210"/>
      <c r="C554" s="286"/>
      <c r="D554" s="154" t="s">
        <v>1038</v>
      </c>
      <c r="E554" s="255">
        <v>2200000</v>
      </c>
      <c r="F554" s="192">
        <v>0</v>
      </c>
      <c r="G554" s="212">
        <v>0</v>
      </c>
      <c r="H554" s="214"/>
    </row>
    <row r="555" spans="1:8" ht="31.5" customHeight="1" x14ac:dyDescent="0.25">
      <c r="A555" s="52" t="s">
        <v>771</v>
      </c>
      <c r="B555" s="210"/>
      <c r="C555" s="286"/>
      <c r="D555" s="154" t="s">
        <v>1039</v>
      </c>
      <c r="E555" s="255">
        <v>33258267</v>
      </c>
      <c r="F555" s="192">
        <v>9787837</v>
      </c>
      <c r="G555" s="176">
        <v>0</v>
      </c>
      <c r="H555" s="214"/>
    </row>
    <row r="556" spans="1:8" ht="30.75" customHeight="1" x14ac:dyDescent="0.25">
      <c r="A556" s="52" t="s">
        <v>128</v>
      </c>
      <c r="B556" s="210"/>
      <c r="C556" s="286"/>
      <c r="D556" s="154" t="s">
        <v>1040</v>
      </c>
      <c r="E556" s="255">
        <v>32046431</v>
      </c>
      <c r="F556" s="192">
        <v>1391588</v>
      </c>
      <c r="G556" s="176">
        <v>1391588</v>
      </c>
      <c r="H556" s="214">
        <f>G556/F556</f>
        <v>1</v>
      </c>
    </row>
    <row r="557" spans="1:8" ht="47.25" x14ac:dyDescent="0.25">
      <c r="A557" s="52" t="s">
        <v>129</v>
      </c>
      <c r="B557" s="210"/>
      <c r="C557" s="286"/>
      <c r="D557" s="154" t="s">
        <v>814</v>
      </c>
      <c r="E557" s="255">
        <v>29889036</v>
      </c>
      <c r="F557" s="192">
        <v>23460470</v>
      </c>
      <c r="G557" s="213">
        <v>23460470</v>
      </c>
      <c r="H557" s="214">
        <f t="shared" ref="H557:H575" si="69">G557/F557</f>
        <v>1</v>
      </c>
    </row>
    <row r="558" spans="1:8" x14ac:dyDescent="0.25">
      <c r="A558" s="52" t="s">
        <v>130</v>
      </c>
      <c r="B558" s="210"/>
      <c r="C558" s="286"/>
      <c r="D558" s="154" t="s">
        <v>825</v>
      </c>
      <c r="E558" s="255">
        <v>146250000</v>
      </c>
      <c r="F558" s="192">
        <v>137969308</v>
      </c>
      <c r="G558" s="213"/>
      <c r="H558" s="214"/>
    </row>
    <row r="559" spans="1:8" x14ac:dyDescent="0.25">
      <c r="A559" s="52" t="s">
        <v>131</v>
      </c>
      <c r="B559" s="210"/>
      <c r="C559" s="286"/>
      <c r="D559" s="287" t="s">
        <v>836</v>
      </c>
      <c r="E559" s="255">
        <v>4470999</v>
      </c>
      <c r="F559" s="192">
        <v>3395159</v>
      </c>
      <c r="G559" s="213"/>
      <c r="H559" s="214"/>
    </row>
    <row r="560" spans="1:8" x14ac:dyDescent="0.25">
      <c r="A560" s="52" t="s">
        <v>132</v>
      </c>
      <c r="B560" s="210"/>
      <c r="C560" s="286"/>
      <c r="D560" s="287" t="s">
        <v>1041</v>
      </c>
      <c r="E560" s="255">
        <v>4193524</v>
      </c>
      <c r="F560" s="192"/>
      <c r="G560" s="213"/>
      <c r="H560" s="214"/>
    </row>
    <row r="561" spans="1:8" x14ac:dyDescent="0.25">
      <c r="A561" s="52" t="s">
        <v>133</v>
      </c>
      <c r="B561" s="210"/>
      <c r="C561" s="286"/>
      <c r="D561" s="287" t="s">
        <v>1042</v>
      </c>
      <c r="E561" s="255">
        <v>4445000</v>
      </c>
      <c r="F561" s="192">
        <v>0</v>
      </c>
      <c r="G561" s="213">
        <v>0</v>
      </c>
      <c r="H561" s="214"/>
    </row>
    <row r="562" spans="1:8" ht="16.5" customHeight="1" x14ac:dyDescent="0.25">
      <c r="A562" s="52" t="s">
        <v>134</v>
      </c>
      <c r="B562" s="210"/>
      <c r="C562" s="286"/>
      <c r="D562" s="288" t="s">
        <v>1043</v>
      </c>
      <c r="E562" s="255">
        <v>1058000</v>
      </c>
      <c r="F562" s="192">
        <v>1058000</v>
      </c>
      <c r="G562" s="213"/>
      <c r="H562" s="214"/>
    </row>
    <row r="563" spans="1:8" x14ac:dyDescent="0.25">
      <c r="A563" s="52" t="s">
        <v>135</v>
      </c>
      <c r="B563" s="210"/>
      <c r="C563" s="286"/>
      <c r="D563" s="210" t="s">
        <v>1049</v>
      </c>
      <c r="E563" s="255"/>
      <c r="F563" s="192">
        <v>391160</v>
      </c>
      <c r="G563" s="192">
        <v>391160</v>
      </c>
      <c r="H563" s="214">
        <f t="shared" si="69"/>
        <v>1</v>
      </c>
    </row>
    <row r="564" spans="1:8" x14ac:dyDescent="0.25">
      <c r="A564" s="52" t="s">
        <v>136</v>
      </c>
      <c r="B564" s="210"/>
      <c r="C564" s="286"/>
      <c r="D564" s="210" t="s">
        <v>1050</v>
      </c>
      <c r="E564" s="255"/>
      <c r="F564" s="192">
        <v>432366</v>
      </c>
      <c r="G564" s="192">
        <v>432366</v>
      </c>
      <c r="H564" s="214">
        <f t="shared" si="69"/>
        <v>1</v>
      </c>
    </row>
    <row r="565" spans="1:8" x14ac:dyDescent="0.25">
      <c r="A565" s="52" t="s">
        <v>137</v>
      </c>
      <c r="B565" s="210"/>
      <c r="C565" s="286"/>
      <c r="D565" s="287" t="s">
        <v>1051</v>
      </c>
      <c r="E565" s="255"/>
      <c r="F565" s="192">
        <v>1279017</v>
      </c>
      <c r="G565" s="192">
        <v>1279017</v>
      </c>
      <c r="H565" s="214">
        <f t="shared" si="69"/>
        <v>1</v>
      </c>
    </row>
    <row r="566" spans="1:8" x14ac:dyDescent="0.25">
      <c r="A566" s="52" t="s">
        <v>138</v>
      </c>
      <c r="B566" s="210"/>
      <c r="C566" s="286"/>
      <c r="D566" s="287" t="s">
        <v>1052</v>
      </c>
      <c r="E566" s="255"/>
      <c r="F566" s="192">
        <v>7368071</v>
      </c>
      <c r="G566" s="192">
        <v>7368071</v>
      </c>
      <c r="H566" s="214">
        <f t="shared" si="69"/>
        <v>1</v>
      </c>
    </row>
    <row r="567" spans="1:8" x14ac:dyDescent="0.25">
      <c r="A567" s="52" t="s">
        <v>139</v>
      </c>
      <c r="B567" s="210"/>
      <c r="C567" s="286"/>
      <c r="D567" s="287" t="s">
        <v>1053</v>
      </c>
      <c r="E567" s="255"/>
      <c r="F567" s="192">
        <v>118341</v>
      </c>
      <c r="G567" s="192">
        <v>118341</v>
      </c>
      <c r="H567" s="214">
        <f t="shared" si="69"/>
        <v>1</v>
      </c>
    </row>
    <row r="568" spans="1:8" x14ac:dyDescent="0.25">
      <c r="A568" s="52" t="s">
        <v>140</v>
      </c>
      <c r="B568" s="210"/>
      <c r="C568" s="286"/>
      <c r="D568" s="287" t="s">
        <v>1054</v>
      </c>
      <c r="E568" s="255"/>
      <c r="F568" s="192">
        <v>800000</v>
      </c>
      <c r="G568" s="192">
        <v>800000</v>
      </c>
      <c r="H568" s="214">
        <f t="shared" si="69"/>
        <v>1</v>
      </c>
    </row>
    <row r="569" spans="1:8" hidden="1" x14ac:dyDescent="0.25">
      <c r="A569" s="52" t="s">
        <v>141</v>
      </c>
      <c r="B569" s="289"/>
      <c r="C569" s="290"/>
      <c r="D569" s="291"/>
      <c r="E569" s="255"/>
      <c r="F569" s="192"/>
      <c r="G569" s="213"/>
      <c r="H569" s="214" t="e">
        <f t="shared" si="69"/>
        <v>#DIV/0!</v>
      </c>
    </row>
    <row r="570" spans="1:8" hidden="1" x14ac:dyDescent="0.25">
      <c r="A570" s="52" t="s">
        <v>142</v>
      </c>
      <c r="B570" s="268"/>
      <c r="C570" s="126"/>
      <c r="D570" s="292"/>
      <c r="E570" s="255"/>
      <c r="F570" s="192"/>
      <c r="G570" s="213"/>
      <c r="H570" s="214" t="e">
        <f t="shared" si="69"/>
        <v>#DIV/0!</v>
      </c>
    </row>
    <row r="571" spans="1:8" hidden="1" x14ac:dyDescent="0.25">
      <c r="A571" s="52" t="s">
        <v>143</v>
      </c>
      <c r="B571" s="268"/>
      <c r="C571" s="293"/>
      <c r="D571" s="292"/>
      <c r="E571" s="255"/>
      <c r="F571" s="192"/>
      <c r="G571" s="213"/>
      <c r="H571" s="214" t="e">
        <f t="shared" si="69"/>
        <v>#DIV/0!</v>
      </c>
    </row>
    <row r="572" spans="1:8" hidden="1" x14ac:dyDescent="0.25">
      <c r="A572" s="52" t="s">
        <v>144</v>
      </c>
      <c r="B572" s="268"/>
      <c r="C572" s="293"/>
      <c r="D572" s="292"/>
      <c r="E572" s="255"/>
      <c r="F572" s="192"/>
      <c r="G572" s="213"/>
      <c r="H572" s="214" t="e">
        <f t="shared" si="69"/>
        <v>#DIV/0!</v>
      </c>
    </row>
    <row r="573" spans="1:8" x14ac:dyDescent="0.25">
      <c r="A573" s="52" t="s">
        <v>145</v>
      </c>
      <c r="B573" s="268"/>
      <c r="C573" s="293"/>
      <c r="D573" s="287" t="s">
        <v>1061</v>
      </c>
      <c r="E573" s="255"/>
      <c r="F573" s="192">
        <v>9960</v>
      </c>
      <c r="G573" s="213">
        <v>9960</v>
      </c>
      <c r="H573" s="214">
        <f t="shared" si="69"/>
        <v>1</v>
      </c>
    </row>
    <row r="574" spans="1:8" ht="31.5" x14ac:dyDescent="0.25">
      <c r="A574" s="52"/>
      <c r="B574" s="268"/>
      <c r="C574" s="293"/>
      <c r="D574" s="287" t="s">
        <v>1062</v>
      </c>
      <c r="E574" s="255"/>
      <c r="F574" s="192">
        <v>1073793</v>
      </c>
      <c r="G574" s="213"/>
      <c r="H574" s="214"/>
    </row>
    <row r="575" spans="1:8" x14ac:dyDescent="0.25">
      <c r="A575" s="52" t="s">
        <v>146</v>
      </c>
      <c r="B575" s="294"/>
      <c r="C575" s="293"/>
      <c r="D575" s="295" t="s">
        <v>633</v>
      </c>
      <c r="E575" s="180">
        <f>SUM(E552:E573)</f>
        <v>287469174</v>
      </c>
      <c r="F575" s="233">
        <f>SUM(F553:F574)</f>
        <v>209301399</v>
      </c>
      <c r="G575" s="233">
        <f>SUM(G552:G573)</f>
        <v>36620973</v>
      </c>
      <c r="H575" s="214">
        <f t="shared" si="69"/>
        <v>0.174967645581767</v>
      </c>
    </row>
    <row r="576" spans="1:8" x14ac:dyDescent="0.25">
      <c r="A576" s="52" t="s">
        <v>147</v>
      </c>
      <c r="B576" s="210"/>
      <c r="C576" s="286"/>
      <c r="D576" s="219"/>
      <c r="E576" s="255"/>
      <c r="F576" s="212"/>
      <c r="G576" s="213"/>
      <c r="H576" s="214"/>
    </row>
    <row r="577" spans="1:8" x14ac:dyDescent="0.25">
      <c r="A577" s="52" t="s">
        <v>148</v>
      </c>
      <c r="B577" s="210"/>
      <c r="C577" s="285" t="s">
        <v>479</v>
      </c>
      <c r="D577" s="193" t="s">
        <v>642</v>
      </c>
      <c r="E577" s="255"/>
      <c r="F577" s="212"/>
      <c r="G577" s="128"/>
      <c r="H577" s="214"/>
    </row>
    <row r="578" spans="1:8" ht="31.5" customHeight="1" x14ac:dyDescent="0.25">
      <c r="A578" s="52" t="s">
        <v>149</v>
      </c>
      <c r="B578" s="210"/>
      <c r="C578" s="286"/>
      <c r="D578" s="296" t="s">
        <v>1059</v>
      </c>
      <c r="E578" s="255"/>
      <c r="F578" s="192">
        <v>32908992</v>
      </c>
      <c r="G578" s="128">
        <v>32908992</v>
      </c>
      <c r="H578" s="214"/>
    </row>
    <row r="579" spans="1:8" x14ac:dyDescent="0.25">
      <c r="A579" s="52" t="s">
        <v>150</v>
      </c>
      <c r="B579" s="210"/>
      <c r="C579" s="286"/>
      <c r="D579" s="287" t="s">
        <v>1060</v>
      </c>
      <c r="E579" s="255"/>
      <c r="F579" s="192">
        <v>1936852</v>
      </c>
      <c r="G579" s="213">
        <v>1936852</v>
      </c>
      <c r="H579" s="214"/>
    </row>
    <row r="580" spans="1:8" x14ac:dyDescent="0.25">
      <c r="A580" s="52" t="s">
        <v>151</v>
      </c>
      <c r="B580" s="210"/>
      <c r="C580" s="286"/>
      <c r="D580" s="287"/>
      <c r="E580" s="255"/>
      <c r="F580" s="192"/>
      <c r="G580" s="213"/>
      <c r="H580" s="214"/>
    </row>
    <row r="581" spans="1:8" hidden="1" x14ac:dyDescent="0.25">
      <c r="A581" s="52" t="s">
        <v>152</v>
      </c>
      <c r="B581" s="210"/>
      <c r="C581" s="286"/>
      <c r="D581" s="287"/>
      <c r="E581" s="255"/>
      <c r="F581" s="192"/>
      <c r="G581" s="128"/>
      <c r="H581" s="214"/>
    </row>
    <row r="582" spans="1:8" ht="31.5" hidden="1" customHeight="1" x14ac:dyDescent="0.25">
      <c r="A582" s="52" t="s">
        <v>488</v>
      </c>
      <c r="B582" s="210"/>
      <c r="C582" s="286"/>
      <c r="D582" s="287"/>
      <c r="E582" s="255"/>
      <c r="F582" s="192"/>
      <c r="G582" s="213"/>
      <c r="H582" s="214"/>
    </row>
    <row r="583" spans="1:8" ht="47.25" hidden="1" customHeight="1" x14ac:dyDescent="0.25">
      <c r="A583" s="52" t="s">
        <v>489</v>
      </c>
      <c r="B583" s="210"/>
      <c r="C583" s="286"/>
      <c r="D583" s="287"/>
      <c r="E583" s="255"/>
      <c r="F583" s="192"/>
      <c r="G583" s="213"/>
      <c r="H583" s="214"/>
    </row>
    <row r="584" spans="1:8" hidden="1" x14ac:dyDescent="0.25">
      <c r="A584" s="52" t="s">
        <v>153</v>
      </c>
      <c r="B584" s="210"/>
      <c r="C584" s="286"/>
      <c r="D584" s="154"/>
      <c r="E584" s="297"/>
      <c r="F584" s="192"/>
      <c r="G584" s="297"/>
      <c r="H584" s="220"/>
    </row>
    <row r="585" spans="1:8" hidden="1" x14ac:dyDescent="0.25">
      <c r="A585" s="52" t="s">
        <v>154</v>
      </c>
      <c r="B585" s="210"/>
      <c r="C585" s="286"/>
      <c r="D585" s="154"/>
      <c r="E585" s="255"/>
      <c r="F585" s="192"/>
      <c r="G585" s="213"/>
      <c r="H585" s="214"/>
    </row>
    <row r="586" spans="1:8" hidden="1" x14ac:dyDescent="0.25">
      <c r="A586" s="52" t="s">
        <v>155</v>
      </c>
      <c r="B586" s="210"/>
      <c r="C586" s="286"/>
      <c r="D586" s="154"/>
      <c r="E586" s="255"/>
      <c r="F586" s="192"/>
      <c r="G586" s="213"/>
      <c r="H586" s="214"/>
    </row>
    <row r="587" spans="1:8" hidden="1" x14ac:dyDescent="0.25">
      <c r="A587" s="52" t="s">
        <v>156</v>
      </c>
      <c r="B587" s="210"/>
      <c r="C587" s="286"/>
      <c r="D587" s="287"/>
      <c r="E587" s="255"/>
      <c r="F587" s="192"/>
      <c r="G587" s="213"/>
      <c r="H587" s="214"/>
    </row>
    <row r="588" spans="1:8" hidden="1" x14ac:dyDescent="0.25">
      <c r="A588" s="52" t="s">
        <v>157</v>
      </c>
      <c r="B588" s="210"/>
      <c r="C588" s="286"/>
      <c r="D588" s="154"/>
      <c r="E588" s="255"/>
      <c r="F588" s="192"/>
      <c r="G588" s="213"/>
      <c r="H588" s="214"/>
    </row>
    <row r="589" spans="1:8" x14ac:dyDescent="0.25">
      <c r="A589" s="52" t="s">
        <v>490</v>
      </c>
      <c r="B589" s="210"/>
      <c r="C589" s="286"/>
      <c r="D589" s="154"/>
      <c r="E589" s="255"/>
      <c r="F589" s="192"/>
      <c r="G589" s="213"/>
      <c r="H589" s="214"/>
    </row>
    <row r="590" spans="1:8" x14ac:dyDescent="0.25">
      <c r="A590" s="52" t="s">
        <v>158</v>
      </c>
      <c r="B590" s="210"/>
      <c r="C590" s="286"/>
      <c r="D590" s="118" t="s">
        <v>633</v>
      </c>
      <c r="E590" s="180">
        <f>SUM(E578:E589)</f>
        <v>0</v>
      </c>
      <c r="F590" s="298">
        <f t="shared" ref="F590:G590" si="70">SUM(F578:F589)</f>
        <v>34845844</v>
      </c>
      <c r="G590" s="180">
        <f t="shared" si="70"/>
        <v>34845844</v>
      </c>
      <c r="H590" s="242"/>
    </row>
    <row r="591" spans="1:8" x14ac:dyDescent="0.25">
      <c r="A591" s="52" t="s">
        <v>159</v>
      </c>
      <c r="B591" s="210"/>
      <c r="C591" s="286"/>
      <c r="D591" s="154"/>
      <c r="E591" s="176"/>
      <c r="F591" s="299"/>
      <c r="G591" s="213"/>
      <c r="H591" s="242"/>
    </row>
    <row r="592" spans="1:8" ht="15.75" hidden="1" customHeight="1" x14ac:dyDescent="0.25">
      <c r="A592" s="52" t="s">
        <v>491</v>
      </c>
      <c r="B592" s="210"/>
      <c r="C592" s="286"/>
      <c r="D592" s="287"/>
      <c r="E592" s="176"/>
      <c r="F592" s="299"/>
      <c r="G592" s="213"/>
      <c r="H592" s="242"/>
    </row>
    <row r="593" spans="1:8" ht="17.25" hidden="1" customHeight="1" x14ac:dyDescent="0.25">
      <c r="A593" s="52" t="s">
        <v>492</v>
      </c>
      <c r="B593" s="210"/>
      <c r="C593" s="286"/>
      <c r="D593" s="118"/>
      <c r="E593" s="109"/>
      <c r="F593" s="298"/>
      <c r="G593" s="109"/>
      <c r="H593" s="242"/>
    </row>
    <row r="594" spans="1:8" ht="17.25" customHeight="1" x14ac:dyDescent="0.25">
      <c r="A594" s="52" t="s">
        <v>493</v>
      </c>
      <c r="B594" s="210"/>
      <c r="C594" s="293"/>
      <c r="D594" s="156" t="s">
        <v>1044</v>
      </c>
      <c r="E594" s="109"/>
      <c r="F594" s="298"/>
      <c r="G594" s="109"/>
      <c r="H594" s="242"/>
    </row>
    <row r="595" spans="1:8" x14ac:dyDescent="0.25">
      <c r="A595" s="52" t="s">
        <v>510</v>
      </c>
      <c r="B595" s="210"/>
      <c r="C595" s="293"/>
      <c r="D595" s="156" t="s">
        <v>837</v>
      </c>
      <c r="E595" s="109"/>
      <c r="F595" s="298"/>
      <c r="G595" s="109"/>
      <c r="H595" s="242"/>
    </row>
    <row r="596" spans="1:8" x14ac:dyDescent="0.25">
      <c r="A596" s="52" t="s">
        <v>511</v>
      </c>
      <c r="B596" s="210"/>
      <c r="C596" s="286"/>
      <c r="D596" s="270" t="s">
        <v>210</v>
      </c>
      <c r="E596" s="109">
        <f>E575+E590+E595</f>
        <v>287469174</v>
      </c>
      <c r="F596" s="298">
        <f>F575+F590+F595+F594</f>
        <v>244147243</v>
      </c>
      <c r="G596" s="109">
        <f>G575+G590+G595+G594</f>
        <v>71466817</v>
      </c>
      <c r="H596" s="214"/>
    </row>
    <row r="597" spans="1:8" ht="15.75" hidden="1" customHeight="1" x14ac:dyDescent="0.25">
      <c r="A597" s="52" t="s">
        <v>511</v>
      </c>
      <c r="B597" s="210"/>
      <c r="C597" s="286"/>
      <c r="D597" s="118"/>
      <c r="E597" s="109"/>
      <c r="F597" s="269"/>
      <c r="G597" s="215"/>
      <c r="H597" s="214"/>
    </row>
    <row r="598" spans="1:8" ht="15.75" hidden="1" customHeight="1" x14ac:dyDescent="0.25">
      <c r="A598" s="52" t="s">
        <v>512</v>
      </c>
      <c r="B598" s="210"/>
      <c r="C598" s="285"/>
      <c r="D598" s="156"/>
      <c r="E598" s="109"/>
      <c r="F598" s="269"/>
      <c r="G598" s="215"/>
      <c r="H598" s="214"/>
    </row>
    <row r="599" spans="1:8" ht="15.75" hidden="1" customHeight="1" x14ac:dyDescent="0.25">
      <c r="A599" s="52" t="s">
        <v>513</v>
      </c>
      <c r="B599" s="210"/>
      <c r="C599" s="286"/>
      <c r="D599" s="154"/>
      <c r="E599" s="128"/>
      <c r="F599" s="300"/>
      <c r="G599" s="213"/>
      <c r="H599" s="214"/>
    </row>
    <row r="600" spans="1:8" ht="15.75" hidden="1" customHeight="1" x14ac:dyDescent="0.25">
      <c r="A600" s="52" t="s">
        <v>514</v>
      </c>
      <c r="B600" s="210"/>
      <c r="C600" s="286"/>
      <c r="D600" s="154"/>
      <c r="E600" s="128"/>
      <c r="F600" s="300"/>
      <c r="G600" s="213"/>
      <c r="H600" s="214"/>
    </row>
    <row r="601" spans="1:8" ht="15.75" hidden="1" customHeight="1" x14ac:dyDescent="0.25">
      <c r="A601" s="52" t="s">
        <v>515</v>
      </c>
      <c r="B601" s="210"/>
      <c r="C601" s="286"/>
      <c r="D601" s="154"/>
      <c r="E601" s="128"/>
      <c r="F601" s="300"/>
      <c r="G601" s="213"/>
      <c r="H601" s="214"/>
    </row>
    <row r="602" spans="1:8" ht="15.75" hidden="1" customHeight="1" x14ac:dyDescent="0.25">
      <c r="A602" s="52" t="s">
        <v>516</v>
      </c>
      <c r="B602" s="210"/>
      <c r="C602" s="286"/>
      <c r="D602" s="118"/>
      <c r="E602" s="109"/>
      <c r="F602" s="269">
        <f>SUM(F599:F601)</f>
        <v>0</v>
      </c>
      <c r="G602" s="301"/>
      <c r="H602" s="214"/>
    </row>
    <row r="603" spans="1:8" ht="15.75" hidden="1" customHeight="1" x14ac:dyDescent="0.25">
      <c r="A603" s="52" t="s">
        <v>517</v>
      </c>
      <c r="B603" s="210"/>
      <c r="C603" s="286"/>
      <c r="D603" s="118"/>
      <c r="E603" s="128"/>
      <c r="F603" s="269"/>
      <c r="G603" s="212"/>
      <c r="H603" s="214"/>
    </row>
    <row r="604" spans="1:8" ht="15.75" hidden="1" customHeight="1" x14ac:dyDescent="0.25">
      <c r="A604" s="52"/>
      <c r="B604" s="210"/>
      <c r="C604" s="286"/>
      <c r="D604" s="270"/>
      <c r="E604" s="109"/>
      <c r="F604" s="110"/>
      <c r="G604" s="166"/>
      <c r="H604" s="214"/>
    </row>
    <row r="605" spans="1:8" x14ac:dyDescent="0.25">
      <c r="C605" s="148"/>
      <c r="D605" s="302"/>
      <c r="E605" s="150"/>
    </row>
    <row r="606" spans="1:8" x14ac:dyDescent="0.25">
      <c r="D606" s="487" t="s">
        <v>1197</v>
      </c>
      <c r="E606" s="487"/>
      <c r="F606" s="487"/>
      <c r="G606" s="487"/>
      <c r="H606" s="487"/>
    </row>
    <row r="607" spans="1:8" x14ac:dyDescent="0.25">
      <c r="D607" s="119"/>
      <c r="E607" s="283"/>
    </row>
    <row r="608" spans="1:8" x14ac:dyDescent="0.25">
      <c r="C608" s="492" t="s">
        <v>690</v>
      </c>
      <c r="D608" s="492"/>
      <c r="E608" s="492"/>
      <c r="F608" s="492"/>
      <c r="G608" s="492"/>
      <c r="H608" s="492"/>
    </row>
    <row r="609" spans="1:8" x14ac:dyDescent="0.25">
      <c r="D609" s="480" t="s">
        <v>1024</v>
      </c>
      <c r="E609" s="480"/>
      <c r="F609" s="480"/>
      <c r="G609" s="480"/>
      <c r="H609" s="480"/>
    </row>
    <row r="610" spans="1:8" ht="47.25" customHeight="1" x14ac:dyDescent="0.25">
      <c r="A610" s="51" t="s">
        <v>533</v>
      </c>
      <c r="B610" s="193" t="s">
        <v>209</v>
      </c>
      <c r="C610" s="284" t="s">
        <v>594</v>
      </c>
      <c r="D610" s="118" t="s">
        <v>639</v>
      </c>
      <c r="E610" s="110" t="s">
        <v>1025</v>
      </c>
      <c r="F610" s="111" t="s">
        <v>1026</v>
      </c>
      <c r="G610" s="112" t="s">
        <v>1027</v>
      </c>
      <c r="H610" s="112" t="s">
        <v>667</v>
      </c>
    </row>
    <row r="611" spans="1:8" x14ac:dyDescent="0.25">
      <c r="A611" s="52"/>
      <c r="B611" s="118" t="s">
        <v>535</v>
      </c>
      <c r="C611" s="211" t="s">
        <v>535</v>
      </c>
      <c r="D611" s="211" t="s">
        <v>536</v>
      </c>
      <c r="E611" s="269" t="s">
        <v>596</v>
      </c>
      <c r="F611" s="269" t="s">
        <v>632</v>
      </c>
      <c r="G611" s="125" t="s">
        <v>668</v>
      </c>
      <c r="H611" s="125" t="s">
        <v>669</v>
      </c>
    </row>
    <row r="612" spans="1:8" x14ac:dyDescent="0.25">
      <c r="A612" s="52" t="s">
        <v>767</v>
      </c>
      <c r="B612" s="118">
        <v>1</v>
      </c>
      <c r="C612" s="284"/>
      <c r="D612" s="156" t="s">
        <v>643</v>
      </c>
      <c r="E612" s="275"/>
      <c r="F612" s="249"/>
      <c r="G612" s="212"/>
      <c r="H612" s="214"/>
    </row>
    <row r="613" spans="1:8" x14ac:dyDescent="0.25">
      <c r="A613" s="52" t="s">
        <v>768</v>
      </c>
      <c r="B613" s="118"/>
      <c r="C613" s="284" t="s">
        <v>478</v>
      </c>
      <c r="D613" s="156" t="s">
        <v>216</v>
      </c>
      <c r="E613" s="276"/>
      <c r="F613" s="249">
        <v>0</v>
      </c>
      <c r="G613" s="212"/>
      <c r="H613" s="214"/>
    </row>
    <row r="614" spans="1:8" x14ac:dyDescent="0.25">
      <c r="A614" s="52" t="s">
        <v>769</v>
      </c>
      <c r="B614" s="118"/>
      <c r="C614" s="284"/>
      <c r="D614" s="287" t="s">
        <v>1045</v>
      </c>
      <c r="E614" s="303">
        <v>398000</v>
      </c>
      <c r="F614" s="249">
        <v>398000</v>
      </c>
      <c r="G614" s="212">
        <v>398000</v>
      </c>
      <c r="H614" s="214">
        <f t="shared" ref="H614:H632" si="71">G614/F614</f>
        <v>1</v>
      </c>
    </row>
    <row r="615" spans="1:8" x14ac:dyDescent="0.25">
      <c r="A615" s="52" t="s">
        <v>766</v>
      </c>
      <c r="B615" s="118"/>
      <c r="C615" s="284"/>
      <c r="D615" s="287"/>
      <c r="E615" s="303"/>
      <c r="F615" s="249"/>
      <c r="G615" s="212"/>
      <c r="H615" s="214"/>
    </row>
    <row r="616" spans="1:8" x14ac:dyDescent="0.25">
      <c r="A616" s="52" t="s">
        <v>770</v>
      </c>
      <c r="B616" s="118"/>
      <c r="C616" s="284"/>
      <c r="D616" s="118" t="s">
        <v>633</v>
      </c>
      <c r="E616" s="276">
        <f>SUM(E614:E615)</f>
        <v>398000</v>
      </c>
      <c r="F616" s="275">
        <f>SUM(F614:F615)</f>
        <v>398000</v>
      </c>
      <c r="G616" s="276">
        <f>SUM(G614:G615)</f>
        <v>398000</v>
      </c>
      <c r="H616" s="220">
        <f t="shared" si="71"/>
        <v>1</v>
      </c>
    </row>
    <row r="617" spans="1:8" x14ac:dyDescent="0.25">
      <c r="A617" s="52" t="s">
        <v>771</v>
      </c>
      <c r="B617" s="118"/>
      <c r="C617" s="284"/>
      <c r="D617" s="156"/>
      <c r="E617" s="276"/>
      <c r="F617" s="249"/>
      <c r="G617" s="212"/>
      <c r="H617" s="214"/>
    </row>
    <row r="618" spans="1:8" x14ac:dyDescent="0.25">
      <c r="A618" s="52" t="s">
        <v>128</v>
      </c>
      <c r="B618" s="210"/>
      <c r="C618" s="285" t="s">
        <v>478</v>
      </c>
      <c r="D618" s="156" t="s">
        <v>211</v>
      </c>
      <c r="E618" s="110"/>
      <c r="F618" s="249"/>
      <c r="G618" s="212"/>
      <c r="H618" s="214"/>
    </row>
    <row r="619" spans="1:8" x14ac:dyDescent="0.25">
      <c r="A619" s="52" t="s">
        <v>129</v>
      </c>
      <c r="B619" s="210"/>
      <c r="C619" s="286"/>
      <c r="D619" s="191" t="s">
        <v>1046</v>
      </c>
      <c r="E619" s="128">
        <v>300000</v>
      </c>
      <c r="F619" s="134">
        <v>356000</v>
      </c>
      <c r="G619" s="212">
        <v>356000</v>
      </c>
      <c r="H619" s="214">
        <f t="shared" si="71"/>
        <v>1</v>
      </c>
    </row>
    <row r="620" spans="1:8" x14ac:dyDescent="0.25">
      <c r="A620" s="52" t="s">
        <v>130</v>
      </c>
      <c r="B620" s="210"/>
      <c r="C620" s="286"/>
      <c r="D620" s="287" t="s">
        <v>1047</v>
      </c>
      <c r="E620" s="128">
        <v>700000</v>
      </c>
      <c r="F620" s="134">
        <v>700000</v>
      </c>
      <c r="G620" s="212">
        <v>534867</v>
      </c>
      <c r="H620" s="214">
        <f t="shared" si="71"/>
        <v>0.76409571428571432</v>
      </c>
    </row>
    <row r="621" spans="1:8" x14ac:dyDescent="0.25">
      <c r="A621" s="52"/>
      <c r="B621" s="210"/>
      <c r="C621" s="286"/>
      <c r="D621" s="287" t="s">
        <v>1055</v>
      </c>
      <c r="E621" s="128"/>
      <c r="F621" s="134">
        <v>315000</v>
      </c>
      <c r="G621" s="212">
        <v>315000</v>
      </c>
      <c r="H621" s="214">
        <f t="shared" si="71"/>
        <v>1</v>
      </c>
    </row>
    <row r="622" spans="1:8" x14ac:dyDescent="0.25">
      <c r="A622" s="52"/>
      <c r="B622" s="210"/>
      <c r="C622" s="286"/>
      <c r="D622" s="287" t="s">
        <v>1056</v>
      </c>
      <c r="E622" s="128"/>
      <c r="F622" s="134">
        <v>15000</v>
      </c>
      <c r="G622" s="212">
        <v>15000</v>
      </c>
      <c r="H622" s="214">
        <f t="shared" si="71"/>
        <v>1</v>
      </c>
    </row>
    <row r="623" spans="1:8" x14ac:dyDescent="0.25">
      <c r="A623" s="52"/>
      <c r="B623" s="210"/>
      <c r="C623" s="286"/>
      <c r="D623" s="287" t="s">
        <v>1057</v>
      </c>
      <c r="E623" s="128"/>
      <c r="F623" s="134">
        <v>36900</v>
      </c>
      <c r="G623" s="212">
        <v>36900</v>
      </c>
      <c r="H623" s="214">
        <f t="shared" si="71"/>
        <v>1</v>
      </c>
    </row>
    <row r="624" spans="1:8" x14ac:dyDescent="0.25">
      <c r="A624" s="52"/>
      <c r="B624" s="210"/>
      <c r="C624" s="286"/>
      <c r="D624" s="287" t="s">
        <v>1058</v>
      </c>
      <c r="E624" s="128"/>
      <c r="F624" s="134">
        <v>51172</v>
      </c>
      <c r="G624" s="212">
        <v>51172</v>
      </c>
      <c r="H624" s="214">
        <f t="shared" si="71"/>
        <v>1</v>
      </c>
    </row>
    <row r="625" spans="1:8" x14ac:dyDescent="0.25">
      <c r="A625" s="52" t="s">
        <v>131</v>
      </c>
      <c r="B625" s="210"/>
      <c r="C625" s="286"/>
      <c r="D625" s="287" t="s">
        <v>1048</v>
      </c>
      <c r="E625" s="128">
        <v>377460</v>
      </c>
      <c r="F625" s="134">
        <v>505459</v>
      </c>
      <c r="G625" s="212">
        <v>460873</v>
      </c>
      <c r="H625" s="214">
        <f t="shared" si="71"/>
        <v>0.91179106515068487</v>
      </c>
    </row>
    <row r="626" spans="1:8" x14ac:dyDescent="0.25">
      <c r="A626" s="52" t="s">
        <v>132</v>
      </c>
      <c r="B626" s="210"/>
      <c r="C626" s="286"/>
      <c r="D626" s="287"/>
      <c r="E626" s="128"/>
      <c r="F626" s="134"/>
      <c r="G626" s="212"/>
      <c r="H626" s="214"/>
    </row>
    <row r="627" spans="1:8" x14ac:dyDescent="0.25">
      <c r="A627" s="52" t="s">
        <v>133</v>
      </c>
      <c r="B627" s="210"/>
      <c r="C627" s="286"/>
      <c r="D627" s="118" t="s">
        <v>633</v>
      </c>
      <c r="E627" s="109">
        <f>SUM(E619:E626)</f>
        <v>1377460</v>
      </c>
      <c r="F627" s="110">
        <f>SUM(F619:F626)</f>
        <v>1979531</v>
      </c>
      <c r="G627" s="109">
        <f>SUM(G619:G626)</f>
        <v>1769812</v>
      </c>
      <c r="H627" s="220">
        <f t="shared" si="71"/>
        <v>0.89405621836687577</v>
      </c>
    </row>
    <row r="628" spans="1:8" hidden="1" x14ac:dyDescent="0.25">
      <c r="A628" s="52" t="s">
        <v>134</v>
      </c>
      <c r="B628" s="268"/>
      <c r="C628" s="286"/>
      <c r="D628" s="118" t="s">
        <v>838</v>
      </c>
      <c r="E628" s="109">
        <f>E616+E627</f>
        <v>1775460</v>
      </c>
      <c r="F628" s="110">
        <f>F616+F627</f>
        <v>2377531</v>
      </c>
      <c r="G628" s="109">
        <f>G616+G627</f>
        <v>2167812</v>
      </c>
      <c r="H628" s="220">
        <f t="shared" si="71"/>
        <v>0.91179126581314818</v>
      </c>
    </row>
    <row r="629" spans="1:8" hidden="1" x14ac:dyDescent="0.25">
      <c r="A629" s="52" t="s">
        <v>135</v>
      </c>
      <c r="B629" s="268"/>
      <c r="C629" s="286" t="s">
        <v>479</v>
      </c>
      <c r="D629" s="156" t="s">
        <v>204</v>
      </c>
      <c r="E629" s="109"/>
      <c r="F629" s="110"/>
      <c r="G629" s="109"/>
      <c r="H629" s="220"/>
    </row>
    <row r="630" spans="1:8" hidden="1" x14ac:dyDescent="0.25">
      <c r="A630" s="52" t="s">
        <v>136</v>
      </c>
      <c r="B630" s="268"/>
      <c r="C630" s="286"/>
      <c r="D630" s="154"/>
      <c r="E630" s="109"/>
      <c r="F630" s="134"/>
      <c r="G630" s="128"/>
      <c r="H630" s="214" t="e">
        <f t="shared" si="71"/>
        <v>#DIV/0!</v>
      </c>
    </row>
    <row r="631" spans="1:8" x14ac:dyDescent="0.25">
      <c r="A631" s="52" t="s">
        <v>137</v>
      </c>
      <c r="B631" s="268"/>
      <c r="C631" s="286"/>
      <c r="D631" s="118"/>
      <c r="E631" s="109"/>
      <c r="F631" s="110">
        <f>SUM(F630)</f>
        <v>0</v>
      </c>
      <c r="G631" s="109">
        <f>SUM(G630)</f>
        <v>0</v>
      </c>
      <c r="H631" s="220"/>
    </row>
    <row r="632" spans="1:8" x14ac:dyDescent="0.25">
      <c r="A632" s="52" t="s">
        <v>138</v>
      </c>
      <c r="B632" s="268"/>
      <c r="C632" s="126"/>
      <c r="D632" s="270" t="s">
        <v>210</v>
      </c>
      <c r="E632" s="109">
        <f>E628+E631</f>
        <v>1775460</v>
      </c>
      <c r="F632" s="110">
        <f>F628+F631</f>
        <v>2377531</v>
      </c>
      <c r="G632" s="109">
        <f>G628+G631</f>
        <v>2167812</v>
      </c>
      <c r="H632" s="220">
        <f t="shared" si="71"/>
        <v>0.91179126581314818</v>
      </c>
    </row>
    <row r="633" spans="1:8" x14ac:dyDescent="0.25">
      <c r="A633" s="53"/>
      <c r="B633" s="268"/>
      <c r="C633" s="148"/>
      <c r="D633" s="224"/>
      <c r="E633" s="150"/>
      <c r="F633" s="189"/>
      <c r="G633" s="150"/>
      <c r="H633" s="268"/>
    </row>
    <row r="634" spans="1:8" x14ac:dyDescent="0.25">
      <c r="A634" s="53"/>
      <c r="B634" s="268"/>
      <c r="C634" s="148"/>
      <c r="D634" s="487" t="s">
        <v>1198</v>
      </c>
      <c r="E634" s="487"/>
      <c r="F634" s="487"/>
      <c r="G634" s="487"/>
      <c r="H634" s="487"/>
    </row>
    <row r="635" spans="1:8" x14ac:dyDescent="0.25">
      <c r="A635" s="53"/>
      <c r="B635" s="268"/>
      <c r="C635" s="148"/>
      <c r="D635" s="434"/>
      <c r="E635" s="277"/>
      <c r="F635" s="278"/>
      <c r="G635" s="434"/>
      <c r="H635" s="434"/>
    </row>
    <row r="636" spans="1:8" x14ac:dyDescent="0.25">
      <c r="B636" s="498" t="s">
        <v>881</v>
      </c>
      <c r="C636" s="498"/>
      <c r="D636" s="498"/>
      <c r="E636" s="498"/>
      <c r="F636" s="498"/>
      <c r="G636" s="498"/>
      <c r="H636" s="498"/>
    </row>
    <row r="637" spans="1:8" x14ac:dyDescent="0.25">
      <c r="B637" s="437"/>
      <c r="C637" s="437"/>
      <c r="D637" s="437"/>
      <c r="E637" s="489" t="s">
        <v>1024</v>
      </c>
      <c r="F637" s="489"/>
      <c r="G637" s="489"/>
      <c r="H637" s="489"/>
    </row>
    <row r="638" spans="1:8" ht="47.25" customHeight="1" x14ac:dyDescent="0.25">
      <c r="A638" s="51" t="s">
        <v>533</v>
      </c>
      <c r="B638" s="193" t="s">
        <v>209</v>
      </c>
      <c r="C638" s="284" t="s">
        <v>594</v>
      </c>
      <c r="D638" s="118" t="s">
        <v>639</v>
      </c>
      <c r="E638" s="110" t="s">
        <v>1025</v>
      </c>
      <c r="F638" s="111" t="s">
        <v>1026</v>
      </c>
      <c r="G638" s="112" t="s">
        <v>1027</v>
      </c>
      <c r="H638" s="112" t="s">
        <v>667</v>
      </c>
    </row>
    <row r="639" spans="1:8" x14ac:dyDescent="0.25">
      <c r="A639" s="52"/>
      <c r="B639" s="118" t="s">
        <v>535</v>
      </c>
      <c r="C639" s="211" t="s">
        <v>535</v>
      </c>
      <c r="D639" s="211" t="s">
        <v>536</v>
      </c>
      <c r="E639" s="269" t="s">
        <v>596</v>
      </c>
      <c r="F639" s="269" t="s">
        <v>632</v>
      </c>
      <c r="G639" s="125" t="s">
        <v>668</v>
      </c>
      <c r="H639" s="125" t="s">
        <v>669</v>
      </c>
    </row>
    <row r="640" spans="1:8" x14ac:dyDescent="0.25">
      <c r="A640" s="52" t="s">
        <v>767</v>
      </c>
      <c r="B640" s="118">
        <v>2</v>
      </c>
      <c r="C640" s="284"/>
      <c r="D640" s="156" t="s">
        <v>212</v>
      </c>
      <c r="E640" s="275"/>
      <c r="F640" s="249"/>
      <c r="G640" s="212"/>
      <c r="H640" s="214"/>
    </row>
    <row r="641" spans="1:8" x14ac:dyDescent="0.25">
      <c r="A641" s="52" t="s">
        <v>768</v>
      </c>
      <c r="B641" s="210"/>
      <c r="C641" s="285" t="s">
        <v>478</v>
      </c>
      <c r="D641" s="156" t="s">
        <v>641</v>
      </c>
      <c r="E641" s="110"/>
      <c r="F641" s="134"/>
      <c r="G641" s="128"/>
      <c r="H641" s="214"/>
    </row>
    <row r="642" spans="1:8" x14ac:dyDescent="0.25">
      <c r="A642" s="52" t="s">
        <v>769</v>
      </c>
      <c r="B642" s="210"/>
      <c r="C642" s="285"/>
      <c r="D642" s="246" t="s">
        <v>213</v>
      </c>
      <c r="E642" s="128">
        <v>1762000</v>
      </c>
      <c r="F642" s="128">
        <v>2349701</v>
      </c>
      <c r="G642" s="304">
        <v>1515224</v>
      </c>
      <c r="H642" s="214">
        <f t="shared" ref="H642:H643" si="72">G642/F642</f>
        <v>0.64485821813073241</v>
      </c>
    </row>
    <row r="643" spans="1:8" x14ac:dyDescent="0.25">
      <c r="A643" s="52" t="s">
        <v>766</v>
      </c>
      <c r="B643" s="210"/>
      <c r="C643" s="285"/>
      <c r="D643" s="211" t="s">
        <v>600</v>
      </c>
      <c r="E643" s="109">
        <f>SUM(E642:E642)</f>
        <v>1762000</v>
      </c>
      <c r="F643" s="109">
        <f t="shared" ref="F643:G643" si="73">SUM(F642:F642)</f>
        <v>2349701</v>
      </c>
      <c r="G643" s="109">
        <f t="shared" si="73"/>
        <v>1515224</v>
      </c>
      <c r="H643" s="220">
        <f t="shared" si="72"/>
        <v>0.64485821813073241</v>
      </c>
    </row>
    <row r="644" spans="1:8" x14ac:dyDescent="0.25">
      <c r="A644" s="52" t="s">
        <v>770</v>
      </c>
      <c r="B644" s="210"/>
      <c r="C644" s="285" t="s">
        <v>479</v>
      </c>
      <c r="D644" s="245" t="s">
        <v>1031</v>
      </c>
      <c r="E644" s="109"/>
      <c r="F644" s="128"/>
      <c r="G644" s="129"/>
      <c r="H644" s="214"/>
    </row>
    <row r="645" spans="1:8" x14ac:dyDescent="0.25">
      <c r="A645" s="52" t="s">
        <v>771</v>
      </c>
      <c r="B645" s="210"/>
      <c r="C645" s="286"/>
      <c r="D645" s="211" t="s">
        <v>637</v>
      </c>
      <c r="E645" s="109">
        <v>254000</v>
      </c>
      <c r="F645" s="109">
        <v>254000</v>
      </c>
      <c r="G645" s="109">
        <v>0</v>
      </c>
      <c r="H645" s="220"/>
    </row>
    <row r="646" spans="1:8" x14ac:dyDescent="0.25">
      <c r="A646" s="52" t="s">
        <v>128</v>
      </c>
      <c r="B646" s="210"/>
      <c r="C646" s="286"/>
      <c r="D646" s="305"/>
      <c r="E646" s="128"/>
      <c r="F646" s="134"/>
      <c r="G646" s="129"/>
      <c r="H646" s="214"/>
    </row>
    <row r="647" spans="1:8" x14ac:dyDescent="0.25">
      <c r="A647" s="52" t="s">
        <v>129</v>
      </c>
      <c r="B647" s="268"/>
      <c r="C647" s="126"/>
      <c r="D647" s="270" t="s">
        <v>210</v>
      </c>
      <c r="E647" s="109">
        <f>SUM(E643,E645)</f>
        <v>2016000</v>
      </c>
      <c r="F647" s="109">
        <f>SUM(F643,F645)</f>
        <v>2603701</v>
      </c>
      <c r="G647" s="109">
        <f>SUM(G643,G645)</f>
        <v>1515224</v>
      </c>
      <c r="H647" s="220">
        <f>G647/F647</f>
        <v>0.58195007798514498</v>
      </c>
    </row>
    <row r="648" spans="1:8" x14ac:dyDescent="0.25">
      <c r="A648" s="53"/>
      <c r="B648" s="268"/>
      <c r="C648" s="148"/>
      <c r="D648" s="224"/>
      <c r="E648" s="150"/>
    </row>
    <row r="649" spans="1:8" x14ac:dyDescent="0.25">
      <c r="A649" s="53"/>
      <c r="B649" s="268"/>
      <c r="C649" s="148"/>
      <c r="D649" s="487" t="s">
        <v>1199</v>
      </c>
      <c r="E649" s="487"/>
      <c r="F649" s="487"/>
      <c r="G649" s="487"/>
      <c r="H649" s="487"/>
    </row>
    <row r="650" spans="1:8" x14ac:dyDescent="0.25">
      <c r="A650" s="53"/>
      <c r="B650" s="268"/>
      <c r="C650" s="148"/>
      <c r="D650" s="434"/>
      <c r="E650" s="277"/>
      <c r="F650" s="278"/>
      <c r="G650" s="434"/>
      <c r="H650" s="434"/>
    </row>
    <row r="651" spans="1:8" x14ac:dyDescent="0.25">
      <c r="A651" s="53"/>
      <c r="B651" s="498" t="s">
        <v>876</v>
      </c>
      <c r="C651" s="498"/>
      <c r="D651" s="498"/>
      <c r="E651" s="498"/>
      <c r="F651" s="498"/>
      <c r="G651" s="498"/>
      <c r="H651" s="498"/>
    </row>
    <row r="652" spans="1:8" x14ac:dyDescent="0.25">
      <c r="G652" s="480" t="s">
        <v>1024</v>
      </c>
      <c r="H652" s="480"/>
    </row>
    <row r="653" spans="1:8" ht="47.25" customHeight="1" x14ac:dyDescent="0.25">
      <c r="A653" s="51" t="s">
        <v>533</v>
      </c>
      <c r="B653" s="193" t="s">
        <v>209</v>
      </c>
      <c r="C653" s="284" t="s">
        <v>594</v>
      </c>
      <c r="D653" s="118" t="s">
        <v>639</v>
      </c>
      <c r="E653" s="110" t="s">
        <v>1025</v>
      </c>
      <c r="F653" s="111" t="s">
        <v>1026</v>
      </c>
      <c r="G653" s="112" t="s">
        <v>1027</v>
      </c>
      <c r="H653" s="112" t="s">
        <v>667</v>
      </c>
    </row>
    <row r="654" spans="1:8" x14ac:dyDescent="0.25">
      <c r="A654" s="52"/>
      <c r="B654" s="118" t="s">
        <v>535</v>
      </c>
      <c r="C654" s="211" t="s">
        <v>535</v>
      </c>
      <c r="D654" s="211" t="s">
        <v>536</v>
      </c>
      <c r="E654" s="269" t="s">
        <v>596</v>
      </c>
      <c r="F654" s="269" t="s">
        <v>632</v>
      </c>
      <c r="G654" s="125" t="s">
        <v>668</v>
      </c>
      <c r="H654" s="125" t="s">
        <v>669</v>
      </c>
    </row>
    <row r="655" spans="1:8" x14ac:dyDescent="0.25">
      <c r="A655" s="52" t="s">
        <v>767</v>
      </c>
      <c r="B655" s="118">
        <v>3</v>
      </c>
      <c r="C655" s="284"/>
      <c r="D655" s="156" t="s">
        <v>215</v>
      </c>
      <c r="E655" s="275"/>
      <c r="F655" s="198"/>
      <c r="G655" s="210"/>
      <c r="H655" s="210"/>
    </row>
    <row r="656" spans="1:8" x14ac:dyDescent="0.25">
      <c r="A656" s="52" t="s">
        <v>768</v>
      </c>
      <c r="B656" s="118"/>
      <c r="C656" s="284" t="s">
        <v>478</v>
      </c>
      <c r="D656" s="156" t="s">
        <v>216</v>
      </c>
      <c r="E656" s="275"/>
      <c r="F656" s="128"/>
      <c r="G656" s="306"/>
      <c r="H656" s="214"/>
    </row>
    <row r="657" spans="1:8" hidden="1" x14ac:dyDescent="0.25">
      <c r="A657" s="52" t="s">
        <v>769</v>
      </c>
      <c r="B657" s="210"/>
      <c r="C657" s="285" t="s">
        <v>478</v>
      </c>
      <c r="D657" s="156" t="s">
        <v>211</v>
      </c>
      <c r="E657" s="110"/>
      <c r="F657" s="198"/>
      <c r="G657" s="210"/>
      <c r="H657" s="214"/>
    </row>
    <row r="658" spans="1:8" x14ac:dyDescent="0.25">
      <c r="A658" s="52" t="s">
        <v>766</v>
      </c>
      <c r="B658" s="210"/>
      <c r="C658" s="286"/>
      <c r="D658" s="246" t="s">
        <v>841</v>
      </c>
      <c r="E658" s="128">
        <v>635000</v>
      </c>
      <c r="F658" s="128">
        <v>1002890</v>
      </c>
      <c r="G658" s="210">
        <v>808087</v>
      </c>
      <c r="H658" s="214">
        <f>G658/F658</f>
        <v>0.8057583583443847</v>
      </c>
    </row>
    <row r="659" spans="1:8" x14ac:dyDescent="0.25">
      <c r="A659" s="52" t="s">
        <v>770</v>
      </c>
      <c r="B659" s="268"/>
      <c r="C659" s="286"/>
      <c r="D659" s="211" t="s">
        <v>633</v>
      </c>
      <c r="E659" s="109">
        <f>E658</f>
        <v>635000</v>
      </c>
      <c r="F659" s="109">
        <f>F656+F658</f>
        <v>1002890</v>
      </c>
      <c r="G659" s="109">
        <f>G656+G658</f>
        <v>808087</v>
      </c>
      <c r="H659" s="214">
        <f t="shared" ref="H659" si="74">G659/F659</f>
        <v>0.8057583583443847</v>
      </c>
    </row>
    <row r="660" spans="1:8" x14ac:dyDescent="0.25">
      <c r="A660" s="52" t="s">
        <v>771</v>
      </c>
      <c r="B660" s="268"/>
      <c r="C660" s="286"/>
      <c r="D660" s="246"/>
      <c r="E660" s="128"/>
      <c r="F660" s="128"/>
      <c r="G660" s="210"/>
      <c r="H660" s="214"/>
    </row>
    <row r="661" spans="1:8" x14ac:dyDescent="0.25">
      <c r="A661" s="52" t="s">
        <v>128</v>
      </c>
      <c r="B661" s="268"/>
      <c r="C661" s="285" t="s">
        <v>479</v>
      </c>
      <c r="D661" s="245" t="s">
        <v>642</v>
      </c>
      <c r="E661" s="109">
        <v>2731000</v>
      </c>
      <c r="F661" s="109">
        <v>2363110</v>
      </c>
      <c r="G661" s="306">
        <v>0</v>
      </c>
      <c r="H661" s="214"/>
    </row>
    <row r="662" spans="1:8" x14ac:dyDescent="0.25">
      <c r="A662" s="52" t="s">
        <v>129</v>
      </c>
      <c r="B662" s="268"/>
      <c r="C662" s="286"/>
      <c r="D662" s="246"/>
      <c r="E662" s="128"/>
      <c r="F662" s="128"/>
      <c r="G662" s="210"/>
      <c r="H662" s="214"/>
    </row>
    <row r="663" spans="1:8" x14ac:dyDescent="0.25">
      <c r="A663" s="52" t="s">
        <v>130</v>
      </c>
      <c r="B663" s="268"/>
      <c r="C663" s="126"/>
      <c r="D663" s="118" t="s">
        <v>633</v>
      </c>
      <c r="E663" s="109">
        <f>SUM(E659,E661)</f>
        <v>3366000</v>
      </c>
      <c r="F663" s="109">
        <f>F659+F661</f>
        <v>3366000</v>
      </c>
      <c r="G663" s="109">
        <f>G659+G661</f>
        <v>808087</v>
      </c>
      <c r="H663" s="214">
        <f t="shared" ref="H663" si="75">G663/F663</f>
        <v>0.24007338086749852</v>
      </c>
    </row>
    <row r="664" spans="1:8" x14ac:dyDescent="0.25">
      <c r="A664" s="53"/>
      <c r="B664" s="268"/>
      <c r="C664" s="148"/>
      <c r="D664" s="224"/>
      <c r="E664" s="150"/>
    </row>
    <row r="665" spans="1:8" x14ac:dyDescent="0.25">
      <c r="A665" s="53"/>
      <c r="B665" s="268"/>
      <c r="C665" s="148"/>
      <c r="D665" s="487" t="s">
        <v>1200</v>
      </c>
      <c r="E665" s="487"/>
      <c r="F665" s="487"/>
      <c r="G665" s="487"/>
      <c r="H665" s="487"/>
    </row>
    <row r="666" spans="1:8" x14ac:dyDescent="0.25">
      <c r="A666" s="53"/>
      <c r="B666" s="268"/>
      <c r="C666" s="148"/>
      <c r="D666" s="224"/>
      <c r="E666" s="150"/>
    </row>
    <row r="667" spans="1:8" x14ac:dyDescent="0.25">
      <c r="C667" s="492" t="s">
        <v>691</v>
      </c>
      <c r="D667" s="492"/>
      <c r="E667" s="492"/>
      <c r="F667" s="492"/>
      <c r="G667" s="492"/>
      <c r="H667" s="492"/>
    </row>
    <row r="668" spans="1:8" x14ac:dyDescent="0.25">
      <c r="D668" s="480" t="s">
        <v>1024</v>
      </c>
      <c r="E668" s="480"/>
      <c r="F668" s="480"/>
      <c r="G668" s="480"/>
      <c r="H668" s="480"/>
    </row>
    <row r="669" spans="1:8" ht="47.25" customHeight="1" x14ac:dyDescent="0.25">
      <c r="A669" s="51" t="s">
        <v>533</v>
      </c>
      <c r="B669" s="193" t="s">
        <v>209</v>
      </c>
      <c r="C669" s="284" t="s">
        <v>594</v>
      </c>
      <c r="D669" s="118" t="s">
        <v>639</v>
      </c>
      <c r="E669" s="110" t="s">
        <v>1025</v>
      </c>
      <c r="F669" s="111" t="s">
        <v>1026</v>
      </c>
      <c r="G669" s="112" t="s">
        <v>1027</v>
      </c>
      <c r="H669" s="112" t="s">
        <v>667</v>
      </c>
    </row>
    <row r="670" spans="1:8" x14ac:dyDescent="0.25">
      <c r="A670" s="52"/>
      <c r="B670" s="118" t="s">
        <v>535</v>
      </c>
      <c r="C670" s="211" t="s">
        <v>535</v>
      </c>
      <c r="D670" s="211" t="s">
        <v>536</v>
      </c>
      <c r="E670" s="269" t="s">
        <v>596</v>
      </c>
      <c r="F670" s="269" t="s">
        <v>632</v>
      </c>
      <c r="G670" s="125" t="s">
        <v>668</v>
      </c>
      <c r="H670" s="125" t="s">
        <v>669</v>
      </c>
    </row>
    <row r="671" spans="1:8" ht="18" customHeight="1" x14ac:dyDescent="0.25">
      <c r="A671" s="52" t="s">
        <v>767</v>
      </c>
      <c r="B671" s="118">
        <v>4</v>
      </c>
      <c r="C671" s="284"/>
      <c r="D671" s="193" t="s">
        <v>644</v>
      </c>
      <c r="E671" s="307"/>
      <c r="F671" s="249"/>
      <c r="G671" s="212"/>
      <c r="H671" s="214"/>
    </row>
    <row r="672" spans="1:8" ht="18" customHeight="1" x14ac:dyDescent="0.25">
      <c r="A672" s="52" t="s">
        <v>768</v>
      </c>
      <c r="B672" s="118"/>
      <c r="C672" s="284" t="s">
        <v>478</v>
      </c>
      <c r="D672" s="193" t="s">
        <v>214</v>
      </c>
      <c r="E672" s="308">
        <v>381000</v>
      </c>
      <c r="F672" s="212">
        <v>801000</v>
      </c>
      <c r="G672" s="212">
        <v>800710</v>
      </c>
      <c r="H672" s="214"/>
    </row>
    <row r="673" spans="1:8" ht="18" customHeight="1" x14ac:dyDescent="0.25">
      <c r="A673" s="52" t="s">
        <v>769</v>
      </c>
      <c r="B673" s="118"/>
      <c r="C673" s="284"/>
      <c r="D673" s="118" t="s">
        <v>633</v>
      </c>
      <c r="E673" s="307">
        <f>SUM(E672)</f>
        <v>381000</v>
      </c>
      <c r="F673" s="109">
        <f>SUM(F672)</f>
        <v>801000</v>
      </c>
      <c r="G673" s="109">
        <f>SUM(G672)</f>
        <v>800710</v>
      </c>
      <c r="H673" s="220">
        <f t="shared" ref="H673:H682" si="76">G673/F673</f>
        <v>0.99963795255930088</v>
      </c>
    </row>
    <row r="674" spans="1:8" ht="18" hidden="1" customHeight="1" x14ac:dyDescent="0.25">
      <c r="A674" s="52" t="s">
        <v>766</v>
      </c>
      <c r="B674" s="118"/>
      <c r="C674" s="284"/>
      <c r="D674" s="193"/>
      <c r="E674" s="307"/>
      <c r="F674" s="212"/>
      <c r="G674" s="212"/>
      <c r="H674" s="214"/>
    </row>
    <row r="675" spans="1:8" hidden="1" x14ac:dyDescent="0.25">
      <c r="A675" s="52" t="s">
        <v>770</v>
      </c>
      <c r="B675" s="118"/>
      <c r="C675" s="284" t="s">
        <v>478</v>
      </c>
      <c r="D675" s="156" t="s">
        <v>217</v>
      </c>
      <c r="E675" s="307"/>
      <c r="F675" s="212"/>
      <c r="G675" s="212"/>
      <c r="H675" s="214"/>
    </row>
    <row r="676" spans="1:8" ht="15.75" hidden="1" customHeight="1" x14ac:dyDescent="0.25">
      <c r="A676" s="52" t="s">
        <v>771</v>
      </c>
      <c r="B676" s="118"/>
      <c r="C676" s="284"/>
      <c r="D676" s="246"/>
      <c r="E676" s="308"/>
      <c r="F676" s="212"/>
      <c r="G676" s="212"/>
      <c r="H676" s="214"/>
    </row>
    <row r="677" spans="1:8" hidden="1" x14ac:dyDescent="0.25">
      <c r="A677" s="52" t="s">
        <v>128</v>
      </c>
      <c r="B677" s="118"/>
      <c r="C677" s="284"/>
      <c r="D677" s="246" t="s">
        <v>449</v>
      </c>
      <c r="E677" s="128"/>
      <c r="F677" s="212"/>
      <c r="G677" s="212"/>
      <c r="H677" s="214"/>
    </row>
    <row r="678" spans="1:8" x14ac:dyDescent="0.25">
      <c r="A678" s="52" t="s">
        <v>129</v>
      </c>
      <c r="B678" s="118"/>
      <c r="C678" s="284"/>
      <c r="D678" s="118"/>
      <c r="E678" s="109"/>
      <c r="F678" s="109"/>
      <c r="G678" s="109"/>
      <c r="H678" s="220"/>
    </row>
    <row r="679" spans="1:8" x14ac:dyDescent="0.25">
      <c r="A679" s="52" t="s">
        <v>130</v>
      </c>
      <c r="B679" s="118"/>
      <c r="C679" s="284" t="s">
        <v>479</v>
      </c>
      <c r="D679" s="156" t="s">
        <v>204</v>
      </c>
      <c r="E679" s="109"/>
      <c r="F679" s="109"/>
      <c r="G679" s="109"/>
      <c r="H679" s="220"/>
    </row>
    <row r="680" spans="1:8" x14ac:dyDescent="0.25">
      <c r="A680" s="52" t="s">
        <v>131</v>
      </c>
      <c r="B680" s="118"/>
      <c r="C680" s="284"/>
      <c r="D680" s="118" t="s">
        <v>633</v>
      </c>
      <c r="E680" s="109"/>
      <c r="F680" s="109"/>
      <c r="G680" s="109"/>
      <c r="H680" s="220"/>
    </row>
    <row r="681" spans="1:8" x14ac:dyDescent="0.25">
      <c r="A681" s="52" t="s">
        <v>132</v>
      </c>
      <c r="B681" s="118"/>
      <c r="C681" s="284"/>
      <c r="D681" s="118"/>
      <c r="E681" s="109"/>
      <c r="F681" s="109"/>
      <c r="G681" s="109"/>
      <c r="H681" s="220"/>
    </row>
    <row r="682" spans="1:8" x14ac:dyDescent="0.25">
      <c r="A682" s="52" t="s">
        <v>133</v>
      </c>
      <c r="B682" s="210"/>
      <c r="C682" s="286"/>
      <c r="D682" s="270" t="s">
        <v>210</v>
      </c>
      <c r="E682" s="109">
        <f>E673+E678+E680</f>
        <v>381000</v>
      </c>
      <c r="F682" s="109">
        <f>F673+F677</f>
        <v>801000</v>
      </c>
      <c r="G682" s="109">
        <f>G673+G678</f>
        <v>800710</v>
      </c>
      <c r="H682" s="220">
        <f t="shared" si="76"/>
        <v>0.99963795255930088</v>
      </c>
    </row>
    <row r="683" spans="1:8" x14ac:dyDescent="0.25">
      <c r="C683" s="148"/>
      <c r="D683" s="224"/>
      <c r="E683" s="150"/>
      <c r="F683" s="189"/>
      <c r="G683" s="150"/>
      <c r="H683" s="190"/>
    </row>
    <row r="684" spans="1:8" x14ac:dyDescent="0.25">
      <c r="D684" s="487" t="s">
        <v>1201</v>
      </c>
      <c r="E684" s="487"/>
      <c r="F684" s="487"/>
      <c r="G684" s="487"/>
      <c r="H684" s="487"/>
    </row>
    <row r="685" spans="1:8" x14ac:dyDescent="0.25">
      <c r="D685" s="434"/>
      <c r="E685" s="277"/>
      <c r="F685" s="278"/>
      <c r="G685" s="434"/>
      <c r="H685" s="434"/>
    </row>
    <row r="686" spans="1:8" x14ac:dyDescent="0.25">
      <c r="C686" s="492" t="s">
        <v>692</v>
      </c>
      <c r="D686" s="492"/>
      <c r="E686" s="492"/>
      <c r="F686" s="492"/>
      <c r="G686" s="492"/>
      <c r="H686" s="492"/>
    </row>
    <row r="687" spans="1:8" x14ac:dyDescent="0.25">
      <c r="D687" s="480" t="s">
        <v>1024</v>
      </c>
      <c r="E687" s="480"/>
      <c r="F687" s="480"/>
      <c r="G687" s="480"/>
      <c r="H687" s="480"/>
    </row>
    <row r="688" spans="1:8" ht="47.25" customHeight="1" x14ac:dyDescent="0.25">
      <c r="A688" s="51" t="s">
        <v>533</v>
      </c>
      <c r="B688" s="193" t="s">
        <v>209</v>
      </c>
      <c r="C688" s="284" t="s">
        <v>594</v>
      </c>
      <c r="D688" s="118" t="s">
        <v>639</v>
      </c>
      <c r="E688" s="110" t="s">
        <v>1025</v>
      </c>
      <c r="F688" s="111" t="s">
        <v>1026</v>
      </c>
      <c r="G688" s="112" t="s">
        <v>1027</v>
      </c>
      <c r="H688" s="112" t="s">
        <v>667</v>
      </c>
    </row>
    <row r="689" spans="1:8" x14ac:dyDescent="0.25">
      <c r="A689" s="52"/>
      <c r="B689" s="118" t="s">
        <v>535</v>
      </c>
      <c r="C689" s="211" t="s">
        <v>535</v>
      </c>
      <c r="D689" s="211" t="s">
        <v>536</v>
      </c>
      <c r="E689" s="269" t="s">
        <v>596</v>
      </c>
      <c r="F689" s="269" t="s">
        <v>632</v>
      </c>
      <c r="G689" s="125" t="s">
        <v>668</v>
      </c>
      <c r="H689" s="125" t="s">
        <v>669</v>
      </c>
    </row>
    <row r="690" spans="1:8" x14ac:dyDescent="0.25">
      <c r="A690" s="52" t="s">
        <v>767</v>
      </c>
      <c r="B690" s="118">
        <v>5</v>
      </c>
      <c r="C690" s="284"/>
      <c r="D690" s="156" t="s">
        <v>218</v>
      </c>
      <c r="E690" s="275"/>
      <c r="F690" s="249"/>
      <c r="G690" s="212"/>
      <c r="H690" s="214"/>
    </row>
    <row r="691" spans="1:8" x14ac:dyDescent="0.25">
      <c r="A691" s="52" t="s">
        <v>768</v>
      </c>
      <c r="B691" s="118"/>
      <c r="C691" s="284" t="s">
        <v>478</v>
      </c>
      <c r="D691" s="156" t="s">
        <v>214</v>
      </c>
      <c r="E691" s="275">
        <v>953000</v>
      </c>
      <c r="F691" s="249">
        <v>1790899</v>
      </c>
      <c r="G691" s="212">
        <v>1782839</v>
      </c>
      <c r="H691" s="214"/>
    </row>
    <row r="692" spans="1:8" x14ac:dyDescent="0.25">
      <c r="A692" s="52" t="s">
        <v>769</v>
      </c>
      <c r="B692" s="118"/>
      <c r="C692" s="284"/>
      <c r="D692" s="118" t="s">
        <v>633</v>
      </c>
      <c r="E692" s="276">
        <f>SUM(E691)</f>
        <v>953000</v>
      </c>
      <c r="F692" s="275">
        <f t="shared" ref="F692:G692" si="77">SUM(F691)</f>
        <v>1790899</v>
      </c>
      <c r="G692" s="276">
        <f t="shared" si="77"/>
        <v>1782839</v>
      </c>
      <c r="H692" s="220">
        <f t="shared" ref="H692:H697" si="78">G692/F692</f>
        <v>0.99549946702745384</v>
      </c>
    </row>
    <row r="693" spans="1:8" x14ac:dyDescent="0.25">
      <c r="A693" s="52" t="s">
        <v>766</v>
      </c>
      <c r="B693" s="118"/>
      <c r="C693" s="284"/>
      <c r="D693" s="156"/>
      <c r="E693" s="275"/>
      <c r="F693" s="249"/>
      <c r="G693" s="212"/>
      <c r="H693" s="214"/>
    </row>
    <row r="694" spans="1:8" x14ac:dyDescent="0.25">
      <c r="A694" s="52" t="s">
        <v>770</v>
      </c>
      <c r="B694" s="210"/>
      <c r="C694" s="284" t="s">
        <v>479</v>
      </c>
      <c r="D694" s="156" t="s">
        <v>204</v>
      </c>
      <c r="E694" s="110"/>
      <c r="F694" s="249"/>
      <c r="G694" s="212"/>
      <c r="H694" s="214"/>
    </row>
    <row r="695" spans="1:8" hidden="1" x14ac:dyDescent="0.25">
      <c r="A695" s="52" t="s">
        <v>771</v>
      </c>
      <c r="B695" s="210"/>
      <c r="C695" s="286"/>
      <c r="D695" s="246"/>
      <c r="E695" s="128">
        <v>0</v>
      </c>
      <c r="F695" s="249">
        <v>0</v>
      </c>
      <c r="G695" s="212">
        <v>0</v>
      </c>
      <c r="H695" s="214"/>
    </row>
    <row r="696" spans="1:8" x14ac:dyDescent="0.25">
      <c r="A696" s="52" t="s">
        <v>128</v>
      </c>
      <c r="B696" s="210"/>
      <c r="C696" s="286"/>
      <c r="D696" s="118" t="s">
        <v>633</v>
      </c>
      <c r="E696" s="109">
        <f>SUM(E695:E695)</f>
        <v>0</v>
      </c>
      <c r="F696" s="110">
        <f>SUM(F695:F695)</f>
        <v>0</v>
      </c>
      <c r="G696" s="309">
        <f>SUM(G695:G695)</f>
        <v>0</v>
      </c>
      <c r="H696" s="220"/>
    </row>
    <row r="697" spans="1:8" x14ac:dyDescent="0.25">
      <c r="A697" s="52" t="s">
        <v>129</v>
      </c>
      <c r="B697" s="210"/>
      <c r="C697" s="286"/>
      <c r="D697" s="270" t="s">
        <v>210</v>
      </c>
      <c r="E697" s="109">
        <f>E692+E696</f>
        <v>953000</v>
      </c>
      <c r="F697" s="110">
        <f>F692+F696</f>
        <v>1790899</v>
      </c>
      <c r="G697" s="310">
        <f>G692+G696</f>
        <v>1782839</v>
      </c>
      <c r="H697" s="220">
        <f t="shared" si="78"/>
        <v>0.99549946702745384</v>
      </c>
    </row>
    <row r="698" spans="1:8" x14ac:dyDescent="0.25">
      <c r="C698" s="148"/>
      <c r="D698" s="224"/>
      <c r="E698" s="150"/>
    </row>
    <row r="699" spans="1:8" x14ac:dyDescent="0.25">
      <c r="D699" s="487" t="s">
        <v>1202</v>
      </c>
      <c r="E699" s="487"/>
      <c r="F699" s="487"/>
      <c r="G699" s="487"/>
      <c r="H699" s="487"/>
    </row>
    <row r="700" spans="1:8" x14ac:dyDescent="0.25">
      <c r="D700" s="119"/>
      <c r="E700" s="283"/>
    </row>
    <row r="701" spans="1:8" x14ac:dyDescent="0.25">
      <c r="C701" s="492" t="s">
        <v>693</v>
      </c>
      <c r="D701" s="492"/>
      <c r="E701" s="492"/>
      <c r="F701" s="492"/>
      <c r="G701" s="492"/>
      <c r="H701" s="492"/>
    </row>
    <row r="702" spans="1:8" x14ac:dyDescent="0.25">
      <c r="D702" s="480" t="s">
        <v>1024</v>
      </c>
      <c r="E702" s="480"/>
      <c r="F702" s="480"/>
      <c r="G702" s="480"/>
      <c r="H702" s="480"/>
    </row>
    <row r="703" spans="1:8" ht="47.25" customHeight="1" x14ac:dyDescent="0.25">
      <c r="A703" s="51" t="s">
        <v>533</v>
      </c>
      <c r="B703" s="193" t="s">
        <v>209</v>
      </c>
      <c r="C703" s="284" t="s">
        <v>594</v>
      </c>
      <c r="D703" s="118" t="s">
        <v>639</v>
      </c>
      <c r="E703" s="110" t="s">
        <v>1025</v>
      </c>
      <c r="F703" s="111" t="s">
        <v>1026</v>
      </c>
      <c r="G703" s="112" t="s">
        <v>1027</v>
      </c>
      <c r="H703" s="112" t="s">
        <v>667</v>
      </c>
    </row>
    <row r="704" spans="1:8" x14ac:dyDescent="0.25">
      <c r="A704" s="52"/>
      <c r="B704" s="118" t="s">
        <v>535</v>
      </c>
      <c r="C704" s="211" t="s">
        <v>535</v>
      </c>
      <c r="D704" s="211" t="s">
        <v>536</v>
      </c>
      <c r="E704" s="269" t="s">
        <v>596</v>
      </c>
      <c r="F704" s="269" t="s">
        <v>632</v>
      </c>
      <c r="G704" s="125" t="s">
        <v>668</v>
      </c>
      <c r="H704" s="125" t="s">
        <v>669</v>
      </c>
    </row>
    <row r="705" spans="1:8" x14ac:dyDescent="0.25">
      <c r="A705" s="52" t="s">
        <v>767</v>
      </c>
      <c r="B705" s="118">
        <v>5</v>
      </c>
      <c r="C705" s="284"/>
      <c r="D705" s="156" t="s">
        <v>219</v>
      </c>
      <c r="E705" s="275"/>
      <c r="F705" s="249"/>
      <c r="G705" s="249"/>
      <c r="H705" s="311"/>
    </row>
    <row r="706" spans="1:8" x14ac:dyDescent="0.25">
      <c r="A706" s="52" t="s">
        <v>768</v>
      </c>
      <c r="B706" s="118"/>
      <c r="C706" s="284" t="s">
        <v>478</v>
      </c>
      <c r="D706" s="156" t="s">
        <v>214</v>
      </c>
      <c r="E706" s="312">
        <v>2678000</v>
      </c>
      <c r="F706" s="249">
        <v>1678000</v>
      </c>
      <c r="G706" s="249">
        <v>245325</v>
      </c>
      <c r="H706" s="311"/>
    </row>
    <row r="707" spans="1:8" x14ac:dyDescent="0.25">
      <c r="A707" s="52"/>
      <c r="B707" s="118"/>
      <c r="C707" s="284"/>
      <c r="D707" s="118" t="s">
        <v>633</v>
      </c>
      <c r="E707" s="275">
        <f>SUM(E706)</f>
        <v>2678000</v>
      </c>
      <c r="F707" s="275">
        <f t="shared" ref="F707:G707" si="79">SUM(F706)</f>
        <v>1678000</v>
      </c>
      <c r="G707" s="275">
        <f t="shared" si="79"/>
        <v>245325</v>
      </c>
      <c r="H707" s="313">
        <f>SUM(G707/F707)</f>
        <v>0.14620083432657927</v>
      </c>
    </row>
    <row r="708" spans="1:8" x14ac:dyDescent="0.25">
      <c r="A708" s="52"/>
      <c r="B708" s="118"/>
      <c r="C708" s="284"/>
      <c r="D708" s="118"/>
      <c r="E708" s="275"/>
      <c r="F708" s="314"/>
      <c r="G708" s="314"/>
      <c r="H708" s="311"/>
    </row>
    <row r="709" spans="1:8" x14ac:dyDescent="0.25">
      <c r="A709" s="52" t="s">
        <v>769</v>
      </c>
      <c r="B709" s="118"/>
      <c r="C709" s="285" t="s">
        <v>479</v>
      </c>
      <c r="D709" s="156" t="s">
        <v>204</v>
      </c>
      <c r="E709" s="312"/>
      <c r="F709" s="276"/>
      <c r="G709" s="315"/>
      <c r="H709" s="313"/>
    </row>
    <row r="710" spans="1:8" hidden="1" x14ac:dyDescent="0.25">
      <c r="A710" s="52" t="s">
        <v>766</v>
      </c>
      <c r="B710" s="118"/>
      <c r="C710" s="286"/>
      <c r="D710" s="246" t="s">
        <v>450</v>
      </c>
      <c r="E710" s="312"/>
      <c r="F710" s="312"/>
      <c r="G710" s="312"/>
      <c r="H710" s="311"/>
    </row>
    <row r="711" spans="1:8" x14ac:dyDescent="0.25">
      <c r="A711" s="52" t="s">
        <v>770</v>
      </c>
      <c r="B711" s="118"/>
      <c r="C711" s="284"/>
      <c r="D711" s="118" t="s">
        <v>633</v>
      </c>
      <c r="E711" s="275">
        <f>SUM(E709)</f>
        <v>0</v>
      </c>
      <c r="F711" s="275">
        <f t="shared" ref="F711:G711" si="80">SUM(F709)</f>
        <v>0</v>
      </c>
      <c r="G711" s="275">
        <f t="shared" si="80"/>
        <v>0</v>
      </c>
      <c r="H711" s="313"/>
    </row>
    <row r="712" spans="1:8" x14ac:dyDescent="0.25">
      <c r="A712" s="52" t="s">
        <v>771</v>
      </c>
      <c r="B712" s="210"/>
      <c r="C712" s="126"/>
      <c r="D712" s="270" t="s">
        <v>210</v>
      </c>
      <c r="E712" s="110">
        <f>SUM(E707,E711)</f>
        <v>2678000</v>
      </c>
      <c r="F712" s="110">
        <f t="shared" ref="F712:G712" si="81">SUM(F707,F711)</f>
        <v>1678000</v>
      </c>
      <c r="G712" s="110">
        <f t="shared" si="81"/>
        <v>245325</v>
      </c>
      <c r="H712" s="313">
        <f t="shared" ref="H712" si="82">G712/F712</f>
        <v>0.14620083432657927</v>
      </c>
    </row>
    <row r="713" spans="1:8" x14ac:dyDescent="0.25">
      <c r="C713" s="148"/>
      <c r="D713" s="224"/>
      <c r="E713" s="150"/>
      <c r="F713" s="189"/>
      <c r="G713" s="150"/>
      <c r="H713" s="316"/>
    </row>
    <row r="714" spans="1:8" x14ac:dyDescent="0.25">
      <c r="C714" s="148"/>
      <c r="D714" s="487" t="s">
        <v>1203</v>
      </c>
      <c r="E714" s="487"/>
      <c r="F714" s="487"/>
    </row>
    <row r="715" spans="1:8" x14ac:dyDescent="0.25">
      <c r="C715" s="148"/>
      <c r="D715" s="302"/>
      <c r="E715" s="150"/>
    </row>
    <row r="716" spans="1:8" x14ac:dyDescent="0.25">
      <c r="C716" s="488" t="s">
        <v>1170</v>
      </c>
      <c r="D716" s="488"/>
      <c r="E716" s="488"/>
      <c r="F716" s="488"/>
    </row>
    <row r="717" spans="1:8" ht="13.9" customHeight="1" x14ac:dyDescent="0.25">
      <c r="C717" s="148"/>
      <c r="D717" s="317"/>
      <c r="E717" s="489" t="s">
        <v>1024</v>
      </c>
      <c r="F717" s="489"/>
    </row>
    <row r="718" spans="1:8" ht="47.25" customHeight="1" x14ac:dyDescent="0.25">
      <c r="A718" s="51" t="s">
        <v>533</v>
      </c>
      <c r="B718" s="193" t="s">
        <v>209</v>
      </c>
      <c r="C718" s="118" t="s">
        <v>594</v>
      </c>
      <c r="D718" s="118" t="s">
        <v>645</v>
      </c>
      <c r="E718" s="110" t="s">
        <v>1025</v>
      </c>
      <c r="F718" s="111" t="s">
        <v>1026</v>
      </c>
      <c r="G718" s="318"/>
      <c r="H718" s="318"/>
    </row>
    <row r="719" spans="1:8" x14ac:dyDescent="0.25">
      <c r="A719" s="52"/>
      <c r="B719" s="118" t="s">
        <v>535</v>
      </c>
      <c r="C719" s="211" t="s">
        <v>535</v>
      </c>
      <c r="D719" s="211" t="s">
        <v>536</v>
      </c>
      <c r="E719" s="269" t="s">
        <v>596</v>
      </c>
      <c r="F719" s="269" t="s">
        <v>632</v>
      </c>
      <c r="G719" s="319"/>
      <c r="H719" s="319"/>
    </row>
    <row r="720" spans="1:8" x14ac:dyDescent="0.25">
      <c r="A720" s="52" t="s">
        <v>537</v>
      </c>
      <c r="B720" s="210"/>
      <c r="C720" s="285" t="s">
        <v>475</v>
      </c>
      <c r="D720" s="156" t="s">
        <v>646</v>
      </c>
      <c r="E720" s="111">
        <f>SUM(E721:E731)</f>
        <v>46979460</v>
      </c>
      <c r="F720" s="111">
        <f>SUM(F721:F731)</f>
        <v>34094810</v>
      </c>
      <c r="G720" s="320"/>
      <c r="H720" s="316"/>
    </row>
    <row r="721" spans="1:8" x14ac:dyDescent="0.25">
      <c r="A721" s="52" t="s">
        <v>538</v>
      </c>
      <c r="B721" s="210"/>
      <c r="C721" s="286"/>
      <c r="D721" s="154" t="s">
        <v>840</v>
      </c>
      <c r="E721" s="249">
        <v>5415487</v>
      </c>
      <c r="F721" s="249">
        <v>0</v>
      </c>
      <c r="G721" s="320"/>
      <c r="H721" s="316"/>
    </row>
    <row r="722" spans="1:8" x14ac:dyDescent="0.25">
      <c r="A722" s="52" t="s">
        <v>539</v>
      </c>
      <c r="B722" s="210"/>
      <c r="C722" s="286"/>
      <c r="D722" s="321" t="s">
        <v>220</v>
      </c>
      <c r="E722" s="249">
        <v>33897897</v>
      </c>
      <c r="F722" s="249">
        <v>33506737</v>
      </c>
      <c r="G722" s="320"/>
      <c r="H722" s="316"/>
    </row>
    <row r="723" spans="1:8" x14ac:dyDescent="0.25">
      <c r="A723" s="52" t="s">
        <v>540</v>
      </c>
      <c r="B723" s="210"/>
      <c r="C723" s="286"/>
      <c r="D723" s="191" t="s">
        <v>647</v>
      </c>
      <c r="E723" s="249">
        <v>1000000</v>
      </c>
      <c r="F723" s="249">
        <v>0</v>
      </c>
      <c r="G723" s="320"/>
      <c r="H723" s="316"/>
    </row>
    <row r="724" spans="1:8" x14ac:dyDescent="0.25">
      <c r="A724" s="52" t="s">
        <v>541</v>
      </c>
      <c r="B724" s="210"/>
      <c r="C724" s="286"/>
      <c r="D724" s="191" t="s">
        <v>817</v>
      </c>
      <c r="E724" s="249">
        <v>0</v>
      </c>
      <c r="F724" s="249">
        <v>0</v>
      </c>
      <c r="G724" s="320"/>
      <c r="H724" s="316"/>
    </row>
    <row r="725" spans="1:8" x14ac:dyDescent="0.25">
      <c r="A725" s="52" t="s">
        <v>542</v>
      </c>
      <c r="B725" s="210"/>
      <c r="C725" s="286"/>
      <c r="D725" s="191" t="s">
        <v>839</v>
      </c>
      <c r="E725" s="249">
        <v>0</v>
      </c>
      <c r="F725" s="249">
        <v>0</v>
      </c>
      <c r="G725" s="320"/>
      <c r="H725" s="316"/>
    </row>
    <row r="726" spans="1:8" x14ac:dyDescent="0.25">
      <c r="A726" s="52" t="s">
        <v>543</v>
      </c>
      <c r="B726" s="210"/>
      <c r="C726" s="286"/>
      <c r="D726" s="244" t="s">
        <v>1032</v>
      </c>
      <c r="E726" s="249">
        <v>6666076</v>
      </c>
      <c r="F726" s="249">
        <v>588073</v>
      </c>
      <c r="G726" s="320"/>
      <c r="H726" s="316"/>
    </row>
    <row r="727" spans="1:8" x14ac:dyDescent="0.25">
      <c r="A727" s="52"/>
      <c r="B727" s="210"/>
      <c r="C727" s="286"/>
      <c r="D727" s="191"/>
      <c r="E727" s="249"/>
      <c r="F727" s="249"/>
      <c r="G727" s="320"/>
      <c r="H727" s="316"/>
    </row>
    <row r="728" spans="1:8" ht="31.5" hidden="1" customHeight="1" x14ac:dyDescent="0.25">
      <c r="A728" s="52"/>
      <c r="B728" s="210"/>
      <c r="C728" s="286"/>
      <c r="D728" s="322"/>
      <c r="E728" s="249"/>
      <c r="F728" s="249"/>
      <c r="G728" s="320"/>
      <c r="H728" s="316"/>
    </row>
    <row r="729" spans="1:8" hidden="1" x14ac:dyDescent="0.25">
      <c r="A729" s="52"/>
      <c r="B729" s="210"/>
      <c r="C729" s="286"/>
      <c r="D729" s="191"/>
      <c r="E729" s="249"/>
      <c r="F729" s="249"/>
      <c r="G729" s="320"/>
      <c r="H729" s="316"/>
    </row>
    <row r="730" spans="1:8" hidden="1" x14ac:dyDescent="0.25">
      <c r="A730" s="52"/>
      <c r="B730" s="210"/>
      <c r="C730" s="286"/>
      <c r="D730" s="191"/>
      <c r="E730" s="249"/>
      <c r="F730" s="249"/>
      <c r="G730" s="320"/>
      <c r="H730" s="316"/>
    </row>
    <row r="731" spans="1:8" hidden="1" x14ac:dyDescent="0.25">
      <c r="A731" s="52"/>
      <c r="B731" s="210"/>
      <c r="C731" s="286"/>
      <c r="D731" s="191"/>
      <c r="E731" s="249"/>
      <c r="F731" s="249"/>
      <c r="G731" s="320"/>
      <c r="H731" s="316"/>
    </row>
    <row r="732" spans="1:8" x14ac:dyDescent="0.25">
      <c r="A732" s="52" t="s">
        <v>549</v>
      </c>
      <c r="B732" s="210"/>
      <c r="C732" s="285" t="s">
        <v>475</v>
      </c>
      <c r="D732" s="193" t="s">
        <v>648</v>
      </c>
      <c r="E732" s="111">
        <v>0</v>
      </c>
      <c r="F732" s="111">
        <v>5464812</v>
      </c>
      <c r="G732" s="320"/>
      <c r="H732" s="316"/>
    </row>
    <row r="733" spans="1:8" x14ac:dyDescent="0.25">
      <c r="A733" s="52" t="s">
        <v>550</v>
      </c>
      <c r="B733" s="210"/>
      <c r="C733" s="126"/>
      <c r="D733" s="323" t="s">
        <v>649</v>
      </c>
      <c r="E733" s="324">
        <f>E720+E732</f>
        <v>46979460</v>
      </c>
      <c r="F733" s="324">
        <f>SUM(F720+F732)</f>
        <v>39559622</v>
      </c>
      <c r="G733" s="320"/>
      <c r="H733" s="316"/>
    </row>
    <row r="734" spans="1:8" x14ac:dyDescent="0.25">
      <c r="D734" s="325"/>
      <c r="E734" s="326"/>
    </row>
    <row r="735" spans="1:8" x14ac:dyDescent="0.25">
      <c r="D735" s="481" t="s">
        <v>1204</v>
      </c>
      <c r="E735" s="481"/>
      <c r="F735" s="481"/>
      <c r="G735" s="481"/>
      <c r="H735" s="481"/>
    </row>
    <row r="736" spans="1:8" x14ac:dyDescent="0.25">
      <c r="D736" s="430"/>
      <c r="E736" s="152"/>
      <c r="F736" s="327"/>
      <c r="G736" s="430"/>
      <c r="H736" s="430"/>
    </row>
    <row r="737" spans="3:9" ht="15.75" customHeight="1" x14ac:dyDescent="0.25">
      <c r="C737" s="485" t="s">
        <v>485</v>
      </c>
      <c r="D737" s="485"/>
      <c r="E737" s="485"/>
      <c r="F737" s="485"/>
      <c r="G737" s="485"/>
      <c r="H737" s="485"/>
    </row>
    <row r="738" spans="3:9" x14ac:dyDescent="0.25">
      <c r="C738" s="268"/>
      <c r="D738" s="433"/>
      <c r="E738" s="480" t="s">
        <v>1024</v>
      </c>
      <c r="F738" s="480"/>
      <c r="G738" s="480"/>
      <c r="H738" s="480"/>
    </row>
    <row r="739" spans="3:9" ht="47.25" customHeight="1" x14ac:dyDescent="0.25">
      <c r="C739" s="118" t="s">
        <v>594</v>
      </c>
      <c r="D739" s="118" t="s">
        <v>595</v>
      </c>
      <c r="E739" s="110" t="s">
        <v>1025</v>
      </c>
      <c r="F739" s="111" t="s">
        <v>1026</v>
      </c>
      <c r="G739" s="112" t="s">
        <v>1027</v>
      </c>
      <c r="H739" s="118" t="s">
        <v>667</v>
      </c>
    </row>
    <row r="740" spans="3:9" x14ac:dyDescent="0.25">
      <c r="C740" s="211" t="s">
        <v>535</v>
      </c>
      <c r="D740" s="211" t="s">
        <v>536</v>
      </c>
      <c r="E740" s="269" t="s">
        <v>596</v>
      </c>
      <c r="F740" s="269" t="s">
        <v>632</v>
      </c>
      <c r="G740" s="211" t="s">
        <v>668</v>
      </c>
      <c r="H740" s="211" t="s">
        <v>669</v>
      </c>
    </row>
    <row r="741" spans="3:9" x14ac:dyDescent="0.25">
      <c r="C741" s="126" t="s">
        <v>537</v>
      </c>
      <c r="D741" s="191" t="s">
        <v>230</v>
      </c>
      <c r="E741" s="128">
        <f t="shared" ref="E741:G745" si="83">E527</f>
        <v>533981966</v>
      </c>
      <c r="F741" s="134">
        <f t="shared" si="83"/>
        <v>559398067</v>
      </c>
      <c r="G741" s="128">
        <f t="shared" si="83"/>
        <v>525641445</v>
      </c>
      <c r="H741" s="242">
        <f t="shared" ref="H741:H754" si="84">G741/F741</f>
        <v>0.9396554546907292</v>
      </c>
    </row>
    <row r="742" spans="3:9" ht="15.6" customHeight="1" x14ac:dyDescent="0.25">
      <c r="C742" s="126" t="s">
        <v>538</v>
      </c>
      <c r="D742" s="191" t="s">
        <v>240</v>
      </c>
      <c r="E742" s="128">
        <f t="shared" si="83"/>
        <v>100293064</v>
      </c>
      <c r="F742" s="134">
        <f t="shared" si="83"/>
        <v>97314421</v>
      </c>
      <c r="G742" s="128">
        <f t="shared" si="83"/>
        <v>85751843</v>
      </c>
      <c r="H742" s="242">
        <f t="shared" si="84"/>
        <v>0.88118330375720988</v>
      </c>
    </row>
    <row r="743" spans="3:9" x14ac:dyDescent="0.25">
      <c r="C743" s="126" t="s">
        <v>539</v>
      </c>
      <c r="D743" s="154" t="s">
        <v>241</v>
      </c>
      <c r="E743" s="128">
        <f t="shared" si="83"/>
        <v>484521346</v>
      </c>
      <c r="F743" s="134">
        <f t="shared" si="83"/>
        <v>543731001</v>
      </c>
      <c r="G743" s="128">
        <f t="shared" si="83"/>
        <v>459512137</v>
      </c>
      <c r="H743" s="242">
        <f t="shared" si="84"/>
        <v>0.84510932088641388</v>
      </c>
    </row>
    <row r="744" spans="3:9" x14ac:dyDescent="0.25">
      <c r="C744" s="126" t="s">
        <v>540</v>
      </c>
      <c r="D744" s="154" t="s">
        <v>242</v>
      </c>
      <c r="E744" s="128">
        <f t="shared" si="83"/>
        <v>7140000</v>
      </c>
      <c r="F744" s="134">
        <f t="shared" si="83"/>
        <v>8944227</v>
      </c>
      <c r="G744" s="128">
        <f t="shared" si="83"/>
        <v>8189807</v>
      </c>
      <c r="H744" s="242">
        <f t="shared" si="84"/>
        <v>0.9156528563060844</v>
      </c>
    </row>
    <row r="745" spans="3:9" x14ac:dyDescent="0.25">
      <c r="C745" s="126" t="s">
        <v>541</v>
      </c>
      <c r="D745" s="154" t="s">
        <v>243</v>
      </c>
      <c r="E745" s="128">
        <f t="shared" si="83"/>
        <v>120276000</v>
      </c>
      <c r="F745" s="134">
        <f t="shared" si="83"/>
        <v>93102959</v>
      </c>
      <c r="G745" s="128">
        <f t="shared" si="83"/>
        <v>68829386</v>
      </c>
      <c r="H745" s="242">
        <f t="shared" si="84"/>
        <v>0.73928247543668291</v>
      </c>
    </row>
    <row r="746" spans="3:9" x14ac:dyDescent="0.25">
      <c r="C746" s="126" t="s">
        <v>542</v>
      </c>
      <c r="D746" s="154" t="s">
        <v>247</v>
      </c>
      <c r="E746" s="128">
        <f>E733</f>
        <v>46979460</v>
      </c>
      <c r="F746" s="134">
        <f>F733</f>
        <v>39559622</v>
      </c>
      <c r="G746" s="128">
        <f>G720</f>
        <v>0</v>
      </c>
      <c r="H746" s="242"/>
    </row>
    <row r="747" spans="3:9" x14ac:dyDescent="0.25">
      <c r="C747" s="126" t="s">
        <v>543</v>
      </c>
      <c r="D747" s="328" t="s">
        <v>236</v>
      </c>
      <c r="E747" s="128">
        <f>E533</f>
        <v>298638634</v>
      </c>
      <c r="F747" s="134">
        <f>SUM(F575,F632,F643,F659,F673,F692,F707)</f>
        <v>219301420</v>
      </c>
      <c r="G747" s="134">
        <f>SUM(G575,G632,G643,G659,G673,G692,G707)</f>
        <v>43940970</v>
      </c>
      <c r="H747" s="242">
        <f t="shared" si="84"/>
        <v>0.2003679228342434</v>
      </c>
    </row>
    <row r="748" spans="3:9" x14ac:dyDescent="0.25">
      <c r="C748" s="126" t="s">
        <v>544</v>
      </c>
      <c r="D748" s="328" t="s">
        <v>237</v>
      </c>
      <c r="E748" s="128">
        <f>E534</f>
        <v>0</v>
      </c>
      <c r="F748" s="134">
        <f>SUM(F590,F645,F661,F679,F694,F709)</f>
        <v>37462954</v>
      </c>
      <c r="G748" s="134">
        <f>SUM(G590,G645,G661,G679,G694,G709)</f>
        <v>34845844</v>
      </c>
      <c r="H748" s="242">
        <f t="shared" si="84"/>
        <v>0.93014138714208172</v>
      </c>
      <c r="I748" s="136"/>
    </row>
    <row r="749" spans="3:9" x14ac:dyDescent="0.25">
      <c r="C749" s="126" t="s">
        <v>545</v>
      </c>
      <c r="D749" s="328" t="s">
        <v>238</v>
      </c>
      <c r="E749" s="128"/>
      <c r="F749" s="128"/>
      <c r="G749" s="128"/>
      <c r="H749" s="242"/>
    </row>
    <row r="750" spans="3:9" x14ac:dyDescent="0.25">
      <c r="C750" s="126" t="s">
        <v>546</v>
      </c>
      <c r="D750" s="328" t="s">
        <v>837</v>
      </c>
      <c r="E750" s="128">
        <f>E595</f>
        <v>0</v>
      </c>
      <c r="F750" s="134">
        <v>0</v>
      </c>
      <c r="G750" s="128"/>
      <c r="H750" s="242"/>
    </row>
    <row r="751" spans="3:9" x14ac:dyDescent="0.25">
      <c r="C751" s="126" t="s">
        <v>547</v>
      </c>
      <c r="D751" s="329" t="s">
        <v>486</v>
      </c>
      <c r="E751" s="109">
        <f>SUM(E741:E750)</f>
        <v>1591830470</v>
      </c>
      <c r="F751" s="110">
        <f>SUM(F741:F750)</f>
        <v>1598814671</v>
      </c>
      <c r="G751" s="109">
        <f>SUM(G741:G750)</f>
        <v>1226711432</v>
      </c>
      <c r="H751" s="330">
        <f t="shared" si="84"/>
        <v>0.7672630569700345</v>
      </c>
    </row>
    <row r="752" spans="3:9" ht="15.75" hidden="1" customHeight="1" x14ac:dyDescent="0.25">
      <c r="C752" s="126" t="s">
        <v>548</v>
      </c>
      <c r="D752" s="154" t="s">
        <v>235</v>
      </c>
      <c r="E752" s="128"/>
      <c r="F752" s="134"/>
      <c r="G752" s="128"/>
      <c r="H752" s="242"/>
    </row>
    <row r="753" spans="3:10" x14ac:dyDescent="0.25">
      <c r="C753" s="126" t="s">
        <v>548</v>
      </c>
      <c r="D753" s="154" t="s">
        <v>207</v>
      </c>
      <c r="E753" s="128">
        <f>E538</f>
        <v>100000000</v>
      </c>
      <c r="F753" s="134">
        <f>F538</f>
        <v>121351249</v>
      </c>
      <c r="G753" s="128">
        <f>G538</f>
        <v>121351249</v>
      </c>
      <c r="H753" s="242">
        <f t="shared" si="84"/>
        <v>1</v>
      </c>
    </row>
    <row r="754" spans="3:10" x14ac:dyDescent="0.25">
      <c r="C754" s="126" t="s">
        <v>549</v>
      </c>
      <c r="D754" s="118" t="s">
        <v>248</v>
      </c>
      <c r="E754" s="109">
        <f>E751+E752</f>
        <v>1591830470</v>
      </c>
      <c r="F754" s="110">
        <f>F751+F753</f>
        <v>1720165920</v>
      </c>
      <c r="G754" s="109">
        <f>G751+G753</f>
        <v>1348062681</v>
      </c>
      <c r="H754" s="330">
        <f t="shared" si="84"/>
        <v>0.7836817747208944</v>
      </c>
    </row>
    <row r="755" spans="3:10" x14ac:dyDescent="0.25">
      <c r="D755" s="325"/>
      <c r="E755" s="326"/>
    </row>
    <row r="756" spans="3:10" x14ac:dyDescent="0.25">
      <c r="D756" s="325"/>
      <c r="E756" s="326"/>
    </row>
    <row r="757" spans="3:10" x14ac:dyDescent="0.25">
      <c r="D757" s="481" t="s">
        <v>1205</v>
      </c>
      <c r="E757" s="481"/>
      <c r="F757" s="481"/>
      <c r="G757" s="481"/>
      <c r="H757" s="481"/>
    </row>
    <row r="758" spans="3:10" x14ac:dyDescent="0.25">
      <c r="D758" s="331"/>
      <c r="E758" s="150"/>
    </row>
    <row r="759" spans="3:10" ht="30" customHeight="1" x14ac:dyDescent="0.25">
      <c r="C759" s="485" t="s">
        <v>682</v>
      </c>
      <c r="D759" s="485"/>
      <c r="E759" s="485"/>
      <c r="F759" s="485"/>
      <c r="G759" s="485"/>
      <c r="H759" s="485"/>
    </row>
    <row r="760" spans="3:10" x14ac:dyDescent="0.25">
      <c r="D760" s="332"/>
      <c r="E760" s="486" t="s">
        <v>1024</v>
      </c>
      <c r="F760" s="486"/>
      <c r="G760" s="486"/>
      <c r="H760" s="486"/>
    </row>
    <row r="761" spans="3:10" ht="47.25" customHeight="1" x14ac:dyDescent="0.25">
      <c r="C761" s="123" t="s">
        <v>533</v>
      </c>
      <c r="D761" s="123" t="s">
        <v>534</v>
      </c>
      <c r="E761" s="110" t="s">
        <v>1025</v>
      </c>
      <c r="F761" s="111" t="s">
        <v>1026</v>
      </c>
      <c r="G761" s="112" t="s">
        <v>1027</v>
      </c>
      <c r="H761" s="112" t="s">
        <v>667</v>
      </c>
    </row>
    <row r="762" spans="3:10" x14ac:dyDescent="0.25">
      <c r="C762" s="211" t="s">
        <v>535</v>
      </c>
      <c r="D762" s="118" t="s">
        <v>536</v>
      </c>
      <c r="E762" s="124" t="s">
        <v>596</v>
      </c>
      <c r="F762" s="124" t="s">
        <v>632</v>
      </c>
      <c r="G762" s="333" t="s">
        <v>668</v>
      </c>
      <c r="H762" s="125" t="s">
        <v>669</v>
      </c>
      <c r="J762" s="262"/>
    </row>
    <row r="763" spans="3:10" x14ac:dyDescent="0.25">
      <c r="C763" s="126" t="s">
        <v>537</v>
      </c>
      <c r="D763" s="154" t="s">
        <v>650</v>
      </c>
      <c r="E763" s="128">
        <v>24200000</v>
      </c>
      <c r="F763" s="334">
        <v>13600000</v>
      </c>
      <c r="G763" s="335">
        <v>13600000</v>
      </c>
      <c r="H763" s="214">
        <f>G763/F763</f>
        <v>1</v>
      </c>
      <c r="J763" s="262"/>
    </row>
    <row r="764" spans="3:10" x14ac:dyDescent="0.25">
      <c r="C764" s="126" t="s">
        <v>538</v>
      </c>
      <c r="D764" s="191" t="s">
        <v>651</v>
      </c>
      <c r="E764" s="128">
        <v>5000000</v>
      </c>
      <c r="F764" s="336">
        <v>785000</v>
      </c>
      <c r="G764" s="335">
        <v>785000</v>
      </c>
      <c r="H764" s="214">
        <f>G764/F764</f>
        <v>1</v>
      </c>
      <c r="J764" s="262"/>
    </row>
    <row r="765" spans="3:10" x14ac:dyDescent="0.25">
      <c r="C765" s="126" t="s">
        <v>539</v>
      </c>
      <c r="D765" s="191" t="s">
        <v>652</v>
      </c>
      <c r="E765" s="128">
        <v>300000</v>
      </c>
      <c r="F765" s="336"/>
      <c r="G765" s="335"/>
      <c r="H765" s="214"/>
      <c r="J765" s="262"/>
    </row>
    <row r="766" spans="3:10" x14ac:dyDescent="0.25">
      <c r="C766" s="126" t="s">
        <v>540</v>
      </c>
      <c r="D766" s="191" t="s">
        <v>653</v>
      </c>
      <c r="E766" s="128">
        <v>500000</v>
      </c>
      <c r="F766" s="336">
        <v>0</v>
      </c>
      <c r="G766" s="335"/>
      <c r="H766" s="214"/>
      <c r="J766" s="262"/>
    </row>
    <row r="767" spans="3:10" x14ac:dyDescent="0.25">
      <c r="C767" s="126" t="s">
        <v>541</v>
      </c>
      <c r="D767" s="191" t="s">
        <v>654</v>
      </c>
      <c r="E767" s="128">
        <v>300000</v>
      </c>
      <c r="F767" s="336">
        <v>0</v>
      </c>
      <c r="G767" s="335"/>
      <c r="H767" s="214"/>
      <c r="J767" s="262"/>
    </row>
    <row r="768" spans="3:10" x14ac:dyDescent="0.25">
      <c r="C768" s="126" t="s">
        <v>542</v>
      </c>
      <c r="D768" s="191" t="s">
        <v>1171</v>
      </c>
      <c r="E768" s="128">
        <v>600000</v>
      </c>
      <c r="F768" s="336">
        <v>0</v>
      </c>
      <c r="G768" s="335"/>
      <c r="H768" s="214"/>
      <c r="J768" s="262"/>
    </row>
    <row r="769" spans="3:10" x14ac:dyDescent="0.25">
      <c r="C769" s="126" t="s">
        <v>543</v>
      </c>
      <c r="D769" s="191" t="s">
        <v>655</v>
      </c>
      <c r="E769" s="128">
        <v>600000</v>
      </c>
      <c r="F769" s="336">
        <v>0</v>
      </c>
      <c r="G769" s="335"/>
      <c r="H769" s="214"/>
      <c r="J769" s="262"/>
    </row>
    <row r="770" spans="3:10" x14ac:dyDescent="0.25">
      <c r="C770" s="126" t="s">
        <v>544</v>
      </c>
      <c r="D770" s="191" t="s">
        <v>656</v>
      </c>
      <c r="E770" s="128">
        <v>350000</v>
      </c>
      <c r="F770" s="336">
        <v>350000</v>
      </c>
      <c r="G770" s="335">
        <v>350000</v>
      </c>
      <c r="H770" s="214">
        <f t="shared" ref="H770:H782" si="85">G770/F770</f>
        <v>1</v>
      </c>
      <c r="J770" s="262"/>
    </row>
    <row r="771" spans="3:10" x14ac:dyDescent="0.25">
      <c r="C771" s="126" t="s">
        <v>545</v>
      </c>
      <c r="D771" s="191" t="s">
        <v>657</v>
      </c>
      <c r="E771" s="128">
        <v>250000</v>
      </c>
      <c r="F771" s="336"/>
      <c r="G771" s="335"/>
      <c r="H771" s="214"/>
      <c r="J771" s="262"/>
    </row>
    <row r="772" spans="3:10" x14ac:dyDescent="0.25">
      <c r="C772" s="126" t="s">
        <v>546</v>
      </c>
      <c r="D772" s="191" t="s">
        <v>658</v>
      </c>
      <c r="E772" s="128">
        <v>200000</v>
      </c>
      <c r="F772" s="336"/>
      <c r="G772" s="335"/>
      <c r="H772" s="214"/>
      <c r="J772" s="262"/>
    </row>
    <row r="773" spans="3:10" x14ac:dyDescent="0.25">
      <c r="C773" s="126" t="s">
        <v>547</v>
      </c>
      <c r="D773" s="191" t="s">
        <v>659</v>
      </c>
      <c r="E773" s="128">
        <v>1200000</v>
      </c>
      <c r="F773" s="336"/>
      <c r="G773" s="335"/>
      <c r="H773" s="214"/>
      <c r="J773" s="262"/>
    </row>
    <row r="774" spans="3:10" hidden="1" x14ac:dyDescent="0.25">
      <c r="C774" s="126" t="s">
        <v>548</v>
      </c>
      <c r="D774" s="191" t="s">
        <v>660</v>
      </c>
      <c r="E774" s="128"/>
      <c r="F774" s="336"/>
      <c r="G774" s="335"/>
      <c r="H774" s="214" t="e">
        <f t="shared" si="85"/>
        <v>#DIV/0!</v>
      </c>
      <c r="J774" s="262"/>
    </row>
    <row r="775" spans="3:10" x14ac:dyDescent="0.25">
      <c r="C775" s="126" t="s">
        <v>549</v>
      </c>
      <c r="D775" s="191" t="s">
        <v>661</v>
      </c>
      <c r="E775" s="128">
        <v>1000000</v>
      </c>
      <c r="F775" s="336">
        <v>1000000</v>
      </c>
      <c r="G775" s="335">
        <v>1000000</v>
      </c>
      <c r="H775" s="214">
        <f t="shared" si="85"/>
        <v>1</v>
      </c>
      <c r="J775" s="262"/>
    </row>
    <row r="776" spans="3:10" x14ac:dyDescent="0.25">
      <c r="C776" s="126" t="s">
        <v>550</v>
      </c>
      <c r="D776" s="191" t="s">
        <v>842</v>
      </c>
      <c r="E776" s="128">
        <v>500000</v>
      </c>
      <c r="F776" s="336"/>
      <c r="G776" s="335"/>
      <c r="H776" s="214"/>
      <c r="J776" s="262"/>
    </row>
    <row r="777" spans="3:10" hidden="1" x14ac:dyDescent="0.25">
      <c r="C777" s="126" t="s">
        <v>551</v>
      </c>
      <c r="D777" s="191" t="s">
        <v>529</v>
      </c>
      <c r="E777" s="128">
        <v>0</v>
      </c>
      <c r="F777" s="336"/>
      <c r="G777" s="335"/>
      <c r="H777" s="214"/>
      <c r="J777" s="262"/>
    </row>
    <row r="778" spans="3:10" x14ac:dyDescent="0.25">
      <c r="C778" s="126" t="s">
        <v>552</v>
      </c>
      <c r="D778" s="191" t="s">
        <v>530</v>
      </c>
      <c r="E778" s="128">
        <v>2500000</v>
      </c>
      <c r="F778" s="336"/>
      <c r="G778" s="335"/>
      <c r="H778" s="214"/>
      <c r="J778" s="262"/>
    </row>
    <row r="779" spans="3:10" x14ac:dyDescent="0.25">
      <c r="C779" s="126" t="s">
        <v>553</v>
      </c>
      <c r="D779" s="191" t="s">
        <v>419</v>
      </c>
      <c r="E779" s="128">
        <v>100000</v>
      </c>
      <c r="F779" s="336"/>
      <c r="G779" s="335"/>
      <c r="H779" s="214"/>
      <c r="J779" s="262"/>
    </row>
    <row r="780" spans="3:10" hidden="1" x14ac:dyDescent="0.25">
      <c r="C780" s="126" t="s">
        <v>554</v>
      </c>
      <c r="D780" s="191" t="s">
        <v>893</v>
      </c>
      <c r="E780" s="128">
        <v>0</v>
      </c>
      <c r="F780" s="336"/>
      <c r="G780" s="335"/>
      <c r="H780" s="214"/>
      <c r="J780" s="262"/>
    </row>
    <row r="781" spans="3:10" ht="15" customHeight="1" x14ac:dyDescent="0.25">
      <c r="C781" s="126" t="s">
        <v>555</v>
      </c>
      <c r="D781" s="191" t="s">
        <v>843</v>
      </c>
      <c r="E781" s="176">
        <v>300000</v>
      </c>
      <c r="F781" s="336"/>
      <c r="G781" s="337"/>
      <c r="H781" s="214"/>
      <c r="J781" s="262"/>
    </row>
    <row r="782" spans="3:10" ht="13.9" customHeight="1" x14ac:dyDescent="0.25">
      <c r="C782" s="126" t="s">
        <v>556</v>
      </c>
      <c r="D782" s="193" t="s">
        <v>662</v>
      </c>
      <c r="E782" s="180">
        <f>SUM(E763:E781)</f>
        <v>37900000</v>
      </c>
      <c r="F782" s="338">
        <f>SUM(F763:F781)</f>
        <v>15735000</v>
      </c>
      <c r="G782" s="269">
        <f>SUM(G763:G781)</f>
        <v>15735000</v>
      </c>
      <c r="H782" s="178">
        <f t="shared" si="85"/>
        <v>1</v>
      </c>
      <c r="J782" s="262"/>
    </row>
    <row r="783" spans="3:10" x14ac:dyDescent="0.25">
      <c r="D783" s="149"/>
      <c r="E783" s="339"/>
    </row>
    <row r="784" spans="3:10" x14ac:dyDescent="0.25">
      <c r="D784" s="481" t="s">
        <v>1206</v>
      </c>
      <c r="E784" s="481"/>
      <c r="F784" s="481"/>
      <c r="G784" s="481"/>
      <c r="H784" s="481"/>
    </row>
    <row r="785" spans="3:8" x14ac:dyDescent="0.25">
      <c r="D785" s="151"/>
      <c r="E785" s="152"/>
      <c r="F785" s="327"/>
      <c r="G785" s="151"/>
      <c r="H785" s="151"/>
    </row>
    <row r="786" spans="3:8" ht="15.6" customHeight="1" x14ac:dyDescent="0.25">
      <c r="C786" s="485" t="s">
        <v>1098</v>
      </c>
      <c r="D786" s="485"/>
      <c r="E786" s="485"/>
      <c r="F786" s="485"/>
      <c r="G786" s="485"/>
      <c r="H786" s="485"/>
    </row>
    <row r="787" spans="3:8" x14ac:dyDescent="0.25">
      <c r="D787" s="480" t="s">
        <v>1024</v>
      </c>
      <c r="E787" s="480"/>
      <c r="F787" s="480"/>
      <c r="G787" s="480"/>
      <c r="H787" s="480"/>
    </row>
    <row r="788" spans="3:8" ht="47.25" customHeight="1" x14ac:dyDescent="0.25">
      <c r="C788" s="123" t="s">
        <v>533</v>
      </c>
      <c r="D788" s="118" t="s">
        <v>534</v>
      </c>
      <c r="E788" s="110" t="s">
        <v>1025</v>
      </c>
      <c r="F788" s="111" t="s">
        <v>1026</v>
      </c>
      <c r="G788" s="112" t="s">
        <v>1027</v>
      </c>
      <c r="H788" s="112" t="s">
        <v>667</v>
      </c>
    </row>
    <row r="789" spans="3:8" x14ac:dyDescent="0.25">
      <c r="C789" s="211"/>
      <c r="D789" s="118" t="s">
        <v>663</v>
      </c>
      <c r="E789" s="110" t="s">
        <v>536</v>
      </c>
      <c r="F789" s="124" t="s">
        <v>596</v>
      </c>
      <c r="G789" s="125" t="s">
        <v>632</v>
      </c>
      <c r="H789" s="125" t="s">
        <v>668</v>
      </c>
    </row>
    <row r="790" spans="3:8" ht="31.5" customHeight="1" x14ac:dyDescent="0.25">
      <c r="C790" s="126" t="s">
        <v>537</v>
      </c>
      <c r="D790" s="240" t="s">
        <v>844</v>
      </c>
      <c r="E790" s="128"/>
      <c r="F790" s="134"/>
      <c r="G790" s="340"/>
      <c r="H790" s="242"/>
    </row>
    <row r="791" spans="3:8" x14ac:dyDescent="0.25">
      <c r="C791" s="126" t="s">
        <v>538</v>
      </c>
      <c r="D791" s="239" t="s">
        <v>409</v>
      </c>
      <c r="E791" s="213">
        <f>SUM(E381)</f>
        <v>1640000</v>
      </c>
      <c r="F791" s="213">
        <v>1899096</v>
      </c>
      <c r="G791" s="213">
        <f t="shared" ref="G791" si="86">SUM(G381)</f>
        <v>1400000</v>
      </c>
      <c r="H791" s="242">
        <f t="shared" ref="H791:H799" si="87">G791/F791</f>
        <v>0.73719285386310118</v>
      </c>
    </row>
    <row r="792" spans="3:8" x14ac:dyDescent="0.25">
      <c r="C792" s="126" t="s">
        <v>539</v>
      </c>
      <c r="D792" s="239" t="s">
        <v>890</v>
      </c>
      <c r="E792" s="213"/>
      <c r="F792" s="213"/>
      <c r="G792" s="231"/>
      <c r="H792" s="242"/>
    </row>
    <row r="793" spans="3:8" x14ac:dyDescent="0.25">
      <c r="C793" s="126" t="s">
        <v>540</v>
      </c>
      <c r="D793" s="239" t="s">
        <v>818</v>
      </c>
      <c r="E793" s="128">
        <f>SUM(E383)</f>
        <v>600000</v>
      </c>
      <c r="F793" s="128">
        <f t="shared" ref="F793:G793" si="88">SUM(F383)</f>
        <v>600000</v>
      </c>
      <c r="G793" s="128">
        <f t="shared" si="88"/>
        <v>379000</v>
      </c>
      <c r="H793" s="242">
        <f t="shared" si="87"/>
        <v>0.63166666666666671</v>
      </c>
    </row>
    <row r="794" spans="3:8" ht="31.5" customHeight="1" x14ac:dyDescent="0.25">
      <c r="C794" s="126" t="s">
        <v>541</v>
      </c>
      <c r="D794" s="239" t="s">
        <v>819</v>
      </c>
      <c r="E794" s="128">
        <f>SUM(E384)</f>
        <v>3800000</v>
      </c>
      <c r="F794" s="128">
        <f t="shared" ref="F794:G794" si="89">SUM(F384)</f>
        <v>4025849</v>
      </c>
      <c r="G794" s="128">
        <f t="shared" si="89"/>
        <v>3991525</v>
      </c>
      <c r="H794" s="242">
        <f t="shared" si="87"/>
        <v>0.99147409651976515</v>
      </c>
    </row>
    <row r="795" spans="3:8" x14ac:dyDescent="0.25">
      <c r="C795" s="126" t="s">
        <v>542</v>
      </c>
      <c r="D795" s="239" t="s">
        <v>872</v>
      </c>
      <c r="E795" s="128">
        <f>SUM(E385)</f>
        <v>500000</v>
      </c>
      <c r="F795" s="128">
        <f t="shared" ref="F795:G795" si="90">SUM(F385)</f>
        <v>572588</v>
      </c>
      <c r="G795" s="128">
        <f t="shared" si="90"/>
        <v>572588</v>
      </c>
      <c r="H795" s="242">
        <f t="shared" si="87"/>
        <v>1</v>
      </c>
    </row>
    <row r="796" spans="3:8" hidden="1" x14ac:dyDescent="0.25">
      <c r="C796" s="126" t="s">
        <v>543</v>
      </c>
      <c r="D796" s="239" t="s">
        <v>820</v>
      </c>
      <c r="E796" s="128"/>
      <c r="F796" s="213"/>
      <c r="G796" s="231"/>
      <c r="H796" s="242"/>
    </row>
    <row r="797" spans="3:8" hidden="1" x14ac:dyDescent="0.25">
      <c r="C797" s="126" t="s">
        <v>544</v>
      </c>
      <c r="D797" s="239" t="s">
        <v>892</v>
      </c>
      <c r="E797" s="128"/>
      <c r="F797" s="213"/>
      <c r="G797" s="231"/>
      <c r="H797" s="242"/>
    </row>
    <row r="798" spans="3:8" x14ac:dyDescent="0.25">
      <c r="C798" s="126" t="s">
        <v>545</v>
      </c>
      <c r="D798" s="239" t="s">
        <v>820</v>
      </c>
      <c r="E798" s="128">
        <f>SUM(E386)</f>
        <v>600000</v>
      </c>
      <c r="F798" s="128">
        <f t="shared" ref="F798:G798" si="91">SUM(F386)</f>
        <v>1846694</v>
      </c>
      <c r="G798" s="128">
        <f t="shared" si="91"/>
        <v>1846694</v>
      </c>
      <c r="H798" s="242"/>
    </row>
    <row r="799" spans="3:8" x14ac:dyDescent="0.25">
      <c r="C799" s="126" t="s">
        <v>546</v>
      </c>
      <c r="D799" s="156" t="s">
        <v>664</v>
      </c>
      <c r="E799" s="109">
        <f>SUM(E791:E798)</f>
        <v>7140000</v>
      </c>
      <c r="F799" s="109">
        <f t="shared" ref="F799:G799" si="92">SUM(F791:F798)</f>
        <v>8944227</v>
      </c>
      <c r="G799" s="109">
        <f t="shared" si="92"/>
        <v>8189807</v>
      </c>
      <c r="H799" s="330">
        <f t="shared" si="87"/>
        <v>0.9156528563060844</v>
      </c>
    </row>
    <row r="801" spans="3:9" x14ac:dyDescent="0.25">
      <c r="C801" s="268"/>
      <c r="D801" s="268"/>
      <c r="E801" s="278"/>
      <c r="F801" s="341"/>
    </row>
    <row r="802" spans="3:9" x14ac:dyDescent="0.25">
      <c r="C802" s="483"/>
      <c r="D802" s="483"/>
      <c r="E802" s="483"/>
      <c r="F802" s="483"/>
    </row>
    <row r="803" spans="3:9" x14ac:dyDescent="0.25">
      <c r="C803" s="268"/>
      <c r="D803" s="481" t="s">
        <v>1207</v>
      </c>
      <c r="E803" s="481"/>
      <c r="F803" s="481"/>
      <c r="G803" s="481"/>
      <c r="H803" s="342"/>
    </row>
    <row r="804" spans="3:9" x14ac:dyDescent="0.25">
      <c r="C804" s="437"/>
      <c r="D804" s="343" t="s">
        <v>1099</v>
      </c>
      <c r="E804" s="344"/>
      <c r="F804" s="209"/>
      <c r="G804" s="343"/>
      <c r="H804" s="345"/>
    </row>
    <row r="805" spans="3:9" x14ac:dyDescent="0.25">
      <c r="C805" s="268"/>
      <c r="D805" s="346"/>
      <c r="E805" s="209"/>
      <c r="F805" s="209"/>
      <c r="G805" s="347"/>
      <c r="H805" s="347"/>
    </row>
    <row r="806" spans="3:9" ht="63" customHeight="1" x14ac:dyDescent="0.25">
      <c r="C806" s="348" t="s">
        <v>533</v>
      </c>
      <c r="D806" s="349" t="s">
        <v>694</v>
      </c>
      <c r="E806" s="110" t="s">
        <v>1063</v>
      </c>
      <c r="F806" s="110" t="s">
        <v>695</v>
      </c>
      <c r="G806" s="349" t="s">
        <v>487</v>
      </c>
      <c r="H806" s="350"/>
      <c r="I806" s="268"/>
    </row>
    <row r="807" spans="3:9" x14ac:dyDescent="0.25">
      <c r="C807" s="351" t="s">
        <v>535</v>
      </c>
      <c r="D807" s="351" t="s">
        <v>536</v>
      </c>
      <c r="E807" s="269" t="s">
        <v>596</v>
      </c>
      <c r="F807" s="269" t="s">
        <v>632</v>
      </c>
      <c r="G807" s="351" t="s">
        <v>668</v>
      </c>
      <c r="H807" s="347"/>
      <c r="I807" s="268"/>
    </row>
    <row r="808" spans="3:9" x14ac:dyDescent="0.25">
      <c r="C808" s="352" t="s">
        <v>537</v>
      </c>
      <c r="D808" s="353" t="s">
        <v>640</v>
      </c>
      <c r="E808" s="354">
        <f>E809+E810+E811</f>
        <v>22</v>
      </c>
      <c r="F808" s="354">
        <f>F809+F810+F811</f>
        <v>1</v>
      </c>
      <c r="G808" s="351">
        <f>G809+G810+G811</f>
        <v>21</v>
      </c>
      <c r="H808" s="355"/>
      <c r="I808" s="268"/>
    </row>
    <row r="809" spans="3:9" x14ac:dyDescent="0.25">
      <c r="C809" s="352" t="s">
        <v>538</v>
      </c>
      <c r="D809" s="353" t="s">
        <v>696</v>
      </c>
      <c r="E809" s="356">
        <v>1</v>
      </c>
      <c r="F809" s="356">
        <v>1</v>
      </c>
      <c r="G809" s="351"/>
      <c r="H809" s="355"/>
      <c r="I809" s="268"/>
    </row>
    <row r="810" spans="3:9" x14ac:dyDescent="0.25">
      <c r="C810" s="352" t="s">
        <v>540</v>
      </c>
      <c r="D810" s="357" t="s">
        <v>697</v>
      </c>
      <c r="E810" s="356">
        <v>20</v>
      </c>
      <c r="F810" s="356">
        <v>0</v>
      </c>
      <c r="G810" s="352">
        <v>20</v>
      </c>
      <c r="H810" s="358"/>
      <c r="I810" s="268"/>
    </row>
    <row r="811" spans="3:9" x14ac:dyDescent="0.25">
      <c r="C811" s="352" t="s">
        <v>541</v>
      </c>
      <c r="D811" s="359" t="s">
        <v>698</v>
      </c>
      <c r="E811" s="356">
        <v>1</v>
      </c>
      <c r="F811" s="356">
        <v>0</v>
      </c>
      <c r="G811" s="352">
        <v>1</v>
      </c>
      <c r="H811" s="358"/>
      <c r="I811" s="268"/>
    </row>
    <row r="812" spans="3:9" x14ac:dyDescent="0.25">
      <c r="C812" s="352" t="s">
        <v>542</v>
      </c>
      <c r="D812" s="360" t="s">
        <v>821</v>
      </c>
      <c r="E812" s="307">
        <f>E813+E814</f>
        <v>24</v>
      </c>
      <c r="F812" s="307">
        <f>F813+F814</f>
        <v>24</v>
      </c>
      <c r="G812" s="349">
        <v>0</v>
      </c>
      <c r="H812" s="361"/>
      <c r="I812" s="268"/>
    </row>
    <row r="813" spans="3:9" x14ac:dyDescent="0.25">
      <c r="C813" s="352" t="s">
        <v>543</v>
      </c>
      <c r="D813" s="359" t="s">
        <v>699</v>
      </c>
      <c r="E813" s="308">
        <v>22</v>
      </c>
      <c r="F813" s="308">
        <v>22</v>
      </c>
      <c r="G813" s="362">
        <v>0</v>
      </c>
      <c r="H813" s="363"/>
      <c r="I813" s="268"/>
    </row>
    <row r="814" spans="3:9" x14ac:dyDescent="0.25">
      <c r="C814" s="352" t="s">
        <v>544</v>
      </c>
      <c r="D814" s="359" t="s">
        <v>698</v>
      </c>
      <c r="E814" s="308">
        <v>2</v>
      </c>
      <c r="F814" s="308">
        <v>2</v>
      </c>
      <c r="G814" s="362">
        <v>0</v>
      </c>
      <c r="H814" s="363"/>
      <c r="I814" s="268"/>
    </row>
    <row r="815" spans="3:9" x14ac:dyDescent="0.25">
      <c r="C815" s="352" t="s">
        <v>545</v>
      </c>
      <c r="D815" s="360" t="s">
        <v>700</v>
      </c>
      <c r="E815" s="307">
        <v>29</v>
      </c>
      <c r="F815" s="307">
        <v>29</v>
      </c>
      <c r="G815" s="349">
        <v>0</v>
      </c>
      <c r="H815" s="361"/>
      <c r="I815" s="268"/>
    </row>
    <row r="816" spans="3:9" x14ac:dyDescent="0.25">
      <c r="C816" s="352" t="s">
        <v>546</v>
      </c>
      <c r="D816" s="360" t="s">
        <v>701</v>
      </c>
      <c r="E816" s="307">
        <v>27</v>
      </c>
      <c r="F816" s="307">
        <v>27</v>
      </c>
      <c r="G816" s="349">
        <v>0</v>
      </c>
      <c r="H816" s="361"/>
      <c r="I816" s="268"/>
    </row>
    <row r="817" spans="3:9" ht="18" customHeight="1" x14ac:dyDescent="0.25">
      <c r="C817" s="352" t="s">
        <v>547</v>
      </c>
      <c r="D817" s="360" t="s">
        <v>702</v>
      </c>
      <c r="E817" s="307">
        <v>8</v>
      </c>
      <c r="F817" s="307">
        <v>7</v>
      </c>
      <c r="G817" s="349">
        <v>1</v>
      </c>
      <c r="H817" s="361"/>
      <c r="I817" s="268"/>
    </row>
    <row r="818" spans="3:9" x14ac:dyDescent="0.25">
      <c r="C818" s="352" t="s">
        <v>548</v>
      </c>
      <c r="D818" s="360" t="s">
        <v>665</v>
      </c>
      <c r="E818" s="307">
        <v>14</v>
      </c>
      <c r="F818" s="307">
        <v>14</v>
      </c>
      <c r="G818" s="349">
        <v>0</v>
      </c>
      <c r="H818" s="361"/>
      <c r="I818" s="268"/>
    </row>
    <row r="819" spans="3:9" x14ac:dyDescent="0.25">
      <c r="C819" s="352" t="s">
        <v>549</v>
      </c>
      <c r="D819" s="360" t="s">
        <v>666</v>
      </c>
      <c r="E819" s="307">
        <v>28</v>
      </c>
      <c r="F819" s="307">
        <v>27</v>
      </c>
      <c r="G819" s="349">
        <v>1</v>
      </c>
      <c r="H819" s="361"/>
      <c r="I819" s="268"/>
    </row>
    <row r="820" spans="3:9" x14ac:dyDescent="0.25">
      <c r="C820" s="352" t="s">
        <v>550</v>
      </c>
      <c r="D820" s="364" t="s">
        <v>703</v>
      </c>
      <c r="E820" s="307">
        <f>E808+E812+E815+E816+E817+E818+E819</f>
        <v>152</v>
      </c>
      <c r="F820" s="307">
        <f>F808+F812+F815+F816+F817+F818+F819</f>
        <v>129</v>
      </c>
      <c r="G820" s="349">
        <f>G808+G812+G815+G816+G817+G818+G819</f>
        <v>23</v>
      </c>
      <c r="H820" s="365"/>
      <c r="I820" s="268"/>
    </row>
    <row r="821" spans="3:9" x14ac:dyDescent="0.25">
      <c r="C821" s="268"/>
      <c r="D821" s="366"/>
      <c r="E821" s="367"/>
      <c r="F821" s="327"/>
      <c r="G821" s="346"/>
      <c r="H821" s="346"/>
    </row>
    <row r="822" spans="3:9" x14ac:dyDescent="0.25">
      <c r="C822" s="268"/>
      <c r="D822" s="366"/>
      <c r="E822" s="367"/>
      <c r="F822" s="327"/>
      <c r="G822" s="366"/>
      <c r="H822" s="366"/>
    </row>
    <row r="823" spans="3:9" x14ac:dyDescent="0.25">
      <c r="C823" s="268"/>
      <c r="D823" s="481" t="s">
        <v>1208</v>
      </c>
      <c r="E823" s="481"/>
      <c r="F823" s="481"/>
      <c r="G823" s="366"/>
      <c r="H823" s="366"/>
    </row>
    <row r="824" spans="3:9" x14ac:dyDescent="0.25">
      <c r="C824" s="268"/>
      <c r="D824" s="366"/>
      <c r="E824" s="152"/>
      <c r="F824" s="327"/>
      <c r="G824" s="366"/>
      <c r="H824" s="366"/>
    </row>
    <row r="825" spans="3:9" x14ac:dyDescent="0.25">
      <c r="C825" s="484" t="s">
        <v>704</v>
      </c>
      <c r="D825" s="484"/>
      <c r="E825" s="484"/>
      <c r="F825" s="484"/>
      <c r="G825" s="366"/>
      <c r="H825" s="366"/>
    </row>
    <row r="826" spans="3:9" x14ac:dyDescent="0.25">
      <c r="C826" s="435"/>
      <c r="D826" s="366"/>
      <c r="E826" s="490" t="s">
        <v>1024</v>
      </c>
      <c r="F826" s="490"/>
      <c r="G826" s="490"/>
      <c r="H826" s="490"/>
      <c r="I826" s="490"/>
    </row>
    <row r="827" spans="3:9" ht="47.25" customHeight="1" x14ac:dyDescent="0.25">
      <c r="C827" s="348" t="s">
        <v>533</v>
      </c>
      <c r="D827" s="348" t="s">
        <v>534</v>
      </c>
      <c r="E827" s="110" t="s">
        <v>828</v>
      </c>
      <c r="F827" s="110" t="s">
        <v>901</v>
      </c>
      <c r="G827" s="112" t="s">
        <v>900</v>
      </c>
      <c r="H827" s="112" t="s">
        <v>1172</v>
      </c>
      <c r="I827" s="112" t="s">
        <v>902</v>
      </c>
    </row>
    <row r="828" spans="3:9" x14ac:dyDescent="0.25">
      <c r="C828" s="351" t="s">
        <v>663</v>
      </c>
      <c r="D828" s="349" t="s">
        <v>536</v>
      </c>
      <c r="E828" s="110" t="s">
        <v>596</v>
      </c>
      <c r="F828" s="110" t="s">
        <v>632</v>
      </c>
      <c r="G828" s="110" t="s">
        <v>668</v>
      </c>
      <c r="H828" s="269" t="s">
        <v>669</v>
      </c>
      <c r="I828" s="125" t="s">
        <v>670</v>
      </c>
    </row>
    <row r="829" spans="3:9" ht="22.5" customHeight="1" x14ac:dyDescent="0.25">
      <c r="C829" s="368" t="s">
        <v>537</v>
      </c>
      <c r="D829" s="287" t="s">
        <v>824</v>
      </c>
      <c r="E829" s="369">
        <v>250000000</v>
      </c>
      <c r="F829" s="370"/>
      <c r="G829" s="371">
        <v>228804000</v>
      </c>
      <c r="H829" s="371">
        <v>0</v>
      </c>
      <c r="I829" s="372">
        <f>G829+H829</f>
        <v>228804000</v>
      </c>
    </row>
    <row r="830" spans="3:9" ht="31.5" customHeight="1" x14ac:dyDescent="0.25">
      <c r="C830" s="368" t="s">
        <v>538</v>
      </c>
      <c r="D830" s="154" t="s">
        <v>815</v>
      </c>
      <c r="E830" s="369">
        <v>129875000</v>
      </c>
      <c r="F830" s="370">
        <f>I830-E830</f>
        <v>6378500</v>
      </c>
      <c r="G830" s="373">
        <v>135856000</v>
      </c>
      <c r="H830" s="373">
        <v>397500</v>
      </c>
      <c r="I830" s="372">
        <f t="shared" ref="I830:I840" si="93">G830+H830</f>
        <v>136253500</v>
      </c>
    </row>
    <row r="831" spans="3:9" x14ac:dyDescent="0.25">
      <c r="C831" s="368" t="s">
        <v>539</v>
      </c>
      <c r="D831" s="154" t="s">
        <v>1173</v>
      </c>
      <c r="E831" s="369">
        <v>75000000</v>
      </c>
      <c r="F831" s="370"/>
      <c r="G831" s="370">
        <v>31468000</v>
      </c>
      <c r="H831" s="370">
        <v>8700</v>
      </c>
      <c r="I831" s="372">
        <f t="shared" si="93"/>
        <v>31476700</v>
      </c>
    </row>
    <row r="832" spans="3:9" x14ac:dyDescent="0.25">
      <c r="C832" s="368"/>
      <c r="D832" s="154" t="s">
        <v>1174</v>
      </c>
      <c r="E832" s="369">
        <v>120000000</v>
      </c>
      <c r="F832" s="370"/>
      <c r="G832" s="370"/>
      <c r="H832" s="370">
        <v>1370000</v>
      </c>
      <c r="I832" s="372"/>
    </row>
    <row r="833" spans="3:9" ht="47.25" customHeight="1" x14ac:dyDescent="0.25">
      <c r="C833" s="368" t="s">
        <v>540</v>
      </c>
      <c r="D833" s="154" t="s">
        <v>814</v>
      </c>
      <c r="E833" s="369">
        <v>74999000</v>
      </c>
      <c r="F833" s="370">
        <f>I833-E833</f>
        <v>-26266611</v>
      </c>
      <c r="G833" s="370">
        <v>24343000</v>
      </c>
      <c r="H833" s="370">
        <v>24389389</v>
      </c>
      <c r="I833" s="372">
        <f t="shared" si="93"/>
        <v>48732389</v>
      </c>
    </row>
    <row r="834" spans="3:9" x14ac:dyDescent="0.25">
      <c r="C834" s="368" t="s">
        <v>541</v>
      </c>
      <c r="D834" s="154" t="s">
        <v>825</v>
      </c>
      <c r="E834" s="369">
        <v>150000000</v>
      </c>
      <c r="F834" s="370"/>
      <c r="G834" s="370"/>
      <c r="H834" s="370">
        <v>8280692</v>
      </c>
      <c r="I834" s="372">
        <f t="shared" si="93"/>
        <v>8280692</v>
      </c>
    </row>
    <row r="835" spans="3:9" x14ac:dyDescent="0.25">
      <c r="C835" s="368" t="s">
        <v>542</v>
      </c>
      <c r="D835" s="154" t="s">
        <v>826</v>
      </c>
      <c r="E835" s="369">
        <v>23736000</v>
      </c>
      <c r="F835" s="370"/>
      <c r="G835" s="370">
        <v>6691000</v>
      </c>
      <c r="H835" s="370">
        <v>736134</v>
      </c>
      <c r="I835" s="372">
        <f t="shared" si="93"/>
        <v>7427134</v>
      </c>
    </row>
    <row r="836" spans="3:9" x14ac:dyDescent="0.25">
      <c r="C836" s="368" t="s">
        <v>543</v>
      </c>
      <c r="D836" s="154" t="s">
        <v>827</v>
      </c>
      <c r="E836" s="369">
        <v>11395000</v>
      </c>
      <c r="F836" s="370"/>
      <c r="G836" s="370">
        <v>3877000</v>
      </c>
      <c r="H836" s="370">
        <v>0</v>
      </c>
      <c r="I836" s="372">
        <f t="shared" si="93"/>
        <v>3877000</v>
      </c>
    </row>
    <row r="837" spans="3:9" ht="47.25" customHeight="1" x14ac:dyDescent="0.25">
      <c r="C837" s="368" t="s">
        <v>544</v>
      </c>
      <c r="D837" s="154" t="s">
        <v>816</v>
      </c>
      <c r="E837" s="369">
        <v>7000000</v>
      </c>
      <c r="F837" s="370"/>
      <c r="G837" s="370">
        <v>0</v>
      </c>
      <c r="H837" s="370">
        <v>0</v>
      </c>
      <c r="I837" s="372">
        <f t="shared" si="93"/>
        <v>0</v>
      </c>
    </row>
    <row r="838" spans="3:9" ht="31.5" customHeight="1" x14ac:dyDescent="0.25">
      <c r="C838" s="368" t="s">
        <v>545</v>
      </c>
      <c r="D838" s="219" t="s">
        <v>897</v>
      </c>
      <c r="E838" s="369">
        <v>89115000</v>
      </c>
      <c r="F838" s="370">
        <f>I838-E838</f>
        <v>-5466568</v>
      </c>
      <c r="G838" s="336">
        <v>51422000</v>
      </c>
      <c r="H838" s="336">
        <v>32226432</v>
      </c>
      <c r="I838" s="372">
        <f t="shared" si="93"/>
        <v>83648432</v>
      </c>
    </row>
    <row r="839" spans="3:9" x14ac:dyDescent="0.25">
      <c r="C839" s="368" t="s">
        <v>546</v>
      </c>
      <c r="D839" s="219" t="s">
        <v>898</v>
      </c>
      <c r="E839" s="369">
        <v>6985000</v>
      </c>
      <c r="F839" s="370"/>
      <c r="G839" s="336">
        <v>1905000</v>
      </c>
      <c r="H839" s="336">
        <v>0</v>
      </c>
      <c r="I839" s="372">
        <f t="shared" si="93"/>
        <v>1905000</v>
      </c>
    </row>
    <row r="840" spans="3:9" x14ac:dyDescent="0.25">
      <c r="C840" s="368" t="s">
        <v>547</v>
      </c>
      <c r="D840" s="219" t="s">
        <v>899</v>
      </c>
      <c r="E840" s="369">
        <v>85952180</v>
      </c>
      <c r="F840" s="370">
        <f>I840-E840</f>
        <v>-34807876</v>
      </c>
      <c r="G840" s="374">
        <v>37514000</v>
      </c>
      <c r="H840" s="374">
        <v>13630304</v>
      </c>
      <c r="I840" s="372">
        <f t="shared" si="93"/>
        <v>51144304</v>
      </c>
    </row>
    <row r="841" spans="3:9" x14ac:dyDescent="0.25">
      <c r="C841" s="368" t="s">
        <v>548</v>
      </c>
      <c r="D841" s="112" t="s">
        <v>633</v>
      </c>
      <c r="E841" s="375">
        <f>SUM(E829:E840)</f>
        <v>1024057180</v>
      </c>
      <c r="F841" s="375">
        <f t="shared" ref="F841" si="94">SUM(F829:F840)</f>
        <v>-60162555</v>
      </c>
      <c r="G841" s="375">
        <f t="shared" ref="G841" si="95">SUM(G829:G840)</f>
        <v>521880000</v>
      </c>
      <c r="H841" s="375">
        <f>SUM(H829:H840)</f>
        <v>81039151</v>
      </c>
      <c r="I841" s="376">
        <f>SUM(I829:I840)</f>
        <v>601549151</v>
      </c>
    </row>
    <row r="842" spans="3:9" x14ac:dyDescent="0.25">
      <c r="C842" s="268"/>
      <c r="D842" s="432"/>
      <c r="E842" s="377"/>
      <c r="F842" s="341"/>
    </row>
    <row r="843" spans="3:9" x14ac:dyDescent="0.25">
      <c r="C843" s="481" t="s">
        <v>1209</v>
      </c>
      <c r="D843" s="481"/>
      <c r="E843" s="481"/>
      <c r="F843" s="341"/>
    </row>
    <row r="844" spans="3:9" x14ac:dyDescent="0.25">
      <c r="C844" s="268"/>
      <c r="D844" s="332" t="s">
        <v>1100</v>
      </c>
      <c r="E844" s="378"/>
      <c r="F844" s="283"/>
    </row>
    <row r="845" spans="3:9" x14ac:dyDescent="0.25">
      <c r="C845" s="437"/>
      <c r="E845" s="379" t="s">
        <v>1024</v>
      </c>
      <c r="F845" s="278"/>
    </row>
    <row r="846" spans="3:9" x14ac:dyDescent="0.25">
      <c r="C846" s="123" t="s">
        <v>533</v>
      </c>
      <c r="D846" s="123" t="s">
        <v>534</v>
      </c>
      <c r="E846" s="110" t="s">
        <v>1064</v>
      </c>
      <c r="F846" s="189"/>
    </row>
    <row r="847" spans="3:9" x14ac:dyDescent="0.25">
      <c r="C847" s="211" t="s">
        <v>663</v>
      </c>
      <c r="D847" s="118" t="s">
        <v>536</v>
      </c>
      <c r="E847" s="110" t="s">
        <v>596</v>
      </c>
      <c r="F847" s="189"/>
    </row>
    <row r="848" spans="3:9" ht="17.45" customHeight="1" x14ac:dyDescent="0.25">
      <c r="C848" s="126" t="s">
        <v>537</v>
      </c>
      <c r="D848" s="380" t="s">
        <v>258</v>
      </c>
      <c r="E848" s="109">
        <f>E849</f>
        <v>292107</v>
      </c>
      <c r="F848" s="189"/>
    </row>
    <row r="849" spans="3:8" ht="31.5" customHeight="1" x14ac:dyDescent="0.25">
      <c r="C849" s="126" t="s">
        <v>538</v>
      </c>
      <c r="D849" s="154" t="s">
        <v>1022</v>
      </c>
      <c r="E849" s="128">
        <v>292107</v>
      </c>
      <c r="F849" s="381"/>
    </row>
    <row r="850" spans="3:8" x14ac:dyDescent="0.25">
      <c r="C850" s="126" t="s">
        <v>539</v>
      </c>
      <c r="D850" s="156" t="s">
        <v>705</v>
      </c>
      <c r="E850" s="109">
        <f>E851+E852</f>
        <v>6835556</v>
      </c>
      <c r="F850" s="381"/>
    </row>
    <row r="851" spans="3:8" x14ac:dyDescent="0.25">
      <c r="C851" s="126" t="s">
        <v>540</v>
      </c>
      <c r="D851" s="246" t="s">
        <v>1103</v>
      </c>
      <c r="E851" s="128">
        <v>39000</v>
      </c>
      <c r="F851" s="381"/>
    </row>
    <row r="852" spans="3:8" x14ac:dyDescent="0.25">
      <c r="C852" s="126" t="s">
        <v>541</v>
      </c>
      <c r="D852" s="246" t="s">
        <v>1104</v>
      </c>
      <c r="E852" s="128">
        <v>6796556</v>
      </c>
      <c r="F852" s="381"/>
    </row>
    <row r="853" spans="3:8" x14ac:dyDescent="0.25">
      <c r="C853" s="126" t="s">
        <v>542</v>
      </c>
      <c r="D853" s="245" t="s">
        <v>706</v>
      </c>
      <c r="E853" s="109">
        <f>E854</f>
        <v>828841</v>
      </c>
      <c r="F853" s="381"/>
    </row>
    <row r="854" spans="3:8" x14ac:dyDescent="0.25">
      <c r="C854" s="126" t="s">
        <v>543</v>
      </c>
      <c r="D854" s="246" t="s">
        <v>1105</v>
      </c>
      <c r="E854" s="128">
        <v>828841</v>
      </c>
      <c r="F854" s="189"/>
    </row>
    <row r="855" spans="3:8" x14ac:dyDescent="0.25">
      <c r="C855" s="126" t="s">
        <v>544</v>
      </c>
      <c r="D855" s="211" t="s">
        <v>633</v>
      </c>
      <c r="E855" s="109">
        <f>E848+E850+E853</f>
        <v>7956504</v>
      </c>
      <c r="F855" s="381"/>
    </row>
    <row r="856" spans="3:8" x14ac:dyDescent="0.25">
      <c r="C856" s="435"/>
      <c r="D856" s="149"/>
      <c r="E856" s="150"/>
      <c r="F856" s="341"/>
    </row>
    <row r="857" spans="3:8" x14ac:dyDescent="0.25">
      <c r="C857" s="481" t="s">
        <v>1210</v>
      </c>
      <c r="D857" s="481"/>
      <c r="E857" s="481"/>
      <c r="F857" s="327"/>
      <c r="G857" s="382"/>
      <c r="H857" s="382"/>
    </row>
    <row r="858" spans="3:8" x14ac:dyDescent="0.25">
      <c r="C858" s="435"/>
      <c r="D858" s="148"/>
      <c r="E858" s="383"/>
      <c r="F858" s="381"/>
      <c r="G858" s="382"/>
      <c r="H858" s="382"/>
    </row>
    <row r="859" spans="3:8" ht="30.6" customHeight="1" x14ac:dyDescent="0.25">
      <c r="C859" s="482" t="s">
        <v>707</v>
      </c>
      <c r="D859" s="482"/>
      <c r="E859" s="482"/>
      <c r="F859" s="384"/>
      <c r="G859" s="385"/>
      <c r="H859" s="382"/>
    </row>
    <row r="860" spans="3:8" x14ac:dyDescent="0.25">
      <c r="C860" s="386" t="s">
        <v>1101</v>
      </c>
      <c r="D860" s="386"/>
      <c r="E860" s="387"/>
      <c r="G860" s="388"/>
      <c r="H860" s="388"/>
    </row>
    <row r="861" spans="3:8" x14ac:dyDescent="0.25">
      <c r="C861" s="118" t="s">
        <v>708</v>
      </c>
      <c r="D861" s="273" t="s">
        <v>534</v>
      </c>
      <c r="E861" s="479">
        <v>2020</v>
      </c>
      <c r="F861" s="189"/>
    </row>
    <row r="862" spans="3:8" x14ac:dyDescent="0.25">
      <c r="C862" s="171" t="s">
        <v>537</v>
      </c>
      <c r="D862" s="254" t="s">
        <v>709</v>
      </c>
      <c r="E862" s="128">
        <f>G41</f>
        <v>660751712</v>
      </c>
      <c r="F862" s="381"/>
    </row>
    <row r="863" spans="3:8" ht="31.9" customHeight="1" x14ac:dyDescent="0.25">
      <c r="C863" s="171" t="s">
        <v>538</v>
      </c>
      <c r="D863" s="254" t="s">
        <v>710</v>
      </c>
      <c r="E863" s="128">
        <f>G48</f>
        <v>33132758</v>
      </c>
      <c r="F863" s="381"/>
    </row>
    <row r="864" spans="3:8" ht="14.45" customHeight="1" x14ac:dyDescent="0.25">
      <c r="C864" s="171" t="s">
        <v>539</v>
      </c>
      <c r="D864" s="254" t="s">
        <v>711</v>
      </c>
      <c r="E864" s="128">
        <f>G52</f>
        <v>4822527</v>
      </c>
      <c r="F864" s="381"/>
    </row>
    <row r="865" spans="3:7" ht="30.6" customHeight="1" x14ac:dyDescent="0.25">
      <c r="C865" s="171" t="s">
        <v>540</v>
      </c>
      <c r="D865" s="254" t="s">
        <v>712</v>
      </c>
      <c r="E865" s="128">
        <f>G62+G55+G56</f>
        <v>60038378</v>
      </c>
      <c r="F865" s="381"/>
    </row>
    <row r="866" spans="3:7" x14ac:dyDescent="0.25">
      <c r="C866" s="171" t="s">
        <v>541</v>
      </c>
      <c r="D866" s="254" t="s">
        <v>713</v>
      </c>
      <c r="E866" s="128">
        <v>0</v>
      </c>
      <c r="F866" s="381"/>
    </row>
    <row r="867" spans="3:7" x14ac:dyDescent="0.25">
      <c r="C867" s="171" t="s">
        <v>542</v>
      </c>
      <c r="D867" s="254" t="s">
        <v>714</v>
      </c>
      <c r="E867" s="128">
        <v>0</v>
      </c>
      <c r="F867" s="381"/>
    </row>
    <row r="868" spans="3:7" x14ac:dyDescent="0.25">
      <c r="C868" s="171" t="s">
        <v>543</v>
      </c>
      <c r="D868" s="250" t="s">
        <v>715</v>
      </c>
      <c r="E868" s="109">
        <f>SUM(E862:E867)</f>
        <v>758745375</v>
      </c>
      <c r="F868" s="189"/>
    </row>
    <row r="869" spans="3:7" x14ac:dyDescent="0.25">
      <c r="C869" s="171" t="s">
        <v>544</v>
      </c>
      <c r="D869" s="250" t="s">
        <v>716</v>
      </c>
      <c r="E869" s="128">
        <v>0</v>
      </c>
      <c r="F869" s="381"/>
    </row>
    <row r="870" spans="3:7" x14ac:dyDescent="0.25">
      <c r="C870" s="171" t="s">
        <v>545</v>
      </c>
      <c r="D870" s="254" t="s">
        <v>717</v>
      </c>
      <c r="E870" s="109">
        <f>E868+E869</f>
        <v>758745375</v>
      </c>
      <c r="F870" s="189"/>
    </row>
    <row r="871" spans="3:7" x14ac:dyDescent="0.25">
      <c r="C871" s="171" t="s">
        <v>546</v>
      </c>
      <c r="D871" s="250" t="s">
        <v>718</v>
      </c>
      <c r="E871" s="109">
        <f>E870*0.5</f>
        <v>379372687.5</v>
      </c>
      <c r="F871" s="189"/>
    </row>
    <row r="872" spans="3:7" x14ac:dyDescent="0.25">
      <c r="C872" s="389"/>
      <c r="D872" s="389"/>
      <c r="E872" s="150"/>
      <c r="F872" s="341"/>
    </row>
    <row r="873" spans="3:7" x14ac:dyDescent="0.25">
      <c r="C873" s="499"/>
      <c r="D873" s="499"/>
      <c r="E873" s="326"/>
    </row>
    <row r="875" spans="3:7" x14ac:dyDescent="0.25">
      <c r="C875" s="487" t="s">
        <v>1211</v>
      </c>
      <c r="D875" s="487"/>
      <c r="E875" s="487"/>
      <c r="F875" s="487"/>
      <c r="G875" s="487"/>
    </row>
    <row r="876" spans="3:7" x14ac:dyDescent="0.25">
      <c r="C876" s="434"/>
      <c r="D876" s="434"/>
      <c r="E876" s="277"/>
      <c r="F876" s="278"/>
      <c r="G876" s="434"/>
    </row>
    <row r="877" spans="3:7" ht="40.5" customHeight="1" x14ac:dyDescent="0.25">
      <c r="C877" s="482" t="s">
        <v>1065</v>
      </c>
      <c r="D877" s="482"/>
      <c r="E877" s="482"/>
      <c r="F877" s="482"/>
      <c r="G877" s="482"/>
    </row>
    <row r="878" spans="3:7" ht="15.75" customHeight="1" x14ac:dyDescent="0.25">
      <c r="C878" s="494"/>
      <c r="D878" s="494"/>
      <c r="E878" s="494"/>
      <c r="F878" s="494"/>
    </row>
    <row r="879" spans="3:7" x14ac:dyDescent="0.25">
      <c r="C879" s="436"/>
      <c r="D879" s="436"/>
      <c r="E879" s="283"/>
      <c r="F879" s="283"/>
    </row>
    <row r="880" spans="3:7" ht="30" customHeight="1" x14ac:dyDescent="0.25">
      <c r="C880" s="482" t="s">
        <v>1066</v>
      </c>
      <c r="D880" s="482"/>
      <c r="E880" s="482"/>
      <c r="F880" s="482"/>
      <c r="G880" s="482"/>
    </row>
    <row r="881" spans="3:8" x14ac:dyDescent="0.25">
      <c r="D881" s="267"/>
      <c r="E881" s="390"/>
      <c r="F881" s="278"/>
      <c r="G881" s="267"/>
    </row>
    <row r="882" spans="3:8" x14ac:dyDescent="0.25">
      <c r="F882" s="391" t="s">
        <v>1024</v>
      </c>
    </row>
    <row r="883" spans="3:8" x14ac:dyDescent="0.25">
      <c r="C883" s="392" t="s">
        <v>719</v>
      </c>
      <c r="D883" s="147" t="s">
        <v>673</v>
      </c>
      <c r="E883" s="393" t="s">
        <v>728</v>
      </c>
      <c r="F883" s="124" t="s">
        <v>729</v>
      </c>
      <c r="G883" s="394"/>
      <c r="H883" s="385"/>
    </row>
    <row r="884" spans="3:8" x14ac:dyDescent="0.25">
      <c r="C884" s="395" t="s">
        <v>537</v>
      </c>
      <c r="D884" s="154" t="s">
        <v>781</v>
      </c>
      <c r="E884" s="134">
        <v>0</v>
      </c>
      <c r="F884" s="134">
        <v>0</v>
      </c>
      <c r="G884" s="268"/>
    </row>
    <row r="885" spans="3:8" x14ac:dyDescent="0.25">
      <c r="C885" s="395" t="s">
        <v>538</v>
      </c>
      <c r="D885" s="154" t="s">
        <v>782</v>
      </c>
      <c r="E885" s="134">
        <v>0</v>
      </c>
      <c r="F885" s="134"/>
      <c r="G885" s="208"/>
    </row>
    <row r="886" spans="3:8" x14ac:dyDescent="0.25">
      <c r="C886" s="395" t="s">
        <v>539</v>
      </c>
      <c r="D886" s="396" t="s">
        <v>249</v>
      </c>
      <c r="E886" s="134"/>
      <c r="F886" s="134"/>
      <c r="G886" s="208"/>
    </row>
    <row r="887" spans="3:8" x14ac:dyDescent="0.25">
      <c r="C887" s="395" t="s">
        <v>540</v>
      </c>
      <c r="D887" s="154" t="s">
        <v>783</v>
      </c>
      <c r="E887" s="134">
        <v>0</v>
      </c>
      <c r="F887" s="134">
        <v>0</v>
      </c>
      <c r="G887" s="208"/>
    </row>
    <row r="888" spans="3:8" x14ac:dyDescent="0.25">
      <c r="C888" s="395" t="s">
        <v>541</v>
      </c>
      <c r="D888" s="156" t="s">
        <v>784</v>
      </c>
      <c r="E888" s="110">
        <f>E886+E887</f>
        <v>0</v>
      </c>
      <c r="F888" s="110">
        <f>F886+F887</f>
        <v>0</v>
      </c>
      <c r="G888" s="208"/>
    </row>
    <row r="889" spans="3:8" ht="17.45" customHeight="1" x14ac:dyDescent="0.25">
      <c r="C889" s="395" t="s">
        <v>542</v>
      </c>
      <c r="D889" s="154" t="s">
        <v>785</v>
      </c>
      <c r="E889" s="134">
        <v>9586631332</v>
      </c>
      <c r="F889" s="134">
        <v>9376891212</v>
      </c>
      <c r="G889" s="208"/>
    </row>
    <row r="890" spans="3:8" x14ac:dyDescent="0.25">
      <c r="C890" s="395" t="s">
        <v>543</v>
      </c>
      <c r="D890" s="397" t="s">
        <v>263</v>
      </c>
      <c r="E890" s="398">
        <f>E891+E892</f>
        <v>984621000</v>
      </c>
      <c r="F890" s="398">
        <f>F891+F892</f>
        <v>774880880</v>
      </c>
      <c r="G890" s="208"/>
    </row>
    <row r="891" spans="3:8" x14ac:dyDescent="0.25">
      <c r="C891" s="395" t="s">
        <v>544</v>
      </c>
      <c r="D891" s="154" t="s">
        <v>896</v>
      </c>
      <c r="E891" s="186">
        <v>979345000</v>
      </c>
      <c r="F891" s="186">
        <v>769604880</v>
      </c>
      <c r="G891" s="399"/>
    </row>
    <row r="892" spans="3:8" x14ac:dyDescent="0.25">
      <c r="C892" s="395" t="s">
        <v>545</v>
      </c>
      <c r="D892" s="154" t="s">
        <v>249</v>
      </c>
      <c r="E892" s="186">
        <v>5276000</v>
      </c>
      <c r="F892" s="186">
        <v>5276000</v>
      </c>
      <c r="G892" s="399"/>
    </row>
    <row r="893" spans="3:8" x14ac:dyDescent="0.25">
      <c r="C893" s="395" t="s">
        <v>546</v>
      </c>
      <c r="D893" s="397" t="s">
        <v>264</v>
      </c>
      <c r="E893" s="400">
        <f>E894+E895</f>
        <v>141761000</v>
      </c>
      <c r="F893" s="400">
        <f>F894+F895</f>
        <v>141761000</v>
      </c>
      <c r="G893" s="399"/>
    </row>
    <row r="894" spans="3:8" x14ac:dyDescent="0.25">
      <c r="C894" s="395" t="s">
        <v>547</v>
      </c>
      <c r="D894" s="396" t="s">
        <v>249</v>
      </c>
      <c r="E894" s="186">
        <v>35696000</v>
      </c>
      <c r="F894" s="186">
        <v>35696000</v>
      </c>
      <c r="G894" s="208"/>
    </row>
    <row r="895" spans="3:8" x14ac:dyDescent="0.25">
      <c r="C895" s="395" t="s">
        <v>548</v>
      </c>
      <c r="D895" s="396" t="s">
        <v>252</v>
      </c>
      <c r="E895" s="186">
        <v>106065000</v>
      </c>
      <c r="F895" s="186">
        <v>106065000</v>
      </c>
      <c r="G895" s="208"/>
    </row>
    <row r="896" spans="3:8" x14ac:dyDescent="0.25">
      <c r="C896" s="395" t="s">
        <v>549</v>
      </c>
      <c r="D896" s="397" t="s">
        <v>267</v>
      </c>
      <c r="E896" s="400">
        <f>E897+E898+E899</f>
        <v>1954899000</v>
      </c>
      <c r="F896" s="400">
        <f>F897+F898+F899</f>
        <v>1954899000</v>
      </c>
      <c r="G896" s="208"/>
    </row>
    <row r="897" spans="3:7" x14ac:dyDescent="0.25">
      <c r="C897" s="395" t="s">
        <v>550</v>
      </c>
      <c r="D897" s="396" t="s">
        <v>269</v>
      </c>
      <c r="E897" s="186">
        <v>1842960000</v>
      </c>
      <c r="F897" s="186">
        <v>1842960000</v>
      </c>
      <c r="G897" s="208"/>
    </row>
    <row r="898" spans="3:7" x14ac:dyDescent="0.25">
      <c r="C898" s="395" t="s">
        <v>551</v>
      </c>
      <c r="D898" s="396" t="s">
        <v>249</v>
      </c>
      <c r="E898" s="186">
        <v>107091000</v>
      </c>
      <c r="F898" s="186">
        <v>107091000</v>
      </c>
      <c r="G898" s="208"/>
    </row>
    <row r="899" spans="3:7" x14ac:dyDescent="0.25">
      <c r="C899" s="395" t="s">
        <v>552</v>
      </c>
      <c r="D899" s="396" t="s">
        <v>252</v>
      </c>
      <c r="E899" s="186">
        <v>4848000</v>
      </c>
      <c r="F899" s="186">
        <v>4848000</v>
      </c>
      <c r="G899" s="208"/>
    </row>
    <row r="900" spans="3:7" x14ac:dyDescent="0.25">
      <c r="C900" s="395" t="s">
        <v>553</v>
      </c>
      <c r="D900" s="397" t="s">
        <v>250</v>
      </c>
      <c r="E900" s="398">
        <f>E901+E902+E903</f>
        <v>2311052332</v>
      </c>
      <c r="F900" s="398">
        <f>F901+F902+F903</f>
        <v>2311052332</v>
      </c>
      <c r="G900" s="208"/>
    </row>
    <row r="901" spans="3:7" x14ac:dyDescent="0.25">
      <c r="C901" s="395" t="s">
        <v>554</v>
      </c>
      <c r="D901" s="396" t="s">
        <v>269</v>
      </c>
      <c r="E901" s="186">
        <v>2060208000</v>
      </c>
      <c r="F901" s="186">
        <v>2060208000</v>
      </c>
      <c r="G901" s="208"/>
    </row>
    <row r="902" spans="3:7" x14ac:dyDescent="0.25">
      <c r="C902" s="395" t="s">
        <v>555</v>
      </c>
      <c r="D902" s="396" t="s">
        <v>249</v>
      </c>
      <c r="E902" s="186">
        <v>127273000</v>
      </c>
      <c r="F902" s="186">
        <v>127273000</v>
      </c>
      <c r="G902" s="401"/>
    </row>
    <row r="903" spans="3:7" x14ac:dyDescent="0.25">
      <c r="C903" s="395" t="s">
        <v>556</v>
      </c>
      <c r="D903" s="396" t="s">
        <v>252</v>
      </c>
      <c r="E903" s="186">
        <v>123571332</v>
      </c>
      <c r="F903" s="186">
        <v>123571332</v>
      </c>
      <c r="G903" s="401"/>
    </row>
    <row r="904" spans="3:7" x14ac:dyDescent="0.25">
      <c r="C904" s="395" t="s">
        <v>557</v>
      </c>
      <c r="D904" s="397" t="s">
        <v>268</v>
      </c>
      <c r="E904" s="400">
        <f>SUM(E905:E907)</f>
        <v>3318589000</v>
      </c>
      <c r="F904" s="400">
        <f>SUM(F905:F907)</f>
        <v>3318589000</v>
      </c>
      <c r="G904" s="401"/>
    </row>
    <row r="905" spans="3:7" x14ac:dyDescent="0.25">
      <c r="C905" s="395" t="s">
        <v>558</v>
      </c>
      <c r="D905" s="396" t="s">
        <v>269</v>
      </c>
      <c r="E905" s="186">
        <v>3201937000</v>
      </c>
      <c r="F905" s="186">
        <v>3201937000</v>
      </c>
      <c r="G905" s="401"/>
    </row>
    <row r="906" spans="3:7" x14ac:dyDescent="0.25">
      <c r="C906" s="395" t="s">
        <v>559</v>
      </c>
      <c r="D906" s="396" t="s">
        <v>249</v>
      </c>
      <c r="E906" s="186">
        <v>17420000</v>
      </c>
      <c r="F906" s="186">
        <v>17420000</v>
      </c>
      <c r="G906" s="401"/>
    </row>
    <row r="907" spans="3:7" x14ac:dyDescent="0.25">
      <c r="C907" s="395" t="s">
        <v>560</v>
      </c>
      <c r="D907" s="396" t="s">
        <v>252</v>
      </c>
      <c r="E907" s="186">
        <v>99232000</v>
      </c>
      <c r="F907" s="186">
        <v>99232000</v>
      </c>
      <c r="G907" s="401"/>
    </row>
    <row r="908" spans="3:7" x14ac:dyDescent="0.25">
      <c r="C908" s="395" t="s">
        <v>561</v>
      </c>
      <c r="D908" s="397" t="s">
        <v>265</v>
      </c>
      <c r="E908" s="400">
        <f>E909</f>
        <v>2926000</v>
      </c>
      <c r="F908" s="400">
        <f>F909</f>
        <v>2926000</v>
      </c>
      <c r="G908" s="401"/>
    </row>
    <row r="909" spans="3:7" x14ac:dyDescent="0.25">
      <c r="C909" s="395" t="s">
        <v>562</v>
      </c>
      <c r="D909" s="396" t="s">
        <v>249</v>
      </c>
      <c r="E909" s="186">
        <v>2926000</v>
      </c>
      <c r="F909" s="186">
        <v>2926000</v>
      </c>
      <c r="G909" s="401"/>
    </row>
    <row r="910" spans="3:7" x14ac:dyDescent="0.25">
      <c r="C910" s="395" t="s">
        <v>563</v>
      </c>
      <c r="D910" s="156" t="s">
        <v>270</v>
      </c>
      <c r="E910" s="400">
        <f>E911+E912</f>
        <v>872783000</v>
      </c>
      <c r="F910" s="400">
        <f>F911+F912</f>
        <v>872783000</v>
      </c>
      <c r="G910" s="401"/>
    </row>
    <row r="911" spans="3:7" x14ac:dyDescent="0.25">
      <c r="C911" s="395" t="s">
        <v>564</v>
      </c>
      <c r="D911" s="402" t="s">
        <v>269</v>
      </c>
      <c r="E911" s="186">
        <v>853033000</v>
      </c>
      <c r="F911" s="186">
        <v>853033000</v>
      </c>
      <c r="G911" s="401"/>
    </row>
    <row r="912" spans="3:7" x14ac:dyDescent="0.25">
      <c r="C912" s="395"/>
      <c r="D912" s="396" t="s">
        <v>249</v>
      </c>
      <c r="E912" s="186">
        <v>19750000</v>
      </c>
      <c r="F912" s="186">
        <v>19750000</v>
      </c>
      <c r="G912" s="401"/>
    </row>
    <row r="913" spans="3:7" ht="13.9" customHeight="1" x14ac:dyDescent="0.25">
      <c r="C913" s="395" t="s">
        <v>565</v>
      </c>
      <c r="D913" s="154" t="s">
        <v>786</v>
      </c>
      <c r="E913" s="134">
        <v>157299192</v>
      </c>
      <c r="F913" s="134">
        <v>118340977</v>
      </c>
      <c r="G913" s="401"/>
    </row>
    <row r="914" spans="3:7" x14ac:dyDescent="0.25">
      <c r="C914" s="395" t="s">
        <v>566</v>
      </c>
      <c r="D914" s="396" t="s">
        <v>249</v>
      </c>
      <c r="E914" s="134">
        <v>157299192</v>
      </c>
      <c r="F914" s="134">
        <v>118340977</v>
      </c>
      <c r="G914" s="401"/>
    </row>
    <row r="915" spans="3:7" x14ac:dyDescent="0.25">
      <c r="C915" s="395" t="s">
        <v>567</v>
      </c>
      <c r="D915" s="154" t="s">
        <v>787</v>
      </c>
      <c r="E915" s="134">
        <v>0</v>
      </c>
      <c r="F915" s="134">
        <v>0</v>
      </c>
      <c r="G915" s="401"/>
    </row>
    <row r="916" spans="3:7" x14ac:dyDescent="0.25">
      <c r="C916" s="395" t="s">
        <v>568</v>
      </c>
      <c r="D916" s="154" t="s">
        <v>788</v>
      </c>
      <c r="E916" s="134">
        <v>0</v>
      </c>
      <c r="F916" s="134">
        <v>1370000</v>
      </c>
      <c r="G916" s="403"/>
    </row>
    <row r="917" spans="3:7" x14ac:dyDescent="0.25">
      <c r="C917" s="395" t="s">
        <v>569</v>
      </c>
      <c r="D917" s="154" t="s">
        <v>789</v>
      </c>
      <c r="E917" s="134">
        <v>239689378</v>
      </c>
      <c r="F917" s="134">
        <v>239689378</v>
      </c>
      <c r="G917" s="403"/>
    </row>
    <row r="918" spans="3:7" x14ac:dyDescent="0.25">
      <c r="C918" s="395" t="s">
        <v>570</v>
      </c>
      <c r="D918" s="156" t="s">
        <v>790</v>
      </c>
      <c r="E918" s="110">
        <f>E889+E913+E915+E916+E917</f>
        <v>9983619902</v>
      </c>
      <c r="F918" s="110">
        <f>F889+F913+F915+F916+F917</f>
        <v>9736291567</v>
      </c>
      <c r="G918" s="404"/>
    </row>
    <row r="919" spans="3:7" ht="16.899999999999999" customHeight="1" x14ac:dyDescent="0.25">
      <c r="C919" s="395" t="s">
        <v>571</v>
      </c>
      <c r="D919" s="154" t="s">
        <v>791</v>
      </c>
      <c r="E919" s="134">
        <v>126619000</v>
      </c>
      <c r="F919" s="134">
        <v>126619000</v>
      </c>
      <c r="G919" s="405"/>
    </row>
    <row r="920" spans="3:7" x14ac:dyDescent="0.25">
      <c r="C920" s="395" t="s">
        <v>572</v>
      </c>
      <c r="D920" s="154" t="s">
        <v>792</v>
      </c>
      <c r="E920" s="134">
        <v>0</v>
      </c>
      <c r="F920" s="134">
        <v>0</v>
      </c>
      <c r="G920" s="405"/>
    </row>
    <row r="921" spans="3:7" ht="17.45" customHeight="1" x14ac:dyDescent="0.25">
      <c r="C921" s="395" t="s">
        <v>573</v>
      </c>
      <c r="D921" s="154" t="s">
        <v>793</v>
      </c>
      <c r="E921" s="134">
        <v>9700000</v>
      </c>
      <c r="F921" s="134">
        <v>9700000</v>
      </c>
      <c r="G921" s="405"/>
    </row>
    <row r="922" spans="3:7" ht="13.9" customHeight="1" x14ac:dyDescent="0.25">
      <c r="C922" s="395" t="s">
        <v>574</v>
      </c>
      <c r="D922" s="154" t="s">
        <v>794</v>
      </c>
      <c r="E922" s="134">
        <v>0</v>
      </c>
      <c r="F922" s="134">
        <v>0</v>
      </c>
      <c r="G922" s="405"/>
    </row>
    <row r="923" spans="3:7" x14ac:dyDescent="0.25">
      <c r="C923" s="395" t="s">
        <v>575</v>
      </c>
      <c r="D923" s="154" t="s">
        <v>795</v>
      </c>
      <c r="E923" s="134">
        <v>0</v>
      </c>
      <c r="F923" s="134">
        <v>0</v>
      </c>
      <c r="G923" s="403"/>
    </row>
    <row r="924" spans="3:7" x14ac:dyDescent="0.25">
      <c r="C924" s="395" t="s">
        <v>576</v>
      </c>
      <c r="D924" s="154" t="s">
        <v>796</v>
      </c>
      <c r="E924" s="134">
        <v>116919000</v>
      </c>
      <c r="F924" s="134">
        <v>116919000</v>
      </c>
      <c r="G924" s="403"/>
    </row>
    <row r="925" spans="3:7" ht="15" customHeight="1" x14ac:dyDescent="0.25">
      <c r="C925" s="395" t="s">
        <v>577</v>
      </c>
      <c r="D925" s="154" t="s">
        <v>797</v>
      </c>
      <c r="E925" s="134">
        <v>383000</v>
      </c>
      <c r="F925" s="134">
        <v>383000</v>
      </c>
      <c r="G925" s="403"/>
    </row>
    <row r="926" spans="3:7" x14ac:dyDescent="0.25">
      <c r="C926" s="395" t="s">
        <v>578</v>
      </c>
      <c r="D926" s="154" t="s">
        <v>798</v>
      </c>
      <c r="E926" s="134">
        <v>0</v>
      </c>
      <c r="F926" s="134">
        <v>0</v>
      </c>
      <c r="G926" s="401"/>
    </row>
    <row r="927" spans="3:7" x14ac:dyDescent="0.25">
      <c r="C927" s="395" t="s">
        <v>579</v>
      </c>
      <c r="D927" s="154" t="s">
        <v>799</v>
      </c>
      <c r="E927" s="134">
        <v>0</v>
      </c>
      <c r="F927" s="134">
        <v>0</v>
      </c>
      <c r="G927" s="401"/>
    </row>
    <row r="928" spans="3:7" ht="15" customHeight="1" x14ac:dyDescent="0.25">
      <c r="C928" s="395" t="s">
        <v>580</v>
      </c>
      <c r="D928" s="154" t="s">
        <v>800</v>
      </c>
      <c r="E928" s="134">
        <v>0</v>
      </c>
      <c r="F928" s="134">
        <v>0</v>
      </c>
      <c r="G928" s="401"/>
    </row>
    <row r="929" spans="3:7" ht="18.600000000000001" customHeight="1" x14ac:dyDescent="0.25">
      <c r="C929" s="395" t="s">
        <v>581</v>
      </c>
      <c r="D929" s="156" t="s">
        <v>801</v>
      </c>
      <c r="E929" s="110">
        <f>E919+E925</f>
        <v>127002000</v>
      </c>
      <c r="F929" s="110">
        <f>F919+F925</f>
        <v>127002000</v>
      </c>
      <c r="G929" s="406"/>
    </row>
    <row r="930" spans="3:7" ht="31.5" hidden="1" customHeight="1" x14ac:dyDescent="0.25">
      <c r="C930" s="395" t="s">
        <v>582</v>
      </c>
      <c r="D930" s="154" t="s">
        <v>802</v>
      </c>
      <c r="E930" s="134">
        <v>0</v>
      </c>
      <c r="F930" s="134">
        <v>0</v>
      </c>
      <c r="G930" s="407"/>
    </row>
    <row r="931" spans="3:7" ht="15.75" hidden="1" customHeight="1" x14ac:dyDescent="0.25">
      <c r="C931" s="395" t="s">
        <v>583</v>
      </c>
      <c r="D931" s="154" t="s">
        <v>803</v>
      </c>
      <c r="E931" s="134">
        <v>0</v>
      </c>
      <c r="F931" s="134">
        <v>0</v>
      </c>
      <c r="G931" s="408"/>
    </row>
    <row r="932" spans="3:7" ht="15.75" hidden="1" customHeight="1" x14ac:dyDescent="0.25">
      <c r="C932" s="395" t="s">
        <v>584</v>
      </c>
      <c r="D932" s="154" t="s">
        <v>804</v>
      </c>
      <c r="E932" s="134">
        <v>0</v>
      </c>
      <c r="F932" s="134">
        <v>0</v>
      </c>
      <c r="G932" s="408"/>
    </row>
    <row r="933" spans="3:7" ht="31.5" hidden="1" customHeight="1" x14ac:dyDescent="0.25">
      <c r="C933" s="395" t="s">
        <v>585</v>
      </c>
      <c r="D933" s="154" t="s">
        <v>0</v>
      </c>
      <c r="E933" s="134">
        <v>0</v>
      </c>
      <c r="F933" s="134">
        <v>0</v>
      </c>
      <c r="G933" s="408"/>
    </row>
    <row r="934" spans="3:7" ht="31.5" hidden="1" customHeight="1" x14ac:dyDescent="0.25">
      <c r="C934" s="395" t="s">
        <v>586</v>
      </c>
      <c r="D934" s="154" t="s">
        <v>1</v>
      </c>
      <c r="E934" s="134">
        <v>0</v>
      </c>
      <c r="F934" s="134">
        <v>0</v>
      </c>
      <c r="G934" s="408"/>
    </row>
    <row r="935" spans="3:7" ht="31.5" hidden="1" customHeight="1" x14ac:dyDescent="0.25">
      <c r="C935" s="395" t="s">
        <v>587</v>
      </c>
      <c r="D935" s="156" t="s">
        <v>2</v>
      </c>
      <c r="E935" s="110">
        <v>0</v>
      </c>
      <c r="F935" s="110">
        <v>0</v>
      </c>
      <c r="G935" s="408"/>
    </row>
    <row r="936" spans="3:7" ht="33" customHeight="1" x14ac:dyDescent="0.25">
      <c r="C936" s="395" t="s">
        <v>588</v>
      </c>
      <c r="D936" s="156" t="s">
        <v>3</v>
      </c>
      <c r="E936" s="110">
        <f>E888+E918+E929+E935</f>
        <v>10110621902</v>
      </c>
      <c r="F936" s="110">
        <f>F888+F918+F929+F935</f>
        <v>9863293567</v>
      </c>
      <c r="G936" s="409"/>
    </row>
    <row r="937" spans="3:7" ht="15.75" hidden="1" customHeight="1" x14ac:dyDescent="0.25">
      <c r="C937" s="395" t="s">
        <v>589</v>
      </c>
      <c r="D937" s="154" t="s">
        <v>4</v>
      </c>
      <c r="E937" s="134">
        <v>0</v>
      </c>
      <c r="F937" s="134">
        <v>0</v>
      </c>
      <c r="G937" s="208"/>
    </row>
    <row r="938" spans="3:7" ht="15.75" hidden="1" customHeight="1" x14ac:dyDescent="0.25">
      <c r="C938" s="395" t="s">
        <v>590</v>
      </c>
      <c r="D938" s="154" t="s">
        <v>5</v>
      </c>
      <c r="E938" s="134">
        <v>0</v>
      </c>
      <c r="F938" s="134">
        <v>0</v>
      </c>
      <c r="G938" s="208"/>
    </row>
    <row r="939" spans="3:7" ht="15.75" hidden="1" customHeight="1" x14ac:dyDescent="0.25">
      <c r="C939" s="395" t="s">
        <v>591</v>
      </c>
      <c r="D939" s="154" t="s">
        <v>6</v>
      </c>
      <c r="E939" s="134">
        <v>0</v>
      </c>
      <c r="F939" s="134">
        <v>0</v>
      </c>
      <c r="G939" s="208"/>
    </row>
    <row r="940" spans="3:7" ht="15.6" hidden="1" customHeight="1" x14ac:dyDescent="0.25">
      <c r="C940" s="395" t="s">
        <v>592</v>
      </c>
      <c r="D940" s="154" t="s">
        <v>7</v>
      </c>
      <c r="E940" s="134">
        <v>0</v>
      </c>
      <c r="F940" s="134">
        <v>0</v>
      </c>
      <c r="G940" s="208"/>
    </row>
    <row r="941" spans="3:7" ht="15.75" hidden="1" customHeight="1" x14ac:dyDescent="0.25">
      <c r="C941" s="395" t="s">
        <v>672</v>
      </c>
      <c r="D941" s="154" t="s">
        <v>8</v>
      </c>
      <c r="E941" s="134">
        <v>0</v>
      </c>
      <c r="F941" s="134">
        <v>0</v>
      </c>
      <c r="G941" s="208"/>
    </row>
    <row r="942" spans="3:7" ht="15.75" hidden="1" customHeight="1" x14ac:dyDescent="0.25">
      <c r="C942" s="395" t="s">
        <v>681</v>
      </c>
      <c r="D942" s="156" t="s">
        <v>9</v>
      </c>
      <c r="E942" s="110">
        <v>0</v>
      </c>
      <c r="F942" s="110">
        <v>0</v>
      </c>
      <c r="G942" s="208"/>
    </row>
    <row r="943" spans="3:7" ht="15.75" hidden="1" customHeight="1" x14ac:dyDescent="0.25">
      <c r="C943" s="395" t="s">
        <v>86</v>
      </c>
      <c r="D943" s="154" t="s">
        <v>10</v>
      </c>
      <c r="E943" s="134">
        <v>0</v>
      </c>
      <c r="F943" s="134">
        <v>0</v>
      </c>
      <c r="G943" s="208"/>
    </row>
    <row r="944" spans="3:7" ht="31.5" hidden="1" customHeight="1" x14ac:dyDescent="0.25">
      <c r="C944" s="395" t="s">
        <v>87</v>
      </c>
      <c r="D944" s="154" t="s">
        <v>11</v>
      </c>
      <c r="E944" s="134">
        <v>0</v>
      </c>
      <c r="F944" s="134">
        <v>0</v>
      </c>
      <c r="G944" s="407"/>
    </row>
    <row r="945" spans="3:7" ht="15.75" hidden="1" customHeight="1" x14ac:dyDescent="0.25">
      <c r="C945" s="395" t="s">
        <v>88</v>
      </c>
      <c r="D945" s="154" t="s">
        <v>12</v>
      </c>
      <c r="E945" s="134">
        <v>0</v>
      </c>
      <c r="F945" s="134">
        <v>0</v>
      </c>
      <c r="G945" s="407"/>
    </row>
    <row r="946" spans="3:7" ht="15.75" hidden="1" customHeight="1" x14ac:dyDescent="0.25">
      <c r="C946" s="395" t="s">
        <v>89</v>
      </c>
      <c r="D946" s="154" t="s">
        <v>13</v>
      </c>
      <c r="E946" s="134">
        <v>0</v>
      </c>
      <c r="F946" s="134">
        <v>0</v>
      </c>
      <c r="G946" s="407"/>
    </row>
    <row r="947" spans="3:7" ht="15.75" hidden="1" customHeight="1" x14ac:dyDescent="0.25">
      <c r="C947" s="395" t="s">
        <v>90</v>
      </c>
      <c r="D947" s="154" t="s">
        <v>14</v>
      </c>
      <c r="E947" s="134">
        <v>0</v>
      </c>
      <c r="F947" s="134">
        <v>0</v>
      </c>
      <c r="G947" s="407"/>
    </row>
    <row r="948" spans="3:7" ht="15.75" hidden="1" customHeight="1" x14ac:dyDescent="0.25">
      <c r="C948" s="395" t="s">
        <v>91</v>
      </c>
      <c r="D948" s="154" t="s">
        <v>15</v>
      </c>
      <c r="E948" s="134">
        <v>0</v>
      </c>
      <c r="F948" s="134">
        <v>0</v>
      </c>
      <c r="G948" s="407"/>
    </row>
    <row r="949" spans="3:7" ht="15.75" hidden="1" customHeight="1" x14ac:dyDescent="0.25">
      <c r="C949" s="395" t="s">
        <v>92</v>
      </c>
      <c r="D949" s="154" t="s">
        <v>16</v>
      </c>
      <c r="E949" s="134">
        <v>0</v>
      </c>
      <c r="F949" s="134">
        <v>0</v>
      </c>
      <c r="G949" s="407"/>
    </row>
    <row r="950" spans="3:7" ht="15.75" hidden="1" customHeight="1" x14ac:dyDescent="0.25">
      <c r="C950" s="395" t="s">
        <v>93</v>
      </c>
      <c r="D950" s="156" t="s">
        <v>17</v>
      </c>
      <c r="E950" s="110">
        <v>0</v>
      </c>
      <c r="F950" s="110">
        <v>0</v>
      </c>
      <c r="G950" s="407"/>
    </row>
    <row r="951" spans="3:7" ht="31.5" hidden="1" customHeight="1" x14ac:dyDescent="0.25">
      <c r="C951" s="395" t="s">
        <v>94</v>
      </c>
      <c r="D951" s="156" t="s">
        <v>18</v>
      </c>
      <c r="E951" s="110">
        <v>0</v>
      </c>
      <c r="F951" s="110">
        <v>0</v>
      </c>
      <c r="G951" s="407"/>
    </row>
    <row r="952" spans="3:7" ht="15.75" hidden="1" customHeight="1" x14ac:dyDescent="0.25">
      <c r="C952" s="395" t="s">
        <v>95</v>
      </c>
      <c r="D952" s="154" t="s">
        <v>19</v>
      </c>
      <c r="E952" s="134">
        <v>0</v>
      </c>
      <c r="F952" s="134">
        <v>0</v>
      </c>
      <c r="G952" s="407"/>
    </row>
    <row r="953" spans="3:7" ht="15.75" hidden="1" customHeight="1" x14ac:dyDescent="0.25">
      <c r="C953" s="395" t="s">
        <v>96</v>
      </c>
      <c r="D953" s="154" t="s">
        <v>20</v>
      </c>
      <c r="E953" s="134">
        <v>0</v>
      </c>
      <c r="F953" s="134">
        <v>0</v>
      </c>
      <c r="G953" s="407"/>
    </row>
    <row r="954" spans="3:7" ht="15.75" hidden="1" customHeight="1" x14ac:dyDescent="0.25">
      <c r="C954" s="395" t="s">
        <v>97</v>
      </c>
      <c r="D954" s="156" t="s">
        <v>21</v>
      </c>
      <c r="E954" s="110">
        <v>0</v>
      </c>
      <c r="F954" s="110">
        <v>0</v>
      </c>
      <c r="G954" s="407"/>
    </row>
    <row r="955" spans="3:7" x14ac:dyDescent="0.25">
      <c r="C955" s="395" t="s">
        <v>98</v>
      </c>
      <c r="D955" s="154" t="s">
        <v>22</v>
      </c>
      <c r="E955" s="134">
        <v>260255</v>
      </c>
      <c r="F955" s="134">
        <v>661140</v>
      </c>
      <c r="G955" s="407"/>
    </row>
    <row r="956" spans="3:7" x14ac:dyDescent="0.25">
      <c r="C956" s="395" t="s">
        <v>99</v>
      </c>
      <c r="D956" s="154" t="s">
        <v>23</v>
      </c>
      <c r="E956" s="134">
        <v>0</v>
      </c>
      <c r="F956" s="134">
        <v>0</v>
      </c>
      <c r="G956" s="407"/>
    </row>
    <row r="957" spans="3:7" ht="18" customHeight="1" x14ac:dyDescent="0.25">
      <c r="C957" s="395" t="s">
        <v>100</v>
      </c>
      <c r="D957" s="154" t="s">
        <v>24</v>
      </c>
      <c r="E957" s="134">
        <v>0</v>
      </c>
      <c r="F957" s="134">
        <v>0</v>
      </c>
      <c r="G957" s="407"/>
    </row>
    <row r="958" spans="3:7" ht="19.149999999999999" customHeight="1" x14ac:dyDescent="0.25">
      <c r="C958" s="395" t="s">
        <v>101</v>
      </c>
      <c r="D958" s="156" t="s">
        <v>25</v>
      </c>
      <c r="E958" s="110">
        <f>E955</f>
        <v>260255</v>
      </c>
      <c r="F958" s="110">
        <f>F955</f>
        <v>661140</v>
      </c>
      <c r="G958" s="407"/>
    </row>
    <row r="959" spans="3:7" x14ac:dyDescent="0.25">
      <c r="C959" s="395" t="s">
        <v>102</v>
      </c>
      <c r="D959" s="154" t="s">
        <v>26</v>
      </c>
      <c r="E959" s="134">
        <v>73748788</v>
      </c>
      <c r="F959" s="134">
        <v>141330370</v>
      </c>
      <c r="G959" s="407"/>
    </row>
    <row r="960" spans="3:7" x14ac:dyDescent="0.25">
      <c r="C960" s="395" t="s">
        <v>103</v>
      </c>
      <c r="D960" s="154" t="s">
        <v>27</v>
      </c>
      <c r="E960" s="134">
        <v>163002096</v>
      </c>
      <c r="F960" s="134">
        <v>194344676</v>
      </c>
      <c r="G960" s="407"/>
    </row>
    <row r="961" spans="3:7" x14ac:dyDescent="0.25">
      <c r="C961" s="395" t="s">
        <v>104</v>
      </c>
      <c r="D961" s="156" t="s">
        <v>28</v>
      </c>
      <c r="E961" s="110">
        <f>E959+E960</f>
        <v>236750884</v>
      </c>
      <c r="F961" s="110">
        <f>F959+F960</f>
        <v>335675046</v>
      </c>
      <c r="G961" s="407"/>
    </row>
    <row r="962" spans="3:7" x14ac:dyDescent="0.25">
      <c r="C962" s="395" t="s">
        <v>105</v>
      </c>
      <c r="D962" s="154" t="s">
        <v>29</v>
      </c>
      <c r="E962" s="134">
        <v>0</v>
      </c>
      <c r="F962" s="134">
        <v>0</v>
      </c>
      <c r="G962" s="407"/>
    </row>
    <row r="963" spans="3:7" x14ac:dyDescent="0.25">
      <c r="C963" s="395" t="s">
        <v>106</v>
      </c>
      <c r="D963" s="154" t="s">
        <v>30</v>
      </c>
      <c r="E963" s="134">
        <v>0</v>
      </c>
      <c r="F963" s="134">
        <v>0</v>
      </c>
      <c r="G963" s="407"/>
    </row>
    <row r="964" spans="3:7" x14ac:dyDescent="0.25">
      <c r="C964" s="395" t="s">
        <v>107</v>
      </c>
      <c r="D964" s="156" t="s">
        <v>31</v>
      </c>
      <c r="E964" s="110">
        <v>0</v>
      </c>
      <c r="F964" s="110">
        <v>0</v>
      </c>
      <c r="G964" s="407"/>
    </row>
    <row r="965" spans="3:7" x14ac:dyDescent="0.25">
      <c r="C965" s="395" t="s">
        <v>108</v>
      </c>
      <c r="D965" s="156" t="s">
        <v>32</v>
      </c>
      <c r="E965" s="110">
        <f>E955+E961</f>
        <v>237011139</v>
      </c>
      <c r="F965" s="110">
        <f>F955+F961</f>
        <v>336336186</v>
      </c>
      <c r="G965" s="407"/>
    </row>
    <row r="966" spans="3:7" x14ac:dyDescent="0.25">
      <c r="C966" s="395" t="s">
        <v>109</v>
      </c>
      <c r="D966" s="156" t="s">
        <v>378</v>
      </c>
      <c r="E966" s="110">
        <f>E936+E951+E965</f>
        <v>10347633041</v>
      </c>
      <c r="F966" s="110">
        <f>F936+F951+F965</f>
        <v>10199629753</v>
      </c>
      <c r="G966" s="407"/>
    </row>
    <row r="967" spans="3:7" x14ac:dyDescent="0.25">
      <c r="C967" s="410"/>
      <c r="D967" s="149"/>
      <c r="E967" s="150"/>
      <c r="F967" s="189"/>
      <c r="G967" s="407"/>
    </row>
    <row r="968" spans="3:7" x14ac:dyDescent="0.25">
      <c r="D968" s="208"/>
      <c r="E968" s="411"/>
      <c r="F968" s="412"/>
      <c r="G968" s="407"/>
    </row>
    <row r="969" spans="3:7" ht="15.75" customHeight="1" x14ac:dyDescent="0.25">
      <c r="C969" s="482" t="s">
        <v>1102</v>
      </c>
      <c r="D969" s="482"/>
      <c r="E969" s="482"/>
      <c r="F969" s="482"/>
      <c r="G969" s="268"/>
    </row>
    <row r="970" spans="3:7" x14ac:dyDescent="0.25">
      <c r="G970" s="268"/>
    </row>
    <row r="971" spans="3:7" x14ac:dyDescent="0.25">
      <c r="F971" s="391" t="s">
        <v>1024</v>
      </c>
      <c r="G971" s="268"/>
    </row>
    <row r="972" spans="3:7" x14ac:dyDescent="0.25">
      <c r="C972" s="147" t="s">
        <v>719</v>
      </c>
      <c r="D972" s="147" t="s">
        <v>673</v>
      </c>
      <c r="E972" s="393" t="s">
        <v>728</v>
      </c>
      <c r="F972" s="413" t="s">
        <v>729</v>
      </c>
      <c r="G972" s="268"/>
    </row>
    <row r="973" spans="3:7" x14ac:dyDescent="0.25">
      <c r="C973" s="414" t="s">
        <v>537</v>
      </c>
      <c r="D973" s="154" t="s">
        <v>781</v>
      </c>
      <c r="E973" s="134">
        <v>709700</v>
      </c>
      <c r="F973" s="134">
        <v>1676422</v>
      </c>
      <c r="G973" s="268"/>
    </row>
    <row r="974" spans="3:7" x14ac:dyDescent="0.25">
      <c r="C974" s="414" t="s">
        <v>538</v>
      </c>
      <c r="D974" s="154" t="s">
        <v>782</v>
      </c>
      <c r="E974" s="134">
        <v>39900</v>
      </c>
      <c r="F974" s="134">
        <v>39900</v>
      </c>
      <c r="G974" s="268"/>
    </row>
    <row r="975" spans="3:7" x14ac:dyDescent="0.25">
      <c r="C975" s="414" t="s">
        <v>539</v>
      </c>
      <c r="D975" s="154" t="s">
        <v>783</v>
      </c>
      <c r="E975" s="134">
        <v>0</v>
      </c>
      <c r="F975" s="134">
        <v>0</v>
      </c>
      <c r="G975" s="268"/>
    </row>
    <row r="976" spans="3:7" x14ac:dyDescent="0.25">
      <c r="C976" s="414" t="s">
        <v>540</v>
      </c>
      <c r="D976" s="156" t="s">
        <v>784</v>
      </c>
      <c r="E976" s="110">
        <f>SUM(E973:E975)</f>
        <v>749600</v>
      </c>
      <c r="F976" s="110">
        <f>SUM(F973:F975)</f>
        <v>1716322</v>
      </c>
      <c r="G976" s="268"/>
    </row>
    <row r="977" spans="3:7" ht="16.899999999999999" customHeight="1" x14ac:dyDescent="0.25">
      <c r="C977" s="414" t="s">
        <v>541</v>
      </c>
      <c r="D977" s="154" t="s">
        <v>785</v>
      </c>
      <c r="E977" s="134">
        <v>21303444</v>
      </c>
      <c r="F977" s="134">
        <v>20638400</v>
      </c>
      <c r="G977" s="268"/>
    </row>
    <row r="978" spans="3:7" x14ac:dyDescent="0.25">
      <c r="C978" s="414" t="s">
        <v>542</v>
      </c>
      <c r="D978" s="154" t="s">
        <v>261</v>
      </c>
      <c r="E978" s="134"/>
      <c r="F978" s="134"/>
      <c r="G978" s="268"/>
    </row>
    <row r="979" spans="3:7" x14ac:dyDescent="0.25">
      <c r="C979" s="414" t="s">
        <v>543</v>
      </c>
      <c r="D979" s="396" t="s">
        <v>249</v>
      </c>
      <c r="E979" s="186"/>
      <c r="F979" s="186"/>
      <c r="G979" s="268"/>
    </row>
    <row r="980" spans="3:7" x14ac:dyDescent="0.25">
      <c r="C980" s="414" t="s">
        <v>544</v>
      </c>
      <c r="D980" s="154" t="s">
        <v>262</v>
      </c>
      <c r="E980" s="186"/>
      <c r="F980" s="186"/>
      <c r="G980" s="268"/>
    </row>
    <row r="981" spans="3:7" x14ac:dyDescent="0.25">
      <c r="C981" s="414" t="s">
        <v>545</v>
      </c>
      <c r="D981" s="396" t="s">
        <v>252</v>
      </c>
      <c r="E981" s="186"/>
      <c r="F981" s="186"/>
      <c r="G981" s="268"/>
    </row>
    <row r="982" spans="3:7" ht="14.45" customHeight="1" x14ac:dyDescent="0.25">
      <c r="C982" s="414" t="s">
        <v>546</v>
      </c>
      <c r="D982" s="154" t="s">
        <v>786</v>
      </c>
      <c r="E982" s="134">
        <v>11884790</v>
      </c>
      <c r="F982" s="134">
        <v>8213132</v>
      </c>
      <c r="G982" s="268"/>
    </row>
    <row r="983" spans="3:7" x14ac:dyDescent="0.25">
      <c r="C983" s="414" t="s">
        <v>547</v>
      </c>
      <c r="D983" s="396" t="s">
        <v>252</v>
      </c>
      <c r="E983" s="134">
        <v>11884790</v>
      </c>
      <c r="F983" s="134">
        <v>8213132</v>
      </c>
      <c r="G983" s="268"/>
    </row>
    <row r="984" spans="3:7" x14ac:dyDescent="0.25">
      <c r="C984" s="414" t="s">
        <v>548</v>
      </c>
      <c r="D984" s="154" t="s">
        <v>787</v>
      </c>
      <c r="E984" s="134">
        <v>0</v>
      </c>
      <c r="F984" s="134">
        <v>0</v>
      </c>
      <c r="G984" s="268"/>
    </row>
    <row r="985" spans="3:7" x14ac:dyDescent="0.25">
      <c r="C985" s="414" t="s">
        <v>549</v>
      </c>
      <c r="D985" s="154" t="s">
        <v>788</v>
      </c>
      <c r="E985" s="134">
        <v>1366350</v>
      </c>
      <c r="F985" s="134">
        <v>1366350</v>
      </c>
      <c r="G985" s="268"/>
    </row>
    <row r="986" spans="3:7" x14ac:dyDescent="0.25">
      <c r="C986" s="414" t="s">
        <v>550</v>
      </c>
      <c r="D986" s="154" t="s">
        <v>789</v>
      </c>
      <c r="E986" s="134">
        <v>0</v>
      </c>
      <c r="F986" s="134">
        <v>0</v>
      </c>
      <c r="G986" s="268"/>
    </row>
    <row r="987" spans="3:7" x14ac:dyDescent="0.25">
      <c r="C987" s="414" t="s">
        <v>551</v>
      </c>
      <c r="D987" s="156" t="s">
        <v>790</v>
      </c>
      <c r="E987" s="110">
        <f>E977+E982+E984+E985+E986</f>
        <v>34554584</v>
      </c>
      <c r="F987" s="110">
        <f>F977+F982+F984+F985+F986</f>
        <v>30217882</v>
      </c>
      <c r="G987" s="268"/>
    </row>
    <row r="988" spans="3:7" ht="31.5" customHeight="1" x14ac:dyDescent="0.25">
      <c r="C988" s="414" t="s">
        <v>552</v>
      </c>
      <c r="D988" s="156" t="s">
        <v>801</v>
      </c>
      <c r="E988" s="110">
        <v>0</v>
      </c>
      <c r="F988" s="110">
        <v>0</v>
      </c>
      <c r="G988" s="268"/>
    </row>
    <row r="989" spans="3:7" ht="31.5" customHeight="1" x14ac:dyDescent="0.25">
      <c r="C989" s="414" t="s">
        <v>553</v>
      </c>
      <c r="D989" s="156" t="s">
        <v>2</v>
      </c>
      <c r="E989" s="110">
        <v>0</v>
      </c>
      <c r="F989" s="110">
        <v>0</v>
      </c>
      <c r="G989" s="268"/>
    </row>
    <row r="990" spans="3:7" ht="31.15" customHeight="1" x14ac:dyDescent="0.25">
      <c r="C990" s="414" t="s">
        <v>554</v>
      </c>
      <c r="D990" s="156" t="s">
        <v>3</v>
      </c>
      <c r="E990" s="110">
        <f>E976+E987+E988+E989</f>
        <v>35304184</v>
      </c>
      <c r="F990" s="110">
        <f>F976+F987+F988+F989</f>
        <v>31934204</v>
      </c>
      <c r="G990" s="268"/>
    </row>
    <row r="991" spans="3:7" x14ac:dyDescent="0.25">
      <c r="C991" s="414" t="s">
        <v>555</v>
      </c>
      <c r="D991" s="156" t="s">
        <v>9</v>
      </c>
      <c r="E991" s="110">
        <v>0</v>
      </c>
      <c r="F991" s="110">
        <v>0</v>
      </c>
      <c r="G991" s="268"/>
    </row>
    <row r="992" spans="3:7" x14ac:dyDescent="0.25">
      <c r="C992" s="414" t="s">
        <v>556</v>
      </c>
      <c r="D992" s="156" t="s">
        <v>17</v>
      </c>
      <c r="E992" s="110">
        <v>0</v>
      </c>
      <c r="F992" s="110">
        <v>0</v>
      </c>
      <c r="G992" s="268"/>
    </row>
    <row r="993" spans="3:7" ht="31.5" customHeight="1" x14ac:dyDescent="0.25">
      <c r="C993" s="414" t="s">
        <v>557</v>
      </c>
      <c r="D993" s="156" t="s">
        <v>18</v>
      </c>
      <c r="E993" s="110">
        <v>0</v>
      </c>
      <c r="F993" s="110">
        <v>0</v>
      </c>
      <c r="G993" s="268"/>
    </row>
    <row r="994" spans="3:7" x14ac:dyDescent="0.25">
      <c r="C994" s="414" t="s">
        <v>558</v>
      </c>
      <c r="D994" s="156" t="s">
        <v>21</v>
      </c>
      <c r="E994" s="110">
        <v>0</v>
      </c>
      <c r="F994" s="110">
        <v>0</v>
      </c>
      <c r="G994" s="268"/>
    </row>
    <row r="995" spans="3:7" x14ac:dyDescent="0.25">
      <c r="C995" s="414" t="s">
        <v>559</v>
      </c>
      <c r="D995" s="154" t="s">
        <v>22</v>
      </c>
      <c r="E995" s="134">
        <v>0</v>
      </c>
      <c r="F995" s="134">
        <v>8690</v>
      </c>
      <c r="G995" s="268"/>
    </row>
    <row r="996" spans="3:7" ht="31.5" customHeight="1" x14ac:dyDescent="0.25">
      <c r="C996" s="414" t="s">
        <v>560</v>
      </c>
      <c r="D996" s="156" t="s">
        <v>25</v>
      </c>
      <c r="E996" s="110">
        <f>E995</f>
        <v>0</v>
      </c>
      <c r="F996" s="110">
        <f>F995</f>
        <v>8690</v>
      </c>
      <c r="G996" s="268"/>
    </row>
    <row r="997" spans="3:7" x14ac:dyDescent="0.25">
      <c r="C997" s="414" t="s">
        <v>561</v>
      </c>
      <c r="D997" s="154" t="s">
        <v>26</v>
      </c>
      <c r="E997" s="134">
        <v>106411</v>
      </c>
      <c r="F997" s="134">
        <v>29141</v>
      </c>
      <c r="G997" s="268"/>
    </row>
    <row r="998" spans="3:7" x14ac:dyDescent="0.25">
      <c r="C998" s="414" t="s">
        <v>562</v>
      </c>
      <c r="D998" s="154" t="s">
        <v>27</v>
      </c>
      <c r="E998" s="134">
        <v>0</v>
      </c>
      <c r="F998" s="134">
        <v>0</v>
      </c>
      <c r="G998" s="268"/>
    </row>
    <row r="999" spans="3:7" x14ac:dyDescent="0.25">
      <c r="C999" s="414" t="s">
        <v>563</v>
      </c>
      <c r="D999" s="156" t="s">
        <v>28</v>
      </c>
      <c r="E999" s="110">
        <f>E997</f>
        <v>106411</v>
      </c>
      <c r="F999" s="110">
        <f>F997</f>
        <v>29141</v>
      </c>
      <c r="G999" s="268"/>
    </row>
    <row r="1000" spans="3:7" x14ac:dyDescent="0.25">
      <c r="C1000" s="414" t="s">
        <v>564</v>
      </c>
      <c r="D1000" s="156" t="s">
        <v>31</v>
      </c>
      <c r="E1000" s="110">
        <v>0</v>
      </c>
      <c r="F1000" s="110">
        <v>0</v>
      </c>
      <c r="G1000" s="268"/>
    </row>
    <row r="1001" spans="3:7" x14ac:dyDescent="0.25">
      <c r="C1001" s="414" t="s">
        <v>565</v>
      </c>
      <c r="D1001" s="156" t="s">
        <v>32</v>
      </c>
      <c r="E1001" s="110">
        <f>E996+E999</f>
        <v>106411</v>
      </c>
      <c r="F1001" s="110">
        <f>F996+F999</f>
        <v>37831</v>
      </c>
      <c r="G1001" s="268"/>
    </row>
    <row r="1002" spans="3:7" x14ac:dyDescent="0.25">
      <c r="C1002" s="414" t="s">
        <v>566</v>
      </c>
      <c r="D1002" s="156" t="s">
        <v>378</v>
      </c>
      <c r="E1002" s="110">
        <f>E990+E993+E1001</f>
        <v>35410595</v>
      </c>
      <c r="F1002" s="110">
        <f>F990+F993+F1001</f>
        <v>31972035</v>
      </c>
      <c r="G1002" s="268"/>
    </row>
    <row r="1003" spans="3:7" x14ac:dyDescent="0.25">
      <c r="C1003" s="268"/>
      <c r="D1003" s="208"/>
      <c r="E1003" s="415"/>
      <c r="F1003" s="416"/>
      <c r="G1003" s="268"/>
    </row>
    <row r="1004" spans="3:7" x14ac:dyDescent="0.25">
      <c r="C1004" s="268"/>
      <c r="D1004" s="208"/>
      <c r="E1004" s="411"/>
      <c r="F1004" s="412"/>
      <c r="G1004" s="268"/>
    </row>
    <row r="1005" spans="3:7" ht="15.75" customHeight="1" x14ac:dyDescent="0.25">
      <c r="C1005" s="482" t="s">
        <v>1067</v>
      </c>
      <c r="D1005" s="482"/>
      <c r="E1005" s="482"/>
      <c r="F1005" s="482"/>
      <c r="G1005" s="268"/>
    </row>
    <row r="1006" spans="3:7" x14ac:dyDescent="0.25">
      <c r="F1006" s="391" t="s">
        <v>1024</v>
      </c>
      <c r="G1006" s="268"/>
    </row>
    <row r="1007" spans="3:7" x14ac:dyDescent="0.25">
      <c r="C1007" s="147" t="s">
        <v>719</v>
      </c>
      <c r="D1007" s="147" t="s">
        <v>673</v>
      </c>
      <c r="E1007" s="417" t="s">
        <v>728</v>
      </c>
      <c r="F1007" s="124" t="s">
        <v>729</v>
      </c>
      <c r="G1007" s="268"/>
    </row>
    <row r="1008" spans="3:7" x14ac:dyDescent="0.25">
      <c r="C1008" s="414" t="s">
        <v>537</v>
      </c>
      <c r="D1008" s="154" t="s">
        <v>781</v>
      </c>
      <c r="E1008" s="134">
        <v>0</v>
      </c>
      <c r="F1008" s="134">
        <v>0</v>
      </c>
      <c r="G1008" s="268"/>
    </row>
    <row r="1009" spans="3:7" x14ac:dyDescent="0.25">
      <c r="C1009" s="414" t="s">
        <v>538</v>
      </c>
      <c r="D1009" s="154" t="s">
        <v>782</v>
      </c>
      <c r="E1009" s="134">
        <v>0</v>
      </c>
      <c r="F1009" s="134"/>
      <c r="G1009" s="268"/>
    </row>
    <row r="1010" spans="3:7" x14ac:dyDescent="0.25">
      <c r="C1010" s="414" t="s">
        <v>539</v>
      </c>
      <c r="D1010" s="154" t="s">
        <v>783</v>
      </c>
      <c r="E1010" s="134">
        <v>0</v>
      </c>
      <c r="F1010" s="134">
        <v>0</v>
      </c>
      <c r="G1010" s="268"/>
    </row>
    <row r="1011" spans="3:7" x14ac:dyDescent="0.25">
      <c r="C1011" s="414" t="s">
        <v>540</v>
      </c>
      <c r="D1011" s="156" t="s">
        <v>784</v>
      </c>
      <c r="E1011" s="110">
        <f>SUM(E1008:E1010)</f>
        <v>0</v>
      </c>
      <c r="F1011" s="110">
        <f>SUM(F1008:F1010)</f>
        <v>0</v>
      </c>
      <c r="G1011" s="268"/>
    </row>
    <row r="1012" spans="3:7" ht="31.5" customHeight="1" x14ac:dyDescent="0.25">
      <c r="C1012" s="414" t="s">
        <v>541</v>
      </c>
      <c r="D1012" s="154" t="s">
        <v>785</v>
      </c>
      <c r="E1012" s="134">
        <v>97228388</v>
      </c>
      <c r="F1012" s="134">
        <v>94288612</v>
      </c>
      <c r="G1012" s="268"/>
    </row>
    <row r="1013" spans="3:7" x14ac:dyDescent="0.25">
      <c r="C1013" s="414" t="s">
        <v>542</v>
      </c>
      <c r="D1013" s="154" t="s">
        <v>257</v>
      </c>
      <c r="E1013" s="134"/>
      <c r="F1013" s="134"/>
      <c r="G1013" s="268"/>
    </row>
    <row r="1014" spans="3:7" x14ac:dyDescent="0.25">
      <c r="C1014" s="414" t="s">
        <v>543</v>
      </c>
      <c r="D1014" s="396" t="s">
        <v>249</v>
      </c>
      <c r="E1014" s="134">
        <v>97228388</v>
      </c>
      <c r="F1014" s="134">
        <v>94288612</v>
      </c>
      <c r="G1014" s="268"/>
    </row>
    <row r="1015" spans="3:7" x14ac:dyDescent="0.25">
      <c r="C1015" s="414" t="s">
        <v>544</v>
      </c>
      <c r="D1015" s="154" t="s">
        <v>786</v>
      </c>
      <c r="E1015" s="134">
        <v>285719</v>
      </c>
      <c r="F1015" s="134">
        <v>223239</v>
      </c>
      <c r="G1015" s="268"/>
    </row>
    <row r="1016" spans="3:7" x14ac:dyDescent="0.25">
      <c r="C1016" s="414" t="s">
        <v>545</v>
      </c>
      <c r="D1016" s="396" t="s">
        <v>252</v>
      </c>
      <c r="E1016" s="134"/>
      <c r="F1016" s="134"/>
      <c r="G1016" s="268"/>
    </row>
    <row r="1017" spans="3:7" x14ac:dyDescent="0.25">
      <c r="C1017" s="414" t="s">
        <v>546</v>
      </c>
      <c r="D1017" s="154" t="s">
        <v>787</v>
      </c>
      <c r="E1017" s="134">
        <v>0</v>
      </c>
      <c r="F1017" s="134">
        <v>0</v>
      </c>
      <c r="G1017" s="268"/>
    </row>
    <row r="1018" spans="3:7" x14ac:dyDescent="0.25">
      <c r="C1018" s="414" t="s">
        <v>547</v>
      </c>
      <c r="D1018" s="154" t="s">
        <v>788</v>
      </c>
      <c r="E1018" s="134">
        <v>1612000</v>
      </c>
      <c r="F1018" s="134">
        <v>1901677</v>
      </c>
      <c r="G1018" s="268"/>
    </row>
    <row r="1019" spans="3:7" x14ac:dyDescent="0.25">
      <c r="C1019" s="414" t="s">
        <v>548</v>
      </c>
      <c r="D1019" s="154" t="s">
        <v>789</v>
      </c>
      <c r="E1019" s="134">
        <v>0</v>
      </c>
      <c r="F1019" s="134">
        <v>0</v>
      </c>
      <c r="G1019" s="268"/>
    </row>
    <row r="1020" spans="3:7" x14ac:dyDescent="0.25">
      <c r="C1020" s="414" t="s">
        <v>549</v>
      </c>
      <c r="D1020" s="156" t="s">
        <v>790</v>
      </c>
      <c r="E1020" s="110">
        <f>E1012+E1015+E1018</f>
        <v>99126107</v>
      </c>
      <c r="F1020" s="110">
        <f>F1012+F1015+F1018</f>
        <v>96413528</v>
      </c>
      <c r="G1020" s="268"/>
    </row>
    <row r="1021" spans="3:7" ht="31.5" customHeight="1" x14ac:dyDescent="0.25">
      <c r="C1021" s="414" t="s">
        <v>550</v>
      </c>
      <c r="D1021" s="156" t="s">
        <v>801</v>
      </c>
      <c r="E1021" s="110">
        <v>0</v>
      </c>
      <c r="F1021" s="110">
        <v>0</v>
      </c>
      <c r="G1021" s="268"/>
    </row>
    <row r="1022" spans="3:7" ht="31.5" customHeight="1" x14ac:dyDescent="0.25">
      <c r="C1022" s="414" t="s">
        <v>551</v>
      </c>
      <c r="D1022" s="156" t="s">
        <v>2</v>
      </c>
      <c r="E1022" s="110">
        <v>0</v>
      </c>
      <c r="F1022" s="110">
        <v>0</v>
      </c>
      <c r="G1022" s="268"/>
    </row>
    <row r="1023" spans="3:7" ht="33" customHeight="1" x14ac:dyDescent="0.25">
      <c r="C1023" s="414" t="s">
        <v>552</v>
      </c>
      <c r="D1023" s="156" t="s">
        <v>3</v>
      </c>
      <c r="E1023" s="110">
        <f>E1011+E1020+E1021+E1022</f>
        <v>99126107</v>
      </c>
      <c r="F1023" s="110">
        <f>F1011+F1020+F1021+F1022</f>
        <v>96413528</v>
      </c>
      <c r="G1023" s="268"/>
    </row>
    <row r="1024" spans="3:7" x14ac:dyDescent="0.25">
      <c r="C1024" s="414" t="s">
        <v>553</v>
      </c>
      <c r="D1024" s="156" t="s">
        <v>9</v>
      </c>
      <c r="E1024" s="110">
        <v>0</v>
      </c>
      <c r="F1024" s="110">
        <v>0</v>
      </c>
      <c r="G1024" s="268"/>
    </row>
    <row r="1025" spans="3:7" x14ac:dyDescent="0.25">
      <c r="C1025" s="414" t="s">
        <v>554</v>
      </c>
      <c r="D1025" s="156" t="s">
        <v>17</v>
      </c>
      <c r="E1025" s="110">
        <v>0</v>
      </c>
      <c r="F1025" s="110">
        <v>0</v>
      </c>
      <c r="G1025" s="268"/>
    </row>
    <row r="1026" spans="3:7" ht="31.5" customHeight="1" x14ac:dyDescent="0.25">
      <c r="C1026" s="414" t="s">
        <v>555</v>
      </c>
      <c r="D1026" s="156" t="s">
        <v>18</v>
      </c>
      <c r="E1026" s="110">
        <v>0</v>
      </c>
      <c r="F1026" s="110">
        <v>0</v>
      </c>
      <c r="G1026" s="268"/>
    </row>
    <row r="1027" spans="3:7" x14ac:dyDescent="0.25">
      <c r="C1027" s="414" t="s">
        <v>556</v>
      </c>
      <c r="D1027" s="156" t="s">
        <v>21</v>
      </c>
      <c r="E1027" s="110">
        <v>0</v>
      </c>
      <c r="F1027" s="110">
        <v>0</v>
      </c>
      <c r="G1027" s="268"/>
    </row>
    <row r="1028" spans="3:7" x14ac:dyDescent="0.25">
      <c r="C1028" s="414" t="s">
        <v>557</v>
      </c>
      <c r="D1028" s="154" t="s">
        <v>22</v>
      </c>
      <c r="E1028" s="134">
        <v>4795</v>
      </c>
      <c r="F1028" s="134">
        <v>80910</v>
      </c>
      <c r="G1028" s="268"/>
    </row>
    <row r="1029" spans="3:7" ht="31.5" customHeight="1" x14ac:dyDescent="0.25">
      <c r="C1029" s="414" t="s">
        <v>558</v>
      </c>
      <c r="D1029" s="156" t="s">
        <v>25</v>
      </c>
      <c r="E1029" s="110">
        <f>E1028</f>
        <v>4795</v>
      </c>
      <c r="F1029" s="110">
        <f>F1028</f>
        <v>80910</v>
      </c>
      <c r="G1029" s="268"/>
    </row>
    <row r="1030" spans="3:7" x14ac:dyDescent="0.25">
      <c r="C1030" s="414" t="s">
        <v>559</v>
      </c>
      <c r="D1030" s="154" t="s">
        <v>26</v>
      </c>
      <c r="E1030" s="134">
        <v>84596</v>
      </c>
      <c r="F1030" s="134">
        <v>89716</v>
      </c>
      <c r="G1030" s="268"/>
    </row>
    <row r="1031" spans="3:7" x14ac:dyDescent="0.25">
      <c r="C1031" s="414" t="s">
        <v>560</v>
      </c>
      <c r="D1031" s="154" t="s">
        <v>27</v>
      </c>
      <c r="E1031" s="134">
        <v>0</v>
      </c>
      <c r="F1031" s="134">
        <v>0</v>
      </c>
      <c r="G1031" s="268"/>
    </row>
    <row r="1032" spans="3:7" x14ac:dyDescent="0.25">
      <c r="C1032" s="414" t="s">
        <v>561</v>
      </c>
      <c r="D1032" s="156" t="s">
        <v>28</v>
      </c>
      <c r="E1032" s="110">
        <f>E1030</f>
        <v>84596</v>
      </c>
      <c r="F1032" s="110">
        <f>F1030</f>
        <v>89716</v>
      </c>
      <c r="G1032" s="268"/>
    </row>
    <row r="1033" spans="3:7" x14ac:dyDescent="0.25">
      <c r="C1033" s="414" t="s">
        <v>562</v>
      </c>
      <c r="D1033" s="156" t="s">
        <v>31</v>
      </c>
      <c r="E1033" s="110">
        <v>0</v>
      </c>
      <c r="F1033" s="110">
        <v>0</v>
      </c>
      <c r="G1033" s="268"/>
    </row>
    <row r="1034" spans="3:7" x14ac:dyDescent="0.25">
      <c r="C1034" s="414" t="s">
        <v>563</v>
      </c>
      <c r="D1034" s="156" t="s">
        <v>32</v>
      </c>
      <c r="E1034" s="110">
        <f>E1029+E1032</f>
        <v>89391</v>
      </c>
      <c r="F1034" s="110">
        <f>F1029+F1032</f>
        <v>170626</v>
      </c>
      <c r="G1034" s="268"/>
    </row>
    <row r="1035" spans="3:7" x14ac:dyDescent="0.25">
      <c r="C1035" s="414" t="s">
        <v>564</v>
      </c>
      <c r="D1035" s="156" t="s">
        <v>378</v>
      </c>
      <c r="E1035" s="110">
        <f>E1023+E1026+E1034</f>
        <v>99215498</v>
      </c>
      <c r="F1035" s="110">
        <f>F1023+F1026+F1034</f>
        <v>96584154</v>
      </c>
      <c r="G1035" s="418"/>
    </row>
    <row r="1036" spans="3:7" x14ac:dyDescent="0.25">
      <c r="C1036" s="268"/>
      <c r="D1036" s="208"/>
      <c r="E1036" s="415"/>
      <c r="F1036" s="416"/>
      <c r="G1036" s="268"/>
    </row>
    <row r="1037" spans="3:7" ht="15.75" customHeight="1" x14ac:dyDescent="0.25">
      <c r="C1037" s="482" t="s">
        <v>1068</v>
      </c>
      <c r="D1037" s="482"/>
      <c r="E1037" s="482"/>
      <c r="F1037" s="482"/>
      <c r="G1037" s="268"/>
    </row>
    <row r="1038" spans="3:7" x14ac:dyDescent="0.25">
      <c r="C1038" s="419"/>
      <c r="D1038" s="149"/>
      <c r="E1038" s="420"/>
      <c r="F1038" s="253"/>
      <c r="G1038" s="268"/>
    </row>
    <row r="1039" spans="3:7" x14ac:dyDescent="0.25">
      <c r="F1039" s="391" t="s">
        <v>1024</v>
      </c>
      <c r="G1039" s="268"/>
    </row>
    <row r="1040" spans="3:7" x14ac:dyDescent="0.25">
      <c r="C1040" s="392" t="s">
        <v>719</v>
      </c>
      <c r="D1040" s="147" t="s">
        <v>673</v>
      </c>
      <c r="E1040" s="393" t="s">
        <v>728</v>
      </c>
      <c r="F1040" s="124" t="s">
        <v>729</v>
      </c>
      <c r="G1040" s="268"/>
    </row>
    <row r="1041" spans="3:7" x14ac:dyDescent="0.25">
      <c r="C1041" s="395" t="s">
        <v>537</v>
      </c>
      <c r="D1041" s="154" t="s">
        <v>781</v>
      </c>
      <c r="E1041" s="308">
        <v>0</v>
      </c>
      <c r="F1041" s="308">
        <v>0</v>
      </c>
      <c r="G1041" s="268"/>
    </row>
    <row r="1042" spans="3:7" x14ac:dyDescent="0.25">
      <c r="C1042" s="395" t="s">
        <v>538</v>
      </c>
      <c r="D1042" s="154" t="s">
        <v>782</v>
      </c>
      <c r="E1042" s="308">
        <v>1415</v>
      </c>
      <c r="F1042" s="308">
        <v>0</v>
      </c>
      <c r="G1042" s="268"/>
    </row>
    <row r="1043" spans="3:7" x14ac:dyDescent="0.25">
      <c r="C1043" s="395" t="s">
        <v>539</v>
      </c>
      <c r="D1043" s="154" t="s">
        <v>783</v>
      </c>
      <c r="E1043" s="308">
        <v>0</v>
      </c>
      <c r="F1043" s="308">
        <v>0</v>
      </c>
      <c r="G1043" s="268"/>
    </row>
    <row r="1044" spans="3:7" x14ac:dyDescent="0.25">
      <c r="C1044" s="395" t="s">
        <v>540</v>
      </c>
      <c r="D1044" s="156" t="s">
        <v>784</v>
      </c>
      <c r="E1044" s="307">
        <f>SUM(E1041:E1043)</f>
        <v>1415</v>
      </c>
      <c r="F1044" s="307">
        <f>SUM(F1041:F1043)</f>
        <v>0</v>
      </c>
      <c r="G1044" s="268"/>
    </row>
    <row r="1045" spans="3:7" ht="31.5" customHeight="1" x14ac:dyDescent="0.25">
      <c r="C1045" s="395" t="s">
        <v>541</v>
      </c>
      <c r="D1045" s="154" t="s">
        <v>785</v>
      </c>
      <c r="E1045" s="308">
        <v>90366537</v>
      </c>
      <c r="F1045" s="308">
        <v>87612989</v>
      </c>
      <c r="G1045" s="268"/>
    </row>
    <row r="1046" spans="3:7" x14ac:dyDescent="0.25">
      <c r="C1046" s="395" t="s">
        <v>542</v>
      </c>
      <c r="D1046" s="154" t="s">
        <v>257</v>
      </c>
      <c r="E1046" s="308"/>
      <c r="F1046" s="308"/>
      <c r="G1046" s="268"/>
    </row>
    <row r="1047" spans="3:7" x14ac:dyDescent="0.25">
      <c r="C1047" s="395" t="s">
        <v>543</v>
      </c>
      <c r="D1047" s="396" t="s">
        <v>249</v>
      </c>
      <c r="E1047" s="308">
        <v>90366537</v>
      </c>
      <c r="F1047" s="308">
        <v>87612989</v>
      </c>
      <c r="G1047" s="268"/>
    </row>
    <row r="1048" spans="3:7" x14ac:dyDescent="0.25">
      <c r="C1048" s="395" t="s">
        <v>544</v>
      </c>
      <c r="D1048" s="154" t="s">
        <v>251</v>
      </c>
      <c r="E1048" s="308"/>
      <c r="F1048" s="308"/>
      <c r="G1048" s="268"/>
    </row>
    <row r="1049" spans="3:7" x14ac:dyDescent="0.25">
      <c r="C1049" s="395" t="s">
        <v>545</v>
      </c>
      <c r="D1049" s="396" t="s">
        <v>249</v>
      </c>
      <c r="E1049" s="308">
        <v>0</v>
      </c>
      <c r="F1049" s="308"/>
      <c r="G1049" s="268"/>
    </row>
    <row r="1050" spans="3:7" x14ac:dyDescent="0.25">
      <c r="C1050" s="395" t="s">
        <v>546</v>
      </c>
      <c r="D1050" s="154" t="s">
        <v>786</v>
      </c>
      <c r="E1050" s="308">
        <v>1467657</v>
      </c>
      <c r="F1050" s="308">
        <v>1147041</v>
      </c>
      <c r="G1050" s="268"/>
    </row>
    <row r="1051" spans="3:7" x14ac:dyDescent="0.25">
      <c r="C1051" s="395" t="s">
        <v>547</v>
      </c>
      <c r="D1051" s="396" t="s">
        <v>252</v>
      </c>
      <c r="E1051" s="308">
        <v>1467687</v>
      </c>
      <c r="F1051" s="308">
        <v>1147041</v>
      </c>
      <c r="G1051" s="268"/>
    </row>
    <row r="1052" spans="3:7" x14ac:dyDescent="0.25">
      <c r="C1052" s="395" t="s">
        <v>548</v>
      </c>
      <c r="D1052" s="154" t="s">
        <v>787</v>
      </c>
      <c r="E1052" s="308">
        <v>0</v>
      </c>
      <c r="F1052" s="308">
        <v>0</v>
      </c>
      <c r="G1052" s="268"/>
    </row>
    <row r="1053" spans="3:7" x14ac:dyDescent="0.25">
      <c r="C1053" s="395" t="s">
        <v>549</v>
      </c>
      <c r="D1053" s="154" t="s">
        <v>788</v>
      </c>
      <c r="E1053" s="308">
        <v>0</v>
      </c>
      <c r="F1053" s="308">
        <v>618597</v>
      </c>
      <c r="G1053" s="268"/>
    </row>
    <row r="1054" spans="3:7" x14ac:dyDescent="0.25">
      <c r="C1054" s="395" t="s">
        <v>550</v>
      </c>
      <c r="D1054" s="154" t="s">
        <v>789</v>
      </c>
      <c r="E1054" s="308">
        <v>0</v>
      </c>
      <c r="F1054" s="308">
        <v>0</v>
      </c>
      <c r="G1054" s="268"/>
    </row>
    <row r="1055" spans="3:7" x14ac:dyDescent="0.25">
      <c r="C1055" s="395" t="s">
        <v>551</v>
      </c>
      <c r="D1055" s="156" t="s">
        <v>790</v>
      </c>
      <c r="E1055" s="307">
        <f>E1045+E1050</f>
        <v>91834194</v>
      </c>
      <c r="F1055" s="307">
        <f>F1045+F1050+F1053</f>
        <v>89378627</v>
      </c>
      <c r="G1055" s="268"/>
    </row>
    <row r="1056" spans="3:7" ht="31.5" customHeight="1" x14ac:dyDescent="0.25">
      <c r="C1056" s="395" t="s">
        <v>552</v>
      </c>
      <c r="D1056" s="156" t="s">
        <v>801</v>
      </c>
      <c r="E1056" s="307">
        <v>0</v>
      </c>
      <c r="F1056" s="307">
        <v>0</v>
      </c>
      <c r="G1056" s="268"/>
    </row>
    <row r="1057" spans="3:7" ht="31.5" customHeight="1" x14ac:dyDescent="0.25">
      <c r="C1057" s="395" t="s">
        <v>553</v>
      </c>
      <c r="D1057" s="156" t="s">
        <v>2</v>
      </c>
      <c r="E1057" s="307">
        <v>0</v>
      </c>
      <c r="F1057" s="307">
        <v>0</v>
      </c>
      <c r="G1057" s="268"/>
    </row>
    <row r="1058" spans="3:7" ht="31.9" customHeight="1" x14ac:dyDescent="0.25">
      <c r="C1058" s="395" t="s">
        <v>554</v>
      </c>
      <c r="D1058" s="156" t="s">
        <v>3</v>
      </c>
      <c r="E1058" s="307">
        <f>E1044+E1055</f>
        <v>91835609</v>
      </c>
      <c r="F1058" s="307">
        <f>F1044+F1055</f>
        <v>89378627</v>
      </c>
      <c r="G1058" s="268"/>
    </row>
    <row r="1059" spans="3:7" x14ac:dyDescent="0.25">
      <c r="C1059" s="395" t="s">
        <v>555</v>
      </c>
      <c r="D1059" s="156" t="s">
        <v>9</v>
      </c>
      <c r="E1059" s="307">
        <v>0</v>
      </c>
      <c r="F1059" s="307">
        <v>0</v>
      </c>
      <c r="G1059" s="268"/>
    </row>
    <row r="1060" spans="3:7" x14ac:dyDescent="0.25">
      <c r="C1060" s="395" t="s">
        <v>556</v>
      </c>
      <c r="D1060" s="156" t="s">
        <v>17</v>
      </c>
      <c r="E1060" s="307">
        <v>0</v>
      </c>
      <c r="F1060" s="307">
        <v>0</v>
      </c>
      <c r="G1060" s="268"/>
    </row>
    <row r="1061" spans="3:7" ht="31.5" customHeight="1" x14ac:dyDescent="0.25">
      <c r="C1061" s="395" t="s">
        <v>557</v>
      </c>
      <c r="D1061" s="156" t="s">
        <v>18</v>
      </c>
      <c r="E1061" s="307">
        <v>0</v>
      </c>
      <c r="F1061" s="307">
        <v>0</v>
      </c>
      <c r="G1061" s="268"/>
    </row>
    <row r="1062" spans="3:7" x14ac:dyDescent="0.25">
      <c r="C1062" s="395" t="s">
        <v>558</v>
      </c>
      <c r="D1062" s="156" t="s">
        <v>21</v>
      </c>
      <c r="E1062" s="307">
        <v>0</v>
      </c>
      <c r="F1062" s="307">
        <v>0</v>
      </c>
      <c r="G1062" s="268"/>
    </row>
    <row r="1063" spans="3:7" x14ac:dyDescent="0.25">
      <c r="C1063" s="395" t="s">
        <v>559</v>
      </c>
      <c r="D1063" s="154" t="s">
        <v>22</v>
      </c>
      <c r="E1063" s="308"/>
      <c r="F1063" s="308">
        <v>0</v>
      </c>
      <c r="G1063" s="268"/>
    </row>
    <row r="1064" spans="3:7" ht="31.5" customHeight="1" x14ac:dyDescent="0.25">
      <c r="C1064" s="395" t="s">
        <v>560</v>
      </c>
      <c r="D1064" s="156" t="s">
        <v>25</v>
      </c>
      <c r="E1064" s="307">
        <f>E1063</f>
        <v>0</v>
      </c>
      <c r="F1064" s="307">
        <f>F1063</f>
        <v>0</v>
      </c>
      <c r="G1064" s="268"/>
    </row>
    <row r="1065" spans="3:7" x14ac:dyDescent="0.25">
      <c r="C1065" s="395" t="s">
        <v>561</v>
      </c>
      <c r="D1065" s="154" t="s">
        <v>26</v>
      </c>
      <c r="E1065" s="308">
        <v>67712</v>
      </c>
      <c r="F1065" s="308">
        <v>130003</v>
      </c>
      <c r="G1065" s="268"/>
    </row>
    <row r="1066" spans="3:7" x14ac:dyDescent="0.25">
      <c r="C1066" s="395" t="s">
        <v>562</v>
      </c>
      <c r="D1066" s="154" t="s">
        <v>27</v>
      </c>
      <c r="E1066" s="308">
        <v>0</v>
      </c>
      <c r="F1066" s="308">
        <v>0</v>
      </c>
      <c r="G1066" s="268"/>
    </row>
    <row r="1067" spans="3:7" x14ac:dyDescent="0.25">
      <c r="C1067" s="395" t="s">
        <v>563</v>
      </c>
      <c r="D1067" s="156" t="s">
        <v>28</v>
      </c>
      <c r="E1067" s="307">
        <f>E1065</f>
        <v>67712</v>
      </c>
      <c r="F1067" s="307">
        <f>F1065</f>
        <v>130003</v>
      </c>
      <c r="G1067" s="268"/>
    </row>
    <row r="1068" spans="3:7" x14ac:dyDescent="0.25">
      <c r="C1068" s="395" t="s">
        <v>564</v>
      </c>
      <c r="D1068" s="156" t="s">
        <v>31</v>
      </c>
      <c r="E1068" s="307">
        <v>0</v>
      </c>
      <c r="F1068" s="307">
        <v>0</v>
      </c>
      <c r="G1068" s="268"/>
    </row>
    <row r="1069" spans="3:7" x14ac:dyDescent="0.25">
      <c r="C1069" s="395" t="s">
        <v>565</v>
      </c>
      <c r="D1069" s="156" t="s">
        <v>32</v>
      </c>
      <c r="E1069" s="307">
        <f>E1064+E1067</f>
        <v>67712</v>
      </c>
      <c r="F1069" s="307">
        <f>F1064+F1067</f>
        <v>130003</v>
      </c>
      <c r="G1069" s="268"/>
    </row>
    <row r="1070" spans="3:7" x14ac:dyDescent="0.25">
      <c r="C1070" s="395" t="s">
        <v>566</v>
      </c>
      <c r="D1070" s="156" t="s">
        <v>378</v>
      </c>
      <c r="E1070" s="307">
        <f>E1058+E1061+E1069</f>
        <v>91903321</v>
      </c>
      <c r="F1070" s="307">
        <f>F1058+F1061+F1069</f>
        <v>89508630</v>
      </c>
      <c r="G1070" s="268"/>
    </row>
    <row r="1071" spans="3:7" x14ac:dyDescent="0.25">
      <c r="C1071" s="268"/>
      <c r="D1071" s="421"/>
      <c r="E1071" s="422"/>
      <c r="F1071" s="423"/>
      <c r="G1071" s="268"/>
    </row>
    <row r="1072" spans="3:7" ht="36.6" customHeight="1" x14ac:dyDescent="0.25">
      <c r="C1072" s="482" t="s">
        <v>1069</v>
      </c>
      <c r="D1072" s="482"/>
      <c r="E1072" s="482"/>
      <c r="F1072" s="482"/>
      <c r="G1072" s="268"/>
    </row>
    <row r="1073" spans="3:7" x14ac:dyDescent="0.25">
      <c r="G1073" s="268"/>
    </row>
    <row r="1074" spans="3:7" x14ac:dyDescent="0.25">
      <c r="F1074" s="391" t="s">
        <v>1024</v>
      </c>
      <c r="G1074" s="268"/>
    </row>
    <row r="1075" spans="3:7" x14ac:dyDescent="0.25">
      <c r="C1075" s="147" t="s">
        <v>719</v>
      </c>
      <c r="D1075" s="147" t="s">
        <v>673</v>
      </c>
      <c r="E1075" s="393" t="s">
        <v>728</v>
      </c>
      <c r="F1075" s="124" t="s">
        <v>729</v>
      </c>
      <c r="G1075" s="268"/>
    </row>
    <row r="1076" spans="3:7" x14ac:dyDescent="0.25">
      <c r="C1076" s="414" t="s">
        <v>537</v>
      </c>
      <c r="D1076" s="154" t="s">
        <v>781</v>
      </c>
      <c r="E1076" s="308">
        <v>0</v>
      </c>
      <c r="F1076" s="308">
        <v>0</v>
      </c>
      <c r="G1076" s="268"/>
    </row>
    <row r="1077" spans="3:7" x14ac:dyDescent="0.25">
      <c r="C1077" s="414" t="s">
        <v>538</v>
      </c>
      <c r="D1077" s="154" t="s">
        <v>782</v>
      </c>
      <c r="E1077" s="308">
        <v>0</v>
      </c>
      <c r="F1077" s="308">
        <v>0</v>
      </c>
      <c r="G1077" s="268"/>
    </row>
    <row r="1078" spans="3:7" x14ac:dyDescent="0.25">
      <c r="C1078" s="414" t="s">
        <v>539</v>
      </c>
      <c r="D1078" s="154" t="s">
        <v>783</v>
      </c>
      <c r="E1078" s="308">
        <v>0</v>
      </c>
      <c r="F1078" s="308">
        <v>0</v>
      </c>
      <c r="G1078" s="268"/>
    </row>
    <row r="1079" spans="3:7" x14ac:dyDescent="0.25">
      <c r="C1079" s="414" t="s">
        <v>540</v>
      </c>
      <c r="D1079" s="156" t="s">
        <v>784</v>
      </c>
      <c r="E1079" s="307">
        <f>SUM(E1076:E1078)</f>
        <v>0</v>
      </c>
      <c r="F1079" s="307">
        <f>SUM(F1076:F1078)</f>
        <v>0</v>
      </c>
      <c r="G1079" s="268"/>
    </row>
    <row r="1080" spans="3:7" ht="31.5" customHeight="1" x14ac:dyDescent="0.25">
      <c r="C1080" s="414" t="s">
        <v>541</v>
      </c>
      <c r="D1080" s="154" t="s">
        <v>785</v>
      </c>
      <c r="E1080" s="308">
        <v>208913025</v>
      </c>
      <c r="F1080" s="308">
        <v>202406945</v>
      </c>
      <c r="G1080" s="268"/>
    </row>
    <row r="1081" spans="3:7" x14ac:dyDescent="0.25">
      <c r="C1081" s="414" t="s">
        <v>542</v>
      </c>
      <c r="D1081" s="154" t="s">
        <v>250</v>
      </c>
      <c r="E1081" s="308"/>
      <c r="F1081" s="308"/>
      <c r="G1081" s="268"/>
    </row>
    <row r="1082" spans="3:7" x14ac:dyDescent="0.25">
      <c r="C1082" s="414" t="s">
        <v>543</v>
      </c>
      <c r="D1082" s="396" t="s">
        <v>253</v>
      </c>
      <c r="E1082" s="308">
        <v>208286025</v>
      </c>
      <c r="F1082" s="308">
        <v>202406945</v>
      </c>
      <c r="G1082" s="268"/>
    </row>
    <row r="1083" spans="3:7" x14ac:dyDescent="0.25">
      <c r="C1083" s="414" t="s">
        <v>544</v>
      </c>
      <c r="D1083" s="154" t="s">
        <v>251</v>
      </c>
      <c r="E1083" s="424"/>
      <c r="F1083" s="424"/>
      <c r="G1083" s="418"/>
    </row>
    <row r="1084" spans="3:7" x14ac:dyDescent="0.25">
      <c r="C1084" s="414" t="s">
        <v>545</v>
      </c>
      <c r="D1084" s="396" t="s">
        <v>254</v>
      </c>
      <c r="E1084" s="308">
        <v>627000</v>
      </c>
      <c r="F1084" s="308">
        <v>0</v>
      </c>
      <c r="G1084" s="268"/>
    </row>
    <row r="1085" spans="3:7" x14ac:dyDescent="0.25">
      <c r="C1085" s="414" t="s">
        <v>546</v>
      </c>
      <c r="D1085" s="154" t="s">
        <v>786</v>
      </c>
      <c r="E1085" s="425">
        <v>4027511</v>
      </c>
      <c r="F1085" s="425">
        <v>3728983</v>
      </c>
      <c r="G1085" s="268"/>
    </row>
    <row r="1086" spans="3:7" x14ac:dyDescent="0.25">
      <c r="C1086" s="414" t="s">
        <v>547</v>
      </c>
      <c r="D1086" s="396" t="s">
        <v>255</v>
      </c>
      <c r="E1086" s="308"/>
      <c r="F1086" s="308"/>
      <c r="G1086" s="268"/>
    </row>
    <row r="1087" spans="3:7" x14ac:dyDescent="0.25">
      <c r="C1087" s="414" t="s">
        <v>548</v>
      </c>
      <c r="D1087" s="154" t="s">
        <v>256</v>
      </c>
      <c r="E1087" s="425">
        <v>0</v>
      </c>
      <c r="F1087" s="425">
        <v>0</v>
      </c>
      <c r="G1087" s="268"/>
    </row>
    <row r="1088" spans="3:7" x14ac:dyDescent="0.25">
      <c r="C1088" s="414" t="s">
        <v>549</v>
      </c>
      <c r="D1088" s="154" t="s">
        <v>787</v>
      </c>
      <c r="E1088" s="425">
        <v>0</v>
      </c>
      <c r="F1088" s="425">
        <v>0</v>
      </c>
      <c r="G1088" s="268"/>
    </row>
    <row r="1089" spans="3:7" x14ac:dyDescent="0.25">
      <c r="C1089" s="414" t="s">
        <v>550</v>
      </c>
      <c r="D1089" s="154" t="s">
        <v>788</v>
      </c>
      <c r="E1089" s="308">
        <v>0</v>
      </c>
      <c r="F1089" s="308">
        <v>0</v>
      </c>
      <c r="G1089" s="268"/>
    </row>
    <row r="1090" spans="3:7" x14ac:dyDescent="0.25">
      <c r="C1090" s="414" t="s">
        <v>551</v>
      </c>
      <c r="D1090" s="154" t="s">
        <v>789</v>
      </c>
      <c r="E1090" s="308">
        <v>0</v>
      </c>
      <c r="F1090" s="308">
        <v>0</v>
      </c>
      <c r="G1090" s="268"/>
    </row>
    <row r="1091" spans="3:7" x14ac:dyDescent="0.25">
      <c r="C1091" s="414" t="s">
        <v>552</v>
      </c>
      <c r="D1091" s="156" t="s">
        <v>790</v>
      </c>
      <c r="E1091" s="307">
        <f>E1080+E1085</f>
        <v>212940536</v>
      </c>
      <c r="F1091" s="307">
        <f>F1080+F1085</f>
        <v>206135928</v>
      </c>
      <c r="G1091" s="268"/>
    </row>
    <row r="1092" spans="3:7" ht="31.5" customHeight="1" x14ac:dyDescent="0.25">
      <c r="C1092" s="414" t="s">
        <v>553</v>
      </c>
      <c r="D1092" s="156" t="s">
        <v>801</v>
      </c>
      <c r="E1092" s="307">
        <v>0</v>
      </c>
      <c r="F1092" s="307">
        <v>0</v>
      </c>
      <c r="G1092" s="268"/>
    </row>
    <row r="1093" spans="3:7" ht="31.5" customHeight="1" x14ac:dyDescent="0.25">
      <c r="C1093" s="414" t="s">
        <v>554</v>
      </c>
      <c r="D1093" s="156" t="s">
        <v>2</v>
      </c>
      <c r="E1093" s="307">
        <v>0</v>
      </c>
      <c r="F1093" s="307">
        <v>0</v>
      </c>
      <c r="G1093" s="268"/>
    </row>
    <row r="1094" spans="3:7" ht="33" customHeight="1" x14ac:dyDescent="0.25">
      <c r="C1094" s="414" t="s">
        <v>555</v>
      </c>
      <c r="D1094" s="156" t="s">
        <v>3</v>
      </c>
      <c r="E1094" s="307">
        <f>E1079+E1091</f>
        <v>212940536</v>
      </c>
      <c r="F1094" s="307">
        <f>F1079+F1091</f>
        <v>206135928</v>
      </c>
      <c r="G1094" s="268"/>
    </row>
    <row r="1095" spans="3:7" x14ac:dyDescent="0.25">
      <c r="C1095" s="414" t="s">
        <v>556</v>
      </c>
      <c r="D1095" s="156" t="s">
        <v>9</v>
      </c>
      <c r="E1095" s="307">
        <v>0</v>
      </c>
      <c r="F1095" s="307">
        <v>0</v>
      </c>
      <c r="G1095" s="268"/>
    </row>
    <row r="1096" spans="3:7" x14ac:dyDescent="0.25">
      <c r="C1096" s="414" t="s">
        <v>557</v>
      </c>
      <c r="D1096" s="156" t="s">
        <v>17</v>
      </c>
      <c r="E1096" s="307">
        <v>0</v>
      </c>
      <c r="F1096" s="307">
        <v>0</v>
      </c>
      <c r="G1096" s="268"/>
    </row>
    <row r="1097" spans="3:7" ht="31.5" customHeight="1" x14ac:dyDescent="0.25">
      <c r="C1097" s="414" t="s">
        <v>558</v>
      </c>
      <c r="D1097" s="156" t="s">
        <v>18</v>
      </c>
      <c r="E1097" s="307">
        <v>0</v>
      </c>
      <c r="F1097" s="307">
        <v>0</v>
      </c>
      <c r="G1097" s="268"/>
    </row>
    <row r="1098" spans="3:7" x14ac:dyDescent="0.25">
      <c r="C1098" s="414" t="s">
        <v>559</v>
      </c>
      <c r="D1098" s="156" t="s">
        <v>21</v>
      </c>
      <c r="E1098" s="307">
        <v>0</v>
      </c>
      <c r="F1098" s="307">
        <v>0</v>
      </c>
      <c r="G1098" s="268"/>
    </row>
    <row r="1099" spans="3:7" x14ac:dyDescent="0.25">
      <c r="C1099" s="414" t="s">
        <v>560</v>
      </c>
      <c r="D1099" s="154" t="s">
        <v>22</v>
      </c>
      <c r="E1099" s="308">
        <v>26180</v>
      </c>
      <c r="F1099" s="308">
        <v>0</v>
      </c>
      <c r="G1099" s="268"/>
    </row>
    <row r="1100" spans="3:7" ht="31.5" customHeight="1" x14ac:dyDescent="0.25">
      <c r="C1100" s="414" t="s">
        <v>561</v>
      </c>
      <c r="D1100" s="156" t="s">
        <v>25</v>
      </c>
      <c r="E1100" s="307">
        <f>E1099</f>
        <v>26180</v>
      </c>
      <c r="F1100" s="307">
        <f>F1099</f>
        <v>0</v>
      </c>
      <c r="G1100" s="268"/>
    </row>
    <row r="1101" spans="3:7" x14ac:dyDescent="0.25">
      <c r="C1101" s="414" t="s">
        <v>562</v>
      </c>
      <c r="D1101" s="154" t="s">
        <v>26</v>
      </c>
      <c r="E1101" s="308">
        <v>87940</v>
      </c>
      <c r="F1101" s="308">
        <v>26899</v>
      </c>
      <c r="G1101" s="268"/>
    </row>
    <row r="1102" spans="3:7" x14ac:dyDescent="0.25">
      <c r="C1102" s="414" t="s">
        <v>563</v>
      </c>
      <c r="D1102" s="154" t="s">
        <v>27</v>
      </c>
      <c r="E1102" s="308">
        <v>0</v>
      </c>
      <c r="F1102" s="308">
        <v>0</v>
      </c>
      <c r="G1102" s="268"/>
    </row>
    <row r="1103" spans="3:7" x14ac:dyDescent="0.25">
      <c r="C1103" s="414" t="s">
        <v>564</v>
      </c>
      <c r="D1103" s="156" t="s">
        <v>28</v>
      </c>
      <c r="E1103" s="307">
        <f>E1101</f>
        <v>87940</v>
      </c>
      <c r="F1103" s="307">
        <f>F1101</f>
        <v>26899</v>
      </c>
      <c r="G1103" s="268"/>
    </row>
    <row r="1104" spans="3:7" x14ac:dyDescent="0.25">
      <c r="C1104" s="414" t="s">
        <v>565</v>
      </c>
      <c r="D1104" s="156" t="s">
        <v>31</v>
      </c>
      <c r="E1104" s="307">
        <v>0</v>
      </c>
      <c r="F1104" s="307">
        <v>0</v>
      </c>
      <c r="G1104" s="268"/>
    </row>
    <row r="1105" spans="3:7" x14ac:dyDescent="0.25">
      <c r="C1105" s="414" t="s">
        <v>566</v>
      </c>
      <c r="D1105" s="156" t="s">
        <v>32</v>
      </c>
      <c r="E1105" s="307">
        <f>E1100+E1103</f>
        <v>114120</v>
      </c>
      <c r="F1105" s="307">
        <f>F1100+F1103</f>
        <v>26899</v>
      </c>
      <c r="G1105" s="268"/>
    </row>
    <row r="1106" spans="3:7" x14ac:dyDescent="0.25">
      <c r="C1106" s="414" t="s">
        <v>567</v>
      </c>
      <c r="D1106" s="156" t="s">
        <v>379</v>
      </c>
      <c r="E1106" s="307">
        <f>E1094+E1097+E1105</f>
        <v>213054656</v>
      </c>
      <c r="F1106" s="307">
        <f>F1094+F1097+F1105</f>
        <v>206162827</v>
      </c>
      <c r="G1106" s="268"/>
    </row>
    <row r="1107" spans="3:7" x14ac:dyDescent="0.25">
      <c r="C1107" s="268"/>
      <c r="D1107" s="208"/>
      <c r="E1107" s="411"/>
      <c r="F1107" s="412"/>
    </row>
    <row r="1108" spans="3:7" x14ac:dyDescent="0.25">
      <c r="C1108" s="268"/>
      <c r="D1108" s="208"/>
      <c r="E1108" s="411"/>
      <c r="F1108" s="412"/>
    </row>
    <row r="1109" spans="3:7" ht="15.75" customHeight="1" x14ac:dyDescent="0.25">
      <c r="C1109" s="482" t="s">
        <v>1070</v>
      </c>
      <c r="D1109" s="482"/>
      <c r="E1109" s="482"/>
      <c r="F1109" s="482"/>
    </row>
    <row r="1111" spans="3:7" x14ac:dyDescent="0.25">
      <c r="F1111" s="391" t="s">
        <v>1024</v>
      </c>
    </row>
    <row r="1112" spans="3:7" x14ac:dyDescent="0.25">
      <c r="C1112" s="147" t="s">
        <v>719</v>
      </c>
      <c r="D1112" s="147" t="s">
        <v>673</v>
      </c>
      <c r="E1112" s="393" t="s">
        <v>728</v>
      </c>
      <c r="F1112" s="124" t="s">
        <v>729</v>
      </c>
    </row>
    <row r="1113" spans="3:7" x14ac:dyDescent="0.25">
      <c r="C1113" s="414" t="s">
        <v>537</v>
      </c>
      <c r="D1113" s="154" t="s">
        <v>781</v>
      </c>
      <c r="E1113" s="134">
        <v>318960</v>
      </c>
      <c r="F1113" s="134">
        <v>1070016</v>
      </c>
    </row>
    <row r="1114" spans="3:7" x14ac:dyDescent="0.25">
      <c r="C1114" s="414" t="s">
        <v>538</v>
      </c>
      <c r="D1114" s="154" t="s">
        <v>782</v>
      </c>
      <c r="E1114" s="134">
        <v>27905</v>
      </c>
      <c r="F1114" s="134">
        <v>20773</v>
      </c>
    </row>
    <row r="1115" spans="3:7" x14ac:dyDescent="0.25">
      <c r="C1115" s="414" t="s">
        <v>539</v>
      </c>
      <c r="D1115" s="396" t="s">
        <v>249</v>
      </c>
      <c r="E1115" s="134">
        <v>27905</v>
      </c>
      <c r="F1115" s="134">
        <v>20773</v>
      </c>
    </row>
    <row r="1116" spans="3:7" x14ac:dyDescent="0.25">
      <c r="C1116" s="414" t="s">
        <v>540</v>
      </c>
      <c r="D1116" s="154" t="s">
        <v>783</v>
      </c>
      <c r="E1116" s="134">
        <v>0</v>
      </c>
      <c r="F1116" s="134">
        <v>0</v>
      </c>
    </row>
    <row r="1117" spans="3:7" x14ac:dyDescent="0.25">
      <c r="C1117" s="414" t="s">
        <v>541</v>
      </c>
      <c r="D1117" s="156" t="s">
        <v>784</v>
      </c>
      <c r="E1117" s="110">
        <f>E1115+E1113</f>
        <v>346865</v>
      </c>
      <c r="F1117" s="110">
        <f>SUM(F1113:F1114)</f>
        <v>1090789</v>
      </c>
    </row>
    <row r="1118" spans="3:7" ht="31.5" customHeight="1" x14ac:dyDescent="0.25">
      <c r="C1118" s="414" t="s">
        <v>542</v>
      </c>
      <c r="D1118" s="154" t="s">
        <v>785</v>
      </c>
      <c r="E1118" s="134">
        <v>2269312</v>
      </c>
      <c r="F1118" s="134">
        <v>2132968</v>
      </c>
    </row>
    <row r="1119" spans="3:7" x14ac:dyDescent="0.25">
      <c r="C1119" s="414" t="s">
        <v>543</v>
      </c>
      <c r="D1119" s="396" t="s">
        <v>249</v>
      </c>
      <c r="E1119" s="134">
        <v>2269312</v>
      </c>
      <c r="F1119" s="134">
        <v>2132968</v>
      </c>
    </row>
    <row r="1120" spans="3:7" x14ac:dyDescent="0.25">
      <c r="C1120" s="414" t="s">
        <v>544</v>
      </c>
      <c r="D1120" s="154" t="s">
        <v>786</v>
      </c>
      <c r="E1120" s="134">
        <v>2598180</v>
      </c>
      <c r="F1120" s="134">
        <v>2320685</v>
      </c>
    </row>
    <row r="1121" spans="3:6" x14ac:dyDescent="0.25">
      <c r="C1121" s="414" t="s">
        <v>545</v>
      </c>
      <c r="D1121" s="396" t="s">
        <v>252</v>
      </c>
      <c r="E1121" s="134">
        <v>2598180</v>
      </c>
      <c r="F1121" s="134">
        <v>2320685</v>
      </c>
    </row>
    <row r="1122" spans="3:6" x14ac:dyDescent="0.25">
      <c r="C1122" s="414" t="s">
        <v>546</v>
      </c>
      <c r="D1122" s="154" t="s">
        <v>787</v>
      </c>
      <c r="E1122" s="134">
        <v>0</v>
      </c>
      <c r="F1122" s="134">
        <v>0</v>
      </c>
    </row>
    <row r="1123" spans="3:6" x14ac:dyDescent="0.25">
      <c r="C1123" s="414" t="s">
        <v>547</v>
      </c>
      <c r="D1123" s="154" t="s">
        <v>788</v>
      </c>
      <c r="E1123" s="134">
        <v>0</v>
      </c>
      <c r="F1123" s="134">
        <v>0</v>
      </c>
    </row>
    <row r="1124" spans="3:6" x14ac:dyDescent="0.25">
      <c r="C1124" s="414" t="s">
        <v>548</v>
      </c>
      <c r="D1124" s="154" t="s">
        <v>789</v>
      </c>
      <c r="E1124" s="134">
        <v>0</v>
      </c>
      <c r="F1124" s="134">
        <v>0</v>
      </c>
    </row>
    <row r="1125" spans="3:6" x14ac:dyDescent="0.25">
      <c r="C1125" s="414" t="s">
        <v>549</v>
      </c>
      <c r="D1125" s="156" t="s">
        <v>790</v>
      </c>
      <c r="E1125" s="110">
        <f>E1118+E1120</f>
        <v>4867492</v>
      </c>
      <c r="F1125" s="110">
        <f>F1118+F1120</f>
        <v>4453653</v>
      </c>
    </row>
    <row r="1126" spans="3:6" ht="31.5" customHeight="1" x14ac:dyDescent="0.25">
      <c r="C1126" s="414" t="s">
        <v>550</v>
      </c>
      <c r="D1126" s="156" t="s">
        <v>801</v>
      </c>
      <c r="E1126" s="110">
        <v>0</v>
      </c>
      <c r="F1126" s="110">
        <v>0</v>
      </c>
    </row>
    <row r="1127" spans="3:6" ht="31.5" customHeight="1" x14ac:dyDescent="0.25">
      <c r="C1127" s="414" t="s">
        <v>551</v>
      </c>
      <c r="D1127" s="156" t="s">
        <v>2</v>
      </c>
      <c r="E1127" s="110">
        <v>0</v>
      </c>
      <c r="F1127" s="110">
        <v>0</v>
      </c>
    </row>
    <row r="1128" spans="3:6" ht="33" customHeight="1" x14ac:dyDescent="0.25">
      <c r="C1128" s="414" t="s">
        <v>552</v>
      </c>
      <c r="D1128" s="156" t="s">
        <v>3</v>
      </c>
      <c r="E1128" s="110">
        <f>E1117+E1125+E1126+E1127</f>
        <v>5214357</v>
      </c>
      <c r="F1128" s="110">
        <f>F1117+F1125+F1126+F1127</f>
        <v>5544442</v>
      </c>
    </row>
    <row r="1129" spans="3:6" x14ac:dyDescent="0.25">
      <c r="C1129" s="414" t="s">
        <v>553</v>
      </c>
      <c r="D1129" s="156" t="s">
        <v>9</v>
      </c>
      <c r="E1129" s="110">
        <v>0</v>
      </c>
      <c r="F1129" s="110">
        <v>0</v>
      </c>
    </row>
    <row r="1130" spans="3:6" x14ac:dyDescent="0.25">
      <c r="C1130" s="414" t="s">
        <v>554</v>
      </c>
      <c r="D1130" s="156" t="s">
        <v>17</v>
      </c>
      <c r="E1130" s="110">
        <v>0</v>
      </c>
      <c r="F1130" s="110">
        <v>0</v>
      </c>
    </row>
    <row r="1131" spans="3:6" ht="31.5" customHeight="1" x14ac:dyDescent="0.25">
      <c r="C1131" s="414" t="s">
        <v>555</v>
      </c>
      <c r="D1131" s="156" t="s">
        <v>18</v>
      </c>
      <c r="E1131" s="110">
        <v>0</v>
      </c>
      <c r="F1131" s="110">
        <v>0</v>
      </c>
    </row>
    <row r="1132" spans="3:6" x14ac:dyDescent="0.25">
      <c r="C1132" s="414" t="s">
        <v>556</v>
      </c>
      <c r="D1132" s="156" t="s">
        <v>21</v>
      </c>
      <c r="E1132" s="110">
        <v>0</v>
      </c>
      <c r="F1132" s="110">
        <v>0</v>
      </c>
    </row>
    <row r="1133" spans="3:6" x14ac:dyDescent="0.25">
      <c r="C1133" s="414" t="s">
        <v>557</v>
      </c>
      <c r="D1133" s="154" t="s">
        <v>22</v>
      </c>
      <c r="E1133" s="134">
        <v>79225</v>
      </c>
      <c r="F1133" s="134">
        <v>127380</v>
      </c>
    </row>
    <row r="1134" spans="3:6" ht="31.5" customHeight="1" x14ac:dyDescent="0.25">
      <c r="C1134" s="414" t="s">
        <v>558</v>
      </c>
      <c r="D1134" s="156" t="s">
        <v>25</v>
      </c>
      <c r="E1134" s="110">
        <f>E1133</f>
        <v>79225</v>
      </c>
      <c r="F1134" s="110">
        <f>F1133</f>
        <v>127380</v>
      </c>
    </row>
    <row r="1135" spans="3:6" x14ac:dyDescent="0.25">
      <c r="C1135" s="414" t="s">
        <v>559</v>
      </c>
      <c r="D1135" s="154" t="s">
        <v>26</v>
      </c>
      <c r="E1135" s="134">
        <v>11099186</v>
      </c>
      <c r="F1135" s="134">
        <v>36394065</v>
      </c>
    </row>
    <row r="1136" spans="3:6" x14ac:dyDescent="0.25">
      <c r="C1136" s="414" t="s">
        <v>560</v>
      </c>
      <c r="D1136" s="154" t="s">
        <v>27</v>
      </c>
      <c r="E1136" s="134">
        <v>0</v>
      </c>
      <c r="F1136" s="134">
        <v>0</v>
      </c>
    </row>
    <row r="1137" spans="3:6" x14ac:dyDescent="0.25">
      <c r="C1137" s="414" t="s">
        <v>561</v>
      </c>
      <c r="D1137" s="156" t="s">
        <v>28</v>
      </c>
      <c r="E1137" s="110">
        <f>E1135</f>
        <v>11099186</v>
      </c>
      <c r="F1137" s="110">
        <f>F1135</f>
        <v>36394065</v>
      </c>
    </row>
    <row r="1138" spans="3:6" x14ac:dyDescent="0.25">
      <c r="C1138" s="414" t="s">
        <v>562</v>
      </c>
      <c r="D1138" s="156" t="s">
        <v>31</v>
      </c>
      <c r="E1138" s="110">
        <v>0</v>
      </c>
      <c r="F1138" s="110">
        <v>0</v>
      </c>
    </row>
    <row r="1139" spans="3:6" x14ac:dyDescent="0.25">
      <c r="C1139" s="414" t="s">
        <v>563</v>
      </c>
      <c r="D1139" s="156" t="s">
        <v>32</v>
      </c>
      <c r="E1139" s="110">
        <f>E1134+E1137</f>
        <v>11178411</v>
      </c>
      <c r="F1139" s="110">
        <f>F1134+F1137</f>
        <v>36521445</v>
      </c>
    </row>
    <row r="1140" spans="3:6" x14ac:dyDescent="0.25">
      <c r="C1140" s="414" t="s">
        <v>564</v>
      </c>
      <c r="D1140" s="156" t="s">
        <v>378</v>
      </c>
      <c r="E1140" s="110">
        <f>E1128+E1131+E1139</f>
        <v>16392768</v>
      </c>
      <c r="F1140" s="110">
        <f>F1128+F1131+F1139</f>
        <v>42065887</v>
      </c>
    </row>
    <row r="1141" spans="3:6" x14ac:dyDescent="0.25">
      <c r="C1141" s="268"/>
      <c r="D1141" s="208"/>
      <c r="E1141" s="411"/>
      <c r="F1141" s="412"/>
    </row>
    <row r="1142" spans="3:6" ht="15.75" customHeight="1" x14ac:dyDescent="0.25">
      <c r="C1142" s="482" t="s">
        <v>1071</v>
      </c>
      <c r="D1142" s="482"/>
      <c r="E1142" s="482"/>
      <c r="F1142" s="482"/>
    </row>
    <row r="1144" spans="3:6" x14ac:dyDescent="0.25">
      <c r="F1144" s="391" t="s">
        <v>1024</v>
      </c>
    </row>
    <row r="1145" spans="3:6" x14ac:dyDescent="0.25">
      <c r="C1145" s="147" t="s">
        <v>719</v>
      </c>
      <c r="D1145" s="147" t="s">
        <v>673</v>
      </c>
      <c r="E1145" s="393" t="s">
        <v>728</v>
      </c>
      <c r="F1145" s="124" t="s">
        <v>729</v>
      </c>
    </row>
    <row r="1146" spans="3:6" x14ac:dyDescent="0.25">
      <c r="C1146" s="414" t="s">
        <v>537</v>
      </c>
      <c r="D1146" s="154" t="s">
        <v>781</v>
      </c>
      <c r="E1146" s="134">
        <v>0</v>
      </c>
      <c r="F1146" s="134">
        <v>0</v>
      </c>
    </row>
    <row r="1147" spans="3:6" x14ac:dyDescent="0.25">
      <c r="C1147" s="414" t="s">
        <v>538</v>
      </c>
      <c r="D1147" s="154" t="s">
        <v>782</v>
      </c>
      <c r="E1147" s="134">
        <v>0</v>
      </c>
      <c r="F1147" s="134">
        <v>0</v>
      </c>
    </row>
    <row r="1148" spans="3:6" x14ac:dyDescent="0.25">
      <c r="C1148" s="414" t="s">
        <v>539</v>
      </c>
      <c r="D1148" s="396" t="s">
        <v>249</v>
      </c>
      <c r="E1148" s="134">
        <v>0</v>
      </c>
      <c r="F1148" s="134">
        <v>0</v>
      </c>
    </row>
    <row r="1149" spans="3:6" x14ac:dyDescent="0.25">
      <c r="C1149" s="414" t="s">
        <v>540</v>
      </c>
      <c r="D1149" s="154" t="s">
        <v>783</v>
      </c>
      <c r="E1149" s="134">
        <v>0</v>
      </c>
      <c r="F1149" s="134">
        <v>0</v>
      </c>
    </row>
    <row r="1150" spans="3:6" x14ac:dyDescent="0.25">
      <c r="C1150" s="414" t="s">
        <v>541</v>
      </c>
      <c r="D1150" s="156" t="s">
        <v>784</v>
      </c>
      <c r="E1150" s="110">
        <f>E1147</f>
        <v>0</v>
      </c>
      <c r="F1150" s="110">
        <f>F1147</f>
        <v>0</v>
      </c>
    </row>
    <row r="1151" spans="3:6" ht="31.5" customHeight="1" x14ac:dyDescent="0.25">
      <c r="C1151" s="414" t="s">
        <v>542</v>
      </c>
      <c r="D1151" s="154" t="s">
        <v>785</v>
      </c>
      <c r="E1151" s="134">
        <v>64158756</v>
      </c>
      <c r="F1151" s="134">
        <v>62320892</v>
      </c>
    </row>
    <row r="1152" spans="3:6" x14ac:dyDescent="0.25">
      <c r="C1152" s="414" t="s">
        <v>543</v>
      </c>
      <c r="D1152" s="154" t="s">
        <v>250</v>
      </c>
      <c r="E1152" s="134"/>
      <c r="F1152" s="134"/>
    </row>
    <row r="1153" spans="3:6" x14ac:dyDescent="0.25">
      <c r="C1153" s="414" t="s">
        <v>544</v>
      </c>
      <c r="D1153" s="396" t="s">
        <v>249</v>
      </c>
      <c r="E1153" s="186">
        <v>64132000</v>
      </c>
      <c r="F1153" s="186">
        <v>62294136</v>
      </c>
    </row>
    <row r="1154" spans="3:6" x14ac:dyDescent="0.25">
      <c r="C1154" s="414" t="s">
        <v>545</v>
      </c>
      <c r="D1154" s="154" t="s">
        <v>251</v>
      </c>
      <c r="E1154" s="426"/>
      <c r="F1154" s="426"/>
    </row>
    <row r="1155" spans="3:6" x14ac:dyDescent="0.25">
      <c r="C1155" s="414" t="s">
        <v>546</v>
      </c>
      <c r="D1155" s="396" t="s">
        <v>249</v>
      </c>
      <c r="E1155" s="186">
        <v>26756</v>
      </c>
      <c r="F1155" s="186">
        <v>26756</v>
      </c>
    </row>
    <row r="1156" spans="3:6" x14ac:dyDescent="0.25">
      <c r="C1156" s="414" t="s">
        <v>547</v>
      </c>
      <c r="D1156" s="154" t="s">
        <v>786</v>
      </c>
      <c r="E1156" s="134">
        <v>5130715</v>
      </c>
      <c r="F1156" s="134">
        <v>3706678</v>
      </c>
    </row>
    <row r="1157" spans="3:6" x14ac:dyDescent="0.25">
      <c r="C1157" s="414" t="s">
        <v>548</v>
      </c>
      <c r="D1157" s="396" t="s">
        <v>249</v>
      </c>
      <c r="E1157" s="134"/>
      <c r="F1157" s="134"/>
    </row>
    <row r="1158" spans="3:6" x14ac:dyDescent="0.25">
      <c r="C1158" s="414" t="s">
        <v>549</v>
      </c>
      <c r="D1158" s="396" t="s">
        <v>252</v>
      </c>
      <c r="E1158" s="134">
        <v>1776000</v>
      </c>
      <c r="F1158" s="134">
        <v>1667000</v>
      </c>
    </row>
    <row r="1159" spans="3:6" x14ac:dyDescent="0.25">
      <c r="C1159" s="414" t="s">
        <v>550</v>
      </c>
      <c r="D1159" s="154" t="s">
        <v>787</v>
      </c>
      <c r="E1159" s="134">
        <v>0</v>
      </c>
      <c r="F1159" s="134">
        <v>0</v>
      </c>
    </row>
    <row r="1160" spans="3:6" x14ac:dyDescent="0.25">
      <c r="C1160" s="414" t="s">
        <v>551</v>
      </c>
      <c r="D1160" s="154" t="s">
        <v>788</v>
      </c>
      <c r="E1160" s="134">
        <v>0</v>
      </c>
      <c r="F1160" s="134">
        <v>0</v>
      </c>
    </row>
    <row r="1161" spans="3:6" x14ac:dyDescent="0.25">
      <c r="C1161" s="414" t="s">
        <v>552</v>
      </c>
      <c r="D1161" s="154" t="s">
        <v>789</v>
      </c>
      <c r="E1161" s="134">
        <v>0</v>
      </c>
      <c r="F1161" s="134">
        <v>0</v>
      </c>
    </row>
    <row r="1162" spans="3:6" x14ac:dyDescent="0.25">
      <c r="C1162" s="414" t="s">
        <v>553</v>
      </c>
      <c r="D1162" s="156" t="s">
        <v>790</v>
      </c>
      <c r="E1162" s="110">
        <f>E1151+E1156</f>
        <v>69289471</v>
      </c>
      <c r="F1162" s="110">
        <f>F1151+F1156</f>
        <v>66027570</v>
      </c>
    </row>
    <row r="1163" spans="3:6" ht="31.5" customHeight="1" x14ac:dyDescent="0.25">
      <c r="C1163" s="414" t="s">
        <v>554</v>
      </c>
      <c r="D1163" s="156" t="s">
        <v>801</v>
      </c>
      <c r="E1163" s="110">
        <v>0</v>
      </c>
      <c r="F1163" s="110">
        <v>0</v>
      </c>
    </row>
    <row r="1164" spans="3:6" ht="31.5" customHeight="1" x14ac:dyDescent="0.25">
      <c r="C1164" s="414" t="s">
        <v>555</v>
      </c>
      <c r="D1164" s="156" t="s">
        <v>2</v>
      </c>
      <c r="E1164" s="110">
        <v>0</v>
      </c>
      <c r="F1164" s="110">
        <v>0</v>
      </c>
    </row>
    <row r="1165" spans="3:6" ht="33" customHeight="1" x14ac:dyDescent="0.25">
      <c r="C1165" s="414" t="s">
        <v>556</v>
      </c>
      <c r="D1165" s="156" t="s">
        <v>3</v>
      </c>
      <c r="E1165" s="110">
        <f>E1150+E1162+E1163+E1164</f>
        <v>69289471</v>
      </c>
      <c r="F1165" s="110">
        <f>F1150+F1162+F1163+F1164</f>
        <v>66027570</v>
      </c>
    </row>
    <row r="1166" spans="3:6" x14ac:dyDescent="0.25">
      <c r="C1166" s="414" t="s">
        <v>557</v>
      </c>
      <c r="D1166" s="154" t="s">
        <v>4</v>
      </c>
      <c r="E1166" s="134">
        <v>27546</v>
      </c>
      <c r="F1166" s="134">
        <v>0</v>
      </c>
    </row>
    <row r="1167" spans="3:6" x14ac:dyDescent="0.25">
      <c r="C1167" s="414" t="s">
        <v>558</v>
      </c>
      <c r="D1167" s="156" t="s">
        <v>9</v>
      </c>
      <c r="E1167" s="110">
        <f>E1166</f>
        <v>27546</v>
      </c>
      <c r="F1167" s="110">
        <f>F1166</f>
        <v>0</v>
      </c>
    </row>
    <row r="1168" spans="3:6" x14ac:dyDescent="0.25">
      <c r="C1168" s="414" t="s">
        <v>559</v>
      </c>
      <c r="D1168" s="156" t="s">
        <v>17</v>
      </c>
      <c r="E1168" s="110">
        <v>0</v>
      </c>
      <c r="F1168" s="110">
        <v>0</v>
      </c>
    </row>
    <row r="1169" spans="3:6" ht="31.5" customHeight="1" x14ac:dyDescent="0.25">
      <c r="C1169" s="414" t="s">
        <v>560</v>
      </c>
      <c r="D1169" s="156" t="s">
        <v>18</v>
      </c>
      <c r="E1169" s="110">
        <f>E1167</f>
        <v>27546</v>
      </c>
      <c r="F1169" s="110">
        <f>F1167</f>
        <v>0</v>
      </c>
    </row>
    <row r="1170" spans="3:6" x14ac:dyDescent="0.25">
      <c r="C1170" s="414" t="s">
        <v>561</v>
      </c>
      <c r="D1170" s="156" t="s">
        <v>21</v>
      </c>
      <c r="E1170" s="110">
        <v>0</v>
      </c>
      <c r="F1170" s="110">
        <v>0</v>
      </c>
    </row>
    <row r="1171" spans="3:6" x14ac:dyDescent="0.25">
      <c r="C1171" s="414" t="s">
        <v>562</v>
      </c>
      <c r="D1171" s="154" t="s">
        <v>22</v>
      </c>
      <c r="E1171" s="134">
        <v>0</v>
      </c>
      <c r="F1171" s="134">
        <v>3985</v>
      </c>
    </row>
    <row r="1172" spans="3:6" ht="31.5" customHeight="1" x14ac:dyDescent="0.25">
      <c r="C1172" s="414" t="s">
        <v>563</v>
      </c>
      <c r="D1172" s="156" t="s">
        <v>25</v>
      </c>
      <c r="E1172" s="110">
        <f>E1171</f>
        <v>0</v>
      </c>
      <c r="F1172" s="110">
        <f>F1171</f>
        <v>3985</v>
      </c>
    </row>
    <row r="1173" spans="3:6" x14ac:dyDescent="0.25">
      <c r="C1173" s="414" t="s">
        <v>564</v>
      </c>
      <c r="D1173" s="154" t="s">
        <v>26</v>
      </c>
      <c r="E1173" s="134">
        <v>4280397</v>
      </c>
      <c r="F1173" s="134">
        <v>3964309</v>
      </c>
    </row>
    <row r="1174" spans="3:6" x14ac:dyDescent="0.25">
      <c r="C1174" s="414" t="s">
        <v>565</v>
      </c>
      <c r="D1174" s="154" t="s">
        <v>27</v>
      </c>
      <c r="E1174" s="134"/>
      <c r="F1174" s="134"/>
    </row>
    <row r="1175" spans="3:6" x14ac:dyDescent="0.25">
      <c r="C1175" s="414" t="s">
        <v>566</v>
      </c>
      <c r="D1175" s="156" t="s">
        <v>28</v>
      </c>
      <c r="E1175" s="110">
        <f>E1173</f>
        <v>4280397</v>
      </c>
      <c r="F1175" s="110">
        <f>F1173</f>
        <v>3964309</v>
      </c>
    </row>
    <row r="1176" spans="3:6" x14ac:dyDescent="0.25">
      <c r="C1176" s="414" t="s">
        <v>567</v>
      </c>
      <c r="D1176" s="156" t="s">
        <v>31</v>
      </c>
      <c r="E1176" s="110">
        <v>0</v>
      </c>
      <c r="F1176" s="110">
        <v>0</v>
      </c>
    </row>
    <row r="1177" spans="3:6" x14ac:dyDescent="0.25">
      <c r="C1177" s="414" t="s">
        <v>568</v>
      </c>
      <c r="D1177" s="156" t="s">
        <v>32</v>
      </c>
      <c r="E1177" s="110">
        <f>E1172+E1175</f>
        <v>4280397</v>
      </c>
      <c r="F1177" s="110">
        <f>F1172+F1175</f>
        <v>3968294</v>
      </c>
    </row>
    <row r="1178" spans="3:6" x14ac:dyDescent="0.25">
      <c r="C1178" s="414" t="s">
        <v>569</v>
      </c>
      <c r="D1178" s="156" t="s">
        <v>380</v>
      </c>
      <c r="E1178" s="110">
        <f>E1165+E1169+E1177</f>
        <v>73597414</v>
      </c>
      <c r="F1178" s="110">
        <f>F1165+F1169+F1177</f>
        <v>69995864</v>
      </c>
    </row>
    <row r="1180" spans="3:6" ht="15.75" customHeight="1" x14ac:dyDescent="0.25">
      <c r="C1180" s="482" t="s">
        <v>1065</v>
      </c>
      <c r="D1180" s="482"/>
      <c r="E1180" s="482"/>
      <c r="F1180" s="482"/>
    </row>
    <row r="1182" spans="3:6" x14ac:dyDescent="0.25">
      <c r="F1182" s="341" t="s">
        <v>1024</v>
      </c>
    </row>
    <row r="1183" spans="3:6" x14ac:dyDescent="0.25">
      <c r="C1183" s="147" t="s">
        <v>719</v>
      </c>
      <c r="D1183" s="147" t="s">
        <v>673</v>
      </c>
      <c r="E1183" s="393" t="s">
        <v>728</v>
      </c>
      <c r="F1183" s="124" t="s">
        <v>729</v>
      </c>
    </row>
    <row r="1184" spans="3:6" x14ac:dyDescent="0.25">
      <c r="C1184" s="414" t="s">
        <v>537</v>
      </c>
      <c r="D1184" s="154" t="s">
        <v>781</v>
      </c>
      <c r="E1184" s="198">
        <f t="shared" ref="E1184:F1186" si="96">E884+E973+E1008+E1041+E1076+E1113+E1146</f>
        <v>1028660</v>
      </c>
      <c r="F1184" s="198">
        <f t="shared" si="96"/>
        <v>2746438</v>
      </c>
    </row>
    <row r="1185" spans="3:6" x14ac:dyDescent="0.25">
      <c r="C1185" s="414" t="s">
        <v>538</v>
      </c>
      <c r="D1185" s="154" t="s">
        <v>782</v>
      </c>
      <c r="E1185" s="198">
        <f t="shared" si="96"/>
        <v>69220</v>
      </c>
      <c r="F1185" s="198">
        <f t="shared" si="96"/>
        <v>60673</v>
      </c>
    </row>
    <row r="1186" spans="3:6" x14ac:dyDescent="0.25">
      <c r="C1186" s="414" t="s">
        <v>539</v>
      </c>
      <c r="D1186" s="396" t="s">
        <v>249</v>
      </c>
      <c r="E1186" s="198">
        <f t="shared" si="96"/>
        <v>27905</v>
      </c>
      <c r="F1186" s="198">
        <f t="shared" si="96"/>
        <v>20773</v>
      </c>
    </row>
    <row r="1187" spans="3:6" x14ac:dyDescent="0.25">
      <c r="C1187" s="414" t="s">
        <v>540</v>
      </c>
      <c r="D1187" s="154" t="s">
        <v>783</v>
      </c>
      <c r="E1187" s="198">
        <v>0</v>
      </c>
      <c r="F1187" s="198">
        <v>0</v>
      </c>
    </row>
    <row r="1188" spans="3:6" x14ac:dyDescent="0.25">
      <c r="C1188" s="414" t="s">
        <v>541</v>
      </c>
      <c r="D1188" s="156" t="s">
        <v>784</v>
      </c>
      <c r="E1188" s="124">
        <f>SUM(E888,E976,E1011,E1044,E1079,E1117,E1150)</f>
        <v>1097880</v>
      </c>
      <c r="F1188" s="124">
        <f>SUM(F888,F976,F1011,F1044,F1079,F1117,F1150)</f>
        <v>2807111</v>
      </c>
    </row>
    <row r="1189" spans="3:6" ht="31.5" customHeight="1" x14ac:dyDescent="0.25">
      <c r="C1189" s="414" t="s">
        <v>542</v>
      </c>
      <c r="D1189" s="154" t="s">
        <v>785</v>
      </c>
      <c r="E1189" s="198">
        <f>E977+E1012+E1045+E1080+E1118+E1151+E889</f>
        <v>10070870794</v>
      </c>
      <c r="F1189" s="198">
        <f>F977+F1012+F1045+F1080+F1118+F1151+F889</f>
        <v>9846292018</v>
      </c>
    </row>
    <row r="1190" spans="3:6" x14ac:dyDescent="0.25">
      <c r="C1190" s="414" t="s">
        <v>543</v>
      </c>
      <c r="D1190" s="156" t="s">
        <v>263</v>
      </c>
      <c r="E1190" s="124">
        <f>E1191+E1192</f>
        <v>984621000</v>
      </c>
      <c r="F1190" s="124">
        <f>F1191+F1192</f>
        <v>774880880</v>
      </c>
    </row>
    <row r="1191" spans="3:6" x14ac:dyDescent="0.25">
      <c r="C1191" s="414" t="s">
        <v>544</v>
      </c>
      <c r="D1191" s="154" t="s">
        <v>266</v>
      </c>
      <c r="E1191" s="198">
        <f>E891</f>
        <v>979345000</v>
      </c>
      <c r="F1191" s="198">
        <f>F891</f>
        <v>769604880</v>
      </c>
    </row>
    <row r="1192" spans="3:6" x14ac:dyDescent="0.25">
      <c r="C1192" s="414" t="s">
        <v>545</v>
      </c>
      <c r="D1192" s="154" t="s">
        <v>249</v>
      </c>
      <c r="E1192" s="198">
        <f>E892</f>
        <v>5276000</v>
      </c>
      <c r="F1192" s="198">
        <f>F892</f>
        <v>5276000</v>
      </c>
    </row>
    <row r="1193" spans="3:6" x14ac:dyDescent="0.25">
      <c r="C1193" s="414" t="s">
        <v>546</v>
      </c>
      <c r="D1193" s="156" t="s">
        <v>264</v>
      </c>
      <c r="E1193" s="124">
        <f>E1194+E1195</f>
        <v>141761000</v>
      </c>
      <c r="F1193" s="124">
        <f>F1194+F1195</f>
        <v>141761000</v>
      </c>
    </row>
    <row r="1194" spans="3:6" x14ac:dyDescent="0.25">
      <c r="C1194" s="414" t="s">
        <v>547</v>
      </c>
      <c r="D1194" s="396" t="s">
        <v>249</v>
      </c>
      <c r="E1194" s="198">
        <f>E894</f>
        <v>35696000</v>
      </c>
      <c r="F1194" s="198">
        <f>F894</f>
        <v>35696000</v>
      </c>
    </row>
    <row r="1195" spans="3:6" x14ac:dyDescent="0.25">
      <c r="C1195" s="414" t="s">
        <v>548</v>
      </c>
      <c r="D1195" s="396" t="s">
        <v>252</v>
      </c>
      <c r="E1195" s="198">
        <f>E895</f>
        <v>106065000</v>
      </c>
      <c r="F1195" s="198">
        <f>F895</f>
        <v>106065000</v>
      </c>
    </row>
    <row r="1196" spans="3:6" x14ac:dyDescent="0.25">
      <c r="C1196" s="414" t="s">
        <v>549</v>
      </c>
      <c r="D1196" s="397" t="s">
        <v>267</v>
      </c>
      <c r="E1196" s="124">
        <f>E1197+E1198</f>
        <v>1950051000</v>
      </c>
      <c r="F1196" s="124">
        <f>F1197+F1198</f>
        <v>1950051000</v>
      </c>
    </row>
    <row r="1197" spans="3:6" x14ac:dyDescent="0.25">
      <c r="C1197" s="414" t="s">
        <v>550</v>
      </c>
      <c r="D1197" s="396" t="s">
        <v>266</v>
      </c>
      <c r="E1197" s="198">
        <f>E897</f>
        <v>1842960000</v>
      </c>
      <c r="F1197" s="198">
        <f>F897</f>
        <v>1842960000</v>
      </c>
    </row>
    <row r="1198" spans="3:6" x14ac:dyDescent="0.25">
      <c r="C1198" s="414" t="s">
        <v>551</v>
      </c>
      <c r="D1198" s="396" t="s">
        <v>249</v>
      </c>
      <c r="E1198" s="198">
        <f>E898</f>
        <v>107091000</v>
      </c>
      <c r="F1198" s="198">
        <f>F898</f>
        <v>107091000</v>
      </c>
    </row>
    <row r="1199" spans="3:6" x14ac:dyDescent="0.25">
      <c r="C1199" s="414" t="s">
        <v>552</v>
      </c>
      <c r="D1199" s="156" t="s">
        <v>250</v>
      </c>
      <c r="E1199" s="124">
        <f>E1200+E1201+E1202</f>
        <v>2706933282</v>
      </c>
      <c r="F1199" s="124">
        <f>F1200+F1201+F1202</f>
        <v>2695360878</v>
      </c>
    </row>
    <row r="1200" spans="3:6" x14ac:dyDescent="0.25">
      <c r="C1200" s="414" t="s">
        <v>553</v>
      </c>
      <c r="D1200" s="396" t="s">
        <v>269</v>
      </c>
      <c r="E1200" s="198">
        <f>E901+E1082</f>
        <v>2268494025</v>
      </c>
      <c r="F1200" s="198">
        <f>F901+F1082</f>
        <v>2262614945</v>
      </c>
    </row>
    <row r="1201" spans="3:7" x14ac:dyDescent="0.25">
      <c r="C1201" s="414" t="s">
        <v>554</v>
      </c>
      <c r="D1201" s="396" t="s">
        <v>249</v>
      </c>
      <c r="E1201" s="198">
        <f>E902+E979+E1014+E1047</f>
        <v>314867925</v>
      </c>
      <c r="F1201" s="198">
        <f>F902+F979+F1014+F1047</f>
        <v>309174601</v>
      </c>
    </row>
    <row r="1202" spans="3:7" x14ac:dyDescent="0.25">
      <c r="C1202" s="414" t="s">
        <v>555</v>
      </c>
      <c r="D1202" s="396" t="s">
        <v>252</v>
      </c>
      <c r="E1202" s="198">
        <f>E903</f>
        <v>123571332</v>
      </c>
      <c r="F1202" s="198">
        <f>F903</f>
        <v>123571332</v>
      </c>
    </row>
    <row r="1203" spans="3:7" x14ac:dyDescent="0.25">
      <c r="C1203" s="414" t="s">
        <v>556</v>
      </c>
      <c r="D1203" s="156" t="s">
        <v>268</v>
      </c>
      <c r="E1203" s="124">
        <f>E1204+E1205+E1206</f>
        <v>3321512068</v>
      </c>
      <c r="F1203" s="124">
        <f>F1204+F1205+F1206</f>
        <v>3320748724</v>
      </c>
    </row>
    <row r="1204" spans="3:7" x14ac:dyDescent="0.25">
      <c r="C1204" s="414" t="s">
        <v>557</v>
      </c>
      <c r="D1204" s="396" t="s">
        <v>269</v>
      </c>
      <c r="E1204" s="198">
        <f>E905</f>
        <v>3201937000</v>
      </c>
      <c r="F1204" s="198">
        <f>F905</f>
        <v>3201937000</v>
      </c>
    </row>
    <row r="1205" spans="3:7" x14ac:dyDescent="0.25">
      <c r="C1205" s="414" t="s">
        <v>558</v>
      </c>
      <c r="D1205" s="396" t="s">
        <v>249</v>
      </c>
      <c r="E1205" s="198">
        <f>E906+E1049+E1084+E1119+E1155</f>
        <v>20343068</v>
      </c>
      <c r="F1205" s="198">
        <f>F906+F1049+F1084+F1119+F1155</f>
        <v>19579724</v>
      </c>
    </row>
    <row r="1206" spans="3:7" x14ac:dyDescent="0.25">
      <c r="C1206" s="414" t="s">
        <v>559</v>
      </c>
      <c r="D1206" s="396" t="s">
        <v>252</v>
      </c>
      <c r="E1206" s="198">
        <f>E907+E981</f>
        <v>99232000</v>
      </c>
      <c r="F1206" s="198">
        <f>F907+F981</f>
        <v>99232000</v>
      </c>
    </row>
    <row r="1207" spans="3:7" x14ac:dyDescent="0.25">
      <c r="C1207" s="414" t="s">
        <v>560</v>
      </c>
      <c r="D1207" s="156" t="s">
        <v>265</v>
      </c>
      <c r="E1207" s="198">
        <f>E908</f>
        <v>2926000</v>
      </c>
      <c r="F1207" s="198">
        <f>F908</f>
        <v>2926000</v>
      </c>
    </row>
    <row r="1208" spans="3:7" x14ac:dyDescent="0.25">
      <c r="C1208" s="414" t="s">
        <v>561</v>
      </c>
      <c r="D1208" s="396" t="s">
        <v>249</v>
      </c>
      <c r="E1208" s="198">
        <f>E909</f>
        <v>2926000</v>
      </c>
      <c r="F1208" s="198">
        <f>F909</f>
        <v>2926000</v>
      </c>
    </row>
    <row r="1209" spans="3:7" x14ac:dyDescent="0.25">
      <c r="C1209" s="414" t="s">
        <v>562</v>
      </c>
      <c r="D1209" s="156" t="s">
        <v>270</v>
      </c>
      <c r="E1209" s="124">
        <f>E1210</f>
        <v>853033000</v>
      </c>
      <c r="F1209" s="124">
        <f>F1210</f>
        <v>853033000</v>
      </c>
    </row>
    <row r="1210" spans="3:7" x14ac:dyDescent="0.25">
      <c r="C1210" s="414" t="s">
        <v>563</v>
      </c>
      <c r="D1210" s="396" t="s">
        <v>269</v>
      </c>
      <c r="E1210" s="198">
        <f>E911</f>
        <v>853033000</v>
      </c>
      <c r="F1210" s="198">
        <f>F911</f>
        <v>853033000</v>
      </c>
    </row>
    <row r="1211" spans="3:7" x14ac:dyDescent="0.25">
      <c r="C1211" s="414" t="s">
        <v>564</v>
      </c>
      <c r="D1211" s="154" t="s">
        <v>786</v>
      </c>
      <c r="E1211" s="198">
        <f>E913+E982+E1015+E1050+E1085+E1120+E1156</f>
        <v>182693764</v>
      </c>
      <c r="F1211" s="198">
        <f>F913+F982+F1015+F1050+F1085+F1120+F1156</f>
        <v>137680735</v>
      </c>
      <c r="G1211" s="200"/>
    </row>
    <row r="1212" spans="3:7" x14ac:dyDescent="0.25">
      <c r="C1212" s="414" t="s">
        <v>565</v>
      </c>
      <c r="D1212" s="396" t="s">
        <v>249</v>
      </c>
      <c r="E1212" s="198">
        <f>E914+E1050+E1157</f>
        <v>158766849</v>
      </c>
      <c r="F1212" s="198">
        <f>F914+F1050+F1157</f>
        <v>119488018</v>
      </c>
    </row>
    <row r="1213" spans="3:7" x14ac:dyDescent="0.25">
      <c r="C1213" s="414" t="s">
        <v>566</v>
      </c>
      <c r="D1213" s="396" t="s">
        <v>252</v>
      </c>
      <c r="E1213" s="198">
        <f>E983+E1016+E1050+E1087+E1121+E1158</f>
        <v>17726627</v>
      </c>
      <c r="F1213" s="198">
        <f>F983+F1016+F1050+F1087+F1121+F1158</f>
        <v>13347858</v>
      </c>
      <c r="G1213" s="200"/>
    </row>
    <row r="1214" spans="3:7" x14ac:dyDescent="0.25">
      <c r="C1214" s="414" t="s">
        <v>567</v>
      </c>
      <c r="D1214" s="396" t="s">
        <v>255</v>
      </c>
      <c r="E1214" s="198">
        <f>E1086</f>
        <v>0</v>
      </c>
      <c r="F1214" s="198">
        <f>F1086</f>
        <v>0</v>
      </c>
      <c r="G1214" s="200"/>
    </row>
    <row r="1215" spans="3:7" x14ac:dyDescent="0.25">
      <c r="C1215" s="414" t="s">
        <v>568</v>
      </c>
      <c r="D1215" s="154" t="s">
        <v>787</v>
      </c>
      <c r="E1215" s="198">
        <v>0</v>
      </c>
      <c r="F1215" s="198">
        <v>0</v>
      </c>
    </row>
    <row r="1216" spans="3:7" x14ac:dyDescent="0.25">
      <c r="C1216" s="414" t="s">
        <v>569</v>
      </c>
      <c r="D1216" s="154" t="s">
        <v>788</v>
      </c>
      <c r="E1216" s="198">
        <f>E916</f>
        <v>0</v>
      </c>
      <c r="F1216" s="198">
        <f>F916</f>
        <v>1370000</v>
      </c>
    </row>
    <row r="1217" spans="3:6" x14ac:dyDescent="0.25">
      <c r="C1217" s="414" t="s">
        <v>570</v>
      </c>
      <c r="D1217" s="154" t="s">
        <v>789</v>
      </c>
      <c r="E1217" s="198">
        <f>E917</f>
        <v>239689378</v>
      </c>
      <c r="F1217" s="198">
        <f>F917</f>
        <v>239689378</v>
      </c>
    </row>
    <row r="1218" spans="3:6" x14ac:dyDescent="0.25">
      <c r="C1218" s="414" t="s">
        <v>571</v>
      </c>
      <c r="D1218" s="156" t="s">
        <v>790</v>
      </c>
      <c r="E1218" s="124">
        <f>E1189+E1211+E1215+E1216+E1217</f>
        <v>10493253936</v>
      </c>
      <c r="F1218" s="124">
        <f>F1189+F1211+F1215+F1216+F1217</f>
        <v>10225032131</v>
      </c>
    </row>
    <row r="1219" spans="3:6" ht="19.149999999999999" customHeight="1" x14ac:dyDescent="0.25">
      <c r="C1219" s="414" t="s">
        <v>572</v>
      </c>
      <c r="D1219" s="154" t="s">
        <v>791</v>
      </c>
      <c r="E1219" s="198">
        <f t="shared" ref="E1219:E1228" si="97">E919</f>
        <v>126619000</v>
      </c>
      <c r="F1219" s="198">
        <f t="shared" ref="F1219:F1228" si="98">F919</f>
        <v>126619000</v>
      </c>
    </row>
    <row r="1220" spans="3:6" x14ac:dyDescent="0.25">
      <c r="C1220" s="414" t="s">
        <v>573</v>
      </c>
      <c r="D1220" s="154" t="s">
        <v>792</v>
      </c>
      <c r="E1220" s="198">
        <f t="shared" si="97"/>
        <v>0</v>
      </c>
      <c r="F1220" s="198">
        <f t="shared" si="98"/>
        <v>0</v>
      </c>
    </row>
    <row r="1221" spans="3:6" ht="31.5" customHeight="1" x14ac:dyDescent="0.25">
      <c r="C1221" s="414" t="s">
        <v>574</v>
      </c>
      <c r="D1221" s="154" t="s">
        <v>793</v>
      </c>
      <c r="E1221" s="198">
        <f t="shared" si="97"/>
        <v>9700000</v>
      </c>
      <c r="F1221" s="198">
        <f t="shared" si="98"/>
        <v>9700000</v>
      </c>
    </row>
    <row r="1222" spans="3:6" ht="31.5" customHeight="1" x14ac:dyDescent="0.25">
      <c r="C1222" s="414" t="s">
        <v>575</v>
      </c>
      <c r="D1222" s="154" t="s">
        <v>794</v>
      </c>
      <c r="E1222" s="198">
        <f t="shared" si="97"/>
        <v>0</v>
      </c>
      <c r="F1222" s="198">
        <f t="shared" si="98"/>
        <v>0</v>
      </c>
    </row>
    <row r="1223" spans="3:6" x14ac:dyDescent="0.25">
      <c r="C1223" s="414" t="s">
        <v>576</v>
      </c>
      <c r="D1223" s="154" t="s">
        <v>795</v>
      </c>
      <c r="E1223" s="198">
        <f t="shared" si="97"/>
        <v>0</v>
      </c>
      <c r="F1223" s="198">
        <f t="shared" si="98"/>
        <v>0</v>
      </c>
    </row>
    <row r="1224" spans="3:6" x14ac:dyDescent="0.25">
      <c r="C1224" s="414" t="s">
        <v>577</v>
      </c>
      <c r="D1224" s="154" t="s">
        <v>796</v>
      </c>
      <c r="E1224" s="198">
        <f t="shared" si="97"/>
        <v>116919000</v>
      </c>
      <c r="F1224" s="198">
        <f t="shared" si="98"/>
        <v>116919000</v>
      </c>
    </row>
    <row r="1225" spans="3:6" ht="18.75" customHeight="1" x14ac:dyDescent="0.25">
      <c r="C1225" s="414" t="s">
        <v>578</v>
      </c>
      <c r="D1225" s="154" t="s">
        <v>797</v>
      </c>
      <c r="E1225" s="198">
        <f t="shared" si="97"/>
        <v>383000</v>
      </c>
      <c r="F1225" s="198">
        <f t="shared" si="98"/>
        <v>383000</v>
      </c>
    </row>
    <row r="1226" spans="3:6" x14ac:dyDescent="0.25">
      <c r="C1226" s="414" t="s">
        <v>579</v>
      </c>
      <c r="D1226" s="154" t="s">
        <v>798</v>
      </c>
      <c r="E1226" s="198">
        <f t="shared" si="97"/>
        <v>0</v>
      </c>
      <c r="F1226" s="198">
        <f t="shared" si="98"/>
        <v>0</v>
      </c>
    </row>
    <row r="1227" spans="3:6" x14ac:dyDescent="0.25">
      <c r="C1227" s="414" t="s">
        <v>580</v>
      </c>
      <c r="D1227" s="154" t="s">
        <v>799</v>
      </c>
      <c r="E1227" s="198">
        <f t="shared" si="97"/>
        <v>0</v>
      </c>
      <c r="F1227" s="198">
        <f t="shared" si="98"/>
        <v>0</v>
      </c>
    </row>
    <row r="1228" spans="3:6" ht="31.5" customHeight="1" x14ac:dyDescent="0.25">
      <c r="C1228" s="414" t="s">
        <v>581</v>
      </c>
      <c r="D1228" s="154" t="s">
        <v>800</v>
      </c>
      <c r="E1228" s="198">
        <f t="shared" si="97"/>
        <v>0</v>
      </c>
      <c r="F1228" s="198">
        <f t="shared" si="98"/>
        <v>0</v>
      </c>
    </row>
    <row r="1229" spans="3:6" ht="31.5" customHeight="1" x14ac:dyDescent="0.25">
      <c r="C1229" s="414" t="s">
        <v>582</v>
      </c>
      <c r="D1229" s="156" t="s">
        <v>801</v>
      </c>
      <c r="E1229" s="124">
        <f>E1219+E1225</f>
        <v>127002000</v>
      </c>
      <c r="F1229" s="124">
        <f>F1219+F1225</f>
        <v>127002000</v>
      </c>
    </row>
    <row r="1230" spans="3:6" ht="31.5" customHeight="1" x14ac:dyDescent="0.25">
      <c r="C1230" s="414" t="s">
        <v>583</v>
      </c>
      <c r="D1230" s="156" t="s">
        <v>2</v>
      </c>
      <c r="E1230" s="198">
        <v>0</v>
      </c>
      <c r="F1230" s="198">
        <v>0</v>
      </c>
    </row>
    <row r="1231" spans="3:6" ht="31.9" customHeight="1" x14ac:dyDescent="0.25">
      <c r="C1231" s="414" t="s">
        <v>584</v>
      </c>
      <c r="D1231" s="156" t="s">
        <v>3</v>
      </c>
      <c r="E1231" s="124">
        <f>E1188+E1218+E1229+E1230</f>
        <v>10621353816</v>
      </c>
      <c r="F1231" s="124">
        <f>F1188+F1218+F1229+F1230</f>
        <v>10354841242</v>
      </c>
    </row>
    <row r="1232" spans="3:6" x14ac:dyDescent="0.25">
      <c r="C1232" s="414" t="s">
        <v>585</v>
      </c>
      <c r="D1232" s="154" t="s">
        <v>4</v>
      </c>
      <c r="E1232" s="198">
        <f>E1166+E937</f>
        <v>27546</v>
      </c>
      <c r="F1232" s="198">
        <f>F1166+F937</f>
        <v>0</v>
      </c>
    </row>
    <row r="1233" spans="3:6" x14ac:dyDescent="0.25">
      <c r="C1233" s="414" t="s">
        <v>586</v>
      </c>
      <c r="D1233" s="154" t="s">
        <v>5</v>
      </c>
      <c r="E1233" s="198">
        <v>0</v>
      </c>
      <c r="F1233" s="198">
        <v>0</v>
      </c>
    </row>
    <row r="1234" spans="3:6" x14ac:dyDescent="0.25">
      <c r="C1234" s="414" t="s">
        <v>587</v>
      </c>
      <c r="D1234" s="154" t="s">
        <v>6</v>
      </c>
      <c r="E1234" s="198">
        <v>0</v>
      </c>
      <c r="F1234" s="198">
        <v>0</v>
      </c>
    </row>
    <row r="1235" spans="3:6" ht="31.5" customHeight="1" x14ac:dyDescent="0.25">
      <c r="C1235" s="414" t="s">
        <v>588</v>
      </c>
      <c r="D1235" s="154" t="s">
        <v>7</v>
      </c>
      <c r="E1235" s="198">
        <v>0</v>
      </c>
      <c r="F1235" s="198">
        <v>0</v>
      </c>
    </row>
    <row r="1236" spans="3:6" x14ac:dyDescent="0.25">
      <c r="C1236" s="414" t="s">
        <v>589</v>
      </c>
      <c r="D1236" s="154" t="s">
        <v>8</v>
      </c>
      <c r="E1236" s="198">
        <v>0</v>
      </c>
      <c r="F1236" s="198">
        <v>0</v>
      </c>
    </row>
    <row r="1237" spans="3:6" x14ac:dyDescent="0.25">
      <c r="C1237" s="414" t="s">
        <v>590</v>
      </c>
      <c r="D1237" s="156" t="s">
        <v>9</v>
      </c>
      <c r="E1237" s="124">
        <f>SUM(E1232:E1236)</f>
        <v>27546</v>
      </c>
      <c r="F1237" s="124">
        <f>SUM(F1232:F1236)</f>
        <v>0</v>
      </c>
    </row>
    <row r="1238" spans="3:6" x14ac:dyDescent="0.25">
      <c r="C1238" s="414" t="s">
        <v>591</v>
      </c>
      <c r="D1238" s="154" t="s">
        <v>10</v>
      </c>
      <c r="E1238" s="198">
        <v>0</v>
      </c>
      <c r="F1238" s="198">
        <v>0</v>
      </c>
    </row>
    <row r="1239" spans="3:6" ht="31.5" customHeight="1" x14ac:dyDescent="0.25">
      <c r="C1239" s="414" t="s">
        <v>592</v>
      </c>
      <c r="D1239" s="154" t="s">
        <v>11</v>
      </c>
      <c r="E1239" s="198">
        <v>0</v>
      </c>
      <c r="F1239" s="198">
        <v>0</v>
      </c>
    </row>
    <row r="1240" spans="3:6" x14ac:dyDescent="0.25">
      <c r="C1240" s="414" t="s">
        <v>672</v>
      </c>
      <c r="D1240" s="156" t="s">
        <v>17</v>
      </c>
      <c r="E1240" s="198">
        <v>0</v>
      </c>
      <c r="F1240" s="198">
        <v>0</v>
      </c>
    </row>
    <row r="1241" spans="3:6" ht="31.5" customHeight="1" x14ac:dyDescent="0.25">
      <c r="C1241" s="414" t="s">
        <v>681</v>
      </c>
      <c r="D1241" s="156" t="s">
        <v>18</v>
      </c>
      <c r="E1241" s="124">
        <f>E1237+E1240</f>
        <v>27546</v>
      </c>
      <c r="F1241" s="124">
        <f>F1237+F1240</f>
        <v>0</v>
      </c>
    </row>
    <row r="1242" spans="3:6" x14ac:dyDescent="0.25">
      <c r="C1242" s="414" t="s">
        <v>86</v>
      </c>
      <c r="D1242" s="156" t="s">
        <v>21</v>
      </c>
      <c r="E1242" s="124">
        <v>0</v>
      </c>
      <c r="F1242" s="124">
        <v>0</v>
      </c>
    </row>
    <row r="1243" spans="3:6" x14ac:dyDescent="0.25">
      <c r="C1243" s="414" t="s">
        <v>87</v>
      </c>
      <c r="D1243" s="154" t="s">
        <v>22</v>
      </c>
      <c r="E1243" s="198">
        <f>E955+E995+E1028+E1063+E1099+E1133+E1171</f>
        <v>370455</v>
      </c>
      <c r="F1243" s="198">
        <f>F955+F995+F1028+F1063+F1099+F1133+F1171</f>
        <v>882105</v>
      </c>
    </row>
    <row r="1244" spans="3:6" x14ac:dyDescent="0.25">
      <c r="C1244" s="414" t="s">
        <v>88</v>
      </c>
      <c r="D1244" s="154" t="s">
        <v>23</v>
      </c>
      <c r="E1244" s="198">
        <f>E956</f>
        <v>0</v>
      </c>
      <c r="F1244" s="198">
        <f>F956</f>
        <v>0</v>
      </c>
    </row>
    <row r="1245" spans="3:6" ht="31.5" customHeight="1" x14ac:dyDescent="0.25">
      <c r="C1245" s="414" t="s">
        <v>89</v>
      </c>
      <c r="D1245" s="154" t="s">
        <v>24</v>
      </c>
      <c r="E1245" s="198">
        <f>E957</f>
        <v>0</v>
      </c>
      <c r="F1245" s="198">
        <f>F957</f>
        <v>0</v>
      </c>
    </row>
    <row r="1246" spans="3:6" ht="31.5" customHeight="1" x14ac:dyDescent="0.25">
      <c r="C1246" s="414" t="s">
        <v>90</v>
      </c>
      <c r="D1246" s="156" t="s">
        <v>25</v>
      </c>
      <c r="E1246" s="124">
        <f>SUM(E1243:E1245)</f>
        <v>370455</v>
      </c>
      <c r="F1246" s="124">
        <f>SUM(F1243:F1245)</f>
        <v>882105</v>
      </c>
    </row>
    <row r="1247" spans="3:6" x14ac:dyDescent="0.25">
      <c r="C1247" s="414" t="s">
        <v>91</v>
      </c>
      <c r="D1247" s="154" t="s">
        <v>26</v>
      </c>
      <c r="E1247" s="198">
        <f>E959+E997+E1030+E1065+E1101+E1135+E1173</f>
        <v>89475030</v>
      </c>
      <c r="F1247" s="198">
        <f>F959+F997+F1030+F1065+F1101+F1135+F1173</f>
        <v>181964503</v>
      </c>
    </row>
    <row r="1248" spans="3:6" x14ac:dyDescent="0.25">
      <c r="C1248" s="414" t="s">
        <v>92</v>
      </c>
      <c r="D1248" s="154" t="s">
        <v>27</v>
      </c>
      <c r="E1248" s="198">
        <f>E960+E998+E1031+E1066+E1102+E1136+E1174</f>
        <v>163002096</v>
      </c>
      <c r="F1248" s="198">
        <f>F960+F998+F1031+F1066+F1102+F1136+F1174</f>
        <v>194344676</v>
      </c>
    </row>
    <row r="1249" spans="3:7" x14ac:dyDescent="0.25">
      <c r="C1249" s="414" t="s">
        <v>93</v>
      </c>
      <c r="D1249" s="156" t="s">
        <v>28</v>
      </c>
      <c r="E1249" s="124">
        <f>SUM(E1247:E1248)</f>
        <v>252477126</v>
      </c>
      <c r="F1249" s="124">
        <f>SUM(F1247:F1248)</f>
        <v>376309179</v>
      </c>
    </row>
    <row r="1250" spans="3:7" x14ac:dyDescent="0.25">
      <c r="C1250" s="414" t="s">
        <v>94</v>
      </c>
      <c r="D1250" s="154" t="s">
        <v>29</v>
      </c>
      <c r="E1250" s="198">
        <v>0</v>
      </c>
      <c r="F1250" s="198">
        <v>0</v>
      </c>
    </row>
    <row r="1251" spans="3:7" x14ac:dyDescent="0.25">
      <c r="C1251" s="414" t="s">
        <v>95</v>
      </c>
      <c r="D1251" s="154" t="s">
        <v>30</v>
      </c>
      <c r="E1251" s="198">
        <v>0</v>
      </c>
      <c r="F1251" s="198">
        <v>0</v>
      </c>
    </row>
    <row r="1252" spans="3:7" x14ac:dyDescent="0.25">
      <c r="C1252" s="414" t="s">
        <v>96</v>
      </c>
      <c r="D1252" s="156" t="s">
        <v>31</v>
      </c>
      <c r="E1252" s="198">
        <v>0</v>
      </c>
      <c r="F1252" s="198">
        <v>0</v>
      </c>
    </row>
    <row r="1253" spans="3:7" x14ac:dyDescent="0.25">
      <c r="C1253" s="414" t="s">
        <v>97</v>
      </c>
      <c r="D1253" s="156" t="s">
        <v>32</v>
      </c>
      <c r="E1253" s="124">
        <f>E1246+E1249</f>
        <v>252847581</v>
      </c>
      <c r="F1253" s="124">
        <f>F1246+F1249</f>
        <v>377191284</v>
      </c>
    </row>
    <row r="1254" spans="3:7" x14ac:dyDescent="0.25">
      <c r="C1254" s="414" t="s">
        <v>98</v>
      </c>
      <c r="D1254" s="156" t="s">
        <v>378</v>
      </c>
      <c r="E1254" s="124">
        <f>E1231+E1241+E1253</f>
        <v>10874228943</v>
      </c>
      <c r="F1254" s="124">
        <f>F1231+F1241+F1253</f>
        <v>10732032526</v>
      </c>
    </row>
    <row r="1257" spans="3:7" x14ac:dyDescent="0.25">
      <c r="C1257" s="487" t="s">
        <v>1212</v>
      </c>
      <c r="D1257" s="487"/>
      <c r="E1257" s="487"/>
      <c r="F1257" s="487"/>
      <c r="G1257" s="487"/>
    </row>
    <row r="1258" spans="3:7" x14ac:dyDescent="0.25">
      <c r="C1258" s="434"/>
      <c r="D1258" s="434"/>
      <c r="E1258" s="277"/>
      <c r="F1258" s="278"/>
      <c r="G1258" s="434"/>
    </row>
    <row r="1259" spans="3:7" ht="15.75" customHeight="1" x14ac:dyDescent="0.25">
      <c r="C1259" s="482" t="s">
        <v>1072</v>
      </c>
      <c r="D1259" s="482"/>
      <c r="E1259" s="482"/>
      <c r="F1259" s="482"/>
      <c r="G1259" s="482"/>
    </row>
    <row r="1260" spans="3:7" x14ac:dyDescent="0.25">
      <c r="C1260" s="482"/>
      <c r="D1260" s="482"/>
      <c r="E1260" s="482"/>
      <c r="F1260" s="482"/>
      <c r="G1260" s="482"/>
    </row>
    <row r="1261" spans="3:7" x14ac:dyDescent="0.25">
      <c r="C1261" s="431"/>
      <c r="D1261" s="431"/>
      <c r="E1261" s="384"/>
      <c r="F1261" s="486" t="s">
        <v>1024</v>
      </c>
      <c r="G1261" s="486"/>
    </row>
    <row r="1262" spans="3:7" x14ac:dyDescent="0.25">
      <c r="D1262" s="306" t="s">
        <v>673</v>
      </c>
      <c r="E1262" s="495" t="s">
        <v>1075</v>
      </c>
      <c r="F1262" s="496"/>
      <c r="G1262" s="497"/>
    </row>
    <row r="1263" spans="3:7" x14ac:dyDescent="0.25">
      <c r="D1263" s="306"/>
      <c r="E1263" s="427" t="s">
        <v>272</v>
      </c>
      <c r="F1263" s="124" t="s">
        <v>273</v>
      </c>
      <c r="G1263" s="306" t="s">
        <v>274</v>
      </c>
    </row>
    <row r="1264" spans="3:7" x14ac:dyDescent="0.25">
      <c r="D1264" s="225" t="s">
        <v>271</v>
      </c>
      <c r="E1264" s="298"/>
      <c r="F1264" s="324"/>
      <c r="G1264" s="225"/>
    </row>
    <row r="1265" spans="4:7" x14ac:dyDescent="0.25">
      <c r="D1265" s="210" t="s">
        <v>275</v>
      </c>
      <c r="E1265" s="374">
        <v>0</v>
      </c>
      <c r="F1265" s="198">
        <v>0</v>
      </c>
      <c r="G1265" s="210">
        <v>0</v>
      </c>
    </row>
    <row r="1266" spans="4:7" x14ac:dyDescent="0.25">
      <c r="D1266" s="210" t="s">
        <v>276</v>
      </c>
      <c r="E1266" s="374">
        <v>105691180</v>
      </c>
      <c r="F1266" s="198">
        <v>105691180</v>
      </c>
      <c r="G1266" s="428">
        <v>0</v>
      </c>
    </row>
    <row r="1267" spans="4:7" x14ac:dyDescent="0.25">
      <c r="D1267" s="210" t="s">
        <v>277</v>
      </c>
      <c r="E1267" s="374">
        <v>67287369</v>
      </c>
      <c r="F1267" s="198">
        <v>67287369</v>
      </c>
      <c r="G1267" s="210">
        <v>0</v>
      </c>
    </row>
    <row r="1268" spans="4:7" x14ac:dyDescent="0.25">
      <c r="D1268" s="125" t="s">
        <v>633</v>
      </c>
      <c r="E1268" s="427">
        <f>SUM(E1265:E1267)</f>
        <v>172978549</v>
      </c>
      <c r="F1268" s="124">
        <f>SUM(F1265:F1267)</f>
        <v>172978549</v>
      </c>
      <c r="G1268" s="210">
        <v>0</v>
      </c>
    </row>
    <row r="1269" spans="4:7" x14ac:dyDescent="0.25">
      <c r="D1269" s="210"/>
      <c r="E1269" s="374"/>
      <c r="F1269" s="198"/>
      <c r="G1269" s="210"/>
    </row>
    <row r="1270" spans="4:7" x14ac:dyDescent="0.25">
      <c r="D1270" s="306" t="s">
        <v>278</v>
      </c>
      <c r="E1270" s="374"/>
      <c r="F1270" s="198"/>
      <c r="G1270" s="210"/>
    </row>
    <row r="1271" spans="4:7" x14ac:dyDescent="0.25">
      <c r="D1271" s="210" t="s">
        <v>275</v>
      </c>
      <c r="E1271" s="198">
        <v>0</v>
      </c>
      <c r="F1271" s="198">
        <v>0</v>
      </c>
      <c r="G1271" s="210">
        <v>0</v>
      </c>
    </row>
    <row r="1272" spans="4:7" x14ac:dyDescent="0.25">
      <c r="D1272" s="210" t="s">
        <v>276</v>
      </c>
      <c r="E1272" s="374">
        <v>0</v>
      </c>
      <c r="F1272" s="198">
        <v>0</v>
      </c>
      <c r="G1272" s="428">
        <v>0</v>
      </c>
    </row>
    <row r="1273" spans="4:7" x14ac:dyDescent="0.25">
      <c r="D1273" s="210" t="s">
        <v>277</v>
      </c>
      <c r="E1273" s="374">
        <v>5465112</v>
      </c>
      <c r="F1273" s="198">
        <v>5465112</v>
      </c>
      <c r="G1273" s="210">
        <v>0</v>
      </c>
    </row>
    <row r="1274" spans="4:7" x14ac:dyDescent="0.25">
      <c r="D1274" s="125" t="s">
        <v>633</v>
      </c>
      <c r="E1274" s="427">
        <f>SUM(E1271:E1273)</f>
        <v>5465112</v>
      </c>
      <c r="F1274" s="124">
        <f>SUM(F1271:F1273)</f>
        <v>5465112</v>
      </c>
      <c r="G1274" s="306">
        <v>0</v>
      </c>
    </row>
    <row r="1275" spans="4:7" x14ac:dyDescent="0.25">
      <c r="D1275" s="306" t="s">
        <v>279</v>
      </c>
      <c r="E1275" s="374"/>
      <c r="F1275" s="198"/>
      <c r="G1275" s="210"/>
    </row>
    <row r="1276" spans="4:7" x14ac:dyDescent="0.25">
      <c r="D1276" s="210" t="s">
        <v>275</v>
      </c>
      <c r="E1276" s="374">
        <v>0</v>
      </c>
      <c r="F1276" s="198">
        <v>0</v>
      </c>
      <c r="G1276" s="210">
        <v>0</v>
      </c>
    </row>
    <row r="1277" spans="4:7" x14ac:dyDescent="0.25">
      <c r="D1277" s="210" t="s">
        <v>276</v>
      </c>
      <c r="E1277" s="374">
        <v>0</v>
      </c>
      <c r="F1277" s="198">
        <v>0</v>
      </c>
      <c r="G1277" s="210">
        <v>0</v>
      </c>
    </row>
    <row r="1278" spans="4:7" x14ac:dyDescent="0.25">
      <c r="D1278" s="210" t="s">
        <v>277</v>
      </c>
      <c r="E1278" s="374">
        <v>249122</v>
      </c>
      <c r="F1278" s="198">
        <v>249122</v>
      </c>
      <c r="G1278" s="210">
        <v>0</v>
      </c>
    </row>
    <row r="1279" spans="4:7" x14ac:dyDescent="0.25">
      <c r="D1279" s="125" t="s">
        <v>633</v>
      </c>
      <c r="E1279" s="124">
        <f>SUM(E1276:E1278)</f>
        <v>249122</v>
      </c>
      <c r="F1279" s="124">
        <f>SUM(F1276:F1278)</f>
        <v>249122</v>
      </c>
      <c r="G1279" s="306">
        <f>SUM(G1276:G1278)</f>
        <v>0</v>
      </c>
    </row>
    <row r="1280" spans="4:7" x14ac:dyDescent="0.25">
      <c r="D1280" s="306" t="s">
        <v>212</v>
      </c>
      <c r="E1280" s="374"/>
      <c r="F1280" s="198"/>
      <c r="G1280" s="210"/>
    </row>
    <row r="1281" spans="4:7" x14ac:dyDescent="0.25">
      <c r="D1281" s="210" t="s">
        <v>275</v>
      </c>
      <c r="E1281" s="374">
        <v>0</v>
      </c>
      <c r="F1281" s="198">
        <v>0</v>
      </c>
      <c r="G1281" s="210">
        <v>0</v>
      </c>
    </row>
    <row r="1282" spans="4:7" x14ac:dyDescent="0.25">
      <c r="D1282" s="210" t="s">
        <v>276</v>
      </c>
      <c r="E1282" s="374">
        <v>0</v>
      </c>
      <c r="F1282" s="198">
        <v>0</v>
      </c>
      <c r="G1282" s="210">
        <v>0</v>
      </c>
    </row>
    <row r="1283" spans="4:7" x14ac:dyDescent="0.25">
      <c r="D1283" s="210" t="s">
        <v>277</v>
      </c>
      <c r="E1283" s="374">
        <v>227789</v>
      </c>
      <c r="F1283" s="198">
        <v>227789</v>
      </c>
      <c r="G1283" s="210">
        <v>0</v>
      </c>
    </row>
    <row r="1284" spans="4:7" x14ac:dyDescent="0.25">
      <c r="D1284" s="125" t="s">
        <v>633</v>
      </c>
      <c r="E1284" s="374">
        <f>SUM(E1281:E1283)</f>
        <v>227789</v>
      </c>
      <c r="F1284" s="198">
        <f>SUM(F1281:F1283)</f>
        <v>227789</v>
      </c>
      <c r="G1284" s="210">
        <f>SUM(G1281:G1283)</f>
        <v>0</v>
      </c>
    </row>
    <row r="1285" spans="4:7" x14ac:dyDescent="0.25">
      <c r="D1285" s="306" t="s">
        <v>280</v>
      </c>
      <c r="E1285" s="374"/>
      <c r="F1285" s="198"/>
      <c r="G1285" s="210"/>
    </row>
    <row r="1286" spans="4:7" x14ac:dyDescent="0.25">
      <c r="D1286" s="210" t="s">
        <v>275</v>
      </c>
      <c r="E1286" s="374">
        <v>0</v>
      </c>
      <c r="F1286" s="198">
        <v>0</v>
      </c>
      <c r="G1286" s="210">
        <v>0</v>
      </c>
    </row>
    <row r="1287" spans="4:7" x14ac:dyDescent="0.25">
      <c r="D1287" s="210" t="s">
        <v>276</v>
      </c>
      <c r="E1287" s="374">
        <v>0</v>
      </c>
      <c r="F1287" s="198">
        <v>0</v>
      </c>
      <c r="G1287" s="210">
        <v>0</v>
      </c>
    </row>
    <row r="1288" spans="4:7" x14ac:dyDescent="0.25">
      <c r="D1288" s="210" t="s">
        <v>277</v>
      </c>
      <c r="E1288" s="374">
        <v>137567</v>
      </c>
      <c r="F1288" s="198">
        <v>137567</v>
      </c>
      <c r="G1288" s="210">
        <v>0</v>
      </c>
    </row>
    <row r="1289" spans="4:7" x14ac:dyDescent="0.25">
      <c r="D1289" s="125" t="s">
        <v>633</v>
      </c>
      <c r="E1289" s="427">
        <f>SUM(E1286:E1288)</f>
        <v>137567</v>
      </c>
      <c r="F1289" s="124">
        <f>SUM(F1286:F1288)</f>
        <v>137567</v>
      </c>
      <c r="G1289" s="306">
        <f>SUM(G1286:G1288)</f>
        <v>0</v>
      </c>
    </row>
    <row r="1290" spans="4:7" x14ac:dyDescent="0.25">
      <c r="D1290" s="306" t="s">
        <v>281</v>
      </c>
      <c r="E1290" s="374"/>
      <c r="F1290" s="198"/>
      <c r="G1290" s="210"/>
    </row>
    <row r="1291" spans="4:7" x14ac:dyDescent="0.25">
      <c r="D1291" s="210" t="s">
        <v>275</v>
      </c>
      <c r="E1291" s="374">
        <v>0</v>
      </c>
      <c r="F1291" s="198">
        <v>0</v>
      </c>
      <c r="G1291" s="210">
        <v>0</v>
      </c>
    </row>
    <row r="1292" spans="4:7" x14ac:dyDescent="0.25">
      <c r="D1292" s="429" t="s">
        <v>276</v>
      </c>
      <c r="E1292" s="374">
        <v>0</v>
      </c>
      <c r="F1292" s="198">
        <v>0</v>
      </c>
      <c r="G1292" s="210">
        <v>0</v>
      </c>
    </row>
    <row r="1293" spans="4:7" x14ac:dyDescent="0.25">
      <c r="D1293" s="210" t="s">
        <v>277</v>
      </c>
      <c r="E1293" s="374">
        <v>316140</v>
      </c>
      <c r="F1293" s="198">
        <v>316140</v>
      </c>
      <c r="G1293" s="210">
        <v>0</v>
      </c>
    </row>
    <row r="1294" spans="4:7" x14ac:dyDescent="0.25">
      <c r="D1294" s="125" t="s">
        <v>633</v>
      </c>
      <c r="E1294" s="427">
        <f>SUM(E1291:E1293)</f>
        <v>316140</v>
      </c>
      <c r="F1294" s="124">
        <f>SUM(F1291:F1293)</f>
        <v>316140</v>
      </c>
      <c r="G1294" s="210">
        <f>SUM(G1291:G1293)</f>
        <v>0</v>
      </c>
    </row>
    <row r="1295" spans="4:7" x14ac:dyDescent="0.25">
      <c r="D1295" s="306" t="s">
        <v>219</v>
      </c>
      <c r="E1295" s="374"/>
      <c r="F1295" s="198"/>
      <c r="G1295" s="210"/>
    </row>
    <row r="1296" spans="4:7" x14ac:dyDescent="0.25">
      <c r="D1296" s="210" t="s">
        <v>275</v>
      </c>
      <c r="E1296" s="374">
        <v>0</v>
      </c>
      <c r="F1296" s="198">
        <v>0</v>
      </c>
      <c r="G1296" s="210">
        <v>0</v>
      </c>
    </row>
    <row r="1297" spans="4:7" x14ac:dyDescent="0.25">
      <c r="D1297" s="429" t="s">
        <v>276</v>
      </c>
      <c r="E1297" s="374">
        <v>0</v>
      </c>
      <c r="F1297" s="198">
        <v>0</v>
      </c>
      <c r="G1297" s="210">
        <v>0</v>
      </c>
    </row>
    <row r="1298" spans="4:7" x14ac:dyDescent="0.25">
      <c r="D1298" s="210" t="s">
        <v>277</v>
      </c>
      <c r="E1298" s="374">
        <v>198259</v>
      </c>
      <c r="F1298" s="198">
        <v>198259</v>
      </c>
      <c r="G1298" s="210">
        <v>0</v>
      </c>
    </row>
    <row r="1299" spans="4:7" x14ac:dyDescent="0.25">
      <c r="D1299" s="125" t="s">
        <v>633</v>
      </c>
      <c r="E1299" s="427">
        <f>SUM(E1296:E1298)</f>
        <v>198259</v>
      </c>
      <c r="F1299" s="124">
        <f>SUM(F1296:F1298)</f>
        <v>198259</v>
      </c>
      <c r="G1299" s="210">
        <v>0</v>
      </c>
    </row>
    <row r="1300" spans="4:7" ht="31.5" customHeight="1" x14ac:dyDescent="0.25">
      <c r="D1300" s="243" t="s">
        <v>420</v>
      </c>
      <c r="E1300" s="374"/>
      <c r="F1300" s="198"/>
      <c r="G1300" s="210"/>
    </row>
    <row r="1301" spans="4:7" x14ac:dyDescent="0.25">
      <c r="D1301" s="306" t="s">
        <v>275</v>
      </c>
      <c r="E1301" s="427">
        <f>E1265+E1271+E1276+E1281+E1286+E1291+E1296</f>
        <v>0</v>
      </c>
      <c r="F1301" s="124">
        <f t="shared" ref="F1301:F1303" si="99">F1265+F1271+F1276+F1281+F1286+F1291+F1296</f>
        <v>0</v>
      </c>
      <c r="G1301" s="306">
        <v>0</v>
      </c>
    </row>
    <row r="1302" spans="4:7" x14ac:dyDescent="0.25">
      <c r="D1302" s="306" t="s">
        <v>276</v>
      </c>
      <c r="E1302" s="427">
        <f>E1266+E1272+E1277+E1282+E1287+E1292+E1297</f>
        <v>105691180</v>
      </c>
      <c r="F1302" s="124">
        <f t="shared" si="99"/>
        <v>105691180</v>
      </c>
      <c r="G1302" s="306">
        <v>0</v>
      </c>
    </row>
    <row r="1303" spans="4:7" x14ac:dyDescent="0.25">
      <c r="D1303" s="306" t="s">
        <v>277</v>
      </c>
      <c r="E1303" s="427">
        <f>SUM(E1267,E1273,E1278,E1283,E1289,E1294,E1299)</f>
        <v>73881358</v>
      </c>
      <c r="F1303" s="124">
        <f t="shared" si="99"/>
        <v>73881358</v>
      </c>
      <c r="G1303" s="306">
        <v>0</v>
      </c>
    </row>
  </sheetData>
  <mergeCells count="104">
    <mergeCell ref="C877:G877"/>
    <mergeCell ref="C878:F878"/>
    <mergeCell ref="C880:G880"/>
    <mergeCell ref="F1261:G1261"/>
    <mergeCell ref="E1262:G1262"/>
    <mergeCell ref="D606:H606"/>
    <mergeCell ref="C667:H667"/>
    <mergeCell ref="C608:H608"/>
    <mergeCell ref="D609:H609"/>
    <mergeCell ref="D757:H757"/>
    <mergeCell ref="D665:H665"/>
    <mergeCell ref="C737:H737"/>
    <mergeCell ref="C1142:F1142"/>
    <mergeCell ref="D634:H634"/>
    <mergeCell ref="G652:H652"/>
    <mergeCell ref="D649:H649"/>
    <mergeCell ref="B651:H651"/>
    <mergeCell ref="B636:H636"/>
    <mergeCell ref="E637:H637"/>
    <mergeCell ref="D784:H784"/>
    <mergeCell ref="C873:D873"/>
    <mergeCell ref="C843:E843"/>
    <mergeCell ref="C786:H786"/>
    <mergeCell ref="C1260:G1260"/>
    <mergeCell ref="C1180:F1180"/>
    <mergeCell ref="C1257:G1257"/>
    <mergeCell ref="C1259:G1259"/>
    <mergeCell ref="C1072:F1072"/>
    <mergeCell ref="C875:G875"/>
    <mergeCell ref="D1:H1"/>
    <mergeCell ref="E4:H4"/>
    <mergeCell ref="C3:H3"/>
    <mergeCell ref="D74:H74"/>
    <mergeCell ref="D699:H699"/>
    <mergeCell ref="C1109:F1109"/>
    <mergeCell ref="C969:F969"/>
    <mergeCell ref="C1005:F1005"/>
    <mergeCell ref="C1037:F1037"/>
    <mergeCell ref="C701:H701"/>
    <mergeCell ref="D684:H684"/>
    <mergeCell ref="D687:H687"/>
    <mergeCell ref="C686:H686"/>
    <mergeCell ref="C76:H76"/>
    <mergeCell ref="F476:H476"/>
    <mergeCell ref="F488:H488"/>
    <mergeCell ref="F500:H500"/>
    <mergeCell ref="E153:H153"/>
    <mergeCell ref="E190:H190"/>
    <mergeCell ref="F464:H464"/>
    <mergeCell ref="C211:H211"/>
    <mergeCell ref="E77:H77"/>
    <mergeCell ref="D102:H102"/>
    <mergeCell ref="E173:H173"/>
    <mergeCell ref="D430:H430"/>
    <mergeCell ref="E212:H212"/>
    <mergeCell ref="D291:H291"/>
    <mergeCell ref="E293:H293"/>
    <mergeCell ref="E105:H105"/>
    <mergeCell ref="C104:H104"/>
    <mergeCell ref="D127:H127"/>
    <mergeCell ref="C129:H129"/>
    <mergeCell ref="E130:H130"/>
    <mergeCell ref="D150:H150"/>
    <mergeCell ref="C152:H152"/>
    <mergeCell ref="D668:H668"/>
    <mergeCell ref="F512:H512"/>
    <mergeCell ref="C499:H499"/>
    <mergeCell ref="C511:H511"/>
    <mergeCell ref="D187:H187"/>
    <mergeCell ref="D170:H170"/>
    <mergeCell ref="D547:H547"/>
    <mergeCell ref="D521:H521"/>
    <mergeCell ref="E524:H524"/>
    <mergeCell ref="C523:H523"/>
    <mergeCell ref="C546:H546"/>
    <mergeCell ref="D544:H544"/>
    <mergeCell ref="C462:H462"/>
    <mergeCell ref="C172:H172"/>
    <mergeCell ref="D461:H461"/>
    <mergeCell ref="D209:H209"/>
    <mergeCell ref="D509:H509"/>
    <mergeCell ref="C475:H475"/>
    <mergeCell ref="C432:H432"/>
    <mergeCell ref="E433:H433"/>
    <mergeCell ref="D473:H473"/>
    <mergeCell ref="D486:H486"/>
    <mergeCell ref="C487:H487"/>
    <mergeCell ref="D497:H497"/>
    <mergeCell ref="D787:H787"/>
    <mergeCell ref="C857:E857"/>
    <mergeCell ref="C859:E859"/>
    <mergeCell ref="C802:F802"/>
    <mergeCell ref="C825:F825"/>
    <mergeCell ref="D803:G803"/>
    <mergeCell ref="D823:F823"/>
    <mergeCell ref="D702:H702"/>
    <mergeCell ref="C759:H759"/>
    <mergeCell ref="E760:H760"/>
    <mergeCell ref="E738:H738"/>
    <mergeCell ref="D735:H735"/>
    <mergeCell ref="D714:F714"/>
    <mergeCell ref="C716:F716"/>
    <mergeCell ref="E717:F717"/>
    <mergeCell ref="E826:I82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  <headerFooter>
    <oddFooter>&amp;P. oldal</oddFooter>
  </headerFooter>
  <rowBreaks count="21" manualBreakCount="21">
    <brk id="72" max="16383" man="1"/>
    <brk id="125" max="16383" man="1"/>
    <brk id="169" max="16383" man="1"/>
    <brk id="207" max="16383" man="1"/>
    <brk id="288" max="16383" man="1"/>
    <brk id="359" max="16383" man="1"/>
    <brk id="429" max="16383" man="1"/>
    <brk id="485" max="16383" man="1"/>
    <brk id="543" max="16383" man="1"/>
    <brk id="605" max="16383" man="1"/>
    <brk id="633" max="16383" man="1"/>
    <brk id="713" max="16383" man="1"/>
    <brk id="755" max="16383" man="1"/>
    <brk id="783" max="16383" man="1"/>
    <brk id="856" max="16383" man="1"/>
    <brk id="874" max="16383" man="1"/>
    <brk id="967" max="16383" man="1"/>
    <brk id="1036" max="16383" man="1"/>
    <brk id="1107" max="16383" man="1"/>
    <brk id="1179" max="16383" man="1"/>
    <brk id="12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B46" sqref="B46:F46"/>
    </sheetView>
  </sheetViews>
  <sheetFormatPr defaultColWidth="8.85546875" defaultRowHeight="15.75" x14ac:dyDescent="0.25"/>
  <cols>
    <col min="1" max="1" width="11.5703125" style="1" customWidth="1"/>
    <col min="2" max="2" width="31.28515625" style="1" customWidth="1"/>
    <col min="3" max="3" width="19.5703125" style="1" customWidth="1"/>
    <col min="4" max="4" width="20" style="1" customWidth="1"/>
    <col min="5" max="5" width="18.7109375" style="1" customWidth="1"/>
    <col min="6" max="16384" width="8.85546875" style="1"/>
  </cols>
  <sheetData>
    <row r="1" spans="1:7" x14ac:dyDescent="0.25">
      <c r="B1" s="500" t="s">
        <v>1216</v>
      </c>
      <c r="C1" s="500"/>
      <c r="D1" s="500"/>
      <c r="E1" s="500"/>
    </row>
    <row r="3" spans="1:7" x14ac:dyDescent="0.25">
      <c r="A3" s="502" t="s">
        <v>370</v>
      </c>
      <c r="B3" s="502"/>
      <c r="C3" s="502"/>
      <c r="D3" s="502"/>
      <c r="E3" s="502"/>
    </row>
    <row r="4" spans="1:7" x14ac:dyDescent="0.25">
      <c r="A4" s="502" t="s">
        <v>371</v>
      </c>
      <c r="B4" s="502"/>
      <c r="C4" s="502"/>
      <c r="D4" s="502"/>
      <c r="E4" s="502"/>
    </row>
    <row r="6" spans="1:7" x14ac:dyDescent="0.25">
      <c r="D6" s="536" t="s">
        <v>494</v>
      </c>
      <c r="E6" s="536"/>
    </row>
    <row r="7" spans="1:7" ht="34.15" customHeight="1" x14ac:dyDescent="0.25">
      <c r="A7" s="101" t="s">
        <v>708</v>
      </c>
      <c r="B7" s="80" t="s">
        <v>534</v>
      </c>
      <c r="C7" s="80" t="s">
        <v>883</v>
      </c>
      <c r="D7" s="80" t="s">
        <v>884</v>
      </c>
      <c r="E7" s="74" t="s">
        <v>372</v>
      </c>
      <c r="F7" s="2"/>
      <c r="G7" s="3"/>
    </row>
    <row r="8" spans="1:7" x14ac:dyDescent="0.25">
      <c r="A8" s="4" t="s">
        <v>537</v>
      </c>
      <c r="B8" s="5" t="s">
        <v>373</v>
      </c>
      <c r="C8" s="6">
        <v>0</v>
      </c>
      <c r="D8" s="6">
        <v>0</v>
      </c>
      <c r="E8" s="6">
        <v>0</v>
      </c>
      <c r="F8" s="7"/>
    </row>
    <row r="9" spans="1:7" x14ac:dyDescent="0.25">
      <c r="A9" s="4" t="s">
        <v>538</v>
      </c>
      <c r="B9" s="5" t="s">
        <v>374</v>
      </c>
      <c r="C9" s="6">
        <f>SUM('34.melléklet'!D44,'34.melléklet'!D201,'34.melléklet'!D332,'34.melléklet'!D447,'34.melléklet'!D565,'34.melléklet'!D683,'34.melléklet'!D803)</f>
        <v>450256</v>
      </c>
      <c r="D9" s="6">
        <f>SUM('34.melléklet'!E44,'34.melléklet'!E201,'34.melléklet'!E332,'34.melléklet'!E447,'34.melléklet'!E565,'34.melléklet'!E683,'34.melléklet'!E803)</f>
        <v>890911</v>
      </c>
      <c r="E9" s="6">
        <f t="shared" ref="E9:E11" si="0">D9-C9</f>
        <v>440655</v>
      </c>
      <c r="F9" s="7"/>
    </row>
    <row r="10" spans="1:7" x14ac:dyDescent="0.25">
      <c r="A10" s="4" t="s">
        <v>539</v>
      </c>
      <c r="B10" s="5" t="s">
        <v>375</v>
      </c>
      <c r="C10" s="107">
        <f>SUM('34.melléklet'!D47,'34.melléklet'!D204,'34.melléklet'!D332,'34.melléklet'!D450,'34.melléklet'!D568,'34.melléklet'!D686,'34.melléklet'!D806)</f>
        <v>252477126</v>
      </c>
      <c r="D10" s="107">
        <f>SUM('34.melléklet'!E47,'34.melléklet'!E204,'34.melléklet'!E332,'34.melléklet'!E450,'34.melléklet'!E568,'34.melléklet'!E686,'34.melléklet'!E806)</f>
        <v>376309179</v>
      </c>
      <c r="E10" s="6">
        <f t="shared" si="0"/>
        <v>123832053</v>
      </c>
      <c r="F10" s="7"/>
    </row>
    <row r="11" spans="1:7" x14ac:dyDescent="0.25">
      <c r="A11" s="4" t="s">
        <v>540</v>
      </c>
      <c r="B11" s="5" t="s">
        <v>376</v>
      </c>
      <c r="C11" s="6">
        <v>0</v>
      </c>
      <c r="D11" s="6">
        <v>0</v>
      </c>
      <c r="E11" s="9">
        <f t="shared" si="0"/>
        <v>0</v>
      </c>
      <c r="F11" s="7"/>
    </row>
    <row r="12" spans="1:7" x14ac:dyDescent="0.25">
      <c r="A12" s="4" t="s">
        <v>541</v>
      </c>
      <c r="B12" s="8" t="s">
        <v>377</v>
      </c>
      <c r="C12" s="9">
        <f>SUM(C8:C11)</f>
        <v>252927382</v>
      </c>
      <c r="D12" s="9">
        <f>SUM(D8:D11)</f>
        <v>377200090</v>
      </c>
      <c r="E12" s="9">
        <f>D12-C12</f>
        <v>124272708</v>
      </c>
      <c r="F12" s="7"/>
    </row>
    <row r="13" spans="1:7" x14ac:dyDescent="0.25">
      <c r="A13" s="7"/>
      <c r="B13" s="7"/>
      <c r="C13" s="7"/>
      <c r="D13" s="7"/>
      <c r="E13" s="7"/>
      <c r="F13" s="7"/>
    </row>
    <row r="14" spans="1:7" x14ac:dyDescent="0.25">
      <c r="A14" s="7"/>
      <c r="B14" s="7"/>
      <c r="C14" s="7"/>
      <c r="D14" s="7"/>
      <c r="E14" s="7"/>
      <c r="F14" s="7"/>
    </row>
    <row r="15" spans="1:7" x14ac:dyDescent="0.25">
      <c r="A15" s="7"/>
      <c r="B15" s="500" t="s">
        <v>1217</v>
      </c>
      <c r="C15" s="500"/>
      <c r="D15" s="500"/>
      <c r="E15" s="500"/>
      <c r="F15" s="7"/>
    </row>
    <row r="16" spans="1:7" x14ac:dyDescent="0.25">
      <c r="A16" s="7"/>
      <c r="B16" s="7"/>
      <c r="C16" s="7"/>
      <c r="D16" s="7"/>
      <c r="E16" s="7"/>
      <c r="F16" s="7"/>
    </row>
    <row r="17" spans="1:6" x14ac:dyDescent="0.25">
      <c r="A17" s="502" t="s">
        <v>370</v>
      </c>
      <c r="B17" s="502"/>
      <c r="C17" s="502"/>
      <c r="D17" s="502"/>
      <c r="E17" s="502"/>
      <c r="F17" s="7"/>
    </row>
    <row r="18" spans="1:6" x14ac:dyDescent="0.25">
      <c r="A18" s="502" t="s">
        <v>381</v>
      </c>
      <c r="B18" s="502"/>
      <c r="C18" s="502"/>
      <c r="D18" s="502"/>
      <c r="E18" s="502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115"/>
      <c r="E20" s="113" t="s">
        <v>1034</v>
      </c>
      <c r="F20" s="7"/>
    </row>
    <row r="21" spans="1:6" ht="33" customHeight="1" x14ac:dyDescent="0.25">
      <c r="A21" s="101" t="s">
        <v>708</v>
      </c>
      <c r="B21" s="80" t="s">
        <v>495</v>
      </c>
      <c r="C21" s="74" t="s">
        <v>496</v>
      </c>
      <c r="D21" s="537" t="s">
        <v>383</v>
      </c>
      <c r="E21" s="538"/>
      <c r="F21" s="7"/>
    </row>
    <row r="22" spans="1:6" x14ac:dyDescent="0.25">
      <c r="A22" s="4"/>
      <c r="B22" s="5"/>
      <c r="C22" s="57" t="s">
        <v>667</v>
      </c>
      <c r="D22" s="102">
        <v>43830</v>
      </c>
      <c r="E22" s="102">
        <v>44196</v>
      </c>
      <c r="F22" s="7"/>
    </row>
    <row r="23" spans="1:6" x14ac:dyDescent="0.25">
      <c r="A23" s="4" t="s">
        <v>537</v>
      </c>
      <c r="B23" s="5" t="s">
        <v>384</v>
      </c>
      <c r="C23" s="4">
        <v>90</v>
      </c>
      <c r="D23" s="6">
        <v>2900</v>
      </c>
      <c r="E23" s="6">
        <v>2900</v>
      </c>
      <c r="F23" s="7"/>
    </row>
    <row r="24" spans="1:6" x14ac:dyDescent="0.25">
      <c r="A24" s="4" t="s">
        <v>538</v>
      </c>
      <c r="B24" s="103" t="s">
        <v>390</v>
      </c>
      <c r="C24" s="4">
        <v>100</v>
      </c>
      <c r="D24" s="6">
        <v>3000</v>
      </c>
      <c r="E24" s="6">
        <v>3000</v>
      </c>
      <c r="F24" s="7"/>
    </row>
    <row r="25" spans="1:6" ht="31.5" x14ac:dyDescent="0.25">
      <c r="A25" s="4" t="s">
        <v>539</v>
      </c>
      <c r="B25" s="103" t="s">
        <v>385</v>
      </c>
      <c r="C25" s="4">
        <v>55.52</v>
      </c>
      <c r="D25" s="6">
        <v>110060</v>
      </c>
      <c r="E25" s="6">
        <v>110060</v>
      </c>
      <c r="F25" s="7"/>
    </row>
    <row r="26" spans="1:6" ht="18.600000000000001" customHeight="1" x14ac:dyDescent="0.25">
      <c r="A26" s="4" t="s">
        <v>540</v>
      </c>
      <c r="B26" s="103" t="s">
        <v>388</v>
      </c>
      <c r="C26" s="4">
        <v>100</v>
      </c>
      <c r="D26" s="6">
        <v>8000</v>
      </c>
      <c r="E26" s="6">
        <v>8000</v>
      </c>
      <c r="F26" s="7"/>
    </row>
    <row r="27" spans="1:6" x14ac:dyDescent="0.25">
      <c r="A27" s="4" t="s">
        <v>541</v>
      </c>
      <c r="B27" s="5" t="s">
        <v>391</v>
      </c>
      <c r="C27" s="5"/>
      <c r="D27" s="6">
        <v>10</v>
      </c>
      <c r="E27" s="6">
        <v>10</v>
      </c>
      <c r="F27" s="7"/>
    </row>
    <row r="28" spans="1:6" ht="63" x14ac:dyDescent="0.25">
      <c r="A28" s="4" t="s">
        <v>542</v>
      </c>
      <c r="B28" s="103" t="s">
        <v>392</v>
      </c>
      <c r="C28" s="92"/>
      <c r="D28" s="104">
        <v>171</v>
      </c>
      <c r="E28" s="104">
        <v>171</v>
      </c>
      <c r="F28" s="7"/>
    </row>
    <row r="29" spans="1:6" x14ac:dyDescent="0.25">
      <c r="A29" s="10"/>
      <c r="B29" s="11"/>
      <c r="C29" s="11"/>
      <c r="D29" s="12"/>
      <c r="E29" s="12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500" t="s">
        <v>1218</v>
      </c>
      <c r="C31" s="500"/>
      <c r="D31" s="500"/>
      <c r="E31" s="500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502" t="s">
        <v>497</v>
      </c>
      <c r="B33" s="502"/>
      <c r="C33" s="502"/>
      <c r="D33" s="502"/>
      <c r="E33" s="502"/>
      <c r="F33" s="7"/>
    </row>
    <row r="34" spans="1:6" ht="31.15" customHeight="1" x14ac:dyDescent="0.25">
      <c r="A34" s="535" t="s">
        <v>831</v>
      </c>
      <c r="B34" s="535"/>
      <c r="C34" s="535"/>
      <c r="D34" s="535"/>
      <c r="E34" s="535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48"/>
      <c r="C36" s="114" t="s">
        <v>1034</v>
      </c>
      <c r="D36" s="501"/>
      <c r="E36" s="501"/>
      <c r="F36" s="7"/>
    </row>
    <row r="37" spans="1:6" ht="31.5" x14ac:dyDescent="0.25">
      <c r="A37" s="101" t="s">
        <v>708</v>
      </c>
      <c r="B37" s="80" t="s">
        <v>382</v>
      </c>
      <c r="C37" s="105" t="s">
        <v>386</v>
      </c>
      <c r="D37" s="7"/>
      <c r="E37" s="7"/>
      <c r="F37" s="7"/>
    </row>
    <row r="38" spans="1:6" x14ac:dyDescent="0.25">
      <c r="A38" s="4"/>
      <c r="B38" s="5"/>
      <c r="C38" s="106">
        <v>44196</v>
      </c>
      <c r="D38" s="7"/>
      <c r="E38" s="7"/>
      <c r="F38" s="7"/>
    </row>
    <row r="39" spans="1:6" ht="33" customHeight="1" x14ac:dyDescent="0.25">
      <c r="A39" s="4" t="s">
        <v>537</v>
      </c>
      <c r="B39" s="103" t="s">
        <v>389</v>
      </c>
      <c r="C39" s="6">
        <v>30453</v>
      </c>
      <c r="D39" s="7"/>
      <c r="E39" s="7"/>
      <c r="F39" s="7"/>
    </row>
    <row r="40" spans="1:6" ht="32.25" customHeight="1" x14ac:dyDescent="0.25">
      <c r="A40" s="4" t="s">
        <v>538</v>
      </c>
      <c r="B40" s="103" t="s">
        <v>387</v>
      </c>
      <c r="C40" s="6">
        <v>51021</v>
      </c>
      <c r="D40" s="7"/>
      <c r="E40" s="7"/>
      <c r="F40" s="7"/>
    </row>
    <row r="41" spans="1:6" ht="19.149999999999999" customHeight="1" x14ac:dyDescent="0.25">
      <c r="A41" s="4" t="s">
        <v>539</v>
      </c>
      <c r="B41" s="103" t="s">
        <v>388</v>
      </c>
      <c r="C41" s="6">
        <v>10098</v>
      </c>
      <c r="D41" s="7"/>
      <c r="E41" s="7"/>
      <c r="F41" s="7"/>
    </row>
    <row r="42" spans="1:6" x14ac:dyDescent="0.25">
      <c r="A42" s="7"/>
      <c r="B42" s="7"/>
      <c r="C42" s="7"/>
      <c r="D42" s="7"/>
      <c r="E42" s="7"/>
      <c r="F42" s="7"/>
    </row>
    <row r="46" spans="1:6" x14ac:dyDescent="0.25">
      <c r="A46" s="7"/>
      <c r="B46" s="534" t="s">
        <v>1219</v>
      </c>
      <c r="C46" s="534"/>
      <c r="D46" s="534"/>
      <c r="E46" s="534"/>
      <c r="F46" s="534"/>
    </row>
    <row r="47" spans="1:6" x14ac:dyDescent="0.25">
      <c r="A47" s="7"/>
      <c r="B47" s="7"/>
      <c r="C47" s="7"/>
      <c r="D47" s="7"/>
      <c r="E47" s="7"/>
      <c r="F47" s="7"/>
    </row>
    <row r="48" spans="1:6" x14ac:dyDescent="0.25">
      <c r="A48" s="502" t="s">
        <v>829</v>
      </c>
      <c r="B48" s="534"/>
      <c r="C48" s="534"/>
      <c r="D48" s="534"/>
      <c r="E48" s="534"/>
      <c r="F48" s="7"/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116" t="s">
        <v>1034</v>
      </c>
      <c r="F50" s="7"/>
    </row>
    <row r="51" spans="1:6" x14ac:dyDescent="0.25">
      <c r="A51" s="8" t="s">
        <v>708</v>
      </c>
      <c r="B51" s="57" t="s">
        <v>830</v>
      </c>
      <c r="C51" s="57">
        <v>2019</v>
      </c>
      <c r="D51" s="57">
        <v>2020</v>
      </c>
      <c r="E51" s="57">
        <v>2021</v>
      </c>
      <c r="F51" s="7"/>
    </row>
    <row r="52" spans="1:6" x14ac:dyDescent="0.25">
      <c r="A52" s="5"/>
      <c r="B52" s="49">
        <v>14500</v>
      </c>
      <c r="C52" s="49">
        <v>4500</v>
      </c>
      <c r="D52" s="49">
        <v>0</v>
      </c>
      <c r="E52" s="49">
        <v>0</v>
      </c>
      <c r="F52" s="7"/>
    </row>
    <row r="53" spans="1:6" x14ac:dyDescent="0.25">
      <c r="A53" s="8" t="s">
        <v>637</v>
      </c>
      <c r="B53" s="47">
        <v>14500</v>
      </c>
      <c r="C53" s="47">
        <v>4500</v>
      </c>
      <c r="D53" s="47">
        <v>0</v>
      </c>
      <c r="E53" s="47">
        <v>0</v>
      </c>
      <c r="F53" s="7"/>
    </row>
  </sheetData>
  <mergeCells count="14">
    <mergeCell ref="B1:E1"/>
    <mergeCell ref="B15:E15"/>
    <mergeCell ref="B31:E31"/>
    <mergeCell ref="D6:E6"/>
    <mergeCell ref="A3:E3"/>
    <mergeCell ref="A4:E4"/>
    <mergeCell ref="A17:E17"/>
    <mergeCell ref="A18:E18"/>
    <mergeCell ref="D21:E21"/>
    <mergeCell ref="B46:F46"/>
    <mergeCell ref="A48:E48"/>
    <mergeCell ref="A33:E33"/>
    <mergeCell ref="A34:E34"/>
    <mergeCell ref="D36:E3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11"/>
  <sheetViews>
    <sheetView topLeftCell="A889" zoomScaleNormal="100" workbookViewId="0">
      <selection activeCell="B3" sqref="B3:E3"/>
    </sheetView>
  </sheetViews>
  <sheetFormatPr defaultColWidth="8.85546875" defaultRowHeight="15.75" x14ac:dyDescent="0.25"/>
  <cols>
    <col min="1" max="1" width="8.85546875" style="1"/>
    <col min="2" max="2" width="9.85546875" style="1" customWidth="1"/>
    <col min="3" max="3" width="74.140625" style="1" customWidth="1"/>
    <col min="4" max="4" width="15.85546875" style="1" customWidth="1"/>
    <col min="5" max="5" width="16.28515625" style="1" customWidth="1"/>
    <col min="6" max="6" width="13.7109375" style="1" customWidth="1"/>
    <col min="7" max="16384" width="8.85546875" style="1"/>
  </cols>
  <sheetData>
    <row r="3" spans="2:27" ht="19.149999999999999" customHeight="1" x14ac:dyDescent="0.25">
      <c r="B3" s="500" t="s">
        <v>1213</v>
      </c>
      <c r="C3" s="500"/>
      <c r="D3" s="500"/>
      <c r="E3" s="500"/>
      <c r="F3" s="13"/>
      <c r="G3" s="13"/>
    </row>
    <row r="4" spans="2:27" ht="36" customHeight="1" x14ac:dyDescent="0.25">
      <c r="B4" s="509" t="s">
        <v>1033</v>
      </c>
      <c r="C4" s="509"/>
      <c r="D4" s="509"/>
      <c r="E4" s="509"/>
      <c r="F4" s="13"/>
      <c r="G4" s="13"/>
    </row>
    <row r="5" spans="2:27" x14ac:dyDescent="0.25">
      <c r="B5" s="55"/>
      <c r="C5" s="55"/>
      <c r="D5" s="55"/>
      <c r="E5" s="55"/>
      <c r="F5" s="13"/>
      <c r="G5" s="13"/>
    </row>
    <row r="6" spans="2:27" x14ac:dyDescent="0.25">
      <c r="B6" s="502" t="s">
        <v>1097</v>
      </c>
      <c r="C6" s="502"/>
      <c r="D6" s="502"/>
      <c r="E6" s="502"/>
      <c r="F6" s="7"/>
    </row>
    <row r="7" spans="2:27" x14ac:dyDescent="0.25">
      <c r="B7" s="7"/>
      <c r="C7" s="7"/>
      <c r="D7" s="7"/>
      <c r="E7" s="113" t="s">
        <v>1034</v>
      </c>
      <c r="F7" s="7"/>
    </row>
    <row r="8" spans="2:27" ht="15.6" customHeight="1" x14ac:dyDescent="0.25">
      <c r="B8" s="82" t="s">
        <v>719</v>
      </c>
      <c r="C8" s="79" t="s">
        <v>673</v>
      </c>
      <c r="D8" s="85" t="s">
        <v>728</v>
      </c>
      <c r="E8" s="57" t="s">
        <v>729</v>
      </c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2:27" x14ac:dyDescent="0.25">
      <c r="B9" s="83" t="s">
        <v>537</v>
      </c>
      <c r="C9" s="16" t="s">
        <v>781</v>
      </c>
      <c r="D9" s="86">
        <v>0</v>
      </c>
      <c r="E9" s="86">
        <v>100000000</v>
      </c>
      <c r="F9" s="11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x14ac:dyDescent="0.25">
      <c r="B10" s="83" t="s">
        <v>538</v>
      </c>
      <c r="C10" s="16" t="s">
        <v>782</v>
      </c>
      <c r="D10" s="86">
        <v>0</v>
      </c>
      <c r="E10" s="8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5"/>
    </row>
    <row r="11" spans="2:27" x14ac:dyDescent="0.25">
      <c r="B11" s="83" t="s">
        <v>539</v>
      </c>
      <c r="C11" s="16" t="s">
        <v>783</v>
      </c>
      <c r="D11" s="86">
        <v>0</v>
      </c>
      <c r="E11" s="86"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5"/>
    </row>
    <row r="12" spans="2:27" x14ac:dyDescent="0.25">
      <c r="B12" s="83" t="s">
        <v>540</v>
      </c>
      <c r="C12" s="18" t="s">
        <v>784</v>
      </c>
      <c r="D12" s="87">
        <f>D9+D10+D11</f>
        <v>0</v>
      </c>
      <c r="E12" s="87">
        <f>E9+E10+E11</f>
        <v>100000000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5"/>
    </row>
    <row r="13" spans="2:27" x14ac:dyDescent="0.25">
      <c r="B13" s="83" t="s">
        <v>541</v>
      </c>
      <c r="C13" s="16" t="s">
        <v>785</v>
      </c>
      <c r="D13" s="86">
        <v>9586631332</v>
      </c>
      <c r="E13" s="86">
        <v>9376891212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5"/>
    </row>
    <row r="14" spans="2:27" x14ac:dyDescent="0.25">
      <c r="B14" s="83" t="s">
        <v>542</v>
      </c>
      <c r="C14" s="16" t="s">
        <v>786</v>
      </c>
      <c r="D14" s="86">
        <v>157299192</v>
      </c>
      <c r="E14" s="86">
        <v>118340977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5"/>
    </row>
    <row r="15" spans="2:27" x14ac:dyDescent="0.25">
      <c r="B15" s="83" t="s">
        <v>543</v>
      </c>
      <c r="C15" s="16" t="s">
        <v>787</v>
      </c>
      <c r="D15" s="86">
        <v>0</v>
      </c>
      <c r="E15" s="86"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5"/>
    </row>
    <row r="16" spans="2:27" x14ac:dyDescent="0.25">
      <c r="B16" s="83" t="s">
        <v>544</v>
      </c>
      <c r="C16" s="16" t="s">
        <v>788</v>
      </c>
      <c r="D16" s="86">
        <v>0</v>
      </c>
      <c r="E16" s="86">
        <v>1370000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5"/>
    </row>
    <row r="17" spans="2:29" x14ac:dyDescent="0.25">
      <c r="B17" s="83" t="s">
        <v>545</v>
      </c>
      <c r="C17" s="16" t="s">
        <v>789</v>
      </c>
      <c r="D17" s="86">
        <v>239689378</v>
      </c>
      <c r="E17" s="86">
        <v>239689378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5"/>
    </row>
    <row r="18" spans="2:29" x14ac:dyDescent="0.25">
      <c r="B18" s="83" t="s">
        <v>546</v>
      </c>
      <c r="C18" s="18" t="s">
        <v>790</v>
      </c>
      <c r="D18" s="87">
        <f>SUM(D13:D17)</f>
        <v>9983619902</v>
      </c>
      <c r="E18" s="87">
        <f>SUM(E13:E17)</f>
        <v>9736291567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15"/>
    </row>
    <row r="19" spans="2:29" x14ac:dyDescent="0.25">
      <c r="B19" s="83" t="s">
        <v>547</v>
      </c>
      <c r="C19" s="16" t="s">
        <v>791</v>
      </c>
      <c r="D19" s="86">
        <v>126619000</v>
      </c>
      <c r="E19" s="86">
        <v>126619000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15"/>
    </row>
    <row r="20" spans="2:29" x14ac:dyDescent="0.25">
      <c r="B20" s="83" t="s">
        <v>548</v>
      </c>
      <c r="C20" s="16" t="s">
        <v>792</v>
      </c>
      <c r="D20" s="86">
        <v>0</v>
      </c>
      <c r="E20" s="86"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5"/>
    </row>
    <row r="21" spans="2:29" x14ac:dyDescent="0.25">
      <c r="B21" s="83" t="s">
        <v>549</v>
      </c>
      <c r="C21" s="16" t="s">
        <v>793</v>
      </c>
      <c r="D21" s="86">
        <v>126619000</v>
      </c>
      <c r="E21" s="86">
        <v>126619000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5"/>
    </row>
    <row r="22" spans="2:29" x14ac:dyDescent="0.25">
      <c r="B22" s="83" t="s">
        <v>550</v>
      </c>
      <c r="C22" s="16" t="s">
        <v>794</v>
      </c>
      <c r="D22" s="86">
        <v>0</v>
      </c>
      <c r="E22" s="86"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15"/>
    </row>
    <row r="23" spans="2:29" x14ac:dyDescent="0.25">
      <c r="B23" s="83" t="s">
        <v>551</v>
      </c>
      <c r="C23" s="16" t="s">
        <v>795</v>
      </c>
      <c r="D23" s="86">
        <v>0</v>
      </c>
      <c r="E23" s="86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5"/>
    </row>
    <row r="24" spans="2:29" x14ac:dyDescent="0.25">
      <c r="B24" s="83" t="s">
        <v>552</v>
      </c>
      <c r="C24" s="16" t="s">
        <v>796</v>
      </c>
      <c r="D24" s="86">
        <v>0</v>
      </c>
      <c r="E24" s="86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5"/>
    </row>
    <row r="25" spans="2:29" ht="16.899999999999999" customHeight="1" x14ac:dyDescent="0.25">
      <c r="B25" s="83" t="s">
        <v>553</v>
      </c>
      <c r="C25" s="16" t="s">
        <v>797</v>
      </c>
      <c r="D25" s="86">
        <v>383000</v>
      </c>
      <c r="E25" s="86">
        <v>383000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5"/>
    </row>
    <row r="26" spans="2:29" x14ac:dyDescent="0.25">
      <c r="B26" s="83" t="s">
        <v>554</v>
      </c>
      <c r="C26" s="16" t="s">
        <v>798</v>
      </c>
      <c r="D26" s="86">
        <v>0</v>
      </c>
      <c r="E26" s="86">
        <v>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5"/>
    </row>
    <row r="27" spans="2:29" x14ac:dyDescent="0.25">
      <c r="B27" s="83" t="s">
        <v>555</v>
      </c>
      <c r="C27" s="16" t="s">
        <v>799</v>
      </c>
      <c r="D27" s="86">
        <v>0</v>
      </c>
      <c r="E27" s="86"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5"/>
    </row>
    <row r="28" spans="2:29" x14ac:dyDescent="0.25">
      <c r="B28" s="83" t="s">
        <v>556</v>
      </c>
      <c r="C28" s="16" t="s">
        <v>800</v>
      </c>
      <c r="D28" s="86">
        <v>0</v>
      </c>
      <c r="E28" s="86"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5"/>
    </row>
    <row r="29" spans="2:29" x14ac:dyDescent="0.25">
      <c r="B29" s="83" t="s">
        <v>557</v>
      </c>
      <c r="C29" s="18" t="s">
        <v>801</v>
      </c>
      <c r="D29" s="87">
        <f>D19+D25</f>
        <v>127002000</v>
      </c>
      <c r="E29" s="87">
        <f>E19+E25</f>
        <v>127002000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2:29" ht="31.5" x14ac:dyDescent="0.25">
      <c r="B30" s="83" t="s">
        <v>558</v>
      </c>
      <c r="C30" s="16" t="s">
        <v>802</v>
      </c>
      <c r="D30" s="86">
        <v>0</v>
      </c>
      <c r="E30" s="86"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2:29" x14ac:dyDescent="0.25">
      <c r="B31" s="83" t="s">
        <v>559</v>
      </c>
      <c r="C31" s="16" t="s">
        <v>803</v>
      </c>
      <c r="D31" s="86">
        <v>0</v>
      </c>
      <c r="E31" s="86">
        <v>0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15"/>
    </row>
    <row r="32" spans="2:29" x14ac:dyDescent="0.25">
      <c r="B32" s="83" t="s">
        <v>560</v>
      </c>
      <c r="C32" s="16" t="s">
        <v>804</v>
      </c>
      <c r="D32" s="86">
        <v>0</v>
      </c>
      <c r="E32" s="86">
        <v>0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"/>
    </row>
    <row r="33" spans="2:29" ht="31.5" x14ac:dyDescent="0.25">
      <c r="B33" s="83" t="s">
        <v>561</v>
      </c>
      <c r="C33" s="16" t="s">
        <v>0</v>
      </c>
      <c r="D33" s="86">
        <v>0</v>
      </c>
      <c r="E33" s="86">
        <v>0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15"/>
    </row>
    <row r="34" spans="2:29" ht="13.9" customHeight="1" x14ac:dyDescent="0.25">
      <c r="B34" s="83" t="s">
        <v>562</v>
      </c>
      <c r="C34" s="16" t="s">
        <v>1</v>
      </c>
      <c r="D34" s="86">
        <v>0</v>
      </c>
      <c r="E34" s="86">
        <v>0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15"/>
    </row>
    <row r="35" spans="2:29" ht="15" customHeight="1" x14ac:dyDescent="0.25">
      <c r="B35" s="83" t="s">
        <v>563</v>
      </c>
      <c r="C35" s="18" t="s">
        <v>2</v>
      </c>
      <c r="D35" s="87">
        <v>0</v>
      </c>
      <c r="E35" s="87">
        <v>0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15"/>
    </row>
    <row r="36" spans="2:29" ht="31.5" x14ac:dyDescent="0.25">
      <c r="B36" s="83" t="s">
        <v>564</v>
      </c>
      <c r="C36" s="18" t="s">
        <v>3</v>
      </c>
      <c r="D36" s="87">
        <f>D12+D18+D29</f>
        <v>10110621902</v>
      </c>
      <c r="E36" s="87">
        <f>E12+E18+E29</f>
        <v>9963293567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15"/>
    </row>
    <row r="37" spans="2:29" x14ac:dyDescent="0.25">
      <c r="B37" s="83" t="s">
        <v>565</v>
      </c>
      <c r="C37" s="18" t="s">
        <v>9</v>
      </c>
      <c r="D37" s="87">
        <v>0</v>
      </c>
      <c r="E37" s="87">
        <v>302400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5"/>
    </row>
    <row r="38" spans="2:29" x14ac:dyDescent="0.25">
      <c r="B38" s="83" t="s">
        <v>566</v>
      </c>
      <c r="C38" s="18" t="s">
        <v>17</v>
      </c>
      <c r="D38" s="87">
        <v>0</v>
      </c>
      <c r="E38" s="87"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2:29" x14ac:dyDescent="0.25">
      <c r="B39" s="83" t="s">
        <v>567</v>
      </c>
      <c r="C39" s="18" t="s">
        <v>18</v>
      </c>
      <c r="D39" s="87">
        <v>0</v>
      </c>
      <c r="E39" s="87">
        <f>SUM(E37)</f>
        <v>302400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2:29" x14ac:dyDescent="0.25">
      <c r="B40" s="83" t="s">
        <v>568</v>
      </c>
      <c r="C40" s="18" t="s">
        <v>21</v>
      </c>
      <c r="D40" s="87">
        <v>0</v>
      </c>
      <c r="E40" s="87"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2:29" x14ac:dyDescent="0.25">
      <c r="B41" s="83" t="s">
        <v>569</v>
      </c>
      <c r="C41" s="16" t="s">
        <v>22</v>
      </c>
      <c r="D41" s="86">
        <v>260255</v>
      </c>
      <c r="E41" s="86">
        <v>661140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2:29" x14ac:dyDescent="0.25">
      <c r="B42" s="83" t="s">
        <v>570</v>
      </c>
      <c r="C42" s="16" t="s">
        <v>23</v>
      </c>
      <c r="D42" s="86">
        <v>0</v>
      </c>
      <c r="E42" s="86">
        <v>0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2:29" x14ac:dyDescent="0.25">
      <c r="B43" s="83" t="s">
        <v>571</v>
      </c>
      <c r="C43" s="16" t="s">
        <v>24</v>
      </c>
      <c r="D43" s="86">
        <v>0</v>
      </c>
      <c r="E43" s="86"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2:29" x14ac:dyDescent="0.25">
      <c r="B44" s="83" t="s">
        <v>572</v>
      </c>
      <c r="C44" s="18" t="s">
        <v>25</v>
      </c>
      <c r="D44" s="87">
        <f>SUM(D41:D43)</f>
        <v>260255</v>
      </c>
      <c r="E44" s="87">
        <f>SUM(E41:E43)</f>
        <v>661140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2:29" x14ac:dyDescent="0.25">
      <c r="B45" s="83" t="s">
        <v>573</v>
      </c>
      <c r="C45" s="16" t="s">
        <v>26</v>
      </c>
      <c r="D45" s="86">
        <v>73748788</v>
      </c>
      <c r="E45" s="86">
        <v>141330370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2:29" x14ac:dyDescent="0.25">
      <c r="B46" s="83" t="s">
        <v>574</v>
      </c>
      <c r="C46" s="16" t="s">
        <v>27</v>
      </c>
      <c r="D46" s="86">
        <v>163002096</v>
      </c>
      <c r="E46" s="86">
        <v>194344676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2:29" x14ac:dyDescent="0.25">
      <c r="B47" s="83" t="s">
        <v>575</v>
      </c>
      <c r="C47" s="18" t="s">
        <v>28</v>
      </c>
      <c r="D47" s="87">
        <f>SUM(D45:D46)</f>
        <v>236750884</v>
      </c>
      <c r="E47" s="87">
        <f>SUM(E45:E46)</f>
        <v>335675046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2:29" x14ac:dyDescent="0.25">
      <c r="B48" s="83" t="s">
        <v>576</v>
      </c>
      <c r="C48" s="18" t="s">
        <v>31</v>
      </c>
      <c r="D48" s="87">
        <v>0</v>
      </c>
      <c r="E48" s="87"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2:29" x14ac:dyDescent="0.25">
      <c r="B49" s="83" t="s">
        <v>577</v>
      </c>
      <c r="C49" s="18" t="s">
        <v>32</v>
      </c>
      <c r="D49" s="87">
        <f>D44+D47</f>
        <v>237011139</v>
      </c>
      <c r="E49" s="87">
        <f>E44+E47</f>
        <v>336336186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2:29" ht="31.5" x14ac:dyDescent="0.25">
      <c r="B50" s="83" t="s">
        <v>578</v>
      </c>
      <c r="C50" s="16" t="s">
        <v>33</v>
      </c>
      <c r="D50" s="86">
        <v>431906412</v>
      </c>
      <c r="E50" s="86">
        <v>404875268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2:29" x14ac:dyDescent="0.25">
      <c r="B51" s="83" t="s">
        <v>579</v>
      </c>
      <c r="C51" s="16" t="s">
        <v>34</v>
      </c>
      <c r="D51" s="86">
        <v>0</v>
      </c>
      <c r="E51" s="86">
        <v>0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2:29" ht="31.5" x14ac:dyDescent="0.25">
      <c r="B52" s="83" t="s">
        <v>580</v>
      </c>
      <c r="C52" s="16" t="s">
        <v>35</v>
      </c>
      <c r="D52" s="86"/>
      <c r="E52" s="86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2:29" ht="31.5" x14ac:dyDescent="0.25">
      <c r="B53" s="83" t="s">
        <v>581</v>
      </c>
      <c r="C53" s="16" t="s">
        <v>36</v>
      </c>
      <c r="D53" s="86">
        <v>0</v>
      </c>
      <c r="E53" s="86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2:29" x14ac:dyDescent="0.25">
      <c r="B54" s="83" t="s">
        <v>582</v>
      </c>
      <c r="C54" s="16" t="s">
        <v>37</v>
      </c>
      <c r="D54" s="86">
        <v>62450015</v>
      </c>
      <c r="E54" s="86">
        <v>62450015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2:29" ht="31.5" x14ac:dyDescent="0.25">
      <c r="B55" s="83" t="s">
        <v>583</v>
      </c>
      <c r="C55" s="16" t="s">
        <v>38</v>
      </c>
      <c r="D55" s="86">
        <v>340534579</v>
      </c>
      <c r="E55" s="86">
        <v>313503435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2:29" ht="31.5" x14ac:dyDescent="0.25">
      <c r="B56" s="83" t="s">
        <v>584</v>
      </c>
      <c r="C56" s="16" t="s">
        <v>39</v>
      </c>
      <c r="D56" s="86">
        <v>28921818</v>
      </c>
      <c r="E56" s="86">
        <v>28921818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2:29" ht="31.5" x14ac:dyDescent="0.25">
      <c r="B57" s="83" t="s">
        <v>585</v>
      </c>
      <c r="C57" s="16" t="s">
        <v>40</v>
      </c>
      <c r="D57" s="86">
        <f>D58+D59+D60+D61</f>
        <v>49814364</v>
      </c>
      <c r="E57" s="86">
        <f>E58+E59+E60+E61</f>
        <v>56914939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2:29" ht="31.5" x14ac:dyDescent="0.25">
      <c r="B58" s="83" t="s">
        <v>586</v>
      </c>
      <c r="C58" s="16" t="s">
        <v>41</v>
      </c>
      <c r="D58" s="86">
        <v>2786128</v>
      </c>
      <c r="E58" s="86">
        <v>1978429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2:29" x14ac:dyDescent="0.25">
      <c r="B59" s="83" t="s">
        <v>587</v>
      </c>
      <c r="C59" s="16" t="s">
        <v>42</v>
      </c>
      <c r="D59" s="86">
        <v>36091722</v>
      </c>
      <c r="E59" s="86">
        <v>42313642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2:29" x14ac:dyDescent="0.25">
      <c r="B60" s="83" t="s">
        <v>588</v>
      </c>
      <c r="C60" s="16" t="s">
        <v>43</v>
      </c>
      <c r="D60" s="86">
        <v>450225</v>
      </c>
      <c r="E60" s="86">
        <v>670795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2:29" ht="31.5" x14ac:dyDescent="0.25">
      <c r="B61" s="83" t="s">
        <v>589</v>
      </c>
      <c r="C61" s="16" t="s">
        <v>44</v>
      </c>
      <c r="D61" s="86">
        <v>10486289</v>
      </c>
      <c r="E61" s="86">
        <v>11952073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2:29" ht="31.5" x14ac:dyDescent="0.25">
      <c r="B62" s="83" t="s">
        <v>590</v>
      </c>
      <c r="C62" s="16" t="s">
        <v>45</v>
      </c>
      <c r="D62" s="86">
        <v>24774772</v>
      </c>
      <c r="E62" s="86">
        <v>24774772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2:29" ht="31.5" x14ac:dyDescent="0.25">
      <c r="B63" s="83" t="s">
        <v>591</v>
      </c>
      <c r="C63" s="16" t="s">
        <v>46</v>
      </c>
      <c r="D63" s="86">
        <v>24774772</v>
      </c>
      <c r="E63" s="86">
        <v>24774772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2:29" x14ac:dyDescent="0.25">
      <c r="B64" s="83" t="s">
        <v>592</v>
      </c>
      <c r="C64" s="18" t="s">
        <v>47</v>
      </c>
      <c r="D64" s="87">
        <f>D50+D57+D62</f>
        <v>506495548</v>
      </c>
      <c r="E64" s="87">
        <f>E50+E57+E62</f>
        <v>486564979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2:29" x14ac:dyDescent="0.25">
      <c r="B65" s="83" t="s">
        <v>672</v>
      </c>
      <c r="C65" s="16" t="s">
        <v>363</v>
      </c>
      <c r="D65" s="86">
        <v>0</v>
      </c>
      <c r="E65" s="86"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2:29" x14ac:dyDescent="0.25">
      <c r="B66" s="83" t="s">
        <v>681</v>
      </c>
      <c r="C66" s="16" t="s">
        <v>364</v>
      </c>
      <c r="D66" s="86">
        <v>0</v>
      </c>
      <c r="E66" s="86"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2:29" ht="31.5" x14ac:dyDescent="0.25">
      <c r="B67" s="83" t="s">
        <v>86</v>
      </c>
      <c r="C67" s="16" t="s">
        <v>48</v>
      </c>
      <c r="D67" s="86">
        <f>D68</f>
        <v>311856</v>
      </c>
      <c r="E67" s="86">
        <f>E68</f>
        <v>311856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2:29" ht="31.5" x14ac:dyDescent="0.25">
      <c r="B68" s="83" t="s">
        <v>87</v>
      </c>
      <c r="C68" s="16" t="s">
        <v>49</v>
      </c>
      <c r="D68" s="86">
        <v>311856</v>
      </c>
      <c r="E68" s="86">
        <v>311856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2:29" ht="21" customHeight="1" x14ac:dyDescent="0.25">
      <c r="B69" s="83" t="s">
        <v>88</v>
      </c>
      <c r="C69" s="18" t="s">
        <v>50</v>
      </c>
      <c r="D69" s="87">
        <f>D67</f>
        <v>311856</v>
      </c>
      <c r="E69" s="87">
        <f>E67</f>
        <v>311856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2:29" x14ac:dyDescent="0.25">
      <c r="B70" s="83" t="s">
        <v>89</v>
      </c>
      <c r="C70" s="16" t="s">
        <v>51</v>
      </c>
      <c r="D70" s="86">
        <v>17266291</v>
      </c>
      <c r="E70" s="86">
        <v>17266291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2:29" x14ac:dyDescent="0.25">
      <c r="B71" s="83" t="s">
        <v>90</v>
      </c>
      <c r="C71" s="16" t="s">
        <v>903</v>
      </c>
      <c r="D71" s="86">
        <v>17266291</v>
      </c>
      <c r="E71" s="86">
        <v>17266291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2:29" x14ac:dyDescent="0.25">
      <c r="B72" s="83" t="s">
        <v>91</v>
      </c>
      <c r="C72" s="16" t="s">
        <v>53</v>
      </c>
      <c r="D72" s="86">
        <v>720000</v>
      </c>
      <c r="E72" s="86">
        <v>620876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2:29" x14ac:dyDescent="0.25">
      <c r="B73" s="83" t="s">
        <v>92</v>
      </c>
      <c r="C73" s="18" t="s">
        <v>54</v>
      </c>
      <c r="D73" s="87">
        <f>D70+D72</f>
        <v>17986291</v>
      </c>
      <c r="E73" s="87">
        <f>E70+E72</f>
        <v>17887167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2:29" x14ac:dyDescent="0.25">
      <c r="B74" s="83" t="s">
        <v>93</v>
      </c>
      <c r="C74" s="18" t="s">
        <v>55</v>
      </c>
      <c r="D74" s="87">
        <f>D64+D69+D73</f>
        <v>524793695</v>
      </c>
      <c r="E74" s="87">
        <f>E64+E69+E73</f>
        <v>504764002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2:29" x14ac:dyDescent="0.25">
      <c r="B75" s="83" t="s">
        <v>94</v>
      </c>
      <c r="C75" s="18" t="s">
        <v>822</v>
      </c>
      <c r="D75" s="86"/>
      <c r="E75" s="86">
        <v>3499191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2:29" x14ac:dyDescent="0.25">
      <c r="B76" s="83" t="s">
        <v>95</v>
      </c>
      <c r="C76" s="18" t="s">
        <v>823</v>
      </c>
      <c r="D76" s="86">
        <v>-11548474</v>
      </c>
      <c r="E76" s="86">
        <v>-39562567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2:29" x14ac:dyDescent="0.25">
      <c r="B77" s="83" t="s">
        <v>96</v>
      </c>
      <c r="C77" s="16" t="s">
        <v>526</v>
      </c>
      <c r="D77" s="86"/>
      <c r="E77" s="86">
        <v>36764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2:29" ht="31.5" x14ac:dyDescent="0.25">
      <c r="B78" s="83" t="s">
        <v>97</v>
      </c>
      <c r="C78" s="16" t="s">
        <v>365</v>
      </c>
      <c r="D78" s="86">
        <v>249500</v>
      </c>
      <c r="E78" s="86">
        <v>249500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2:29" x14ac:dyDescent="0.25">
      <c r="B79" s="83" t="s">
        <v>98</v>
      </c>
      <c r="C79" s="18" t="s">
        <v>366</v>
      </c>
      <c r="D79" s="87">
        <f>SUM(D77:D78)</f>
        <v>249500</v>
      </c>
      <c r="E79" s="87">
        <f>SUM(E77:E78)</f>
        <v>286264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2:29" ht="18" customHeight="1" x14ac:dyDescent="0.25">
      <c r="B80" s="83" t="s">
        <v>99</v>
      </c>
      <c r="C80" s="18" t="s">
        <v>56</v>
      </c>
      <c r="D80" s="87">
        <f>D75+D76+D79</f>
        <v>-11298974</v>
      </c>
      <c r="E80" s="87">
        <f>E75+E76+E79</f>
        <v>-35777112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2:29" x14ac:dyDescent="0.25">
      <c r="B81" s="83" t="s">
        <v>100</v>
      </c>
      <c r="C81" s="16" t="s">
        <v>57</v>
      </c>
      <c r="D81" s="86">
        <v>0</v>
      </c>
      <c r="E81" s="86">
        <v>0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2:29" x14ac:dyDescent="0.25">
      <c r="B82" s="83" t="s">
        <v>101</v>
      </c>
      <c r="C82" s="16" t="s">
        <v>58</v>
      </c>
      <c r="D82" s="86">
        <v>300000</v>
      </c>
      <c r="E82" s="86">
        <v>300000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2:29" x14ac:dyDescent="0.25">
      <c r="B83" s="83" t="s">
        <v>102</v>
      </c>
      <c r="C83" s="16" t="s">
        <v>59</v>
      </c>
      <c r="D83" s="86">
        <v>0</v>
      </c>
      <c r="E83" s="86">
        <v>0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2:29" x14ac:dyDescent="0.25">
      <c r="B84" s="83" t="s">
        <v>103</v>
      </c>
      <c r="C84" s="18" t="s">
        <v>60</v>
      </c>
      <c r="D84" s="87">
        <f>SUM(D81:D83)</f>
        <v>300000</v>
      </c>
      <c r="E84" s="87">
        <f>SUM(E81:E83)</f>
        <v>300000</v>
      </c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2:29" x14ac:dyDescent="0.25">
      <c r="B85" s="83" t="s">
        <v>104</v>
      </c>
      <c r="C85" s="18" t="s">
        <v>726</v>
      </c>
      <c r="D85" s="87">
        <f>D36+D39+D49+D74+D80+D84</f>
        <v>10861427762</v>
      </c>
      <c r="E85" s="87">
        <f>E36+E39+E49+E74+E80+E84</f>
        <v>10769219043</v>
      </c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2:29" x14ac:dyDescent="0.25">
      <c r="B86" s="83" t="s">
        <v>105</v>
      </c>
      <c r="C86" s="16" t="s">
        <v>61</v>
      </c>
      <c r="D86" s="86">
        <v>12699150469</v>
      </c>
      <c r="E86" s="86">
        <v>12699150469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2:29" x14ac:dyDescent="0.25">
      <c r="B87" s="83" t="s">
        <v>106</v>
      </c>
      <c r="C87" s="16" t="s">
        <v>62</v>
      </c>
      <c r="D87" s="86">
        <v>-167021296</v>
      </c>
      <c r="E87" s="86">
        <v>-167021296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2:29" x14ac:dyDescent="0.25">
      <c r="B88" s="83" t="s">
        <v>107</v>
      </c>
      <c r="C88" s="16" t="s">
        <v>63</v>
      </c>
      <c r="D88" s="86">
        <v>270777630</v>
      </c>
      <c r="E88" s="86">
        <v>270777630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2:29" x14ac:dyDescent="0.25">
      <c r="B89" s="83" t="s">
        <v>108</v>
      </c>
      <c r="C89" s="16" t="s">
        <v>64</v>
      </c>
      <c r="D89" s="86">
        <v>-1821163398</v>
      </c>
      <c r="E89" s="86">
        <v>-2301573018</v>
      </c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2:29" x14ac:dyDescent="0.25">
      <c r="B90" s="83" t="s">
        <v>109</v>
      </c>
      <c r="C90" s="16" t="s">
        <v>65</v>
      </c>
      <c r="D90" s="86">
        <v>239689378</v>
      </c>
      <c r="E90" s="86">
        <v>239689378</v>
      </c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2:29" x14ac:dyDescent="0.25">
      <c r="B91" s="83" t="s">
        <v>110</v>
      </c>
      <c r="C91" s="16" t="s">
        <v>66</v>
      </c>
      <c r="D91" s="86">
        <v>-480409620</v>
      </c>
      <c r="E91" s="86">
        <v>-78877679</v>
      </c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2:29" x14ac:dyDescent="0.25">
      <c r="B92" s="83" t="s">
        <v>111</v>
      </c>
      <c r="C92" s="18" t="s">
        <v>67</v>
      </c>
      <c r="D92" s="87">
        <f>SUM(D86:D91)</f>
        <v>10741023163</v>
      </c>
      <c r="E92" s="87">
        <f>E86+E87+E88+E89+E90+E91</f>
        <v>10662145484</v>
      </c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2:29" ht="16.899999999999999" customHeight="1" x14ac:dyDescent="0.25">
      <c r="B93" s="83" t="s">
        <v>112</v>
      </c>
      <c r="C93" s="16" t="s">
        <v>68</v>
      </c>
      <c r="D93" s="86">
        <v>0</v>
      </c>
      <c r="E93" s="86">
        <v>0</v>
      </c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2:29" ht="31.5" x14ac:dyDescent="0.25">
      <c r="B94" s="83" t="s">
        <v>113</v>
      </c>
      <c r="C94" s="16" t="s">
        <v>69</v>
      </c>
      <c r="D94" s="86">
        <v>0</v>
      </c>
      <c r="E94" s="86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2:29" x14ac:dyDescent="0.25">
      <c r="B95" s="83" t="s">
        <v>114</v>
      </c>
      <c r="C95" s="16" t="s">
        <v>70</v>
      </c>
      <c r="D95" s="86">
        <v>2263818</v>
      </c>
      <c r="E95" s="86">
        <v>15346</v>
      </c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2:29" x14ac:dyDescent="0.25">
      <c r="B96" s="83" t="s">
        <v>115</v>
      </c>
      <c r="C96" s="16" t="s">
        <v>904</v>
      </c>
      <c r="D96" s="86">
        <v>25000</v>
      </c>
      <c r="E96" s="86">
        <v>25000</v>
      </c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2:29" x14ac:dyDescent="0.25">
      <c r="B97" s="83" t="s">
        <v>116</v>
      </c>
      <c r="C97" s="18" t="s">
        <v>71</v>
      </c>
      <c r="D97" s="87">
        <f>SUM(D93:D96)</f>
        <v>2288818</v>
      </c>
      <c r="E97" s="87">
        <f>SUM(E93:E96)</f>
        <v>40346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2:29" x14ac:dyDescent="0.25">
      <c r="B98" s="83" t="s">
        <v>117</v>
      </c>
      <c r="C98" s="16" t="s">
        <v>72</v>
      </c>
      <c r="D98" s="86">
        <v>0</v>
      </c>
      <c r="E98" s="86">
        <v>471085</v>
      </c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2:29" x14ac:dyDescent="0.25">
      <c r="B99" s="83" t="s">
        <v>118</v>
      </c>
      <c r="C99" s="16" t="s">
        <v>73</v>
      </c>
      <c r="D99" s="86">
        <v>0</v>
      </c>
      <c r="E99" s="86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2:29" ht="31.5" x14ac:dyDescent="0.25">
      <c r="B100" s="83" t="s">
        <v>119</v>
      </c>
      <c r="C100" s="16" t="s">
        <v>74</v>
      </c>
      <c r="D100" s="86">
        <v>13070557</v>
      </c>
      <c r="E100" s="86">
        <v>21285296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2:29" ht="31.5" x14ac:dyDescent="0.25">
      <c r="B101" s="83" t="s">
        <v>120</v>
      </c>
      <c r="C101" s="18" t="s">
        <v>75</v>
      </c>
      <c r="D101" s="87">
        <f>SUM(D98:D100)</f>
        <v>13070557</v>
      </c>
      <c r="E101" s="87">
        <f>SUM(E98:E100)</f>
        <v>21756381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2:29" x14ac:dyDescent="0.25">
      <c r="B102" s="83" t="s">
        <v>121</v>
      </c>
      <c r="C102" s="16" t="s">
        <v>76</v>
      </c>
      <c r="D102" s="86">
        <v>26169509</v>
      </c>
      <c r="E102" s="86">
        <v>8177717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2:29" x14ac:dyDescent="0.25">
      <c r="B103" s="83" t="s">
        <v>122</v>
      </c>
      <c r="C103" s="16" t="s">
        <v>905</v>
      </c>
      <c r="D103" s="86">
        <v>65000</v>
      </c>
      <c r="E103" s="86">
        <v>421000</v>
      </c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2:29" x14ac:dyDescent="0.25">
      <c r="B104" s="83" t="s">
        <v>123</v>
      </c>
      <c r="C104" s="16" t="s">
        <v>77</v>
      </c>
      <c r="D104" s="86">
        <v>2132600</v>
      </c>
      <c r="E104" s="86">
        <v>0</v>
      </c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2:29" x14ac:dyDescent="0.25">
      <c r="B105" s="83" t="s">
        <v>124</v>
      </c>
      <c r="C105" s="18" t="s">
        <v>78</v>
      </c>
      <c r="D105" s="87">
        <f>D102+D104+D103</f>
        <v>28367109</v>
      </c>
      <c r="E105" s="87">
        <f>E102+E104+E103</f>
        <v>8598717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2:29" x14ac:dyDescent="0.25">
      <c r="B106" s="83" t="s">
        <v>125</v>
      </c>
      <c r="C106" s="18" t="s">
        <v>79</v>
      </c>
      <c r="D106" s="87">
        <f>D97+D101+D105</f>
        <v>43726484</v>
      </c>
      <c r="E106" s="87">
        <f>E97+E101+E105</f>
        <v>30395444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2:29" ht="31.5" x14ac:dyDescent="0.25">
      <c r="B107" s="83" t="s">
        <v>126</v>
      </c>
      <c r="C107" s="18" t="s">
        <v>80</v>
      </c>
      <c r="D107" s="87">
        <v>0</v>
      </c>
      <c r="E107" s="87">
        <v>0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2:29" x14ac:dyDescent="0.25">
      <c r="B108" s="83" t="s">
        <v>127</v>
      </c>
      <c r="C108" s="16" t="s">
        <v>81</v>
      </c>
      <c r="D108" s="86">
        <v>76678115</v>
      </c>
      <c r="E108" s="86">
        <v>76678115</v>
      </c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2:29" x14ac:dyDescent="0.25">
      <c r="B109" s="83" t="s">
        <v>367</v>
      </c>
      <c r="C109" s="16" t="s">
        <v>82</v>
      </c>
      <c r="D109" s="86">
        <v>0</v>
      </c>
      <c r="E109" s="86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2:29" x14ac:dyDescent="0.25">
      <c r="B110" s="83" t="s">
        <v>368</v>
      </c>
      <c r="C110" s="16" t="s">
        <v>83</v>
      </c>
      <c r="D110" s="86"/>
      <c r="E110" s="86">
        <v>0</v>
      </c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2:29" x14ac:dyDescent="0.25">
      <c r="B111" s="83" t="s">
        <v>369</v>
      </c>
      <c r="C111" s="18" t="s">
        <v>84</v>
      </c>
      <c r="D111" s="87">
        <f>SUM(D108:D110)</f>
        <v>76678115</v>
      </c>
      <c r="E111" s="87">
        <f>SUM(E108:E110)</f>
        <v>76678115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2:29" x14ac:dyDescent="0.25">
      <c r="B112" s="83" t="s">
        <v>906</v>
      </c>
      <c r="C112" s="18" t="s">
        <v>85</v>
      </c>
      <c r="D112" s="87">
        <f>D92+D106+D107+D111</f>
        <v>10861427762</v>
      </c>
      <c r="E112" s="87">
        <f>E92+E106+E107+E111</f>
        <v>10769219043</v>
      </c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2:31" x14ac:dyDescent="0.25">
      <c r="B113" s="23"/>
      <c r="C113" s="24"/>
      <c r="D113" s="25"/>
      <c r="E113" s="25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2:31" x14ac:dyDescent="0.25">
      <c r="B114" s="504" t="s">
        <v>1076</v>
      </c>
      <c r="C114" s="504"/>
      <c r="D114" s="504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2:31" x14ac:dyDescent="0.25">
      <c r="B115" s="11"/>
      <c r="C115" s="17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2:31" x14ac:dyDescent="0.25">
      <c r="B116" s="11"/>
      <c r="C116" s="501" t="s">
        <v>1034</v>
      </c>
      <c r="D116" s="50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2:31" ht="31.5" x14ac:dyDescent="0.25">
      <c r="B117" s="88" t="s">
        <v>745</v>
      </c>
      <c r="C117" s="89" t="s">
        <v>534</v>
      </c>
      <c r="D117" s="90" t="s">
        <v>765</v>
      </c>
      <c r="E117" s="26"/>
      <c r="F117" s="26"/>
      <c r="G117" s="26"/>
      <c r="H117" s="26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2:31" x14ac:dyDescent="0.25">
      <c r="B118" s="91"/>
      <c r="C118" s="92"/>
      <c r="D118" s="91"/>
      <c r="E118" s="28"/>
      <c r="F118" s="28"/>
      <c r="G118" s="28"/>
      <c r="H118" s="28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2:31" x14ac:dyDescent="0.25">
      <c r="B119" s="93" t="s">
        <v>731</v>
      </c>
      <c r="C119" s="94" t="s">
        <v>746</v>
      </c>
      <c r="D119" s="86">
        <v>1224295594</v>
      </c>
      <c r="E119" s="29"/>
      <c r="F119" s="29"/>
      <c r="G119" s="29"/>
      <c r="H119" s="29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2:31" x14ac:dyDescent="0.25">
      <c r="B120" s="93" t="s">
        <v>732</v>
      </c>
      <c r="C120" s="94" t="s">
        <v>747</v>
      </c>
      <c r="D120" s="86">
        <v>527091761</v>
      </c>
      <c r="E120" s="29"/>
      <c r="F120" s="29"/>
      <c r="G120" s="29"/>
      <c r="H120" s="29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2:31" x14ac:dyDescent="0.25">
      <c r="B121" s="95" t="s">
        <v>734</v>
      </c>
      <c r="C121" s="79" t="s">
        <v>748</v>
      </c>
      <c r="D121" s="87">
        <f>D119-D120</f>
        <v>697203833</v>
      </c>
      <c r="E121" s="22"/>
      <c r="F121" s="22"/>
      <c r="G121" s="30"/>
      <c r="H121" s="30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2:31" x14ac:dyDescent="0.25">
      <c r="B122" s="93" t="s">
        <v>733</v>
      </c>
      <c r="C122" s="94" t="s">
        <v>749</v>
      </c>
      <c r="D122" s="86">
        <v>348165117</v>
      </c>
      <c r="E122" s="29"/>
      <c r="F122" s="29"/>
      <c r="G122" s="29"/>
      <c r="H122" s="29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2:31" x14ac:dyDescent="0.25">
      <c r="B123" s="93" t="s">
        <v>735</v>
      </c>
      <c r="C123" s="94" t="s">
        <v>750</v>
      </c>
      <c r="D123" s="86">
        <v>699426910</v>
      </c>
      <c r="E123" s="29"/>
      <c r="F123" s="29"/>
      <c r="G123" s="29"/>
      <c r="H123" s="29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2:31" x14ac:dyDescent="0.25">
      <c r="B124" s="95" t="s">
        <v>737</v>
      </c>
      <c r="C124" s="79" t="s">
        <v>751</v>
      </c>
      <c r="D124" s="87">
        <f>D122-D123</f>
        <v>-351261793</v>
      </c>
      <c r="E124" s="22"/>
      <c r="F124" s="22"/>
      <c r="G124" s="30"/>
      <c r="H124" s="30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2:31" x14ac:dyDescent="0.25">
      <c r="B125" s="95" t="s">
        <v>720</v>
      </c>
      <c r="C125" s="79" t="s">
        <v>752</v>
      </c>
      <c r="D125" s="87">
        <f>D121+D124</f>
        <v>345942040</v>
      </c>
      <c r="E125" s="22"/>
      <c r="F125" s="22"/>
      <c r="G125" s="30"/>
      <c r="H125" s="30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2:31" x14ac:dyDescent="0.25">
      <c r="B126" s="93" t="s">
        <v>736</v>
      </c>
      <c r="C126" s="94" t="s">
        <v>753</v>
      </c>
      <c r="D126" s="86">
        <v>0</v>
      </c>
      <c r="E126" s="29"/>
      <c r="F126" s="29"/>
      <c r="G126" s="29"/>
      <c r="H126" s="29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2:31" x14ac:dyDescent="0.25">
      <c r="B127" s="93" t="s">
        <v>738</v>
      </c>
      <c r="C127" s="94" t="s">
        <v>754</v>
      </c>
      <c r="D127" s="86">
        <v>0</v>
      </c>
      <c r="E127" s="29"/>
      <c r="F127" s="29"/>
      <c r="G127" s="29"/>
      <c r="H127" s="29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2:31" x14ac:dyDescent="0.25">
      <c r="B128" s="95" t="s">
        <v>741</v>
      </c>
      <c r="C128" s="79" t="s">
        <v>755</v>
      </c>
      <c r="D128" s="87">
        <v>0</v>
      </c>
      <c r="E128" s="22"/>
      <c r="F128" s="22"/>
      <c r="G128" s="30"/>
      <c r="H128" s="30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2:31" x14ac:dyDescent="0.25">
      <c r="B129" s="93" t="s">
        <v>739</v>
      </c>
      <c r="C129" s="94" t="s">
        <v>756</v>
      </c>
      <c r="D129" s="86">
        <v>0</v>
      </c>
      <c r="E129" s="29"/>
      <c r="F129" s="29"/>
      <c r="G129" s="29"/>
      <c r="H129" s="29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2:31" x14ac:dyDescent="0.25">
      <c r="B130" s="93" t="s">
        <v>740</v>
      </c>
      <c r="C130" s="94" t="s">
        <v>757</v>
      </c>
      <c r="D130" s="86">
        <v>0</v>
      </c>
      <c r="E130" s="29"/>
      <c r="F130" s="29"/>
      <c r="G130" s="29"/>
      <c r="H130" s="29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2:31" x14ac:dyDescent="0.25">
      <c r="B131" s="95" t="s">
        <v>742</v>
      </c>
      <c r="C131" s="79" t="s">
        <v>758</v>
      </c>
      <c r="D131" s="87">
        <v>0</v>
      </c>
      <c r="E131" s="22"/>
      <c r="F131" s="22"/>
      <c r="G131" s="30"/>
      <c r="H131" s="30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2:31" x14ac:dyDescent="0.25">
      <c r="B132" s="95" t="s">
        <v>721</v>
      </c>
      <c r="C132" s="79" t="s">
        <v>759</v>
      </c>
      <c r="D132" s="87">
        <v>0</v>
      </c>
      <c r="E132" s="22"/>
      <c r="F132" s="22"/>
      <c r="G132" s="30"/>
      <c r="H132" s="30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2:31" x14ac:dyDescent="0.25">
      <c r="B133" s="95" t="s">
        <v>722</v>
      </c>
      <c r="C133" s="79" t="s">
        <v>760</v>
      </c>
      <c r="D133" s="87">
        <f>D125+D132</f>
        <v>345942040</v>
      </c>
      <c r="E133" s="22"/>
      <c r="F133" s="22"/>
      <c r="G133" s="30"/>
      <c r="H133" s="30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2:31" x14ac:dyDescent="0.25">
      <c r="B134" s="95" t="s">
        <v>723</v>
      </c>
      <c r="C134" s="79" t="s">
        <v>761</v>
      </c>
      <c r="D134" s="87">
        <v>222804941</v>
      </c>
      <c r="E134" s="29"/>
      <c r="F134" s="29"/>
      <c r="G134" s="29"/>
      <c r="H134" s="29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2:31" x14ac:dyDescent="0.25">
      <c r="B135" s="95" t="s">
        <v>724</v>
      </c>
      <c r="C135" s="79" t="s">
        <v>762</v>
      </c>
      <c r="D135" s="87">
        <f>D125-D134</f>
        <v>123137099</v>
      </c>
      <c r="E135" s="22"/>
      <c r="F135" s="22"/>
      <c r="G135" s="30"/>
      <c r="H135" s="30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2:31" x14ac:dyDescent="0.25">
      <c r="B136" s="95" t="s">
        <v>725</v>
      </c>
      <c r="C136" s="79" t="s">
        <v>763</v>
      </c>
      <c r="D136" s="87">
        <v>0</v>
      </c>
      <c r="E136" s="22"/>
      <c r="F136" s="22"/>
      <c r="G136" s="30"/>
      <c r="H136" s="30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2:31" x14ac:dyDescent="0.25">
      <c r="B137" s="95" t="s">
        <v>727</v>
      </c>
      <c r="C137" s="79" t="s">
        <v>764</v>
      </c>
      <c r="D137" s="87">
        <v>0</v>
      </c>
      <c r="E137" s="22"/>
      <c r="F137" s="22"/>
      <c r="G137" s="30"/>
      <c r="H137" s="30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2:31" x14ac:dyDescent="0.25">
      <c r="B138" s="11"/>
      <c r="C138" s="17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15"/>
      <c r="AE138" s="15"/>
    </row>
    <row r="139" spans="2:31" x14ac:dyDescent="0.25">
      <c r="B139" s="504" t="s">
        <v>1077</v>
      </c>
      <c r="C139" s="504"/>
      <c r="D139" s="504"/>
      <c r="E139" s="504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15"/>
      <c r="AE139" s="15"/>
    </row>
    <row r="140" spans="2:31" x14ac:dyDescent="0.25">
      <c r="B140" s="11"/>
      <c r="C140" s="17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15"/>
      <c r="AE140" s="15"/>
    </row>
    <row r="141" spans="2:31" x14ac:dyDescent="0.25">
      <c r="B141" s="11"/>
      <c r="C141" s="17"/>
      <c r="D141" s="501" t="s">
        <v>1034</v>
      </c>
      <c r="E141" s="50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15"/>
      <c r="AE141" s="15"/>
    </row>
    <row r="142" spans="2:31" x14ac:dyDescent="0.25">
      <c r="B142" s="79" t="s">
        <v>730</v>
      </c>
      <c r="C142" s="79" t="s">
        <v>534</v>
      </c>
      <c r="D142" s="85" t="s">
        <v>743</v>
      </c>
      <c r="E142" s="79" t="s">
        <v>744</v>
      </c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21"/>
      <c r="W142" s="21"/>
      <c r="X142" s="21"/>
      <c r="Y142" s="21"/>
      <c r="Z142" s="21"/>
      <c r="AA142" s="21"/>
      <c r="AB142" s="21"/>
      <c r="AC142" s="21"/>
      <c r="AD142" s="15"/>
      <c r="AE142" s="15"/>
    </row>
    <row r="143" spans="2:31" x14ac:dyDescent="0.25">
      <c r="B143" s="92"/>
      <c r="C143" s="92"/>
      <c r="D143" s="92"/>
      <c r="E143" s="9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15"/>
      <c r="AE143" s="15"/>
    </row>
    <row r="144" spans="2:31" x14ac:dyDescent="0.25">
      <c r="B144" s="96" t="s">
        <v>537</v>
      </c>
      <c r="C144" s="16" t="s">
        <v>772</v>
      </c>
      <c r="D144" s="86">
        <v>654212405</v>
      </c>
      <c r="E144" s="86">
        <v>633720568</v>
      </c>
      <c r="F144" s="22"/>
      <c r="G144" s="22"/>
      <c r="H144" s="22"/>
      <c r="I144" s="30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21"/>
      <c r="W144" s="21"/>
      <c r="X144" s="21"/>
      <c r="Y144" s="21"/>
      <c r="Z144" s="21"/>
      <c r="AA144" s="21"/>
      <c r="AB144" s="21"/>
      <c r="AC144" s="21"/>
    </row>
    <row r="145" spans="2:29" ht="16.5" customHeight="1" x14ac:dyDescent="0.25">
      <c r="B145" s="96" t="s">
        <v>538</v>
      </c>
      <c r="C145" s="16" t="s">
        <v>773</v>
      </c>
      <c r="D145" s="86">
        <v>15474633</v>
      </c>
      <c r="E145" s="86">
        <v>10287660</v>
      </c>
      <c r="F145" s="22"/>
      <c r="G145" s="22"/>
      <c r="H145" s="22"/>
      <c r="I145" s="30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1"/>
      <c r="W145" s="21"/>
      <c r="X145" s="21"/>
      <c r="Y145" s="21"/>
      <c r="Z145" s="21"/>
      <c r="AA145" s="21"/>
      <c r="AB145" s="21"/>
      <c r="AC145" s="21"/>
    </row>
    <row r="146" spans="2:29" x14ac:dyDescent="0.25">
      <c r="B146" s="96" t="s">
        <v>539</v>
      </c>
      <c r="C146" s="16" t="s">
        <v>774</v>
      </c>
      <c r="D146" s="86">
        <v>40415373</v>
      </c>
      <c r="E146" s="86">
        <v>39354678</v>
      </c>
      <c r="F146" s="22"/>
      <c r="G146" s="22"/>
      <c r="H146" s="22"/>
      <c r="I146" s="30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21"/>
      <c r="W146" s="21"/>
      <c r="X146" s="21"/>
      <c r="Y146" s="21"/>
      <c r="Z146" s="21"/>
      <c r="AA146" s="21"/>
      <c r="AB146" s="21"/>
      <c r="AC146" s="21"/>
    </row>
    <row r="147" spans="2:29" x14ac:dyDescent="0.25">
      <c r="B147" s="96" t="s">
        <v>540</v>
      </c>
      <c r="C147" s="18" t="s">
        <v>847</v>
      </c>
      <c r="D147" s="87">
        <f>SUM(D144:D146)</f>
        <v>710102411</v>
      </c>
      <c r="E147" s="87">
        <f>SUM(E144:E146)</f>
        <v>683362906</v>
      </c>
      <c r="F147" s="22"/>
      <c r="G147" s="22"/>
      <c r="H147" s="22"/>
      <c r="I147" s="30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21"/>
      <c r="W147" s="21"/>
      <c r="X147" s="21"/>
      <c r="Y147" s="21"/>
      <c r="Z147" s="21"/>
      <c r="AA147" s="21"/>
      <c r="AB147" s="21"/>
      <c r="AC147" s="21"/>
    </row>
    <row r="148" spans="2:29" x14ac:dyDescent="0.25">
      <c r="B148" s="96" t="s">
        <v>541</v>
      </c>
      <c r="C148" s="16" t="s">
        <v>775</v>
      </c>
      <c r="D148" s="86">
        <v>0</v>
      </c>
      <c r="E148" s="86">
        <v>0</v>
      </c>
      <c r="F148" s="22"/>
      <c r="G148" s="22"/>
      <c r="H148" s="22"/>
      <c r="I148" s="30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21"/>
      <c r="W148" s="21"/>
      <c r="X148" s="21"/>
      <c r="Y148" s="21"/>
      <c r="Z148" s="21"/>
      <c r="AA148" s="21"/>
      <c r="AB148" s="21"/>
      <c r="AC148" s="21"/>
    </row>
    <row r="149" spans="2:29" x14ac:dyDescent="0.25">
      <c r="B149" s="96" t="s">
        <v>542</v>
      </c>
      <c r="C149" s="16" t="s">
        <v>776</v>
      </c>
      <c r="D149" s="86">
        <v>0</v>
      </c>
      <c r="E149" s="86">
        <v>0</v>
      </c>
      <c r="F149" s="31"/>
      <c r="G149" s="31"/>
      <c r="H149" s="31"/>
      <c r="I149" s="31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21"/>
      <c r="W149" s="21"/>
      <c r="X149" s="21"/>
      <c r="Y149" s="21"/>
      <c r="Z149" s="21"/>
      <c r="AA149" s="21"/>
      <c r="AB149" s="21"/>
      <c r="AC149" s="21"/>
    </row>
    <row r="150" spans="2:29" x14ac:dyDescent="0.25">
      <c r="B150" s="96" t="s">
        <v>543</v>
      </c>
      <c r="C150" s="18" t="s">
        <v>848</v>
      </c>
      <c r="D150" s="87">
        <f>SUM(D148:D149)</f>
        <v>0</v>
      </c>
      <c r="E150" s="87">
        <f>SUM(E148:E149)</f>
        <v>0</v>
      </c>
      <c r="F150" s="32"/>
      <c r="G150" s="32"/>
      <c r="H150" s="32"/>
      <c r="I150" s="32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21"/>
      <c r="W150" s="21"/>
      <c r="X150" s="21"/>
      <c r="Y150" s="21"/>
      <c r="Z150" s="21"/>
      <c r="AA150" s="21"/>
      <c r="AB150" s="21"/>
      <c r="AC150" s="21"/>
    </row>
    <row r="151" spans="2:29" x14ac:dyDescent="0.25">
      <c r="B151" s="96" t="s">
        <v>544</v>
      </c>
      <c r="C151" s="16" t="s">
        <v>777</v>
      </c>
      <c r="D151" s="86">
        <v>331820760</v>
      </c>
      <c r="E151" s="86">
        <v>366927442</v>
      </c>
      <c r="F151" s="22"/>
      <c r="G151" s="22"/>
      <c r="H151" s="22"/>
      <c r="I151" s="30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21"/>
      <c r="W151" s="21"/>
      <c r="X151" s="21"/>
      <c r="Y151" s="21"/>
      <c r="Z151" s="21"/>
      <c r="AA151" s="21"/>
      <c r="AB151" s="21"/>
      <c r="AC151" s="21"/>
    </row>
    <row r="152" spans="2:29" ht="16.899999999999999" customHeight="1" x14ac:dyDescent="0.25">
      <c r="B152" s="96" t="s">
        <v>545</v>
      </c>
      <c r="C152" s="16" t="s">
        <v>778</v>
      </c>
      <c r="D152" s="86">
        <v>20831906</v>
      </c>
      <c r="E152" s="86">
        <v>14040499</v>
      </c>
      <c r="F152" s="22"/>
      <c r="G152" s="22"/>
      <c r="H152" s="22"/>
      <c r="I152" s="30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21"/>
      <c r="W152" s="21"/>
      <c r="X152" s="21"/>
      <c r="Y152" s="21"/>
      <c r="Z152" s="21"/>
      <c r="AA152" s="21"/>
      <c r="AB152" s="21"/>
      <c r="AC152" s="21"/>
    </row>
    <row r="153" spans="2:29" x14ac:dyDescent="0.25">
      <c r="B153" s="96" t="s">
        <v>546</v>
      </c>
      <c r="C153" s="16" t="s">
        <v>845</v>
      </c>
      <c r="D153" s="86">
        <v>3307016</v>
      </c>
      <c r="E153" s="86">
        <v>47159180</v>
      </c>
      <c r="F153" s="22"/>
      <c r="G153" s="22"/>
      <c r="H153" s="22"/>
      <c r="I153" s="30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21"/>
      <c r="W153" s="21"/>
      <c r="X153" s="21"/>
      <c r="Y153" s="21"/>
      <c r="Z153" s="21"/>
      <c r="AA153" s="21"/>
      <c r="AB153" s="21"/>
      <c r="AC153" s="21"/>
    </row>
    <row r="154" spans="2:29" x14ac:dyDescent="0.25">
      <c r="B154" s="96" t="s">
        <v>547</v>
      </c>
      <c r="C154" s="16" t="s">
        <v>414</v>
      </c>
      <c r="D154" s="86">
        <v>11733287</v>
      </c>
      <c r="E154" s="86">
        <v>64860905</v>
      </c>
      <c r="F154" s="22"/>
      <c r="G154" s="22"/>
      <c r="H154" s="22"/>
      <c r="I154" s="30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21"/>
      <c r="W154" s="21"/>
      <c r="X154" s="21"/>
      <c r="Y154" s="21"/>
      <c r="Z154" s="21"/>
      <c r="AA154" s="21"/>
      <c r="AB154" s="21"/>
      <c r="AC154" s="21"/>
    </row>
    <row r="155" spans="2:29" x14ac:dyDescent="0.25">
      <c r="B155" s="96" t="s">
        <v>548</v>
      </c>
      <c r="C155" s="18" t="s">
        <v>846</v>
      </c>
      <c r="D155" s="87">
        <f>SUM(D151:D154)</f>
        <v>367692969</v>
      </c>
      <c r="E155" s="87">
        <f>SUM(E151:E154)</f>
        <v>492988026</v>
      </c>
      <c r="F155" s="22"/>
      <c r="G155" s="22"/>
      <c r="H155" s="22"/>
      <c r="I155" s="30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21"/>
      <c r="W155" s="21"/>
      <c r="X155" s="21"/>
      <c r="Y155" s="21"/>
      <c r="Z155" s="21"/>
      <c r="AA155" s="21"/>
      <c r="AB155" s="21"/>
      <c r="AC155" s="21"/>
    </row>
    <row r="156" spans="2:29" x14ac:dyDescent="0.25">
      <c r="B156" s="96" t="s">
        <v>549</v>
      </c>
      <c r="C156" s="16" t="s">
        <v>849</v>
      </c>
      <c r="D156" s="86">
        <v>8388087</v>
      </c>
      <c r="E156" s="86">
        <v>5545713</v>
      </c>
      <c r="F156" s="22"/>
      <c r="G156" s="22"/>
      <c r="H156" s="22"/>
      <c r="I156" s="30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21"/>
      <c r="W156" s="21"/>
      <c r="X156" s="21"/>
      <c r="Y156" s="21"/>
      <c r="Z156" s="21"/>
      <c r="AA156" s="21"/>
      <c r="AB156" s="21"/>
      <c r="AC156" s="21"/>
    </row>
    <row r="157" spans="2:29" x14ac:dyDescent="0.25">
      <c r="B157" s="96" t="s">
        <v>550</v>
      </c>
      <c r="C157" s="16" t="s">
        <v>850</v>
      </c>
      <c r="D157" s="86">
        <v>220384532</v>
      </c>
      <c r="E157" s="86">
        <v>225062134</v>
      </c>
      <c r="F157" s="22"/>
      <c r="G157" s="22"/>
      <c r="H157" s="22"/>
      <c r="I157" s="30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21"/>
      <c r="W157" s="21"/>
      <c r="X157" s="21"/>
      <c r="Y157" s="21"/>
      <c r="Z157" s="21"/>
      <c r="AA157" s="21"/>
      <c r="AB157" s="21"/>
      <c r="AC157" s="21"/>
    </row>
    <row r="158" spans="2:29" x14ac:dyDescent="0.25">
      <c r="B158" s="96" t="s">
        <v>551</v>
      </c>
      <c r="C158" s="16" t="s">
        <v>851</v>
      </c>
      <c r="D158" s="86"/>
      <c r="E158" s="86"/>
      <c r="F158" s="31"/>
      <c r="G158" s="31"/>
      <c r="H158" s="31"/>
      <c r="I158" s="31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21"/>
      <c r="W158" s="21"/>
      <c r="X158" s="21"/>
      <c r="Y158" s="21"/>
      <c r="Z158" s="21"/>
      <c r="AA158" s="21"/>
      <c r="AB158" s="21"/>
      <c r="AC158" s="21"/>
    </row>
    <row r="159" spans="2:29" x14ac:dyDescent="0.25">
      <c r="B159" s="96" t="s">
        <v>552</v>
      </c>
      <c r="C159" s="16" t="s">
        <v>415</v>
      </c>
      <c r="D159" s="86"/>
      <c r="E159" s="86"/>
      <c r="F159" s="22"/>
      <c r="G159" s="22"/>
      <c r="H159" s="22"/>
      <c r="I159" s="30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21"/>
      <c r="W159" s="21"/>
      <c r="X159" s="21"/>
      <c r="Y159" s="21"/>
      <c r="Z159" s="21"/>
      <c r="AA159" s="21"/>
      <c r="AB159" s="21"/>
      <c r="AC159" s="21"/>
    </row>
    <row r="160" spans="2:29" x14ac:dyDescent="0.25">
      <c r="B160" s="96" t="s">
        <v>553</v>
      </c>
      <c r="C160" s="18" t="s">
        <v>852</v>
      </c>
      <c r="D160" s="87">
        <f>SUM(D156:D159)</f>
        <v>228772619</v>
      </c>
      <c r="E160" s="87">
        <f>SUM(E156:E159)</f>
        <v>230607847</v>
      </c>
      <c r="F160" s="33"/>
      <c r="G160" s="20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21"/>
      <c r="W160" s="21"/>
      <c r="X160" s="21"/>
      <c r="Y160" s="21"/>
      <c r="Z160" s="21"/>
      <c r="AA160" s="21"/>
      <c r="AB160" s="21"/>
      <c r="AC160" s="21"/>
    </row>
    <row r="161" spans="2:29" x14ac:dyDescent="0.25">
      <c r="B161" s="96" t="s">
        <v>554</v>
      </c>
      <c r="C161" s="16" t="s">
        <v>416</v>
      </c>
      <c r="D161" s="86">
        <v>21082569</v>
      </c>
      <c r="E161" s="86">
        <v>15406155</v>
      </c>
      <c r="F161" s="33"/>
      <c r="G161" s="20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21"/>
      <c r="W161" s="21"/>
      <c r="X161" s="21"/>
      <c r="Y161" s="21"/>
      <c r="Z161" s="21"/>
      <c r="AA161" s="21"/>
      <c r="AB161" s="21"/>
      <c r="AC161" s="21"/>
    </row>
    <row r="162" spans="2:29" x14ac:dyDescent="0.25">
      <c r="B162" s="96" t="s">
        <v>555</v>
      </c>
      <c r="C162" s="16" t="s">
        <v>417</v>
      </c>
      <c r="D162" s="86">
        <v>81331220</v>
      </c>
      <c r="E162" s="86">
        <v>50217742</v>
      </c>
      <c r="F162" s="33"/>
      <c r="G162" s="20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21"/>
      <c r="W162" s="21"/>
      <c r="X162" s="21"/>
      <c r="Y162" s="21"/>
      <c r="Z162" s="21"/>
      <c r="AA162" s="21"/>
      <c r="AB162" s="21"/>
      <c r="AC162" s="21"/>
    </row>
    <row r="163" spans="2:29" x14ac:dyDescent="0.25">
      <c r="B163" s="96" t="s">
        <v>556</v>
      </c>
      <c r="C163" s="16" t="s">
        <v>418</v>
      </c>
      <c r="D163" s="86">
        <v>19408329</v>
      </c>
      <c r="E163" s="86">
        <v>10413844</v>
      </c>
      <c r="F163" s="33"/>
      <c r="G163" s="20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21"/>
      <c r="W163" s="21"/>
      <c r="X163" s="21"/>
      <c r="Y163" s="21"/>
      <c r="Z163" s="21"/>
      <c r="AA163" s="21"/>
      <c r="AB163" s="21"/>
      <c r="AC163" s="21"/>
    </row>
    <row r="164" spans="2:29" x14ac:dyDescent="0.25">
      <c r="B164" s="96" t="s">
        <v>557</v>
      </c>
      <c r="C164" s="18" t="s">
        <v>853</v>
      </c>
      <c r="D164" s="87">
        <f>SUM(D161:D163)</f>
        <v>121822118</v>
      </c>
      <c r="E164" s="87">
        <f>SUM(E161:E163)</f>
        <v>76037741</v>
      </c>
      <c r="F164" s="33"/>
      <c r="G164" s="20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21"/>
      <c r="W164" s="21"/>
      <c r="X164" s="21"/>
      <c r="Y164" s="21"/>
      <c r="Z164" s="21"/>
      <c r="AA164" s="21"/>
      <c r="AB164" s="21"/>
      <c r="AC164" s="21"/>
    </row>
    <row r="165" spans="2:29" x14ac:dyDescent="0.25">
      <c r="B165" s="96" t="s">
        <v>558</v>
      </c>
      <c r="C165" s="18" t="s">
        <v>779</v>
      </c>
      <c r="D165" s="87">
        <v>337712686</v>
      </c>
      <c r="E165" s="87">
        <v>304154677</v>
      </c>
      <c r="F165" s="33"/>
      <c r="G165" s="20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21"/>
      <c r="W165" s="21"/>
      <c r="X165" s="21"/>
      <c r="Y165" s="21"/>
      <c r="Z165" s="21"/>
      <c r="AA165" s="21"/>
      <c r="AB165" s="21"/>
      <c r="AC165" s="21"/>
    </row>
    <row r="166" spans="2:29" x14ac:dyDescent="0.25">
      <c r="B166" s="96" t="s">
        <v>559</v>
      </c>
      <c r="C166" s="18" t="s">
        <v>780</v>
      </c>
      <c r="D166" s="87">
        <v>863963683</v>
      </c>
      <c r="E166" s="87">
        <v>737200864</v>
      </c>
      <c r="F166" s="33"/>
      <c r="G166" s="20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21"/>
      <c r="W166" s="21"/>
      <c r="X166" s="21"/>
      <c r="Y166" s="21"/>
      <c r="Z166" s="21"/>
      <c r="AA166" s="21"/>
      <c r="AB166" s="21"/>
      <c r="AC166" s="21"/>
    </row>
    <row r="167" spans="2:29" x14ac:dyDescent="0.25">
      <c r="B167" s="96" t="s">
        <v>560</v>
      </c>
      <c r="C167" s="18" t="s">
        <v>854</v>
      </c>
      <c r="D167" s="87">
        <f>D147+D150+D155-D160-D164-D165-D166</f>
        <v>-474475726</v>
      </c>
      <c r="E167" s="87">
        <f>E147+E150+E155-E160-E164-E165-E166</f>
        <v>-171650197</v>
      </c>
      <c r="F167" s="33"/>
      <c r="G167" s="20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21"/>
      <c r="W167" s="21"/>
      <c r="X167" s="21"/>
      <c r="Y167" s="21"/>
      <c r="Z167" s="21"/>
      <c r="AA167" s="21"/>
      <c r="AB167" s="21"/>
      <c r="AC167" s="21"/>
    </row>
    <row r="168" spans="2:29" ht="16.899999999999999" customHeight="1" x14ac:dyDescent="0.25">
      <c r="B168" s="96" t="s">
        <v>561</v>
      </c>
      <c r="C168" s="16" t="s">
        <v>855</v>
      </c>
      <c r="D168" s="86">
        <v>0</v>
      </c>
      <c r="E168" s="86">
        <v>0</v>
      </c>
      <c r="F168" s="33"/>
      <c r="G168" s="20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21"/>
      <c r="W168" s="21"/>
      <c r="X168" s="21"/>
      <c r="Y168" s="21"/>
      <c r="Z168" s="21"/>
      <c r="AA168" s="21"/>
      <c r="AB168" s="21"/>
      <c r="AC168" s="21"/>
    </row>
    <row r="169" spans="2:29" ht="31.5" x14ac:dyDescent="0.25">
      <c r="B169" s="96" t="s">
        <v>562</v>
      </c>
      <c r="C169" s="16" t="s">
        <v>856</v>
      </c>
      <c r="D169" s="86"/>
      <c r="E169" s="86">
        <v>0</v>
      </c>
      <c r="F169" s="33"/>
      <c r="G169" s="20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21"/>
      <c r="W169" s="21"/>
      <c r="X169" s="21"/>
      <c r="Y169" s="21"/>
      <c r="Z169" s="21"/>
      <c r="AA169" s="21"/>
      <c r="AB169" s="21"/>
      <c r="AC169" s="21"/>
    </row>
    <row r="170" spans="2:29" ht="31.5" x14ac:dyDescent="0.25">
      <c r="B170" s="96" t="s">
        <v>563</v>
      </c>
      <c r="C170" s="16" t="s">
        <v>857</v>
      </c>
      <c r="D170" s="86">
        <v>0</v>
      </c>
      <c r="E170" s="86">
        <v>0</v>
      </c>
      <c r="F170" s="33"/>
      <c r="G170" s="20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21"/>
      <c r="W170" s="21"/>
      <c r="X170" s="21"/>
      <c r="Y170" s="21"/>
      <c r="Z170" s="21"/>
      <c r="AA170" s="21"/>
      <c r="AB170" s="21"/>
      <c r="AC170" s="21"/>
    </row>
    <row r="171" spans="2:29" ht="31.5" x14ac:dyDescent="0.25">
      <c r="B171" s="96" t="s">
        <v>564</v>
      </c>
      <c r="C171" s="16" t="s">
        <v>858</v>
      </c>
      <c r="D171" s="86">
        <v>0</v>
      </c>
      <c r="E171" s="86"/>
      <c r="F171" s="33"/>
      <c r="G171" s="20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21"/>
      <c r="W171" s="21"/>
      <c r="X171" s="21"/>
      <c r="Y171" s="21"/>
      <c r="Z171" s="21"/>
      <c r="AA171" s="21"/>
      <c r="AB171" s="21"/>
      <c r="AC171" s="21"/>
    </row>
    <row r="172" spans="2:29" x14ac:dyDescent="0.25">
      <c r="B172" s="96" t="s">
        <v>565</v>
      </c>
      <c r="C172" s="16" t="s">
        <v>859</v>
      </c>
      <c r="D172" s="86"/>
      <c r="E172" s="86">
        <v>0</v>
      </c>
      <c r="F172" s="33"/>
      <c r="G172" s="20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21"/>
      <c r="W172" s="21"/>
      <c r="X172" s="21"/>
      <c r="Y172" s="21"/>
      <c r="Z172" s="21"/>
      <c r="AA172" s="21"/>
      <c r="AB172" s="21"/>
      <c r="AC172" s="21"/>
    </row>
    <row r="173" spans="2:29" ht="31.5" x14ac:dyDescent="0.25">
      <c r="B173" s="96" t="s">
        <v>566</v>
      </c>
      <c r="C173" s="18" t="s">
        <v>860</v>
      </c>
      <c r="D173" s="87">
        <f>D169+D170+D171+D172</f>
        <v>0</v>
      </c>
      <c r="E173" s="87">
        <f>E169+E170+E171+E172</f>
        <v>0</v>
      </c>
      <c r="F173" s="33"/>
      <c r="G173" s="20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21"/>
      <c r="W173" s="21"/>
      <c r="X173" s="21"/>
      <c r="Y173" s="21"/>
      <c r="Z173" s="21"/>
      <c r="AA173" s="21"/>
      <c r="AB173" s="21"/>
      <c r="AC173" s="21"/>
    </row>
    <row r="174" spans="2:29" x14ac:dyDescent="0.25">
      <c r="B174" s="96" t="s">
        <v>567</v>
      </c>
      <c r="C174" s="18" t="s">
        <v>861</v>
      </c>
      <c r="D174" s="87"/>
      <c r="E174" s="86"/>
      <c r="F174" s="33"/>
      <c r="G174" s="20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21"/>
      <c r="W174" s="21"/>
      <c r="X174" s="21"/>
      <c r="Y174" s="21"/>
      <c r="Z174" s="21"/>
      <c r="AA174" s="21"/>
      <c r="AB174" s="21"/>
      <c r="AC174" s="21"/>
    </row>
    <row r="175" spans="2:29" ht="31.5" x14ac:dyDescent="0.25">
      <c r="B175" s="96" t="s">
        <v>568</v>
      </c>
      <c r="C175" s="16" t="s">
        <v>862</v>
      </c>
      <c r="D175" s="86"/>
      <c r="E175" s="86">
        <v>0</v>
      </c>
      <c r="F175" s="33"/>
      <c r="G175" s="20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21"/>
      <c r="W175" s="21"/>
      <c r="X175" s="21"/>
      <c r="Y175" s="21"/>
      <c r="Z175" s="21"/>
      <c r="AA175" s="21"/>
      <c r="AB175" s="21"/>
      <c r="AC175" s="21"/>
    </row>
    <row r="176" spans="2:29" x14ac:dyDescent="0.25">
      <c r="B176" s="96" t="s">
        <v>569</v>
      </c>
      <c r="C176" s="16" t="s">
        <v>863</v>
      </c>
      <c r="D176" s="86"/>
      <c r="E176" s="86">
        <v>1212983</v>
      </c>
      <c r="F176" s="33"/>
      <c r="G176" s="20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21"/>
      <c r="W176" s="21"/>
      <c r="X176" s="21"/>
      <c r="Y176" s="21"/>
      <c r="Z176" s="21"/>
      <c r="AA176" s="21"/>
      <c r="AB176" s="21"/>
      <c r="AC176" s="21"/>
    </row>
    <row r="177" spans="2:29" x14ac:dyDescent="0.25">
      <c r="B177" s="96" t="s">
        <v>570</v>
      </c>
      <c r="C177" s="16" t="s">
        <v>864</v>
      </c>
      <c r="D177" s="86">
        <v>0</v>
      </c>
      <c r="E177" s="86"/>
      <c r="F177" s="33"/>
      <c r="G177" s="20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21"/>
      <c r="W177" s="21"/>
      <c r="X177" s="21"/>
      <c r="Y177" s="21"/>
      <c r="Z177" s="21"/>
      <c r="AA177" s="21"/>
      <c r="AB177" s="21"/>
      <c r="AC177" s="21"/>
    </row>
    <row r="178" spans="2:29" x14ac:dyDescent="0.25">
      <c r="B178" s="96" t="s">
        <v>571</v>
      </c>
      <c r="C178" s="16" t="s">
        <v>865</v>
      </c>
      <c r="D178" s="86">
        <v>5933894</v>
      </c>
      <c r="E178" s="86">
        <v>-93985501</v>
      </c>
      <c r="F178" s="33"/>
      <c r="G178" s="20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21"/>
      <c r="W178" s="21"/>
      <c r="X178" s="21"/>
      <c r="Y178" s="21"/>
      <c r="Z178" s="21"/>
      <c r="AA178" s="21"/>
      <c r="AB178" s="21"/>
      <c r="AC178" s="21"/>
    </row>
    <row r="179" spans="2:29" x14ac:dyDescent="0.25">
      <c r="B179" s="96" t="s">
        <v>572</v>
      </c>
      <c r="C179" s="18" t="s">
        <v>866</v>
      </c>
      <c r="D179" s="87">
        <f>SUM(D174:D178)</f>
        <v>5933894</v>
      </c>
      <c r="E179" s="87">
        <f>SUM(E174:E178)</f>
        <v>-92772518</v>
      </c>
      <c r="F179" s="33"/>
      <c r="G179" s="20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21"/>
      <c r="W179" s="21"/>
      <c r="X179" s="21"/>
      <c r="Y179" s="21"/>
      <c r="Z179" s="21"/>
      <c r="AA179" s="21"/>
      <c r="AB179" s="21"/>
      <c r="AC179" s="21"/>
    </row>
    <row r="180" spans="2:29" x14ac:dyDescent="0.25">
      <c r="B180" s="96" t="s">
        <v>573</v>
      </c>
      <c r="C180" s="18" t="s">
        <v>867</v>
      </c>
      <c r="D180" s="87">
        <f>D173-D179</f>
        <v>-5933894</v>
      </c>
      <c r="E180" s="87">
        <f>E173-E179</f>
        <v>92772518</v>
      </c>
      <c r="F180" s="33"/>
      <c r="G180" s="20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21"/>
      <c r="W180" s="21"/>
      <c r="X180" s="21"/>
      <c r="Y180" s="21"/>
      <c r="Z180" s="21"/>
      <c r="AA180" s="21"/>
      <c r="AB180" s="21"/>
      <c r="AC180" s="21"/>
    </row>
    <row r="181" spans="2:29" x14ac:dyDescent="0.25">
      <c r="B181" s="96" t="s">
        <v>574</v>
      </c>
      <c r="C181" s="18" t="s">
        <v>868</v>
      </c>
      <c r="D181" s="87">
        <f>D167+D180</f>
        <v>-480409620</v>
      </c>
      <c r="E181" s="87">
        <f>E167+E180</f>
        <v>-78877679</v>
      </c>
      <c r="F181" s="33"/>
      <c r="G181" s="20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21"/>
      <c r="W181" s="21"/>
      <c r="X181" s="21"/>
      <c r="Y181" s="21"/>
      <c r="Z181" s="21"/>
      <c r="AA181" s="21"/>
      <c r="AB181" s="21"/>
      <c r="AC181" s="21"/>
    </row>
    <row r="182" spans="2:29" x14ac:dyDescent="0.25">
      <c r="B182" s="34"/>
      <c r="C182" s="17"/>
      <c r="D182" s="33"/>
      <c r="E182" s="35"/>
      <c r="F182" s="33"/>
      <c r="G182" s="20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21"/>
      <c r="W182" s="21"/>
      <c r="X182" s="21"/>
      <c r="Y182" s="21"/>
      <c r="Z182" s="21"/>
      <c r="AA182" s="21"/>
      <c r="AB182" s="21"/>
      <c r="AC182" s="21"/>
    </row>
    <row r="183" spans="2:29" x14ac:dyDescent="0.25">
      <c r="B183" s="502" t="s">
        <v>1078</v>
      </c>
      <c r="C183" s="502"/>
      <c r="D183" s="502"/>
      <c r="E183" s="502"/>
      <c r="F183" s="1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2:29" x14ac:dyDescent="0.25">
      <c r="B184" s="7"/>
      <c r="C184" s="7"/>
      <c r="D184" s="7"/>
      <c r="E184" s="7"/>
      <c r="F184" s="1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2:29" x14ac:dyDescent="0.25">
      <c r="B185" s="7"/>
      <c r="C185" s="7"/>
      <c r="D185" s="7"/>
      <c r="E185" s="113" t="s">
        <v>1034</v>
      </c>
      <c r="F185" s="1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2:29" x14ac:dyDescent="0.25">
      <c r="B186" s="79" t="s">
        <v>719</v>
      </c>
      <c r="C186" s="79" t="s">
        <v>673</v>
      </c>
      <c r="D186" s="85" t="s">
        <v>728</v>
      </c>
      <c r="E186" s="97" t="s">
        <v>729</v>
      </c>
      <c r="F186" s="1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2:29" x14ac:dyDescent="0.25">
      <c r="B187" s="84" t="s">
        <v>537</v>
      </c>
      <c r="C187" s="18" t="s">
        <v>784</v>
      </c>
      <c r="D187" s="87">
        <v>749600</v>
      </c>
      <c r="E187" s="87">
        <v>1716322</v>
      </c>
      <c r="F187" s="1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2:29" x14ac:dyDescent="0.25">
      <c r="B188" s="84" t="s">
        <v>538</v>
      </c>
      <c r="C188" s="16" t="s">
        <v>785</v>
      </c>
      <c r="D188" s="86">
        <v>21303444</v>
      </c>
      <c r="E188" s="86">
        <v>20638400</v>
      </c>
      <c r="F188" s="1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2:29" x14ac:dyDescent="0.25">
      <c r="B189" s="84" t="s">
        <v>539</v>
      </c>
      <c r="C189" s="16" t="s">
        <v>786</v>
      </c>
      <c r="D189" s="86">
        <v>11884790</v>
      </c>
      <c r="E189" s="86">
        <v>8213132</v>
      </c>
      <c r="F189" s="1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2:29" x14ac:dyDescent="0.25">
      <c r="B190" s="84" t="s">
        <v>540</v>
      </c>
      <c r="C190" s="16" t="s">
        <v>788</v>
      </c>
      <c r="D190" s="86">
        <v>1366350</v>
      </c>
      <c r="E190" s="86">
        <v>1366350</v>
      </c>
      <c r="F190" s="1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2:29" x14ac:dyDescent="0.25">
      <c r="B191" s="84" t="s">
        <v>541</v>
      </c>
      <c r="C191" s="18" t="s">
        <v>790</v>
      </c>
      <c r="D191" s="87">
        <f>D188+D189+D190</f>
        <v>34554584</v>
      </c>
      <c r="E191" s="87">
        <f>E188+E189+E190</f>
        <v>30217882</v>
      </c>
      <c r="F191" s="1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2:29" ht="17.45" customHeight="1" x14ac:dyDescent="0.25">
      <c r="B192" s="84" t="s">
        <v>542</v>
      </c>
      <c r="C192" s="18" t="s">
        <v>2</v>
      </c>
      <c r="D192" s="87">
        <v>0</v>
      </c>
      <c r="E192" s="87">
        <v>0</v>
      </c>
      <c r="F192" s="1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2:27" ht="31.5" x14ac:dyDescent="0.25">
      <c r="B193" s="84" t="s">
        <v>543</v>
      </c>
      <c r="C193" s="18" t="s">
        <v>3</v>
      </c>
      <c r="D193" s="87">
        <f>D187+D191+D192</f>
        <v>35304184</v>
      </c>
      <c r="E193" s="87">
        <f>E187+E191+E192</f>
        <v>31934204</v>
      </c>
      <c r="F193" s="1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2:27" x14ac:dyDescent="0.25">
      <c r="B194" s="84" t="s">
        <v>544</v>
      </c>
      <c r="C194" s="18" t="s">
        <v>9</v>
      </c>
      <c r="D194" s="87">
        <v>0</v>
      </c>
      <c r="E194" s="87">
        <v>0</v>
      </c>
      <c r="F194" s="1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2:27" x14ac:dyDescent="0.25">
      <c r="B195" s="84" t="s">
        <v>545</v>
      </c>
      <c r="C195" s="18" t="s">
        <v>17</v>
      </c>
      <c r="D195" s="87">
        <v>0</v>
      </c>
      <c r="E195" s="87">
        <v>0</v>
      </c>
      <c r="F195" s="1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2:27" x14ac:dyDescent="0.25">
      <c r="B196" s="84" t="s">
        <v>546</v>
      </c>
      <c r="C196" s="18" t="s">
        <v>18</v>
      </c>
      <c r="D196" s="87">
        <v>0</v>
      </c>
      <c r="E196" s="87">
        <v>0</v>
      </c>
      <c r="F196" s="1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2:27" x14ac:dyDescent="0.25">
      <c r="B197" s="84" t="s">
        <v>547</v>
      </c>
      <c r="C197" s="18" t="s">
        <v>21</v>
      </c>
      <c r="D197" s="87">
        <v>0</v>
      </c>
      <c r="E197" s="87">
        <v>0</v>
      </c>
      <c r="F197" s="1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2:27" x14ac:dyDescent="0.25">
      <c r="B198" s="84" t="s">
        <v>548</v>
      </c>
      <c r="C198" s="16" t="s">
        <v>22</v>
      </c>
      <c r="D198" s="86">
        <v>0</v>
      </c>
      <c r="E198" s="86">
        <v>8690</v>
      </c>
      <c r="F198" s="1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2:27" x14ac:dyDescent="0.25">
      <c r="B199" s="84" t="s">
        <v>549</v>
      </c>
      <c r="C199" s="16" t="s">
        <v>23</v>
      </c>
      <c r="D199" s="86">
        <v>0</v>
      </c>
      <c r="E199" s="86">
        <v>0</v>
      </c>
      <c r="F199" s="1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2:27" x14ac:dyDescent="0.25">
      <c r="B200" s="84" t="s">
        <v>550</v>
      </c>
      <c r="C200" s="16" t="s">
        <v>24</v>
      </c>
      <c r="D200" s="86">
        <v>0</v>
      </c>
      <c r="E200" s="86">
        <v>0</v>
      </c>
      <c r="F200" s="1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2:27" x14ac:dyDescent="0.25">
      <c r="B201" s="84" t="s">
        <v>551</v>
      </c>
      <c r="C201" s="18" t="s">
        <v>25</v>
      </c>
      <c r="D201" s="87">
        <f>D198+D199+D200</f>
        <v>0</v>
      </c>
      <c r="E201" s="87">
        <f>E198+E199+E200</f>
        <v>8690</v>
      </c>
      <c r="F201" s="1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2:27" x14ac:dyDescent="0.25">
      <c r="B202" s="84" t="s">
        <v>552</v>
      </c>
      <c r="C202" s="16" t="s">
        <v>26</v>
      </c>
      <c r="D202" s="86">
        <v>106411</v>
      </c>
      <c r="E202" s="86">
        <v>29141</v>
      </c>
      <c r="F202" s="1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2:27" x14ac:dyDescent="0.25">
      <c r="B203" s="84" t="s">
        <v>553</v>
      </c>
      <c r="C203" s="16" t="s">
        <v>27</v>
      </c>
      <c r="D203" s="86">
        <v>0</v>
      </c>
      <c r="E203" s="86">
        <v>0</v>
      </c>
      <c r="F203" s="1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2:27" x14ac:dyDescent="0.25">
      <c r="B204" s="84" t="s">
        <v>554</v>
      </c>
      <c r="C204" s="18" t="s">
        <v>28</v>
      </c>
      <c r="D204" s="87">
        <f>SUM(D202:D203)</f>
        <v>106411</v>
      </c>
      <c r="E204" s="87">
        <f>SUM(E202:E203)</f>
        <v>29141</v>
      </c>
      <c r="F204" s="1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2:27" x14ac:dyDescent="0.25">
      <c r="B205" s="84" t="s">
        <v>555</v>
      </c>
      <c r="C205" s="18" t="s">
        <v>31</v>
      </c>
      <c r="D205" s="87">
        <v>0</v>
      </c>
      <c r="E205" s="87">
        <v>0</v>
      </c>
      <c r="F205" s="1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2:27" x14ac:dyDescent="0.25">
      <c r="B206" s="84" t="s">
        <v>556</v>
      </c>
      <c r="C206" s="18" t="s">
        <v>32</v>
      </c>
      <c r="D206" s="87">
        <f>D204+D201+D197</f>
        <v>106411</v>
      </c>
      <c r="E206" s="87">
        <f>E204+E201+E197</f>
        <v>37831</v>
      </c>
      <c r="F206" s="1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2:27" ht="31.5" x14ac:dyDescent="0.25">
      <c r="B207" s="84" t="s">
        <v>557</v>
      </c>
      <c r="C207" s="16" t="s">
        <v>40</v>
      </c>
      <c r="D207" s="86">
        <v>1169994</v>
      </c>
      <c r="E207" s="86">
        <v>1588093</v>
      </c>
      <c r="F207" s="1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2:27" ht="31.5" x14ac:dyDescent="0.25">
      <c r="B208" s="84" t="s">
        <v>558</v>
      </c>
      <c r="C208" s="16" t="s">
        <v>41</v>
      </c>
      <c r="D208" s="86">
        <v>921256</v>
      </c>
      <c r="E208" s="86">
        <v>1253668</v>
      </c>
      <c r="F208" s="1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2:27" ht="31.5" x14ac:dyDescent="0.25">
      <c r="B209" s="84" t="s">
        <v>559</v>
      </c>
      <c r="C209" s="16" t="s">
        <v>44</v>
      </c>
      <c r="D209" s="86">
        <v>248738</v>
      </c>
      <c r="E209" s="86">
        <v>334425</v>
      </c>
      <c r="F209" s="1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2:27" x14ac:dyDescent="0.25">
      <c r="B210" s="84" t="s">
        <v>560</v>
      </c>
      <c r="C210" s="18" t="s">
        <v>47</v>
      </c>
      <c r="D210" s="87">
        <f>D207</f>
        <v>1169994</v>
      </c>
      <c r="E210" s="87">
        <f>E207</f>
        <v>1588093</v>
      </c>
      <c r="F210" s="1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2:27" ht="15.75" customHeight="1" x14ac:dyDescent="0.25">
      <c r="B211" s="84" t="s">
        <v>561</v>
      </c>
      <c r="C211" s="18" t="s">
        <v>50</v>
      </c>
      <c r="D211" s="87">
        <v>0</v>
      </c>
      <c r="E211" s="87">
        <v>0</v>
      </c>
      <c r="F211" s="1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2:27" x14ac:dyDescent="0.25">
      <c r="B212" s="84" t="s">
        <v>562</v>
      </c>
      <c r="C212" s="16" t="s">
        <v>51</v>
      </c>
      <c r="D212" s="86">
        <v>61294</v>
      </c>
      <c r="E212" s="86">
        <v>0</v>
      </c>
      <c r="F212" s="1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2:27" x14ac:dyDescent="0.25">
      <c r="B213" s="84" t="s">
        <v>563</v>
      </c>
      <c r="C213" s="16" t="s">
        <v>52</v>
      </c>
      <c r="D213" s="86">
        <v>0</v>
      </c>
      <c r="E213" s="86">
        <v>0</v>
      </c>
      <c r="F213" s="1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2:27" x14ac:dyDescent="0.25">
      <c r="B214" s="84" t="s">
        <v>564</v>
      </c>
      <c r="C214" s="18" t="s">
        <v>54</v>
      </c>
      <c r="D214" s="87">
        <f>D212</f>
        <v>61294</v>
      </c>
      <c r="E214" s="87">
        <f>E212</f>
        <v>0</v>
      </c>
      <c r="F214" s="1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2:27" x14ac:dyDescent="0.25">
      <c r="B215" s="84" t="s">
        <v>565</v>
      </c>
      <c r="C215" s="18" t="s">
        <v>55</v>
      </c>
      <c r="D215" s="87">
        <f>D210+D211+D214</f>
        <v>1231288</v>
      </c>
      <c r="E215" s="87">
        <f>E210+E211+E214</f>
        <v>1588093</v>
      </c>
      <c r="F215" s="1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2:27" x14ac:dyDescent="0.25">
      <c r="B216" s="84" t="s">
        <v>566</v>
      </c>
      <c r="C216" s="16" t="s">
        <v>528</v>
      </c>
      <c r="D216" s="86"/>
      <c r="E216" s="86">
        <v>275062</v>
      </c>
      <c r="F216" s="1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2:27" x14ac:dyDescent="0.25">
      <c r="B217" s="84" t="s">
        <v>567</v>
      </c>
      <c r="C217" s="16" t="s">
        <v>527</v>
      </c>
      <c r="D217" s="86">
        <v>2366737</v>
      </c>
      <c r="E217" s="86">
        <v>2132956</v>
      </c>
      <c r="F217" s="1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2:27" x14ac:dyDescent="0.25">
      <c r="B218" s="84" t="s">
        <v>568</v>
      </c>
      <c r="C218" s="16" t="s">
        <v>526</v>
      </c>
      <c r="D218" s="86"/>
      <c r="E218" s="86"/>
      <c r="F218" s="1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2:27" ht="15.6" customHeight="1" x14ac:dyDescent="0.25">
      <c r="B219" s="84" t="s">
        <v>569</v>
      </c>
      <c r="C219" s="18" t="s">
        <v>56</v>
      </c>
      <c r="D219" s="87">
        <f>SUM(D216:D218)</f>
        <v>2366737</v>
      </c>
      <c r="E219" s="87">
        <f>SUM(E216:E218)</f>
        <v>2408018</v>
      </c>
      <c r="F219" s="1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2:27" x14ac:dyDescent="0.25">
      <c r="B220" s="84" t="s">
        <v>570</v>
      </c>
      <c r="C220" s="18" t="s">
        <v>60</v>
      </c>
      <c r="D220" s="87">
        <v>0</v>
      </c>
      <c r="E220" s="87">
        <v>0</v>
      </c>
      <c r="F220" s="1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2:27" x14ac:dyDescent="0.25">
      <c r="B221" s="84" t="s">
        <v>571</v>
      </c>
      <c r="C221" s="18" t="s">
        <v>726</v>
      </c>
      <c r="D221" s="87">
        <f>D193+D196+D206+D215+D219+D220</f>
        <v>39008620</v>
      </c>
      <c r="E221" s="87">
        <f>E193+E196+E206+E215+E219+E220</f>
        <v>35968146</v>
      </c>
      <c r="F221" s="1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2:27" x14ac:dyDescent="0.25">
      <c r="B222" s="84" t="s">
        <v>572</v>
      </c>
      <c r="C222" s="16" t="s">
        <v>61</v>
      </c>
      <c r="D222" s="86">
        <v>70246648</v>
      </c>
      <c r="E222" s="86">
        <v>70246648</v>
      </c>
      <c r="F222" s="1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2:27" x14ac:dyDescent="0.25">
      <c r="B223" s="84" t="s">
        <v>573</v>
      </c>
      <c r="C223" s="16" t="s">
        <v>62</v>
      </c>
      <c r="D223" s="86">
        <v>0</v>
      </c>
      <c r="E223" s="86">
        <v>0</v>
      </c>
      <c r="F223" s="1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2:27" x14ac:dyDescent="0.25">
      <c r="B224" s="84" t="s">
        <v>574</v>
      </c>
      <c r="C224" s="16" t="s">
        <v>63</v>
      </c>
      <c r="D224" s="86">
        <v>4621810</v>
      </c>
      <c r="E224" s="86">
        <v>4621810</v>
      </c>
      <c r="F224" s="1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2:27" x14ac:dyDescent="0.25">
      <c r="B225" s="84" t="s">
        <v>575</v>
      </c>
      <c r="C225" s="16" t="s">
        <v>64</v>
      </c>
      <c r="D225" s="86">
        <v>-32268415</v>
      </c>
      <c r="E225" s="86">
        <v>-38422924</v>
      </c>
      <c r="F225" s="1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2:27" x14ac:dyDescent="0.25">
      <c r="B226" s="84" t="s">
        <v>576</v>
      </c>
      <c r="C226" s="16" t="s">
        <v>65</v>
      </c>
      <c r="D226" s="86">
        <v>0</v>
      </c>
      <c r="E226" s="86">
        <v>0</v>
      </c>
      <c r="F226" s="1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2:27" x14ac:dyDescent="0.25">
      <c r="B227" s="84" t="s">
        <v>577</v>
      </c>
      <c r="C227" s="16" t="s">
        <v>66</v>
      </c>
      <c r="D227" s="86">
        <v>-6154509</v>
      </c>
      <c r="E227" s="86">
        <v>-1732957</v>
      </c>
      <c r="F227" s="1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2:27" x14ac:dyDescent="0.25">
      <c r="B228" s="84" t="s">
        <v>578</v>
      </c>
      <c r="C228" s="18" t="s">
        <v>67</v>
      </c>
      <c r="D228" s="87">
        <f>D222+D223+D224+D225+D226+D227</f>
        <v>36445534</v>
      </c>
      <c r="E228" s="87">
        <f>E222+E223+E224+E225+E226+E227</f>
        <v>34712577</v>
      </c>
      <c r="F228" s="1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2:27" x14ac:dyDescent="0.25">
      <c r="B229" s="84" t="s">
        <v>579</v>
      </c>
      <c r="C229" s="16" t="s">
        <v>70</v>
      </c>
      <c r="D229" s="86">
        <v>2398367</v>
      </c>
      <c r="E229" s="86">
        <v>1090850</v>
      </c>
      <c r="F229" s="1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2:27" x14ac:dyDescent="0.25">
      <c r="B230" s="84" t="s">
        <v>580</v>
      </c>
      <c r="C230" s="16" t="s">
        <v>874</v>
      </c>
      <c r="D230" s="86">
        <v>164719</v>
      </c>
      <c r="E230" s="86">
        <v>164719</v>
      </c>
      <c r="F230" s="1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2:27" x14ac:dyDescent="0.25">
      <c r="B231" s="84" t="s">
        <v>581</v>
      </c>
      <c r="C231" s="18" t="s">
        <v>71</v>
      </c>
      <c r="D231" s="87">
        <f>SUM(D229:D230)</f>
        <v>2563086</v>
      </c>
      <c r="E231" s="87">
        <f>SUM(E229:E230)</f>
        <v>1255569</v>
      </c>
      <c r="F231" s="1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2:27" x14ac:dyDescent="0.25">
      <c r="B232" s="84" t="s">
        <v>582</v>
      </c>
      <c r="C232" s="16" t="s">
        <v>72</v>
      </c>
      <c r="D232" s="86">
        <v>0</v>
      </c>
      <c r="E232" s="86">
        <v>0</v>
      </c>
      <c r="F232" s="1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2:27" ht="31.5" x14ac:dyDescent="0.25">
      <c r="B233" s="84" t="s">
        <v>583</v>
      </c>
      <c r="C233" s="18" t="s">
        <v>75</v>
      </c>
      <c r="D233" s="87">
        <v>0</v>
      </c>
      <c r="E233" s="87">
        <v>0</v>
      </c>
      <c r="F233" s="1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2:27" x14ac:dyDescent="0.25">
      <c r="B234" s="84" t="s">
        <v>584</v>
      </c>
      <c r="C234" s="18" t="s">
        <v>78</v>
      </c>
      <c r="D234" s="87">
        <v>0</v>
      </c>
      <c r="E234" s="87">
        <v>0</v>
      </c>
      <c r="F234" s="1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2:27" x14ac:dyDescent="0.25">
      <c r="B235" s="84" t="s">
        <v>585</v>
      </c>
      <c r="C235" s="18" t="s">
        <v>79</v>
      </c>
      <c r="D235" s="87">
        <f>D231</f>
        <v>2563086</v>
      </c>
      <c r="E235" s="87">
        <f>E231</f>
        <v>1255569</v>
      </c>
      <c r="F235" s="1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2:27" ht="31.5" x14ac:dyDescent="0.25">
      <c r="B236" s="84" t="s">
        <v>586</v>
      </c>
      <c r="C236" s="18" t="s">
        <v>80</v>
      </c>
      <c r="D236" s="87">
        <v>0</v>
      </c>
      <c r="E236" s="87">
        <v>0</v>
      </c>
      <c r="F236" s="1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2:27" x14ac:dyDescent="0.25">
      <c r="B237" s="84" t="s">
        <v>587</v>
      </c>
      <c r="C237" s="16" t="s">
        <v>81</v>
      </c>
      <c r="D237" s="86">
        <v>0</v>
      </c>
      <c r="E237" s="86">
        <v>0</v>
      </c>
      <c r="F237" s="1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2:27" x14ac:dyDescent="0.25">
      <c r="B238" s="84" t="s">
        <v>588</v>
      </c>
      <c r="C238" s="16" t="s">
        <v>82</v>
      </c>
      <c r="D238" s="86">
        <v>0</v>
      </c>
      <c r="E238" s="86">
        <v>0</v>
      </c>
      <c r="F238" s="1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2:27" x14ac:dyDescent="0.25">
      <c r="B239" s="84" t="s">
        <v>589</v>
      </c>
      <c r="C239" s="16" t="s">
        <v>83</v>
      </c>
      <c r="D239" s="86">
        <v>0</v>
      </c>
      <c r="E239" s="86">
        <v>0</v>
      </c>
      <c r="F239" s="1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2:27" x14ac:dyDescent="0.25">
      <c r="B240" s="84" t="s">
        <v>590</v>
      </c>
      <c r="C240" s="18" t="s">
        <v>84</v>
      </c>
      <c r="D240" s="87">
        <f>D239+D238</f>
        <v>0</v>
      </c>
      <c r="E240" s="87">
        <f>E239+E238</f>
        <v>0</v>
      </c>
      <c r="F240" s="1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2:27" x14ac:dyDescent="0.25">
      <c r="B241" s="84" t="s">
        <v>591</v>
      </c>
      <c r="C241" s="18" t="s">
        <v>85</v>
      </c>
      <c r="D241" s="87">
        <f>D228+D235+D236+D240</f>
        <v>39008620</v>
      </c>
      <c r="E241" s="87">
        <f>E228+E235+E236+E240</f>
        <v>35968146</v>
      </c>
      <c r="F241" s="1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2:27" x14ac:dyDescent="0.25">
      <c r="B242" s="11"/>
      <c r="C242" s="17"/>
      <c r="D242" s="36"/>
      <c r="E242" s="36"/>
      <c r="F242" s="1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2:27" x14ac:dyDescent="0.25">
      <c r="B243" s="11"/>
      <c r="C243" s="17"/>
      <c r="D243" s="21"/>
      <c r="E243" s="21"/>
      <c r="F243" s="1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2:27" x14ac:dyDescent="0.25">
      <c r="B244" s="504" t="s">
        <v>1079</v>
      </c>
      <c r="C244" s="504"/>
      <c r="D244" s="504"/>
      <c r="E244" s="21"/>
      <c r="F244" s="1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2:27" x14ac:dyDescent="0.25">
      <c r="B245" s="11"/>
      <c r="C245" s="17"/>
      <c r="D245" s="21"/>
      <c r="E245" s="21"/>
      <c r="F245" s="1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2:27" x14ac:dyDescent="0.25">
      <c r="B246" s="11"/>
      <c r="C246" s="501" t="s">
        <v>1034</v>
      </c>
      <c r="D246" s="501"/>
      <c r="E246" s="21"/>
      <c r="F246" s="1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2:27" ht="31.5" x14ac:dyDescent="0.25">
      <c r="B247" s="88" t="s">
        <v>745</v>
      </c>
      <c r="C247" s="89" t="s">
        <v>534</v>
      </c>
      <c r="D247" s="89" t="s">
        <v>765</v>
      </c>
      <c r="E247" s="21"/>
      <c r="F247" s="1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2:27" x14ac:dyDescent="0.25">
      <c r="B248" s="91"/>
      <c r="C248" s="92"/>
      <c r="D248" s="91"/>
      <c r="E248" s="21"/>
      <c r="F248" s="1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2:27" x14ac:dyDescent="0.25">
      <c r="B249" s="93" t="s">
        <v>731</v>
      </c>
      <c r="C249" s="94" t="s">
        <v>746</v>
      </c>
      <c r="D249" s="86">
        <v>4993225</v>
      </c>
      <c r="E249" s="21"/>
      <c r="F249" s="1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2:27" x14ac:dyDescent="0.25">
      <c r="B250" s="93" t="s">
        <v>732</v>
      </c>
      <c r="C250" s="94" t="s">
        <v>747</v>
      </c>
      <c r="D250" s="86">
        <v>124518791</v>
      </c>
      <c r="E250" s="21"/>
      <c r="F250" s="1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2:27" x14ac:dyDescent="0.25">
      <c r="B251" s="95" t="s">
        <v>734</v>
      </c>
      <c r="C251" s="79" t="s">
        <v>748</v>
      </c>
      <c r="D251" s="87">
        <f>D249-D250</f>
        <v>-119525566</v>
      </c>
      <c r="E251" s="21"/>
      <c r="F251" s="1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2:27" x14ac:dyDescent="0.25">
      <c r="B252" s="93" t="s">
        <v>733</v>
      </c>
      <c r="C252" s="94" t="s">
        <v>749</v>
      </c>
      <c r="D252" s="86">
        <v>119563397</v>
      </c>
      <c r="E252" s="21"/>
      <c r="F252" s="1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2:27" x14ac:dyDescent="0.25">
      <c r="B253" s="93" t="s">
        <v>735</v>
      </c>
      <c r="C253" s="94" t="s">
        <v>750</v>
      </c>
      <c r="D253" s="86">
        <v>0</v>
      </c>
      <c r="E253" s="21"/>
      <c r="F253" s="1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2:27" x14ac:dyDescent="0.25">
      <c r="B254" s="95" t="s">
        <v>737</v>
      </c>
      <c r="C254" s="79" t="s">
        <v>751</v>
      </c>
      <c r="D254" s="87">
        <f>D252-D253</f>
        <v>119563397</v>
      </c>
      <c r="E254" s="21"/>
      <c r="F254" s="1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2:27" x14ac:dyDescent="0.25">
      <c r="B255" s="95" t="s">
        <v>720</v>
      </c>
      <c r="C255" s="79" t="s">
        <v>752</v>
      </c>
      <c r="D255" s="87">
        <f>D251+D254</f>
        <v>37831</v>
      </c>
      <c r="E255" s="21"/>
      <c r="F255" s="1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2:27" x14ac:dyDescent="0.25">
      <c r="B256" s="93" t="s">
        <v>736</v>
      </c>
      <c r="C256" s="94" t="s">
        <v>753</v>
      </c>
      <c r="D256" s="86">
        <v>0</v>
      </c>
      <c r="E256" s="21"/>
      <c r="F256" s="1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2:27" x14ac:dyDescent="0.25">
      <c r="B257" s="93" t="s">
        <v>738</v>
      </c>
      <c r="C257" s="94" t="s">
        <v>754</v>
      </c>
      <c r="D257" s="86">
        <v>0</v>
      </c>
      <c r="E257" s="21"/>
      <c r="F257" s="1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2:27" x14ac:dyDescent="0.25">
      <c r="B258" s="95" t="s">
        <v>741</v>
      </c>
      <c r="C258" s="79" t="s">
        <v>755</v>
      </c>
      <c r="D258" s="87">
        <v>0</v>
      </c>
      <c r="E258" s="21"/>
      <c r="F258" s="1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2:27" x14ac:dyDescent="0.25">
      <c r="B259" s="93" t="s">
        <v>739</v>
      </c>
      <c r="C259" s="94" t="s">
        <v>756</v>
      </c>
      <c r="D259" s="86">
        <v>0</v>
      </c>
      <c r="E259" s="21"/>
      <c r="F259" s="1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2:27" x14ac:dyDescent="0.25">
      <c r="B260" s="93" t="s">
        <v>740</v>
      </c>
      <c r="C260" s="94" t="s">
        <v>757</v>
      </c>
      <c r="D260" s="86">
        <v>0</v>
      </c>
      <c r="E260" s="21"/>
      <c r="F260" s="1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2:27" x14ac:dyDescent="0.25">
      <c r="B261" s="95" t="s">
        <v>742</v>
      </c>
      <c r="C261" s="79" t="s">
        <v>758</v>
      </c>
      <c r="D261" s="87">
        <v>0</v>
      </c>
      <c r="E261" s="21"/>
      <c r="F261" s="1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2:27" x14ac:dyDescent="0.25">
      <c r="B262" s="95" t="s">
        <v>721</v>
      </c>
      <c r="C262" s="79" t="s">
        <v>759</v>
      </c>
      <c r="D262" s="87">
        <v>0</v>
      </c>
      <c r="E262" s="21"/>
      <c r="F262" s="1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2:27" x14ac:dyDescent="0.25">
      <c r="B263" s="95" t="s">
        <v>722</v>
      </c>
      <c r="C263" s="79" t="s">
        <v>760</v>
      </c>
      <c r="D263" s="87">
        <f>D255+D262</f>
        <v>37831</v>
      </c>
      <c r="E263" s="21"/>
      <c r="F263" s="1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2:27" x14ac:dyDescent="0.25">
      <c r="B264" s="95" t="s">
        <v>723</v>
      </c>
      <c r="C264" s="79" t="s">
        <v>761</v>
      </c>
      <c r="D264" s="87">
        <v>37831</v>
      </c>
      <c r="E264" s="21"/>
      <c r="F264" s="1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2:27" x14ac:dyDescent="0.25">
      <c r="B265" s="95" t="s">
        <v>724</v>
      </c>
      <c r="C265" s="79" t="s">
        <v>762</v>
      </c>
      <c r="D265" s="87">
        <f>D255-D264</f>
        <v>0</v>
      </c>
      <c r="E265" s="21"/>
      <c r="F265" s="1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2:27" x14ac:dyDescent="0.25">
      <c r="B266" s="95" t="s">
        <v>725</v>
      </c>
      <c r="C266" s="79" t="s">
        <v>763</v>
      </c>
      <c r="D266" s="87">
        <v>0</v>
      </c>
      <c r="E266" s="21"/>
      <c r="F266" s="1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2:27" x14ac:dyDescent="0.25">
      <c r="B267" s="95" t="s">
        <v>727</v>
      </c>
      <c r="C267" s="79" t="s">
        <v>764</v>
      </c>
      <c r="D267" s="87">
        <v>0</v>
      </c>
      <c r="E267" s="21"/>
      <c r="F267" s="1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2:27" x14ac:dyDescent="0.25">
      <c r="B268" s="7"/>
      <c r="C268" s="7"/>
      <c r="D268" s="7"/>
      <c r="E268" s="7"/>
      <c r="F268" s="1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2:27" x14ac:dyDescent="0.25">
      <c r="B269" s="502" t="s">
        <v>1080</v>
      </c>
      <c r="C269" s="502"/>
      <c r="D269" s="502"/>
      <c r="E269" s="502"/>
      <c r="F269" s="1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2:27" x14ac:dyDescent="0.25">
      <c r="B270" s="56"/>
      <c r="C270" s="56"/>
      <c r="D270" s="56"/>
      <c r="E270" s="56"/>
      <c r="F270" s="1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2:27" x14ac:dyDescent="0.25">
      <c r="B271" s="7"/>
      <c r="C271" s="17"/>
      <c r="D271" s="21"/>
      <c r="E271" s="113" t="s">
        <v>1034</v>
      </c>
      <c r="F271" s="1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2:27" x14ac:dyDescent="0.25">
      <c r="B272" s="82" t="s">
        <v>730</v>
      </c>
      <c r="C272" s="82" t="s">
        <v>534</v>
      </c>
      <c r="D272" s="85" t="s">
        <v>743</v>
      </c>
      <c r="E272" s="79" t="s">
        <v>744</v>
      </c>
      <c r="F272" s="1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2:27" x14ac:dyDescent="0.25">
      <c r="B273" s="98"/>
      <c r="C273" s="98"/>
      <c r="D273" s="92"/>
      <c r="E273" s="92"/>
      <c r="F273" s="1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2:27" x14ac:dyDescent="0.25">
      <c r="B274" s="96" t="s">
        <v>537</v>
      </c>
      <c r="C274" s="16" t="s">
        <v>772</v>
      </c>
      <c r="D274" s="86">
        <v>0</v>
      </c>
      <c r="E274" s="86">
        <v>0</v>
      </c>
      <c r="F274" s="1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2:27" ht="18" customHeight="1" x14ac:dyDescent="0.25">
      <c r="B275" s="96" t="s">
        <v>538</v>
      </c>
      <c r="C275" s="16" t="s">
        <v>773</v>
      </c>
      <c r="D275" s="86">
        <v>2295854</v>
      </c>
      <c r="E275" s="86">
        <v>2453058</v>
      </c>
      <c r="F275" s="1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2:27" x14ac:dyDescent="0.25">
      <c r="B276" s="96" t="s">
        <v>539</v>
      </c>
      <c r="C276" s="16" t="s">
        <v>774</v>
      </c>
      <c r="D276" s="86">
        <v>0</v>
      </c>
      <c r="E276" s="86">
        <v>0</v>
      </c>
      <c r="F276" s="1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2:27" x14ac:dyDescent="0.25">
      <c r="B277" s="96" t="s">
        <v>540</v>
      </c>
      <c r="C277" s="18" t="s">
        <v>847</v>
      </c>
      <c r="D277" s="87">
        <f>SUM(D274:D276)</f>
        <v>2295854</v>
      </c>
      <c r="E277" s="87">
        <f>SUM(E274:E276)</f>
        <v>2453058</v>
      </c>
      <c r="F277" s="1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2:27" x14ac:dyDescent="0.25">
      <c r="B278" s="96" t="s">
        <v>541</v>
      </c>
      <c r="C278" s="16" t="s">
        <v>775</v>
      </c>
      <c r="D278" s="86">
        <v>0</v>
      </c>
      <c r="E278" s="86">
        <v>0</v>
      </c>
      <c r="F278" s="1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2:27" x14ac:dyDescent="0.25">
      <c r="B279" s="96" t="s">
        <v>542</v>
      </c>
      <c r="C279" s="16" t="s">
        <v>776</v>
      </c>
      <c r="D279" s="86">
        <v>0</v>
      </c>
      <c r="E279" s="86">
        <v>0</v>
      </c>
      <c r="F279" s="1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2:27" x14ac:dyDescent="0.25">
      <c r="B280" s="96" t="s">
        <v>543</v>
      </c>
      <c r="C280" s="18" t="s">
        <v>848</v>
      </c>
      <c r="D280" s="87">
        <f>SUM(D278:D279)</f>
        <v>0</v>
      </c>
      <c r="E280" s="87">
        <f>SUM(E278:E279)</f>
        <v>0</v>
      </c>
      <c r="F280" s="1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2:27" x14ac:dyDescent="0.25">
      <c r="B281" s="96" t="s">
        <v>544</v>
      </c>
      <c r="C281" s="16" t="s">
        <v>777</v>
      </c>
      <c r="D281" s="86">
        <v>138379034</v>
      </c>
      <c r="E281" s="86">
        <v>119395692</v>
      </c>
      <c r="F281" s="1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2:27" ht="15.6" customHeight="1" x14ac:dyDescent="0.25">
      <c r="B282" s="96" t="s">
        <v>545</v>
      </c>
      <c r="C282" s="16" t="s">
        <v>778</v>
      </c>
      <c r="D282" s="86">
        <v>4485667</v>
      </c>
      <c r="E282" s="86">
        <v>2604485</v>
      </c>
      <c r="F282" s="1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2:27" x14ac:dyDescent="0.25">
      <c r="B283" s="96" t="s">
        <v>546</v>
      </c>
      <c r="C283" s="16" t="s">
        <v>845</v>
      </c>
      <c r="D283" s="86">
        <v>0</v>
      </c>
      <c r="E283" s="86">
        <v>0</v>
      </c>
      <c r="F283" s="1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2:27" x14ac:dyDescent="0.25">
      <c r="B284" s="96" t="s">
        <v>547</v>
      </c>
      <c r="C284" s="16" t="s">
        <v>414</v>
      </c>
      <c r="D284" s="86"/>
      <c r="E284" s="86"/>
      <c r="F284" s="1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2:27" x14ac:dyDescent="0.25">
      <c r="B285" s="96" t="s">
        <v>548</v>
      </c>
      <c r="C285" s="18" t="s">
        <v>846</v>
      </c>
      <c r="D285" s="87">
        <f>SUM(D281:D284)</f>
        <v>142864701</v>
      </c>
      <c r="E285" s="87">
        <f>SUM(E281:E284)</f>
        <v>122000177</v>
      </c>
      <c r="F285" s="1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2:27" x14ac:dyDescent="0.25">
      <c r="B286" s="96" t="s">
        <v>549</v>
      </c>
      <c r="C286" s="16" t="s">
        <v>849</v>
      </c>
      <c r="D286" s="86">
        <v>4248294</v>
      </c>
      <c r="E286" s="86">
        <v>2245264</v>
      </c>
      <c r="F286" s="1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2:27" x14ac:dyDescent="0.25">
      <c r="B287" s="96" t="s">
        <v>550</v>
      </c>
      <c r="C287" s="16" t="s">
        <v>850</v>
      </c>
      <c r="D287" s="86">
        <v>21852926</v>
      </c>
      <c r="E287" s="86">
        <v>19580209</v>
      </c>
      <c r="F287" s="1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2:27" x14ac:dyDescent="0.25">
      <c r="B288" s="96" t="s">
        <v>551</v>
      </c>
      <c r="C288" s="16" t="s">
        <v>851</v>
      </c>
      <c r="D288" s="86">
        <v>0</v>
      </c>
      <c r="E288" s="86">
        <v>0</v>
      </c>
      <c r="F288" s="1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2:27" x14ac:dyDescent="0.25">
      <c r="B289" s="96" t="s">
        <v>552</v>
      </c>
      <c r="C289" s="16" t="s">
        <v>415</v>
      </c>
      <c r="D289" s="86">
        <v>0</v>
      </c>
      <c r="E289" s="86">
        <v>0</v>
      </c>
      <c r="F289" s="1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2:27" x14ac:dyDescent="0.25">
      <c r="B290" s="96" t="s">
        <v>553</v>
      </c>
      <c r="C290" s="18" t="s">
        <v>852</v>
      </c>
      <c r="D290" s="87">
        <f>SUM(D286:D289)</f>
        <v>26101220</v>
      </c>
      <c r="E290" s="87">
        <f>SUM(E286:E289)</f>
        <v>21825473</v>
      </c>
      <c r="F290" s="1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2:27" x14ac:dyDescent="0.25">
      <c r="B291" s="96" t="s">
        <v>554</v>
      </c>
      <c r="C291" s="16" t="s">
        <v>416</v>
      </c>
      <c r="D291" s="86">
        <v>82010416</v>
      </c>
      <c r="E291" s="86">
        <v>72108887</v>
      </c>
      <c r="F291" s="1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2:27" x14ac:dyDescent="0.25">
      <c r="B292" s="96" t="s">
        <v>555</v>
      </c>
      <c r="C292" s="16" t="s">
        <v>417</v>
      </c>
      <c r="D292" s="86">
        <v>12674514</v>
      </c>
      <c r="E292" s="86">
        <v>9166000</v>
      </c>
      <c r="F292" s="1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2:27" x14ac:dyDescent="0.25">
      <c r="B293" s="96" t="s">
        <v>556</v>
      </c>
      <c r="C293" s="16" t="s">
        <v>418</v>
      </c>
      <c r="D293" s="86">
        <v>17533837</v>
      </c>
      <c r="E293" s="86">
        <v>13132071</v>
      </c>
      <c r="F293" s="1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2:27" x14ac:dyDescent="0.25">
      <c r="B294" s="96" t="s">
        <v>557</v>
      </c>
      <c r="C294" s="18" t="s">
        <v>853</v>
      </c>
      <c r="D294" s="87">
        <f>SUM(D291:D293)</f>
        <v>112218767</v>
      </c>
      <c r="E294" s="87">
        <f>SUM(E291:E293)</f>
        <v>94406958</v>
      </c>
      <c r="F294" s="1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2:27" x14ac:dyDescent="0.25">
      <c r="B295" s="96" t="s">
        <v>558</v>
      </c>
      <c r="C295" s="18" t="s">
        <v>779</v>
      </c>
      <c r="D295" s="87">
        <v>6278805</v>
      </c>
      <c r="E295" s="87">
        <v>5076919</v>
      </c>
      <c r="F295" s="1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2:27" x14ac:dyDescent="0.25">
      <c r="B296" s="96" t="s">
        <v>559</v>
      </c>
      <c r="C296" s="18" t="s">
        <v>780</v>
      </c>
      <c r="D296" s="87">
        <v>6172515</v>
      </c>
      <c r="E296" s="87">
        <v>4483016</v>
      </c>
      <c r="F296" s="1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2:27" x14ac:dyDescent="0.25">
      <c r="B297" s="96" t="s">
        <v>560</v>
      </c>
      <c r="C297" s="18" t="s">
        <v>854</v>
      </c>
      <c r="D297" s="87">
        <f>D277+D280+D285-D290-D294-D295-D296</f>
        <v>-5610752</v>
      </c>
      <c r="E297" s="87">
        <f>E277+E280+E285-E290-E294-E295-E296</f>
        <v>-1339131</v>
      </c>
      <c r="F297" s="1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2:27" x14ac:dyDescent="0.25">
      <c r="B298" s="96" t="s">
        <v>561</v>
      </c>
      <c r="C298" s="16" t="s">
        <v>855</v>
      </c>
      <c r="D298" s="86">
        <v>0</v>
      </c>
      <c r="E298" s="86">
        <v>0</v>
      </c>
      <c r="F298" s="1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2:27" ht="31.5" x14ac:dyDescent="0.25">
      <c r="B299" s="96" t="s">
        <v>562</v>
      </c>
      <c r="C299" s="16" t="s">
        <v>856</v>
      </c>
      <c r="D299" s="86">
        <v>0</v>
      </c>
      <c r="E299" s="86">
        <v>0</v>
      </c>
      <c r="F299" s="1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2:27" ht="31.5" x14ac:dyDescent="0.25">
      <c r="B300" s="96" t="s">
        <v>563</v>
      </c>
      <c r="C300" s="16" t="s">
        <v>857</v>
      </c>
      <c r="D300" s="86">
        <v>0</v>
      </c>
      <c r="E300" s="86">
        <v>0</v>
      </c>
      <c r="F300" s="1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2:27" ht="19.5" customHeight="1" x14ac:dyDescent="0.25">
      <c r="B301" s="96" t="s">
        <v>564</v>
      </c>
      <c r="C301" s="16" t="s">
        <v>858</v>
      </c>
      <c r="D301" s="86"/>
      <c r="E301" s="86"/>
      <c r="F301" s="1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2:27" x14ac:dyDescent="0.25">
      <c r="B302" s="96" t="s">
        <v>565</v>
      </c>
      <c r="C302" s="16" t="s">
        <v>859</v>
      </c>
      <c r="D302" s="86">
        <v>0</v>
      </c>
      <c r="E302" s="86">
        <v>0</v>
      </c>
      <c r="F302" s="1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2:27" ht="31.5" x14ac:dyDescent="0.25">
      <c r="B303" s="96" t="s">
        <v>566</v>
      </c>
      <c r="C303" s="18" t="s">
        <v>860</v>
      </c>
      <c r="D303" s="87">
        <f>D299+D300+D301+D302</f>
        <v>0</v>
      </c>
      <c r="E303" s="87">
        <f>E299+E300+E301+E302</f>
        <v>0</v>
      </c>
      <c r="F303" s="1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2:27" x14ac:dyDescent="0.25">
      <c r="B304" s="96" t="s">
        <v>567</v>
      </c>
      <c r="C304" s="18" t="s">
        <v>861</v>
      </c>
      <c r="D304" s="86"/>
      <c r="E304" s="86"/>
      <c r="F304" s="1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2:27" ht="31.5" x14ac:dyDescent="0.25">
      <c r="B305" s="96" t="s">
        <v>568</v>
      </c>
      <c r="C305" s="16" t="s">
        <v>862</v>
      </c>
      <c r="D305" s="86">
        <v>0</v>
      </c>
      <c r="E305" s="86">
        <v>0</v>
      </c>
      <c r="F305" s="1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2:27" x14ac:dyDescent="0.25">
      <c r="B306" s="96" t="s">
        <v>569</v>
      </c>
      <c r="C306" s="16" t="s">
        <v>863</v>
      </c>
      <c r="D306" s="86"/>
      <c r="E306" s="86"/>
      <c r="F306" s="1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2:27" x14ac:dyDescent="0.25">
      <c r="B307" s="96" t="s">
        <v>570</v>
      </c>
      <c r="C307" s="16" t="s">
        <v>864</v>
      </c>
      <c r="D307" s="86"/>
      <c r="E307" s="86"/>
      <c r="F307" s="1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2:27" x14ac:dyDescent="0.25">
      <c r="B308" s="96" t="s">
        <v>571</v>
      </c>
      <c r="C308" s="16" t="s">
        <v>865</v>
      </c>
      <c r="D308" s="86">
        <v>543757</v>
      </c>
      <c r="E308" s="86">
        <v>393826</v>
      </c>
      <c r="F308" s="1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2:27" x14ac:dyDescent="0.25">
      <c r="B309" s="96" t="s">
        <v>572</v>
      </c>
      <c r="C309" s="18" t="s">
        <v>866</v>
      </c>
      <c r="D309" s="87">
        <f>SUM(D304:D308)</f>
        <v>543757</v>
      </c>
      <c r="E309" s="87">
        <f>SUM(E304:E308)</f>
        <v>393826</v>
      </c>
      <c r="F309" s="1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2:27" x14ac:dyDescent="0.25">
      <c r="B310" s="96" t="s">
        <v>573</v>
      </c>
      <c r="C310" s="18" t="s">
        <v>867</v>
      </c>
      <c r="D310" s="87">
        <f>D303-D309</f>
        <v>-543757</v>
      </c>
      <c r="E310" s="87">
        <f>E303-E309</f>
        <v>-393826</v>
      </c>
      <c r="F310" s="1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2:27" x14ac:dyDescent="0.25">
      <c r="B311" s="96" t="s">
        <v>574</v>
      </c>
      <c r="C311" s="18" t="s">
        <v>868</v>
      </c>
      <c r="D311" s="87">
        <f>D297+D310</f>
        <v>-6154509</v>
      </c>
      <c r="E311" s="87">
        <f>E297+E310</f>
        <v>-1732957</v>
      </c>
      <c r="F311" s="1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2:27" x14ac:dyDescent="0.25">
      <c r="B312" s="34"/>
      <c r="C312" s="17"/>
      <c r="D312" s="33"/>
      <c r="E312" s="35"/>
      <c r="F312" s="1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2:27" x14ac:dyDescent="0.25">
      <c r="B313" s="502" t="s">
        <v>1081</v>
      </c>
      <c r="C313" s="502"/>
      <c r="D313" s="502"/>
      <c r="E313" s="502"/>
      <c r="F313" s="1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2:27" x14ac:dyDescent="0.25">
      <c r="B314" s="7"/>
      <c r="C314" s="7"/>
      <c r="D314" s="7"/>
      <c r="E314" s="7"/>
      <c r="F314" s="1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2:27" x14ac:dyDescent="0.25">
      <c r="B315" s="7"/>
      <c r="C315" s="7"/>
      <c r="D315" s="7"/>
      <c r="E315" s="113" t="s">
        <v>1034</v>
      </c>
      <c r="F315" s="1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2:27" x14ac:dyDescent="0.25">
      <c r="B316" s="79" t="s">
        <v>719</v>
      </c>
      <c r="C316" s="79" t="s">
        <v>673</v>
      </c>
      <c r="D316" s="79" t="s">
        <v>728</v>
      </c>
      <c r="E316" s="8" t="s">
        <v>729</v>
      </c>
      <c r="F316" s="1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2:27" x14ac:dyDescent="0.25">
      <c r="B317" s="84" t="s">
        <v>537</v>
      </c>
      <c r="C317" s="16" t="s">
        <v>782</v>
      </c>
      <c r="D317" s="86">
        <v>0</v>
      </c>
      <c r="E317" s="86">
        <v>0</v>
      </c>
      <c r="F317" s="1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2:27" x14ac:dyDescent="0.25">
      <c r="B318" s="84" t="s">
        <v>538</v>
      </c>
      <c r="C318" s="18" t="s">
        <v>784</v>
      </c>
      <c r="D318" s="87">
        <f>SUM(D317)</f>
        <v>0</v>
      </c>
      <c r="E318" s="87">
        <f>SUM(E317)</f>
        <v>0</v>
      </c>
      <c r="F318" s="1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2:27" x14ac:dyDescent="0.25">
      <c r="B319" s="84" t="s">
        <v>539</v>
      </c>
      <c r="C319" s="16" t="s">
        <v>785</v>
      </c>
      <c r="D319" s="86">
        <v>97228388</v>
      </c>
      <c r="E319" s="86">
        <v>94288612</v>
      </c>
      <c r="F319" s="1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2:27" x14ac:dyDescent="0.25">
      <c r="B320" s="84" t="s">
        <v>540</v>
      </c>
      <c r="C320" s="16" t="s">
        <v>786</v>
      </c>
      <c r="D320" s="86">
        <v>285719</v>
      </c>
      <c r="E320" s="86">
        <v>223239</v>
      </c>
      <c r="F320" s="1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2:27" x14ac:dyDescent="0.25">
      <c r="B321" s="84" t="s">
        <v>541</v>
      </c>
      <c r="C321" s="16" t="s">
        <v>877</v>
      </c>
      <c r="D321" s="86">
        <v>1612000</v>
      </c>
      <c r="E321" s="86">
        <v>1901677</v>
      </c>
      <c r="F321" s="1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2:27" x14ac:dyDescent="0.25">
      <c r="B322" s="84" t="s">
        <v>542</v>
      </c>
      <c r="C322" s="18" t="s">
        <v>790</v>
      </c>
      <c r="D322" s="87">
        <f>D319+D320+D321</f>
        <v>99126107</v>
      </c>
      <c r="E322" s="87">
        <f>E319+E320+E321</f>
        <v>96413528</v>
      </c>
      <c r="F322" s="1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2:27" ht="16.899999999999999" customHeight="1" x14ac:dyDescent="0.25">
      <c r="B323" s="84" t="s">
        <v>543</v>
      </c>
      <c r="C323" s="18" t="s">
        <v>2</v>
      </c>
      <c r="D323" s="87">
        <v>0</v>
      </c>
      <c r="E323" s="87">
        <v>0</v>
      </c>
      <c r="F323" s="1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</row>
    <row r="324" spans="2:27" ht="31.5" x14ac:dyDescent="0.25">
      <c r="B324" s="84" t="s">
        <v>544</v>
      </c>
      <c r="C324" s="18" t="s">
        <v>3</v>
      </c>
      <c r="D324" s="87">
        <f>D318+D322</f>
        <v>99126107</v>
      </c>
      <c r="E324" s="87">
        <f>E318+E322</f>
        <v>96413528</v>
      </c>
      <c r="F324" s="1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</row>
    <row r="325" spans="2:27" x14ac:dyDescent="0.25">
      <c r="B325" s="84" t="s">
        <v>545</v>
      </c>
      <c r="C325" s="18" t="s">
        <v>9</v>
      </c>
      <c r="D325" s="87">
        <v>0</v>
      </c>
      <c r="E325" s="87">
        <v>0</v>
      </c>
      <c r="F325" s="1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</row>
    <row r="326" spans="2:27" x14ac:dyDescent="0.25">
      <c r="B326" s="84" t="s">
        <v>546</v>
      </c>
      <c r="C326" s="18" t="s">
        <v>17</v>
      </c>
      <c r="D326" s="87">
        <v>0</v>
      </c>
      <c r="E326" s="87">
        <v>0</v>
      </c>
      <c r="F326" s="1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</row>
    <row r="327" spans="2:27" x14ac:dyDescent="0.25">
      <c r="B327" s="84" t="s">
        <v>547</v>
      </c>
      <c r="C327" s="18" t="s">
        <v>18</v>
      </c>
      <c r="D327" s="87">
        <v>0</v>
      </c>
      <c r="E327" s="87">
        <v>0</v>
      </c>
      <c r="F327" s="1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</row>
    <row r="328" spans="2:27" x14ac:dyDescent="0.25">
      <c r="B328" s="84" t="s">
        <v>548</v>
      </c>
      <c r="C328" s="18" t="s">
        <v>21</v>
      </c>
      <c r="D328" s="87">
        <v>0</v>
      </c>
      <c r="E328" s="87">
        <v>0</v>
      </c>
      <c r="F328" s="1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</row>
    <row r="329" spans="2:27" x14ac:dyDescent="0.25">
      <c r="B329" s="84" t="s">
        <v>549</v>
      </c>
      <c r="C329" s="18" t="s">
        <v>25</v>
      </c>
      <c r="D329" s="87">
        <v>4795</v>
      </c>
      <c r="E329" s="87">
        <v>80910</v>
      </c>
      <c r="F329" s="1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</row>
    <row r="330" spans="2:27" x14ac:dyDescent="0.25">
      <c r="B330" s="84" t="s">
        <v>550</v>
      </c>
      <c r="C330" s="16" t="s">
        <v>26</v>
      </c>
      <c r="D330" s="86">
        <v>84596</v>
      </c>
      <c r="E330" s="86">
        <v>89716</v>
      </c>
      <c r="F330" s="1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</row>
    <row r="331" spans="2:27" x14ac:dyDescent="0.25">
      <c r="B331" s="84" t="s">
        <v>551</v>
      </c>
      <c r="C331" s="16" t="s">
        <v>27</v>
      </c>
      <c r="D331" s="86">
        <v>0</v>
      </c>
      <c r="E331" s="86">
        <v>0</v>
      </c>
      <c r="F331" s="1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</row>
    <row r="332" spans="2:27" x14ac:dyDescent="0.25">
      <c r="B332" s="84" t="s">
        <v>552</v>
      </c>
      <c r="C332" s="18" t="s">
        <v>28</v>
      </c>
      <c r="D332" s="87">
        <f>SUM(D330:D331)</f>
        <v>84596</v>
      </c>
      <c r="E332" s="87">
        <f>SUM(E330:E331)</f>
        <v>89716</v>
      </c>
      <c r="F332" s="1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</row>
    <row r="333" spans="2:27" x14ac:dyDescent="0.25">
      <c r="B333" s="84" t="s">
        <v>553</v>
      </c>
      <c r="C333" s="18" t="s">
        <v>31</v>
      </c>
      <c r="D333" s="87">
        <v>0</v>
      </c>
      <c r="E333" s="87">
        <v>0</v>
      </c>
      <c r="F333" s="1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</row>
    <row r="334" spans="2:27" x14ac:dyDescent="0.25">
      <c r="B334" s="84" t="s">
        <v>554</v>
      </c>
      <c r="C334" s="18" t="s">
        <v>32</v>
      </c>
      <c r="D334" s="87">
        <f>D332+D329</f>
        <v>89391</v>
      </c>
      <c r="E334" s="87">
        <f>E332+E329</f>
        <v>170626</v>
      </c>
      <c r="F334" s="1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</row>
    <row r="335" spans="2:27" x14ac:dyDescent="0.25">
      <c r="B335" s="84" t="s">
        <v>555</v>
      </c>
      <c r="C335" s="18" t="s">
        <v>47</v>
      </c>
      <c r="D335" s="87">
        <v>31750</v>
      </c>
      <c r="E335" s="87">
        <v>31750</v>
      </c>
      <c r="F335" s="1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</row>
    <row r="336" spans="2:27" ht="19.5" customHeight="1" x14ac:dyDescent="0.25">
      <c r="B336" s="84" t="s">
        <v>556</v>
      </c>
      <c r="C336" s="18" t="s">
        <v>50</v>
      </c>
      <c r="D336" s="87">
        <v>0</v>
      </c>
      <c r="E336" s="87">
        <v>0</v>
      </c>
      <c r="F336" s="1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</row>
    <row r="337" spans="2:20" x14ac:dyDescent="0.25">
      <c r="B337" s="84" t="s">
        <v>557</v>
      </c>
      <c r="C337" s="16" t="s">
        <v>51</v>
      </c>
      <c r="D337" s="86">
        <v>0</v>
      </c>
      <c r="E337" s="86">
        <v>0</v>
      </c>
      <c r="F337" s="1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</row>
    <row r="338" spans="2:20" x14ac:dyDescent="0.25">
      <c r="B338" s="84" t="s">
        <v>558</v>
      </c>
      <c r="C338" s="16" t="s">
        <v>52</v>
      </c>
      <c r="D338" s="86">
        <v>0</v>
      </c>
      <c r="E338" s="86">
        <v>0</v>
      </c>
      <c r="F338" s="1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</row>
    <row r="339" spans="2:20" x14ac:dyDescent="0.25">
      <c r="B339" s="84" t="s">
        <v>559</v>
      </c>
      <c r="C339" s="18" t="s">
        <v>54</v>
      </c>
      <c r="D339" s="87">
        <v>0</v>
      </c>
      <c r="E339" s="87">
        <v>0</v>
      </c>
      <c r="F339" s="1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</row>
    <row r="340" spans="2:20" x14ac:dyDescent="0.25">
      <c r="B340" s="84" t="s">
        <v>560</v>
      </c>
      <c r="C340" s="18" t="s">
        <v>55</v>
      </c>
      <c r="D340" s="87">
        <f>D335</f>
        <v>31750</v>
      </c>
      <c r="E340" s="87">
        <f>E335</f>
        <v>31750</v>
      </c>
      <c r="F340" s="1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</row>
    <row r="341" spans="2:20" x14ac:dyDescent="0.25">
      <c r="B341" s="84" t="s">
        <v>561</v>
      </c>
      <c r="C341" s="18" t="s">
        <v>870</v>
      </c>
      <c r="D341" s="87">
        <v>0</v>
      </c>
      <c r="E341" s="87">
        <v>255027</v>
      </c>
      <c r="F341" s="1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</row>
    <row r="342" spans="2:20" x14ac:dyDescent="0.25">
      <c r="B342" s="84" t="s">
        <v>562</v>
      </c>
      <c r="C342" s="16" t="s">
        <v>869</v>
      </c>
      <c r="D342" s="86"/>
      <c r="E342" s="86"/>
      <c r="F342" s="1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</row>
    <row r="343" spans="2:20" ht="16.899999999999999" customHeight="1" x14ac:dyDescent="0.25">
      <c r="B343" s="84" t="s">
        <v>563</v>
      </c>
      <c r="C343" s="18" t="s">
        <v>56</v>
      </c>
      <c r="D343" s="87">
        <f>D341+D342</f>
        <v>0</v>
      </c>
      <c r="E343" s="87">
        <f>E341+E342</f>
        <v>255027</v>
      </c>
      <c r="F343" s="1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</row>
    <row r="344" spans="2:20" x14ac:dyDescent="0.25">
      <c r="B344" s="84" t="s">
        <v>564</v>
      </c>
      <c r="C344" s="18" t="s">
        <v>60</v>
      </c>
      <c r="D344" s="87">
        <v>0</v>
      </c>
      <c r="E344" s="87">
        <v>0</v>
      </c>
      <c r="F344" s="1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</row>
    <row r="345" spans="2:20" x14ac:dyDescent="0.25">
      <c r="B345" s="84" t="s">
        <v>565</v>
      </c>
      <c r="C345" s="18" t="s">
        <v>726</v>
      </c>
      <c r="D345" s="87">
        <f>D324+D327+D334+D340+D343+D344</f>
        <v>99247248</v>
      </c>
      <c r="E345" s="87">
        <f>E324+E327+E334+E340+E343+E344</f>
        <v>96870931</v>
      </c>
      <c r="F345" s="1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</row>
    <row r="346" spans="2:20" x14ac:dyDescent="0.25">
      <c r="B346" s="84" t="s">
        <v>566</v>
      </c>
      <c r="C346" s="16" t="s">
        <v>61</v>
      </c>
      <c r="D346" s="86">
        <v>161778334</v>
      </c>
      <c r="E346" s="86">
        <v>161778334</v>
      </c>
      <c r="F346" s="1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</row>
    <row r="347" spans="2:20" x14ac:dyDescent="0.25">
      <c r="B347" s="84" t="s">
        <v>567</v>
      </c>
      <c r="C347" s="16" t="s">
        <v>62</v>
      </c>
      <c r="D347" s="86">
        <v>0</v>
      </c>
      <c r="E347" s="86">
        <v>0</v>
      </c>
      <c r="F347" s="1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</row>
    <row r="348" spans="2:20" x14ac:dyDescent="0.25">
      <c r="B348" s="84" t="s">
        <v>568</v>
      </c>
      <c r="C348" s="16" t="s">
        <v>63</v>
      </c>
      <c r="D348" s="86">
        <v>4556036</v>
      </c>
      <c r="E348" s="86">
        <v>4556036</v>
      </c>
      <c r="F348" s="1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</row>
    <row r="349" spans="2:20" x14ac:dyDescent="0.25">
      <c r="B349" s="84" t="s">
        <v>569</v>
      </c>
      <c r="C349" s="16" t="s">
        <v>64</v>
      </c>
      <c r="D349" s="86">
        <v>-65740656</v>
      </c>
      <c r="E349" s="86">
        <v>-70971929</v>
      </c>
      <c r="F349" s="1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</row>
    <row r="350" spans="2:20" x14ac:dyDescent="0.25">
      <c r="B350" s="84" t="s">
        <v>570</v>
      </c>
      <c r="C350" s="16" t="s">
        <v>65</v>
      </c>
      <c r="D350" s="86">
        <v>0</v>
      </c>
      <c r="E350" s="86">
        <v>0</v>
      </c>
      <c r="F350" s="1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</row>
    <row r="351" spans="2:20" x14ac:dyDescent="0.25">
      <c r="B351" s="84" t="s">
        <v>571</v>
      </c>
      <c r="C351" s="16" t="s">
        <v>66</v>
      </c>
      <c r="D351" s="86">
        <v>-5231273</v>
      </c>
      <c r="E351" s="86">
        <v>-123263</v>
      </c>
      <c r="F351" s="1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</row>
    <row r="352" spans="2:20" x14ac:dyDescent="0.25">
      <c r="B352" s="84" t="s">
        <v>572</v>
      </c>
      <c r="C352" s="18" t="s">
        <v>67</v>
      </c>
      <c r="D352" s="87">
        <f>D346+D347+D348+D349+D350+D351</f>
        <v>95362441</v>
      </c>
      <c r="E352" s="87">
        <f>E346+E347+E348+E349+E350+E351</f>
        <v>95239178</v>
      </c>
      <c r="F352" s="1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</row>
    <row r="353" spans="2:20" ht="30" x14ac:dyDescent="0.25">
      <c r="B353" s="84" t="s">
        <v>573</v>
      </c>
      <c r="C353" s="81" t="s">
        <v>69</v>
      </c>
      <c r="D353" s="86">
        <v>362000</v>
      </c>
      <c r="E353" s="86">
        <v>362000</v>
      </c>
      <c r="F353" s="1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</row>
    <row r="354" spans="2:20" x14ac:dyDescent="0.25">
      <c r="B354" s="84" t="s">
        <v>574</v>
      </c>
      <c r="C354" s="16" t="s">
        <v>70</v>
      </c>
      <c r="D354" s="86">
        <v>3522807</v>
      </c>
      <c r="E354" s="86">
        <v>885424</v>
      </c>
      <c r="F354" s="1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</row>
    <row r="355" spans="2:20" x14ac:dyDescent="0.25">
      <c r="B355" s="84" t="s">
        <v>575</v>
      </c>
      <c r="C355" s="18" t="s">
        <v>71</v>
      </c>
      <c r="D355" s="87">
        <f>D353+D354</f>
        <v>3884807</v>
      </c>
      <c r="E355" s="87">
        <f>E353+E354</f>
        <v>1247424</v>
      </c>
      <c r="F355" s="1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</row>
    <row r="356" spans="2:20" ht="31.5" x14ac:dyDescent="0.25">
      <c r="B356" s="84" t="s">
        <v>576</v>
      </c>
      <c r="C356" s="18" t="s">
        <v>75</v>
      </c>
      <c r="D356" s="87"/>
      <c r="E356" s="87">
        <v>343044</v>
      </c>
      <c r="F356" s="1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</row>
    <row r="357" spans="2:20" x14ac:dyDescent="0.25">
      <c r="B357" s="84" t="s">
        <v>577</v>
      </c>
      <c r="C357" s="18" t="s">
        <v>78</v>
      </c>
      <c r="D357" s="87">
        <v>0</v>
      </c>
      <c r="E357" s="87">
        <v>41285</v>
      </c>
      <c r="F357" s="1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</row>
    <row r="358" spans="2:20" x14ac:dyDescent="0.25">
      <c r="B358" s="84" t="s">
        <v>578</v>
      </c>
      <c r="C358" s="18" t="s">
        <v>79</v>
      </c>
      <c r="D358" s="87">
        <f>D355+D356+D357</f>
        <v>3884807</v>
      </c>
      <c r="E358" s="87">
        <f>E355+E356+E357</f>
        <v>1631753</v>
      </c>
      <c r="F358" s="1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</row>
    <row r="359" spans="2:20" ht="31.5" x14ac:dyDescent="0.25">
      <c r="B359" s="84" t="s">
        <v>579</v>
      </c>
      <c r="C359" s="18" t="s">
        <v>80</v>
      </c>
      <c r="D359" s="87">
        <v>0</v>
      </c>
      <c r="E359" s="87">
        <v>0</v>
      </c>
      <c r="F359" s="1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</row>
    <row r="360" spans="2:20" x14ac:dyDescent="0.25">
      <c r="B360" s="84" t="s">
        <v>580</v>
      </c>
      <c r="C360" s="16" t="s">
        <v>82</v>
      </c>
      <c r="D360" s="86">
        <v>0</v>
      </c>
      <c r="E360" s="86">
        <v>0</v>
      </c>
      <c r="F360" s="1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</row>
    <row r="361" spans="2:20" x14ac:dyDescent="0.25">
      <c r="B361" s="84" t="s">
        <v>581</v>
      </c>
      <c r="C361" s="18" t="s">
        <v>84</v>
      </c>
      <c r="D361" s="87">
        <f>D360</f>
        <v>0</v>
      </c>
      <c r="E361" s="87">
        <f>E360</f>
        <v>0</v>
      </c>
      <c r="F361" s="1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</row>
    <row r="362" spans="2:20" x14ac:dyDescent="0.25">
      <c r="B362" s="84" t="s">
        <v>582</v>
      </c>
      <c r="C362" s="18" t="s">
        <v>85</v>
      </c>
      <c r="D362" s="87">
        <f>D352+D358+D359+D361</f>
        <v>99247248</v>
      </c>
      <c r="E362" s="87">
        <f>E352+E358+E359+E361</f>
        <v>96870931</v>
      </c>
      <c r="F362" s="1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</row>
    <row r="363" spans="2:20" x14ac:dyDescent="0.25">
      <c r="B363" s="11"/>
      <c r="C363" s="17"/>
      <c r="D363" s="36"/>
      <c r="E363" s="36"/>
      <c r="F363" s="1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</row>
    <row r="364" spans="2:20" x14ac:dyDescent="0.25">
      <c r="B364" s="504" t="s">
        <v>1082</v>
      </c>
      <c r="C364" s="504"/>
      <c r="D364" s="504"/>
      <c r="E364" s="21"/>
      <c r="F364" s="1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</row>
    <row r="365" spans="2:20" x14ac:dyDescent="0.25">
      <c r="B365" s="11"/>
      <c r="C365" s="17"/>
      <c r="D365" s="21"/>
      <c r="E365" s="21"/>
      <c r="F365" s="1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</row>
    <row r="366" spans="2:20" x14ac:dyDescent="0.25">
      <c r="B366" s="11"/>
      <c r="C366" s="501" t="s">
        <v>1034</v>
      </c>
      <c r="D366" s="501"/>
      <c r="E366" s="21"/>
      <c r="F366" s="1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</row>
    <row r="367" spans="2:20" ht="31.5" x14ac:dyDescent="0.25">
      <c r="B367" s="88" t="s">
        <v>745</v>
      </c>
      <c r="C367" s="89" t="s">
        <v>534</v>
      </c>
      <c r="D367" s="89" t="s">
        <v>765</v>
      </c>
      <c r="E367" s="21"/>
      <c r="F367" s="1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</row>
    <row r="368" spans="2:20" x14ac:dyDescent="0.25">
      <c r="B368" s="99" t="s">
        <v>537</v>
      </c>
      <c r="C368" s="16" t="s">
        <v>160</v>
      </c>
      <c r="D368" s="86">
        <v>464631</v>
      </c>
      <c r="E368" s="21"/>
      <c r="F368" s="1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</row>
    <row r="369" spans="2:20" x14ac:dyDescent="0.25">
      <c r="B369" s="99" t="s">
        <v>538</v>
      </c>
      <c r="C369" s="16" t="s">
        <v>161</v>
      </c>
      <c r="D369" s="86">
        <v>138027359</v>
      </c>
      <c r="E369" s="21"/>
      <c r="F369" s="1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</row>
    <row r="370" spans="2:20" x14ac:dyDescent="0.25">
      <c r="B370" s="99" t="s">
        <v>539</v>
      </c>
      <c r="C370" s="18" t="s">
        <v>162</v>
      </c>
      <c r="D370" s="87">
        <f>D368-D369</f>
        <v>-137562728</v>
      </c>
      <c r="E370" s="21"/>
      <c r="F370" s="1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</row>
    <row r="371" spans="2:20" x14ac:dyDescent="0.25">
      <c r="B371" s="99" t="s">
        <v>540</v>
      </c>
      <c r="C371" s="16" t="s">
        <v>163</v>
      </c>
      <c r="D371" s="86">
        <v>137692069</v>
      </c>
      <c r="E371" s="21"/>
      <c r="F371" s="1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</row>
    <row r="372" spans="2:20" x14ac:dyDescent="0.25">
      <c r="B372" s="99" t="s">
        <v>541</v>
      </c>
      <c r="C372" s="16" t="s">
        <v>164</v>
      </c>
      <c r="D372" s="86">
        <v>0</v>
      </c>
      <c r="E372" s="21"/>
      <c r="F372" s="1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</row>
    <row r="373" spans="2:20" x14ac:dyDescent="0.25">
      <c r="B373" s="99" t="s">
        <v>542</v>
      </c>
      <c r="C373" s="18" t="s">
        <v>165</v>
      </c>
      <c r="D373" s="87">
        <f>D371-D372</f>
        <v>137692069</v>
      </c>
      <c r="E373" s="21"/>
      <c r="F373" s="1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</row>
    <row r="374" spans="2:20" x14ac:dyDescent="0.25">
      <c r="B374" s="99" t="s">
        <v>543</v>
      </c>
      <c r="C374" s="18" t="s">
        <v>166</v>
      </c>
      <c r="D374" s="87">
        <f>D370+D373</f>
        <v>129341</v>
      </c>
      <c r="E374" s="21"/>
      <c r="F374" s="1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</row>
    <row r="375" spans="2:20" x14ac:dyDescent="0.25">
      <c r="B375" s="99" t="s">
        <v>544</v>
      </c>
      <c r="C375" s="16" t="s">
        <v>167</v>
      </c>
      <c r="D375" s="86">
        <v>0</v>
      </c>
      <c r="E375" s="21"/>
      <c r="F375" s="1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</row>
    <row r="376" spans="2:20" x14ac:dyDescent="0.25">
      <c r="B376" s="99" t="s">
        <v>545</v>
      </c>
      <c r="C376" s="16" t="s">
        <v>168</v>
      </c>
      <c r="D376" s="86">
        <v>0</v>
      </c>
      <c r="E376" s="21"/>
      <c r="F376" s="1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</row>
    <row r="377" spans="2:20" x14ac:dyDescent="0.25">
      <c r="B377" s="99" t="s">
        <v>546</v>
      </c>
      <c r="C377" s="18" t="s">
        <v>169</v>
      </c>
      <c r="D377" s="87">
        <v>0</v>
      </c>
      <c r="E377" s="21"/>
      <c r="F377" s="1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</row>
    <row r="378" spans="2:20" x14ac:dyDescent="0.25">
      <c r="B378" s="99" t="s">
        <v>547</v>
      </c>
      <c r="C378" s="16" t="s">
        <v>170</v>
      </c>
      <c r="D378" s="86">
        <v>0</v>
      </c>
      <c r="E378" s="21"/>
      <c r="F378" s="1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</row>
    <row r="379" spans="2:20" x14ac:dyDescent="0.25">
      <c r="B379" s="99" t="s">
        <v>548</v>
      </c>
      <c r="C379" s="16" t="s">
        <v>171</v>
      </c>
      <c r="D379" s="86">
        <v>0</v>
      </c>
      <c r="E379" s="21"/>
      <c r="F379" s="1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</row>
    <row r="380" spans="2:20" x14ac:dyDescent="0.25">
      <c r="B380" s="99" t="s">
        <v>549</v>
      </c>
      <c r="C380" s="18" t="s">
        <v>172</v>
      </c>
      <c r="D380" s="87">
        <v>0</v>
      </c>
      <c r="E380" s="21"/>
      <c r="F380" s="1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</row>
    <row r="381" spans="2:20" x14ac:dyDescent="0.25">
      <c r="B381" s="99" t="s">
        <v>550</v>
      </c>
      <c r="C381" s="18" t="s">
        <v>173</v>
      </c>
      <c r="D381" s="87">
        <v>0</v>
      </c>
      <c r="E381" s="21"/>
      <c r="F381" s="1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</row>
    <row r="382" spans="2:20" x14ac:dyDescent="0.25">
      <c r="B382" s="99" t="s">
        <v>551</v>
      </c>
      <c r="C382" s="18" t="s">
        <v>174</v>
      </c>
      <c r="D382" s="87">
        <f>D374+D381</f>
        <v>129341</v>
      </c>
      <c r="E382" s="21"/>
      <c r="F382" s="1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</row>
    <row r="383" spans="2:20" x14ac:dyDescent="0.25">
      <c r="B383" s="99" t="s">
        <v>552</v>
      </c>
      <c r="C383" s="18" t="s">
        <v>175</v>
      </c>
      <c r="D383" s="87">
        <v>129341</v>
      </c>
      <c r="E383" s="21"/>
      <c r="F383" s="1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</row>
    <row r="384" spans="2:20" x14ac:dyDescent="0.25">
      <c r="B384" s="99" t="s">
        <v>553</v>
      </c>
      <c r="C384" s="18" t="s">
        <v>176</v>
      </c>
      <c r="D384" s="87">
        <f>D374-D383</f>
        <v>0</v>
      </c>
      <c r="E384" s="21"/>
      <c r="F384" s="1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</row>
    <row r="385" spans="2:20" ht="19.5" customHeight="1" x14ac:dyDescent="0.25">
      <c r="B385" s="99" t="s">
        <v>554</v>
      </c>
      <c r="C385" s="18" t="s">
        <v>177</v>
      </c>
      <c r="D385" s="87">
        <v>0</v>
      </c>
      <c r="E385" s="21"/>
      <c r="F385" s="1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</row>
    <row r="386" spans="2:20" x14ac:dyDescent="0.25">
      <c r="B386" s="99" t="s">
        <v>555</v>
      </c>
      <c r="C386" s="18" t="s">
        <v>178</v>
      </c>
      <c r="D386" s="87">
        <v>0</v>
      </c>
      <c r="E386" s="21"/>
      <c r="F386" s="1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</row>
    <row r="387" spans="2:20" x14ac:dyDescent="0.25">
      <c r="B387" s="7"/>
      <c r="C387" s="7"/>
      <c r="D387" s="7"/>
      <c r="E387" s="7"/>
      <c r="F387" s="1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</row>
    <row r="388" spans="2:20" x14ac:dyDescent="0.25">
      <c r="B388" s="502" t="s">
        <v>1083</v>
      </c>
      <c r="C388" s="502"/>
      <c r="D388" s="502"/>
      <c r="E388" s="502"/>
      <c r="F388" s="1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</row>
    <row r="389" spans="2:20" x14ac:dyDescent="0.25">
      <c r="B389" s="7"/>
      <c r="C389" s="7"/>
      <c r="D389" s="7"/>
      <c r="E389" s="113" t="s">
        <v>1034</v>
      </c>
      <c r="F389" s="1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</row>
    <row r="390" spans="2:20" x14ac:dyDescent="0.25">
      <c r="B390" s="79" t="s">
        <v>730</v>
      </c>
      <c r="C390" s="79" t="s">
        <v>534</v>
      </c>
      <c r="D390" s="85" t="s">
        <v>743</v>
      </c>
      <c r="E390" s="79" t="s">
        <v>744</v>
      </c>
      <c r="F390" s="1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</row>
    <row r="391" spans="2:20" x14ac:dyDescent="0.25">
      <c r="B391" s="92"/>
      <c r="C391" s="92"/>
      <c r="D391" s="92"/>
      <c r="E391" s="92"/>
      <c r="F391" s="1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</row>
    <row r="392" spans="2:20" x14ac:dyDescent="0.25">
      <c r="B392" s="96" t="s">
        <v>537</v>
      </c>
      <c r="C392" s="16" t="s">
        <v>772</v>
      </c>
      <c r="D392" s="86"/>
      <c r="E392" s="86"/>
      <c r="F392" s="1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</row>
    <row r="393" spans="2:20" ht="14.25" customHeight="1" x14ac:dyDescent="0.25">
      <c r="B393" s="96" t="s">
        <v>538</v>
      </c>
      <c r="C393" s="16" t="s">
        <v>773</v>
      </c>
      <c r="D393" s="86">
        <v>71210</v>
      </c>
      <c r="E393" s="86">
        <v>464631</v>
      </c>
      <c r="F393" s="1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</row>
    <row r="394" spans="2:20" x14ac:dyDescent="0.25">
      <c r="B394" s="96" t="s">
        <v>539</v>
      </c>
      <c r="C394" s="16" t="s">
        <v>774</v>
      </c>
      <c r="D394" s="86">
        <v>0</v>
      </c>
      <c r="E394" s="86">
        <v>0</v>
      </c>
      <c r="F394" s="1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</row>
    <row r="395" spans="2:20" x14ac:dyDescent="0.25">
      <c r="B395" s="96" t="s">
        <v>540</v>
      </c>
      <c r="C395" s="18" t="s">
        <v>847</v>
      </c>
      <c r="D395" s="87">
        <f>SUM(D392:D394)</f>
        <v>71210</v>
      </c>
      <c r="E395" s="87">
        <f>SUM(E392:E394)</f>
        <v>464631</v>
      </c>
      <c r="F395" s="1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</row>
    <row r="396" spans="2:20" x14ac:dyDescent="0.25">
      <c r="B396" s="96" t="s">
        <v>541</v>
      </c>
      <c r="C396" s="16" t="s">
        <v>775</v>
      </c>
      <c r="D396" s="86">
        <v>0</v>
      </c>
      <c r="E396" s="86">
        <v>0</v>
      </c>
      <c r="F396" s="1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</row>
    <row r="397" spans="2:20" x14ac:dyDescent="0.25">
      <c r="B397" s="96" t="s">
        <v>542</v>
      </c>
      <c r="C397" s="16" t="s">
        <v>776</v>
      </c>
      <c r="D397" s="86">
        <v>0</v>
      </c>
      <c r="E397" s="86">
        <v>0</v>
      </c>
      <c r="F397" s="1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</row>
    <row r="398" spans="2:20" x14ac:dyDescent="0.25">
      <c r="B398" s="96" t="s">
        <v>543</v>
      </c>
      <c r="C398" s="18" t="s">
        <v>848</v>
      </c>
      <c r="D398" s="87">
        <f>SUM(D396:D397)</f>
        <v>0</v>
      </c>
      <c r="E398" s="87">
        <f>SUM(E396:E397)</f>
        <v>0</v>
      </c>
      <c r="F398" s="1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</row>
    <row r="399" spans="2:20" x14ac:dyDescent="0.25">
      <c r="B399" s="96" t="s">
        <v>544</v>
      </c>
      <c r="C399" s="16" t="s">
        <v>777</v>
      </c>
      <c r="D399" s="86">
        <v>142581662</v>
      </c>
      <c r="E399" s="86">
        <v>137602678</v>
      </c>
      <c r="F399" s="1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</row>
    <row r="400" spans="2:20" ht="15.6" customHeight="1" x14ac:dyDescent="0.25">
      <c r="B400" s="96" t="s">
        <v>545</v>
      </c>
      <c r="C400" s="16" t="s">
        <v>778</v>
      </c>
      <c r="D400" s="86"/>
      <c r="E400" s="86"/>
      <c r="F400" s="1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</row>
    <row r="401" spans="2:20" ht="15.6" customHeight="1" x14ac:dyDescent="0.25">
      <c r="B401" s="96" t="s">
        <v>546</v>
      </c>
      <c r="C401" s="16" t="s">
        <v>845</v>
      </c>
      <c r="D401" s="86"/>
      <c r="E401" s="86"/>
      <c r="F401" s="1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</row>
    <row r="402" spans="2:20" x14ac:dyDescent="0.25">
      <c r="B402" s="96" t="s">
        <v>547</v>
      </c>
      <c r="C402" s="16" t="s">
        <v>414</v>
      </c>
      <c r="D402" s="86">
        <v>0</v>
      </c>
      <c r="E402" s="86">
        <v>0</v>
      </c>
      <c r="F402" s="1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</row>
    <row r="403" spans="2:20" x14ac:dyDescent="0.25">
      <c r="B403" s="96" t="s">
        <v>548</v>
      </c>
      <c r="C403" s="18" t="s">
        <v>846</v>
      </c>
      <c r="D403" s="87">
        <f>SUM(D399:D402)</f>
        <v>142581662</v>
      </c>
      <c r="E403" s="87">
        <f>SUM(E399:E402)</f>
        <v>137602678</v>
      </c>
      <c r="F403" s="1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</row>
    <row r="404" spans="2:20" x14ac:dyDescent="0.25">
      <c r="B404" s="96" t="s">
        <v>549</v>
      </c>
      <c r="C404" s="16" t="s">
        <v>849</v>
      </c>
      <c r="D404" s="86">
        <v>2043871</v>
      </c>
      <c r="E404" s="86">
        <v>1576664</v>
      </c>
      <c r="F404" s="1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</row>
    <row r="405" spans="2:20" x14ac:dyDescent="0.25">
      <c r="B405" s="96" t="s">
        <v>550</v>
      </c>
      <c r="C405" s="16" t="s">
        <v>850</v>
      </c>
      <c r="D405" s="86">
        <v>25749834</v>
      </c>
      <c r="E405" s="86">
        <v>19836594</v>
      </c>
      <c r="F405" s="1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</row>
    <row r="406" spans="2:20" x14ac:dyDescent="0.25">
      <c r="B406" s="96" t="s">
        <v>551</v>
      </c>
      <c r="C406" s="16" t="s">
        <v>851</v>
      </c>
      <c r="D406" s="86">
        <v>0</v>
      </c>
      <c r="E406" s="86">
        <v>0</v>
      </c>
      <c r="F406" s="1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</row>
    <row r="407" spans="2:20" x14ac:dyDescent="0.25">
      <c r="B407" s="96" t="s">
        <v>552</v>
      </c>
      <c r="C407" s="16" t="s">
        <v>415</v>
      </c>
      <c r="D407" s="86">
        <v>0</v>
      </c>
      <c r="E407" s="86">
        <v>0</v>
      </c>
      <c r="F407" s="1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</row>
    <row r="408" spans="2:20" x14ac:dyDescent="0.25">
      <c r="B408" s="96" t="s">
        <v>553</v>
      </c>
      <c r="C408" s="18" t="s">
        <v>852</v>
      </c>
      <c r="D408" s="87">
        <f>SUM(D404:D407)</f>
        <v>27793705</v>
      </c>
      <c r="E408" s="87">
        <f>SUM(E404:E407)</f>
        <v>21413258</v>
      </c>
      <c r="F408" s="1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</row>
    <row r="409" spans="2:20" x14ac:dyDescent="0.25">
      <c r="B409" s="96" t="s">
        <v>554</v>
      </c>
      <c r="C409" s="16" t="s">
        <v>416</v>
      </c>
      <c r="D409" s="86">
        <v>87785440</v>
      </c>
      <c r="E409" s="86">
        <v>87163157</v>
      </c>
      <c r="F409" s="1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</row>
    <row r="410" spans="2:20" x14ac:dyDescent="0.25">
      <c r="B410" s="96" t="s">
        <v>555</v>
      </c>
      <c r="C410" s="16" t="s">
        <v>417</v>
      </c>
      <c r="D410" s="86">
        <v>4176576</v>
      </c>
      <c r="E410" s="86">
        <v>5409444</v>
      </c>
      <c r="F410" s="1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</row>
    <row r="411" spans="2:20" x14ac:dyDescent="0.25">
      <c r="B411" s="96" t="s">
        <v>556</v>
      </c>
      <c r="C411" s="16" t="s">
        <v>418</v>
      </c>
      <c r="D411" s="86">
        <v>17777291</v>
      </c>
      <c r="E411" s="86">
        <v>15400215</v>
      </c>
      <c r="F411" s="1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</row>
    <row r="412" spans="2:20" x14ac:dyDescent="0.25">
      <c r="B412" s="96" t="s">
        <v>557</v>
      </c>
      <c r="C412" s="18" t="s">
        <v>853</v>
      </c>
      <c r="D412" s="87">
        <f>D409+D410+D411</f>
        <v>109739307</v>
      </c>
      <c r="E412" s="87">
        <f>E409+E410+E411</f>
        <v>107972816</v>
      </c>
      <c r="F412" s="1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</row>
    <row r="413" spans="2:20" x14ac:dyDescent="0.25">
      <c r="B413" s="96" t="s">
        <v>558</v>
      </c>
      <c r="C413" s="18" t="s">
        <v>779</v>
      </c>
      <c r="D413" s="87">
        <v>3302043</v>
      </c>
      <c r="E413" s="87">
        <v>3387978</v>
      </c>
      <c r="F413" s="1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</row>
    <row r="414" spans="2:20" x14ac:dyDescent="0.25">
      <c r="B414" s="96" t="s">
        <v>559</v>
      </c>
      <c r="C414" s="18" t="s">
        <v>780</v>
      </c>
      <c r="D414" s="87">
        <v>6557381</v>
      </c>
      <c r="E414" s="87">
        <v>4960524</v>
      </c>
      <c r="F414" s="1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</row>
    <row r="415" spans="2:20" x14ac:dyDescent="0.25">
      <c r="B415" s="96" t="s">
        <v>560</v>
      </c>
      <c r="C415" s="18" t="s">
        <v>854</v>
      </c>
      <c r="D415" s="87">
        <f>D395+D398+D403-D408-D412-D413-D414</f>
        <v>-4739564</v>
      </c>
      <c r="E415" s="87">
        <f>E395+E398+E403-E408-E412-E413-E414</f>
        <v>332733</v>
      </c>
      <c r="F415" s="1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</row>
    <row r="416" spans="2:20" x14ac:dyDescent="0.25">
      <c r="B416" s="96" t="s">
        <v>561</v>
      </c>
      <c r="C416" s="16" t="s">
        <v>855</v>
      </c>
      <c r="D416" s="86">
        <v>0</v>
      </c>
      <c r="E416" s="86">
        <v>0</v>
      </c>
      <c r="F416" s="1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</row>
    <row r="417" spans="2:20" ht="31.5" x14ac:dyDescent="0.25">
      <c r="B417" s="96" t="s">
        <v>562</v>
      </c>
      <c r="C417" s="16" t="s">
        <v>856</v>
      </c>
      <c r="D417" s="86"/>
      <c r="E417" s="86"/>
      <c r="F417" s="1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</row>
    <row r="418" spans="2:20" ht="16.5" customHeight="1" x14ac:dyDescent="0.25">
      <c r="B418" s="96" t="s">
        <v>563</v>
      </c>
      <c r="C418" s="16" t="s">
        <v>857</v>
      </c>
      <c r="D418" s="86">
        <v>0</v>
      </c>
      <c r="E418" s="86">
        <v>0</v>
      </c>
      <c r="F418" s="1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</row>
    <row r="419" spans="2:20" ht="18" customHeight="1" x14ac:dyDescent="0.25">
      <c r="B419" s="96" t="s">
        <v>564</v>
      </c>
      <c r="C419" s="16" t="s">
        <v>858</v>
      </c>
      <c r="D419" s="86">
        <v>0</v>
      </c>
      <c r="E419" s="86">
        <v>0</v>
      </c>
      <c r="F419" s="1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</row>
    <row r="420" spans="2:20" x14ac:dyDescent="0.25">
      <c r="B420" s="96" t="s">
        <v>565</v>
      </c>
      <c r="C420" s="16" t="s">
        <v>859</v>
      </c>
      <c r="D420" s="86"/>
      <c r="E420" s="86"/>
      <c r="F420" s="1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</row>
    <row r="421" spans="2:20" ht="31.5" x14ac:dyDescent="0.25">
      <c r="B421" s="96" t="s">
        <v>566</v>
      </c>
      <c r="C421" s="18" t="s">
        <v>860</v>
      </c>
      <c r="D421" s="87">
        <f>D417+D418+D419+D420</f>
        <v>0</v>
      </c>
      <c r="E421" s="87">
        <f>E417+E418+E419+E420</f>
        <v>0</v>
      </c>
      <c r="F421" s="1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</row>
    <row r="422" spans="2:20" x14ac:dyDescent="0.25">
      <c r="B422" s="96" t="s">
        <v>567</v>
      </c>
      <c r="C422" s="18" t="s">
        <v>861</v>
      </c>
      <c r="D422" s="87"/>
      <c r="E422" s="87"/>
      <c r="F422" s="1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</row>
    <row r="423" spans="2:20" ht="31.5" x14ac:dyDescent="0.25">
      <c r="B423" s="96" t="s">
        <v>568</v>
      </c>
      <c r="C423" s="16" t="s">
        <v>862</v>
      </c>
      <c r="D423" s="86"/>
      <c r="E423" s="86"/>
      <c r="F423" s="1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</row>
    <row r="424" spans="2:20" x14ac:dyDescent="0.25">
      <c r="B424" s="96" t="s">
        <v>569</v>
      </c>
      <c r="C424" s="16" t="s">
        <v>863</v>
      </c>
      <c r="D424" s="86"/>
      <c r="E424" s="86"/>
      <c r="F424" s="1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</row>
    <row r="425" spans="2:20" x14ac:dyDescent="0.25">
      <c r="B425" s="96" t="s">
        <v>570</v>
      </c>
      <c r="C425" s="16" t="s">
        <v>864</v>
      </c>
      <c r="D425" s="86">
        <v>0</v>
      </c>
      <c r="E425" s="86">
        <v>0</v>
      </c>
      <c r="F425" s="1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</row>
    <row r="426" spans="2:20" x14ac:dyDescent="0.25">
      <c r="B426" s="96" t="s">
        <v>571</v>
      </c>
      <c r="C426" s="16" t="s">
        <v>865</v>
      </c>
      <c r="D426" s="86">
        <v>491709</v>
      </c>
      <c r="E426" s="86">
        <v>455996</v>
      </c>
      <c r="F426" s="1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</row>
    <row r="427" spans="2:20" x14ac:dyDescent="0.25">
      <c r="B427" s="96" t="s">
        <v>572</v>
      </c>
      <c r="C427" s="18" t="s">
        <v>866</v>
      </c>
      <c r="D427" s="87">
        <f>SUM(D422:D426)</f>
        <v>491709</v>
      </c>
      <c r="E427" s="87">
        <f>SUM(E422:E426)</f>
        <v>455996</v>
      </c>
      <c r="F427" s="1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</row>
    <row r="428" spans="2:20" x14ac:dyDescent="0.25">
      <c r="B428" s="96" t="s">
        <v>573</v>
      </c>
      <c r="C428" s="18" t="s">
        <v>867</v>
      </c>
      <c r="D428" s="87">
        <f>D421-D427</f>
        <v>-491709</v>
      </c>
      <c r="E428" s="87">
        <f>E421-E427</f>
        <v>-455996</v>
      </c>
      <c r="F428" s="1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</row>
    <row r="429" spans="2:20" x14ac:dyDescent="0.25">
      <c r="B429" s="96" t="s">
        <v>574</v>
      </c>
      <c r="C429" s="18" t="s">
        <v>868</v>
      </c>
      <c r="D429" s="87">
        <f>D415+D428</f>
        <v>-5231273</v>
      </c>
      <c r="E429" s="87">
        <f>E415+E428</f>
        <v>-123263</v>
      </c>
      <c r="F429" s="1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</row>
    <row r="430" spans="2:20" x14ac:dyDescent="0.25">
      <c r="B430" s="37"/>
      <c r="C430" s="24"/>
      <c r="D430" s="38"/>
      <c r="E430" s="38"/>
      <c r="F430" s="1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</row>
    <row r="431" spans="2:20" x14ac:dyDescent="0.25">
      <c r="B431" s="37"/>
      <c r="C431" s="503" t="s">
        <v>1084</v>
      </c>
      <c r="D431" s="503"/>
      <c r="E431" s="38"/>
      <c r="F431" s="1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</row>
    <row r="432" spans="2:20" x14ac:dyDescent="0.25">
      <c r="B432" s="37"/>
      <c r="C432" s="24"/>
      <c r="D432" s="38"/>
      <c r="E432" s="38"/>
      <c r="F432" s="1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</row>
    <row r="433" spans="2:20" x14ac:dyDescent="0.25">
      <c r="B433" s="7"/>
      <c r="C433" s="7"/>
      <c r="D433" s="7"/>
      <c r="E433" s="113" t="s">
        <v>1034</v>
      </c>
      <c r="F433" s="1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</row>
    <row r="434" spans="2:20" x14ac:dyDescent="0.25">
      <c r="B434" s="82" t="s">
        <v>719</v>
      </c>
      <c r="C434" s="79" t="s">
        <v>673</v>
      </c>
      <c r="D434" s="85" t="s">
        <v>728</v>
      </c>
      <c r="E434" s="57" t="s">
        <v>729</v>
      </c>
      <c r="F434" s="1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</row>
    <row r="435" spans="2:20" x14ac:dyDescent="0.25">
      <c r="B435" s="83" t="s">
        <v>537</v>
      </c>
      <c r="C435" s="16" t="s">
        <v>782</v>
      </c>
      <c r="D435" s="86">
        <v>1415</v>
      </c>
      <c r="E435" s="86">
        <v>0</v>
      </c>
      <c r="F435" s="1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</row>
    <row r="436" spans="2:20" x14ac:dyDescent="0.25">
      <c r="B436" s="83" t="s">
        <v>538</v>
      </c>
      <c r="C436" s="18" t="s">
        <v>784</v>
      </c>
      <c r="D436" s="87">
        <f>D435</f>
        <v>1415</v>
      </c>
      <c r="E436" s="87">
        <f>E435</f>
        <v>0</v>
      </c>
      <c r="F436" s="1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</row>
    <row r="437" spans="2:20" x14ac:dyDescent="0.25">
      <c r="B437" s="83" t="s">
        <v>539</v>
      </c>
      <c r="C437" s="16" t="s">
        <v>785</v>
      </c>
      <c r="D437" s="86">
        <v>90366537</v>
      </c>
      <c r="E437" s="86">
        <v>87612989</v>
      </c>
      <c r="F437" s="1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</row>
    <row r="438" spans="2:20" x14ac:dyDescent="0.25">
      <c r="B438" s="83" t="s">
        <v>540</v>
      </c>
      <c r="C438" s="16" t="s">
        <v>786</v>
      </c>
      <c r="D438" s="86">
        <v>1467657</v>
      </c>
      <c r="E438" s="86">
        <v>1765638</v>
      </c>
      <c r="F438" s="1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</row>
    <row r="439" spans="2:20" x14ac:dyDescent="0.25">
      <c r="B439" s="83" t="s">
        <v>541</v>
      </c>
      <c r="C439" s="18" t="s">
        <v>790</v>
      </c>
      <c r="D439" s="87">
        <f>D437+D438</f>
        <v>91834194</v>
      </c>
      <c r="E439" s="87">
        <f>E437+E438</f>
        <v>89378627</v>
      </c>
      <c r="F439" s="1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</row>
    <row r="440" spans="2:20" x14ac:dyDescent="0.25">
      <c r="B440" s="83" t="s">
        <v>542</v>
      </c>
      <c r="C440" s="18" t="s">
        <v>801</v>
      </c>
      <c r="D440" s="87">
        <v>0</v>
      </c>
      <c r="E440" s="87">
        <v>0</v>
      </c>
      <c r="F440" s="1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</row>
    <row r="441" spans="2:20" ht="16.899999999999999" customHeight="1" x14ac:dyDescent="0.25">
      <c r="B441" s="83" t="s">
        <v>543</v>
      </c>
      <c r="C441" s="18" t="s">
        <v>2</v>
      </c>
      <c r="D441" s="87">
        <v>0</v>
      </c>
      <c r="E441" s="87">
        <v>0</v>
      </c>
      <c r="F441" s="1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</row>
    <row r="442" spans="2:20" ht="31.5" x14ac:dyDescent="0.25">
      <c r="B442" s="83" t="s">
        <v>544</v>
      </c>
      <c r="C442" s="18" t="s">
        <v>3</v>
      </c>
      <c r="D442" s="87">
        <f>D436+D439+D440+D441</f>
        <v>91835609</v>
      </c>
      <c r="E442" s="87">
        <f>E436+E439+E440+E441</f>
        <v>89378627</v>
      </c>
      <c r="F442" s="1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</row>
    <row r="443" spans="2:20" x14ac:dyDescent="0.25">
      <c r="B443" s="83" t="s">
        <v>545</v>
      </c>
      <c r="C443" s="18" t="s">
        <v>9</v>
      </c>
      <c r="D443" s="87">
        <v>0</v>
      </c>
      <c r="E443" s="87">
        <v>0</v>
      </c>
      <c r="F443" s="1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</row>
    <row r="444" spans="2:20" x14ac:dyDescent="0.25">
      <c r="B444" s="83" t="s">
        <v>546</v>
      </c>
      <c r="C444" s="18" t="s">
        <v>17</v>
      </c>
      <c r="D444" s="87">
        <v>0</v>
      </c>
      <c r="E444" s="87">
        <v>0</v>
      </c>
      <c r="F444" s="1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</row>
    <row r="445" spans="2:20" x14ac:dyDescent="0.25">
      <c r="B445" s="83" t="s">
        <v>547</v>
      </c>
      <c r="C445" s="18" t="s">
        <v>18</v>
      </c>
      <c r="D445" s="87">
        <v>0</v>
      </c>
      <c r="E445" s="87">
        <v>0</v>
      </c>
      <c r="F445" s="1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</row>
    <row r="446" spans="2:20" x14ac:dyDescent="0.25">
      <c r="B446" s="83" t="s">
        <v>548</v>
      </c>
      <c r="C446" s="18" t="s">
        <v>21</v>
      </c>
      <c r="D446" s="87">
        <v>0</v>
      </c>
      <c r="E446" s="87">
        <v>0</v>
      </c>
      <c r="F446" s="1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</row>
    <row r="447" spans="2:20" x14ac:dyDescent="0.25">
      <c r="B447" s="83" t="s">
        <v>549</v>
      </c>
      <c r="C447" s="18" t="s">
        <v>25</v>
      </c>
      <c r="D447" s="87">
        <v>0</v>
      </c>
      <c r="E447" s="87">
        <v>0</v>
      </c>
      <c r="F447" s="1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</row>
    <row r="448" spans="2:20" x14ac:dyDescent="0.25">
      <c r="B448" s="83" t="s">
        <v>550</v>
      </c>
      <c r="C448" s="16" t="s">
        <v>26</v>
      </c>
      <c r="D448" s="86">
        <v>67712</v>
      </c>
      <c r="E448" s="86">
        <v>130003</v>
      </c>
      <c r="F448" s="1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</row>
    <row r="449" spans="2:20" x14ac:dyDescent="0.25">
      <c r="B449" s="83" t="s">
        <v>551</v>
      </c>
      <c r="C449" s="16" t="s">
        <v>27</v>
      </c>
      <c r="D449" s="86">
        <v>0</v>
      </c>
      <c r="E449" s="86">
        <v>0</v>
      </c>
      <c r="F449" s="1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</row>
    <row r="450" spans="2:20" x14ac:dyDescent="0.25">
      <c r="B450" s="83" t="s">
        <v>552</v>
      </c>
      <c r="C450" s="18" t="s">
        <v>28</v>
      </c>
      <c r="D450" s="87">
        <f>D448</f>
        <v>67712</v>
      </c>
      <c r="E450" s="87">
        <f>E448</f>
        <v>130003</v>
      </c>
      <c r="F450" s="1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</row>
    <row r="451" spans="2:20" x14ac:dyDescent="0.25">
      <c r="B451" s="83" t="s">
        <v>553</v>
      </c>
      <c r="C451" s="18" t="s">
        <v>31</v>
      </c>
      <c r="D451" s="87">
        <v>0</v>
      </c>
      <c r="E451" s="87">
        <v>0</v>
      </c>
      <c r="F451" s="1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</row>
    <row r="452" spans="2:20" x14ac:dyDescent="0.25">
      <c r="B452" s="83" t="s">
        <v>554</v>
      </c>
      <c r="C452" s="18" t="s">
        <v>32</v>
      </c>
      <c r="D452" s="87">
        <f>D450</f>
        <v>67712</v>
      </c>
      <c r="E452" s="87">
        <f>E450</f>
        <v>130003</v>
      </c>
      <c r="F452" s="1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</row>
    <row r="453" spans="2:20" x14ac:dyDescent="0.25">
      <c r="B453" s="83" t="s">
        <v>555</v>
      </c>
      <c r="C453" s="18" t="s">
        <v>47</v>
      </c>
      <c r="D453" s="87">
        <v>0</v>
      </c>
      <c r="E453" s="87">
        <v>0</v>
      </c>
      <c r="F453" s="1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</row>
    <row r="454" spans="2:20" ht="20.25" customHeight="1" x14ac:dyDescent="0.25">
      <c r="B454" s="83" t="s">
        <v>556</v>
      </c>
      <c r="C454" s="18" t="s">
        <v>50</v>
      </c>
      <c r="D454" s="87">
        <v>0</v>
      </c>
      <c r="E454" s="87">
        <v>0</v>
      </c>
      <c r="F454" s="1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</row>
    <row r="455" spans="2:20" x14ac:dyDescent="0.25">
      <c r="B455" s="83" t="s">
        <v>557</v>
      </c>
      <c r="C455" s="16" t="s">
        <v>51</v>
      </c>
      <c r="D455" s="86">
        <v>100000</v>
      </c>
      <c r="E455" s="86">
        <v>0</v>
      </c>
      <c r="F455" s="1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</row>
    <row r="456" spans="2:20" x14ac:dyDescent="0.25">
      <c r="B456" s="83" t="s">
        <v>558</v>
      </c>
      <c r="C456" s="16" t="s">
        <v>52</v>
      </c>
      <c r="D456" s="86"/>
      <c r="E456" s="86"/>
      <c r="F456" s="1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</row>
    <row r="457" spans="2:20" x14ac:dyDescent="0.25">
      <c r="B457" s="83" t="s">
        <v>559</v>
      </c>
      <c r="C457" s="18" t="s">
        <v>54</v>
      </c>
      <c r="D457" s="87">
        <f>D455</f>
        <v>100000</v>
      </c>
      <c r="E457" s="87">
        <f>E455</f>
        <v>0</v>
      </c>
      <c r="F457" s="1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</row>
    <row r="458" spans="2:20" x14ac:dyDescent="0.25">
      <c r="B458" s="83" t="s">
        <v>560</v>
      </c>
      <c r="C458" s="18" t="s">
        <v>55</v>
      </c>
      <c r="D458" s="87">
        <f>D457</f>
        <v>100000</v>
      </c>
      <c r="E458" s="87">
        <f>E457</f>
        <v>0</v>
      </c>
      <c r="F458" s="1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</row>
    <row r="459" spans="2:20" x14ac:dyDescent="0.25">
      <c r="B459" s="83" t="s">
        <v>561</v>
      </c>
      <c r="C459" s="100" t="s">
        <v>871</v>
      </c>
      <c r="D459" s="86">
        <v>0</v>
      </c>
      <c r="E459" s="86">
        <v>756</v>
      </c>
      <c r="F459" s="1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</row>
    <row r="460" spans="2:20" x14ac:dyDescent="0.25">
      <c r="B460" s="83" t="s">
        <v>562</v>
      </c>
      <c r="C460" s="100" t="s">
        <v>869</v>
      </c>
      <c r="D460" s="86"/>
      <c r="E460" s="86"/>
      <c r="F460" s="1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</row>
    <row r="461" spans="2:20" ht="16.899999999999999" customHeight="1" x14ac:dyDescent="0.25">
      <c r="B461" s="83" t="s">
        <v>563</v>
      </c>
      <c r="C461" s="18" t="s">
        <v>56</v>
      </c>
      <c r="D461" s="87">
        <f>D459+D460</f>
        <v>0</v>
      </c>
      <c r="E461" s="87">
        <f>E459+E460</f>
        <v>756</v>
      </c>
      <c r="F461" s="1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</row>
    <row r="462" spans="2:20" x14ac:dyDescent="0.25">
      <c r="B462" s="83" t="s">
        <v>564</v>
      </c>
      <c r="C462" s="18" t="s">
        <v>60</v>
      </c>
      <c r="D462" s="87">
        <v>0</v>
      </c>
      <c r="E462" s="87">
        <v>0</v>
      </c>
      <c r="F462" s="1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</row>
    <row r="463" spans="2:20" x14ac:dyDescent="0.25">
      <c r="B463" s="83" t="s">
        <v>565</v>
      </c>
      <c r="C463" s="18" t="s">
        <v>726</v>
      </c>
      <c r="D463" s="87">
        <f>D442+D445+D452+D458+D461</f>
        <v>92003321</v>
      </c>
      <c r="E463" s="87">
        <f>E442+E445+E452+E458+E461</f>
        <v>89509386</v>
      </c>
      <c r="F463" s="1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</row>
    <row r="464" spans="2:20" x14ac:dyDescent="0.25">
      <c r="B464" s="83" t="s">
        <v>566</v>
      </c>
      <c r="C464" s="16" t="s">
        <v>61</v>
      </c>
      <c r="D464" s="86">
        <v>139322440</v>
      </c>
      <c r="E464" s="86">
        <v>139322440</v>
      </c>
      <c r="F464" s="1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</row>
    <row r="465" spans="2:20" x14ac:dyDescent="0.25">
      <c r="B465" s="83" t="s">
        <v>567</v>
      </c>
      <c r="C465" s="16" t="s">
        <v>62</v>
      </c>
      <c r="D465" s="86">
        <v>0</v>
      </c>
      <c r="E465" s="86">
        <v>0</v>
      </c>
      <c r="F465" s="1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</row>
    <row r="466" spans="2:20" x14ac:dyDescent="0.25">
      <c r="B466" s="83" t="s">
        <v>568</v>
      </c>
      <c r="C466" s="16" t="s">
        <v>63</v>
      </c>
      <c r="D466" s="86">
        <v>2084337</v>
      </c>
      <c r="E466" s="86">
        <v>2084337</v>
      </c>
      <c r="F466" s="1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</row>
    <row r="467" spans="2:20" x14ac:dyDescent="0.25">
      <c r="B467" s="83" t="s">
        <v>569</v>
      </c>
      <c r="C467" s="16" t="s">
        <v>64</v>
      </c>
      <c r="D467" s="86">
        <v>-46577668</v>
      </c>
      <c r="E467" s="86">
        <v>-52693296</v>
      </c>
      <c r="F467" s="1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</row>
    <row r="468" spans="2:20" x14ac:dyDescent="0.25">
      <c r="B468" s="83" t="s">
        <v>570</v>
      </c>
      <c r="C468" s="16" t="s">
        <v>65</v>
      </c>
      <c r="D468" s="86">
        <v>0</v>
      </c>
      <c r="E468" s="86">
        <v>0</v>
      </c>
      <c r="F468" s="1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</row>
    <row r="469" spans="2:20" x14ac:dyDescent="0.25">
      <c r="B469" s="83" t="s">
        <v>571</v>
      </c>
      <c r="C469" s="16" t="s">
        <v>66</v>
      </c>
      <c r="D469" s="86">
        <v>-6115628</v>
      </c>
      <c r="E469" s="86">
        <v>567542</v>
      </c>
      <c r="F469" s="1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</row>
    <row r="470" spans="2:20" x14ac:dyDescent="0.25">
      <c r="B470" s="83" t="s">
        <v>572</v>
      </c>
      <c r="C470" s="18" t="s">
        <v>67</v>
      </c>
      <c r="D470" s="87">
        <f>D464+D465+D466+D467+D468+D469</f>
        <v>88713481</v>
      </c>
      <c r="E470" s="87">
        <f>E464+E465+E466+E467+E468+E469</f>
        <v>89281023</v>
      </c>
      <c r="F470" s="1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</row>
    <row r="471" spans="2:20" x14ac:dyDescent="0.25">
      <c r="B471" s="83" t="s">
        <v>573</v>
      </c>
      <c r="C471" s="18" t="s">
        <v>71</v>
      </c>
      <c r="D471" s="87">
        <v>3289840</v>
      </c>
      <c r="E471" s="87">
        <v>0</v>
      </c>
      <c r="F471" s="1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</row>
    <row r="472" spans="2:20" ht="31.5" x14ac:dyDescent="0.25">
      <c r="B472" s="83" t="s">
        <v>574</v>
      </c>
      <c r="C472" s="18" t="s">
        <v>75</v>
      </c>
      <c r="D472" s="87">
        <v>0</v>
      </c>
      <c r="E472" s="87">
        <v>228363</v>
      </c>
      <c r="F472" s="1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</row>
    <row r="473" spans="2:20" x14ac:dyDescent="0.25">
      <c r="B473" s="83" t="s">
        <v>575</v>
      </c>
      <c r="C473" s="18" t="s">
        <v>78</v>
      </c>
      <c r="D473" s="87">
        <v>0</v>
      </c>
      <c r="E473" s="87">
        <v>0</v>
      </c>
      <c r="F473" s="1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</row>
    <row r="474" spans="2:20" x14ac:dyDescent="0.25">
      <c r="B474" s="83" t="s">
        <v>576</v>
      </c>
      <c r="C474" s="18" t="s">
        <v>79</v>
      </c>
      <c r="D474" s="87">
        <f>SUM(D471,D472,D473)</f>
        <v>3289840</v>
      </c>
      <c r="E474" s="87">
        <f>SUM(E471,E472,E473)</f>
        <v>228363</v>
      </c>
      <c r="F474" s="1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</row>
    <row r="475" spans="2:20" ht="31.5" x14ac:dyDescent="0.25">
      <c r="B475" s="83" t="s">
        <v>577</v>
      </c>
      <c r="C475" s="18" t="s">
        <v>80</v>
      </c>
      <c r="D475" s="87">
        <v>0</v>
      </c>
      <c r="E475" s="87">
        <v>0</v>
      </c>
      <c r="F475" s="1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</row>
    <row r="476" spans="2:20" x14ac:dyDescent="0.25">
      <c r="B476" s="83" t="s">
        <v>578</v>
      </c>
      <c r="C476" s="16" t="s">
        <v>82</v>
      </c>
      <c r="D476" s="86">
        <v>0</v>
      </c>
      <c r="E476" s="86">
        <v>0</v>
      </c>
      <c r="F476" s="1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</row>
    <row r="477" spans="2:20" x14ac:dyDescent="0.25">
      <c r="B477" s="83" t="s">
        <v>579</v>
      </c>
      <c r="C477" s="18" t="s">
        <v>84</v>
      </c>
      <c r="D477" s="87">
        <f>D476</f>
        <v>0</v>
      </c>
      <c r="E477" s="87">
        <f>E476</f>
        <v>0</v>
      </c>
      <c r="F477" s="1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</row>
    <row r="478" spans="2:20" x14ac:dyDescent="0.25">
      <c r="B478" s="83" t="s">
        <v>580</v>
      </c>
      <c r="C478" s="18" t="s">
        <v>85</v>
      </c>
      <c r="D478" s="87">
        <f>SUM(D470,D474,D477)</f>
        <v>92003321</v>
      </c>
      <c r="E478" s="87">
        <f>SUM(E470,E474,E477)</f>
        <v>89509386</v>
      </c>
      <c r="F478" s="1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</row>
    <row r="479" spans="2:20" x14ac:dyDescent="0.25">
      <c r="B479" s="11"/>
      <c r="C479" s="39"/>
      <c r="D479" s="40"/>
      <c r="E479" s="40"/>
      <c r="F479" s="1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</row>
    <row r="480" spans="2:20" x14ac:dyDescent="0.25">
      <c r="B480" s="7"/>
      <c r="C480" s="7"/>
      <c r="D480" s="7"/>
      <c r="E480" s="7"/>
      <c r="F480" s="1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</row>
    <row r="481" spans="2:20" x14ac:dyDescent="0.25">
      <c r="B481" s="504" t="s">
        <v>1085</v>
      </c>
      <c r="C481" s="504"/>
      <c r="D481" s="504"/>
      <c r="E481" s="7"/>
      <c r="F481" s="1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</row>
    <row r="482" spans="2:20" x14ac:dyDescent="0.25">
      <c r="B482" s="11"/>
      <c r="C482" s="17"/>
      <c r="D482" s="21"/>
      <c r="E482" s="7"/>
      <c r="F482" s="1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</row>
    <row r="483" spans="2:20" x14ac:dyDescent="0.25">
      <c r="B483" s="11"/>
      <c r="C483" s="501" t="s">
        <v>1034</v>
      </c>
      <c r="D483" s="501"/>
      <c r="E483" s="7"/>
      <c r="F483" s="1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</row>
    <row r="484" spans="2:20" ht="31.5" x14ac:dyDescent="0.25">
      <c r="B484" s="88" t="s">
        <v>745</v>
      </c>
      <c r="C484" s="89" t="s">
        <v>534</v>
      </c>
      <c r="D484" s="89" t="s">
        <v>765</v>
      </c>
      <c r="E484" s="7"/>
      <c r="F484" s="1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</row>
    <row r="485" spans="2:20" x14ac:dyDescent="0.25">
      <c r="B485" s="99" t="s">
        <v>537</v>
      </c>
      <c r="C485" s="16" t="s">
        <v>160</v>
      </c>
      <c r="D485" s="86">
        <v>1126887</v>
      </c>
      <c r="E485" s="7"/>
      <c r="F485" s="1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</row>
    <row r="486" spans="2:20" x14ac:dyDescent="0.25">
      <c r="B486" s="99" t="s">
        <v>538</v>
      </c>
      <c r="C486" s="16" t="s">
        <v>161</v>
      </c>
      <c r="D486" s="86">
        <v>129499865</v>
      </c>
      <c r="E486" s="7"/>
      <c r="F486" s="1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</row>
    <row r="487" spans="2:20" x14ac:dyDescent="0.25">
      <c r="B487" s="99" t="s">
        <v>539</v>
      </c>
      <c r="C487" s="18" t="s">
        <v>162</v>
      </c>
      <c r="D487" s="87">
        <f>D485-D486</f>
        <v>-128372978</v>
      </c>
      <c r="E487" s="7"/>
      <c r="F487" s="1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</row>
    <row r="488" spans="2:20" x14ac:dyDescent="0.25">
      <c r="B488" s="99" t="s">
        <v>540</v>
      </c>
      <c r="C488" s="16" t="s">
        <v>163</v>
      </c>
      <c r="D488" s="86">
        <v>128502981</v>
      </c>
      <c r="E488" s="7"/>
      <c r="F488" s="1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</row>
    <row r="489" spans="2:20" x14ac:dyDescent="0.25">
      <c r="B489" s="99" t="s">
        <v>541</v>
      </c>
      <c r="C489" s="16" t="s">
        <v>164</v>
      </c>
      <c r="D489" s="86">
        <v>0</v>
      </c>
      <c r="E489" s="7"/>
      <c r="F489" s="1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</row>
    <row r="490" spans="2:20" x14ac:dyDescent="0.25">
      <c r="B490" s="99" t="s">
        <v>542</v>
      </c>
      <c r="C490" s="18" t="s">
        <v>165</v>
      </c>
      <c r="D490" s="87">
        <f>D488-D489</f>
        <v>128502981</v>
      </c>
      <c r="E490" s="7"/>
      <c r="F490" s="1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</row>
    <row r="491" spans="2:20" x14ac:dyDescent="0.25">
      <c r="B491" s="99" t="s">
        <v>543</v>
      </c>
      <c r="C491" s="18" t="s">
        <v>166</v>
      </c>
      <c r="D491" s="87">
        <f>D487+D490</f>
        <v>130003</v>
      </c>
      <c r="E491" s="7"/>
      <c r="F491" s="1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</row>
    <row r="492" spans="2:20" x14ac:dyDescent="0.25">
      <c r="B492" s="99" t="s">
        <v>544</v>
      </c>
      <c r="C492" s="16" t="s">
        <v>167</v>
      </c>
      <c r="D492" s="86">
        <v>0</v>
      </c>
      <c r="E492" s="7"/>
      <c r="F492" s="1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</row>
    <row r="493" spans="2:20" x14ac:dyDescent="0.25">
      <c r="B493" s="99" t="s">
        <v>545</v>
      </c>
      <c r="C493" s="16" t="s">
        <v>168</v>
      </c>
      <c r="D493" s="86">
        <v>0</v>
      </c>
      <c r="E493" s="7"/>
      <c r="F493" s="1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</row>
    <row r="494" spans="2:20" x14ac:dyDescent="0.25">
      <c r="B494" s="99" t="s">
        <v>546</v>
      </c>
      <c r="C494" s="18" t="s">
        <v>169</v>
      </c>
      <c r="D494" s="87">
        <v>0</v>
      </c>
      <c r="E494" s="7"/>
      <c r="F494" s="1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</row>
    <row r="495" spans="2:20" x14ac:dyDescent="0.25">
      <c r="B495" s="99" t="s">
        <v>547</v>
      </c>
      <c r="C495" s="16" t="s">
        <v>170</v>
      </c>
      <c r="D495" s="86">
        <v>0</v>
      </c>
      <c r="E495" s="7"/>
      <c r="F495" s="1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</row>
    <row r="496" spans="2:20" x14ac:dyDescent="0.25">
      <c r="B496" s="99" t="s">
        <v>548</v>
      </c>
      <c r="C496" s="16" t="s">
        <v>171</v>
      </c>
      <c r="D496" s="86">
        <v>0</v>
      </c>
      <c r="E496" s="7"/>
      <c r="F496" s="1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</row>
    <row r="497" spans="2:20" x14ac:dyDescent="0.25">
      <c r="B497" s="99" t="s">
        <v>549</v>
      </c>
      <c r="C497" s="18" t="s">
        <v>172</v>
      </c>
      <c r="D497" s="87">
        <v>0</v>
      </c>
      <c r="E497" s="7"/>
      <c r="F497" s="1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</row>
    <row r="498" spans="2:20" x14ac:dyDescent="0.25">
      <c r="B498" s="99" t="s">
        <v>550</v>
      </c>
      <c r="C498" s="18" t="s">
        <v>173</v>
      </c>
      <c r="D498" s="87">
        <v>0</v>
      </c>
      <c r="E498" s="7"/>
      <c r="F498" s="1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</row>
    <row r="499" spans="2:20" x14ac:dyDescent="0.25">
      <c r="B499" s="99" t="s">
        <v>551</v>
      </c>
      <c r="C499" s="18" t="s">
        <v>174</v>
      </c>
      <c r="D499" s="87">
        <f>SUM(D491,D498)</f>
        <v>130003</v>
      </c>
      <c r="E499" s="7"/>
      <c r="F499" s="1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</row>
    <row r="500" spans="2:20" ht="17.45" customHeight="1" x14ac:dyDescent="0.25">
      <c r="B500" s="99" t="s">
        <v>552</v>
      </c>
      <c r="C500" s="18" t="s">
        <v>175</v>
      </c>
      <c r="D500" s="87">
        <v>130003</v>
      </c>
      <c r="E500" s="7"/>
      <c r="F500" s="1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</row>
    <row r="501" spans="2:20" x14ac:dyDescent="0.25">
      <c r="B501" s="99" t="s">
        <v>553</v>
      </c>
      <c r="C501" s="18" t="s">
        <v>176</v>
      </c>
      <c r="D501" s="87">
        <f>D491-D500</f>
        <v>0</v>
      </c>
      <c r="E501" s="7"/>
      <c r="F501" s="1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</row>
    <row r="502" spans="2:20" ht="19.5" customHeight="1" x14ac:dyDescent="0.25">
      <c r="B502" s="99" t="s">
        <v>554</v>
      </c>
      <c r="C502" s="18" t="s">
        <v>177</v>
      </c>
      <c r="D502" s="87">
        <v>0</v>
      </c>
      <c r="E502" s="7"/>
      <c r="F502" s="1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</row>
    <row r="503" spans="2:20" x14ac:dyDescent="0.25">
      <c r="B503" s="99" t="s">
        <v>555</v>
      </c>
      <c r="C503" s="18" t="s">
        <v>178</v>
      </c>
      <c r="D503" s="87">
        <v>0</v>
      </c>
      <c r="E503" s="7"/>
      <c r="F503" s="1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</row>
    <row r="504" spans="2:20" x14ac:dyDescent="0.25">
      <c r="B504" s="7"/>
      <c r="C504" s="7"/>
      <c r="D504" s="7"/>
      <c r="E504" s="7"/>
      <c r="F504" s="1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</row>
    <row r="505" spans="2:20" x14ac:dyDescent="0.25">
      <c r="B505" s="502" t="s">
        <v>1086</v>
      </c>
      <c r="C505" s="502"/>
      <c r="D505" s="502"/>
      <c r="E505" s="502"/>
      <c r="F505" s="1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</row>
    <row r="506" spans="2:20" x14ac:dyDescent="0.25">
      <c r="B506" s="7"/>
      <c r="C506" s="7"/>
      <c r="D506" s="7"/>
      <c r="E506" s="7"/>
      <c r="F506" s="1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</row>
    <row r="507" spans="2:20" x14ac:dyDescent="0.25">
      <c r="B507" s="7"/>
      <c r="C507" s="17"/>
      <c r="D507" s="21"/>
      <c r="E507" s="113" t="s">
        <v>1034</v>
      </c>
      <c r="F507" s="1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</row>
    <row r="508" spans="2:20" x14ac:dyDescent="0.25">
      <c r="B508" s="82" t="s">
        <v>730</v>
      </c>
      <c r="C508" s="82" t="s">
        <v>534</v>
      </c>
      <c r="D508" s="85" t="s">
        <v>743</v>
      </c>
      <c r="E508" s="79" t="s">
        <v>744</v>
      </c>
      <c r="F508" s="1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</row>
    <row r="509" spans="2:20" x14ac:dyDescent="0.25">
      <c r="B509" s="96" t="s">
        <v>537</v>
      </c>
      <c r="C509" s="16" t="s">
        <v>772</v>
      </c>
      <c r="D509" s="86">
        <v>0</v>
      </c>
      <c r="E509" s="86">
        <v>0</v>
      </c>
      <c r="F509" s="1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</row>
    <row r="510" spans="2:20" ht="19.5" customHeight="1" x14ac:dyDescent="0.25">
      <c r="B510" s="96" t="s">
        <v>538</v>
      </c>
      <c r="C510" s="16" t="s">
        <v>773</v>
      </c>
      <c r="D510" s="86">
        <v>76324</v>
      </c>
      <c r="E510" s="86">
        <v>432887</v>
      </c>
      <c r="F510" s="1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</row>
    <row r="511" spans="2:20" x14ac:dyDescent="0.25">
      <c r="B511" s="96" t="s">
        <v>539</v>
      </c>
      <c r="C511" s="16" t="s">
        <v>774</v>
      </c>
      <c r="D511" s="86">
        <v>0</v>
      </c>
      <c r="E511" s="86">
        <v>0</v>
      </c>
      <c r="F511" s="1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</row>
    <row r="512" spans="2:20" x14ac:dyDescent="0.25">
      <c r="B512" s="96" t="s">
        <v>540</v>
      </c>
      <c r="C512" s="18" t="s">
        <v>847</v>
      </c>
      <c r="D512" s="87">
        <f>D510</f>
        <v>76324</v>
      </c>
      <c r="E512" s="87">
        <f>E510</f>
        <v>432887</v>
      </c>
      <c r="F512" s="1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</row>
    <row r="513" spans="2:20" x14ac:dyDescent="0.25">
      <c r="B513" s="96" t="s">
        <v>541</v>
      </c>
      <c r="C513" s="16" t="s">
        <v>775</v>
      </c>
      <c r="D513" s="86">
        <v>0</v>
      </c>
      <c r="E513" s="86">
        <v>0</v>
      </c>
      <c r="F513" s="1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</row>
    <row r="514" spans="2:20" x14ac:dyDescent="0.25">
      <c r="B514" s="96" t="s">
        <v>542</v>
      </c>
      <c r="C514" s="16" t="s">
        <v>776</v>
      </c>
      <c r="D514" s="86">
        <v>0</v>
      </c>
      <c r="E514" s="86">
        <v>0</v>
      </c>
      <c r="F514" s="1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</row>
    <row r="515" spans="2:20" x14ac:dyDescent="0.25">
      <c r="B515" s="96" t="s">
        <v>543</v>
      </c>
      <c r="C515" s="18" t="s">
        <v>848</v>
      </c>
      <c r="D515" s="87">
        <v>0</v>
      </c>
      <c r="E515" s="87">
        <v>0</v>
      </c>
      <c r="F515" s="1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</row>
    <row r="516" spans="2:20" x14ac:dyDescent="0.25">
      <c r="B516" s="96" t="s">
        <v>544</v>
      </c>
      <c r="C516" s="16" t="s">
        <v>777</v>
      </c>
      <c r="D516" s="86">
        <v>135582162</v>
      </c>
      <c r="E516" s="86">
        <v>128335269</v>
      </c>
      <c r="F516" s="1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</row>
    <row r="517" spans="2:20" ht="18.600000000000001" customHeight="1" x14ac:dyDescent="0.25">
      <c r="B517" s="96" t="s">
        <v>545</v>
      </c>
      <c r="C517" s="16" t="s">
        <v>778</v>
      </c>
      <c r="D517" s="86">
        <v>1070000</v>
      </c>
      <c r="E517" s="86">
        <v>694000</v>
      </c>
      <c r="F517" s="1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</row>
    <row r="518" spans="2:20" x14ac:dyDescent="0.25">
      <c r="B518" s="96" t="s">
        <v>546</v>
      </c>
      <c r="C518" s="16" t="s">
        <v>845</v>
      </c>
      <c r="D518" s="86">
        <v>0</v>
      </c>
      <c r="E518" s="86">
        <v>0</v>
      </c>
      <c r="F518" s="1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</row>
    <row r="519" spans="2:20" x14ac:dyDescent="0.25">
      <c r="B519" s="96" t="s">
        <v>547</v>
      </c>
      <c r="C519" s="16" t="s">
        <v>414</v>
      </c>
      <c r="D519" s="87"/>
      <c r="E519" s="87"/>
      <c r="F519" s="1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</row>
    <row r="520" spans="2:20" x14ac:dyDescent="0.25">
      <c r="B520" s="96" t="s">
        <v>548</v>
      </c>
      <c r="C520" s="18" t="s">
        <v>846</v>
      </c>
      <c r="D520" s="87">
        <f>SUM(D516:D519)</f>
        <v>136652162</v>
      </c>
      <c r="E520" s="87">
        <f>SUM(E516:E519)</f>
        <v>129029269</v>
      </c>
      <c r="F520" s="1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</row>
    <row r="521" spans="2:20" x14ac:dyDescent="0.25">
      <c r="B521" s="96" t="s">
        <v>549</v>
      </c>
      <c r="C521" s="16" t="s">
        <v>849</v>
      </c>
      <c r="D521" s="86">
        <v>2398390</v>
      </c>
      <c r="E521" s="86">
        <v>1945537</v>
      </c>
      <c r="F521" s="1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</row>
    <row r="522" spans="2:20" x14ac:dyDescent="0.25">
      <c r="B522" s="96" t="s">
        <v>550</v>
      </c>
      <c r="C522" s="16" t="s">
        <v>850</v>
      </c>
      <c r="D522" s="86">
        <v>21285808</v>
      </c>
      <c r="E522" s="86">
        <v>16744211</v>
      </c>
      <c r="F522" s="1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</row>
    <row r="523" spans="2:20" x14ac:dyDescent="0.25">
      <c r="B523" s="96" t="s">
        <v>551</v>
      </c>
      <c r="C523" s="16" t="s">
        <v>851</v>
      </c>
      <c r="D523" s="86">
        <v>0</v>
      </c>
      <c r="E523" s="86">
        <v>0</v>
      </c>
      <c r="F523" s="1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</row>
    <row r="524" spans="2:20" x14ac:dyDescent="0.25">
      <c r="B524" s="96" t="s">
        <v>552</v>
      </c>
      <c r="C524" s="16" t="s">
        <v>415</v>
      </c>
      <c r="D524" s="86">
        <v>0</v>
      </c>
      <c r="E524" s="86">
        <v>0</v>
      </c>
      <c r="F524" s="1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</row>
    <row r="525" spans="2:20" x14ac:dyDescent="0.25">
      <c r="B525" s="96" t="s">
        <v>553</v>
      </c>
      <c r="C525" s="18" t="s">
        <v>852</v>
      </c>
      <c r="D525" s="87">
        <f>SUM(D521:D524)</f>
        <v>23684198</v>
      </c>
      <c r="E525" s="87">
        <f>SUM(E521:E524)</f>
        <v>18689748</v>
      </c>
      <c r="F525" s="1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</row>
    <row r="526" spans="2:20" x14ac:dyDescent="0.25">
      <c r="B526" s="96" t="s">
        <v>554</v>
      </c>
      <c r="C526" s="16" t="s">
        <v>416</v>
      </c>
      <c r="D526" s="86">
        <v>84625847</v>
      </c>
      <c r="E526" s="86">
        <v>82551787</v>
      </c>
      <c r="F526" s="1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</row>
    <row r="527" spans="2:20" x14ac:dyDescent="0.25">
      <c r="B527" s="96" t="s">
        <v>555</v>
      </c>
      <c r="C527" s="16" t="s">
        <v>417</v>
      </c>
      <c r="D527" s="86">
        <v>6632239</v>
      </c>
      <c r="E527" s="86">
        <v>4218639</v>
      </c>
      <c r="F527" s="1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</row>
    <row r="528" spans="2:20" x14ac:dyDescent="0.25">
      <c r="B528" s="96" t="s">
        <v>556</v>
      </c>
      <c r="C528" s="16" t="s">
        <v>418</v>
      </c>
      <c r="D528" s="86">
        <v>17391067</v>
      </c>
      <c r="E528" s="86">
        <v>14852875</v>
      </c>
      <c r="F528" s="1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</row>
    <row r="529" spans="2:20" x14ac:dyDescent="0.25">
      <c r="B529" s="96" t="s">
        <v>557</v>
      </c>
      <c r="C529" s="18" t="s">
        <v>853</v>
      </c>
      <c r="D529" s="87">
        <f>SUM(D526:D528)</f>
        <v>108649153</v>
      </c>
      <c r="E529" s="87">
        <f>SUM(E526:E528)</f>
        <v>101623301</v>
      </c>
      <c r="F529" s="1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</row>
    <row r="530" spans="2:20" x14ac:dyDescent="0.25">
      <c r="B530" s="96" t="s">
        <v>558</v>
      </c>
      <c r="C530" s="18" t="s">
        <v>779</v>
      </c>
      <c r="D530" s="87">
        <v>3920564</v>
      </c>
      <c r="E530" s="87">
        <v>3309071</v>
      </c>
      <c r="F530" s="1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</row>
    <row r="531" spans="2:20" x14ac:dyDescent="0.25">
      <c r="B531" s="96" t="s">
        <v>559</v>
      </c>
      <c r="C531" s="18" t="s">
        <v>780</v>
      </c>
      <c r="D531" s="87">
        <v>6114705</v>
      </c>
      <c r="E531" s="87">
        <v>4829723</v>
      </c>
      <c r="F531" s="1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</row>
    <row r="532" spans="2:20" x14ac:dyDescent="0.25">
      <c r="B532" s="96" t="s">
        <v>560</v>
      </c>
      <c r="C532" s="18" t="s">
        <v>854</v>
      </c>
      <c r="D532" s="87">
        <f>D512+D515+D520-D525-D529-D530-D531</f>
        <v>-5640134</v>
      </c>
      <c r="E532" s="87">
        <f>E512+E515+E520-E525-E529-E530-E531</f>
        <v>1010313</v>
      </c>
      <c r="F532" s="1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</row>
    <row r="533" spans="2:20" x14ac:dyDescent="0.25">
      <c r="B533" s="96" t="s">
        <v>561</v>
      </c>
      <c r="C533" s="16" t="s">
        <v>855</v>
      </c>
      <c r="D533" s="86">
        <v>0</v>
      </c>
      <c r="E533" s="86">
        <v>0</v>
      </c>
      <c r="F533" s="1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</row>
    <row r="534" spans="2:20" ht="31.5" x14ac:dyDescent="0.25">
      <c r="B534" s="96" t="s">
        <v>562</v>
      </c>
      <c r="C534" s="16" t="s">
        <v>856</v>
      </c>
      <c r="D534" s="86">
        <v>0</v>
      </c>
      <c r="E534" s="86">
        <v>0</v>
      </c>
      <c r="F534" s="1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</row>
    <row r="535" spans="2:20" ht="31.5" x14ac:dyDescent="0.25">
      <c r="B535" s="96" t="s">
        <v>563</v>
      </c>
      <c r="C535" s="16" t="s">
        <v>857</v>
      </c>
      <c r="D535" s="86">
        <v>0</v>
      </c>
      <c r="E535" s="86">
        <v>0</v>
      </c>
      <c r="F535" s="1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</row>
    <row r="536" spans="2:20" ht="31.5" x14ac:dyDescent="0.25">
      <c r="B536" s="96" t="s">
        <v>564</v>
      </c>
      <c r="C536" s="16" t="s">
        <v>858</v>
      </c>
      <c r="D536" s="87">
        <v>0</v>
      </c>
      <c r="E536" s="87">
        <v>0</v>
      </c>
      <c r="F536" s="1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</row>
    <row r="537" spans="2:20" x14ac:dyDescent="0.25">
      <c r="B537" s="96" t="s">
        <v>565</v>
      </c>
      <c r="C537" s="16" t="s">
        <v>859</v>
      </c>
      <c r="D537" s="86">
        <v>0</v>
      </c>
      <c r="E537" s="86">
        <v>0</v>
      </c>
      <c r="F537" s="1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</row>
    <row r="538" spans="2:20" ht="31.5" x14ac:dyDescent="0.25">
      <c r="B538" s="96" t="s">
        <v>566</v>
      </c>
      <c r="C538" s="18" t="s">
        <v>860</v>
      </c>
      <c r="D538" s="86">
        <v>0</v>
      </c>
      <c r="E538" s="86">
        <v>0</v>
      </c>
      <c r="F538" s="1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</row>
    <row r="539" spans="2:20" x14ac:dyDescent="0.25">
      <c r="B539" s="96" t="s">
        <v>567</v>
      </c>
      <c r="C539" s="18" t="s">
        <v>861</v>
      </c>
      <c r="D539" s="86"/>
      <c r="E539" s="86"/>
      <c r="F539" s="1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</row>
    <row r="540" spans="2:20" ht="31.5" x14ac:dyDescent="0.25">
      <c r="B540" s="96" t="s">
        <v>568</v>
      </c>
      <c r="C540" s="16" t="s">
        <v>862</v>
      </c>
      <c r="D540" s="86">
        <v>0</v>
      </c>
      <c r="E540" s="86">
        <v>0</v>
      </c>
      <c r="F540" s="1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</row>
    <row r="541" spans="2:20" x14ac:dyDescent="0.25">
      <c r="B541" s="96" t="s">
        <v>569</v>
      </c>
      <c r="C541" s="16" t="s">
        <v>863</v>
      </c>
      <c r="D541" s="87"/>
      <c r="E541" s="87"/>
      <c r="F541" s="1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</row>
    <row r="542" spans="2:20" x14ac:dyDescent="0.25">
      <c r="B542" s="96" t="s">
        <v>570</v>
      </c>
      <c r="C542" s="16" t="s">
        <v>864</v>
      </c>
      <c r="D542" s="87"/>
      <c r="E542" s="87"/>
      <c r="F542" s="1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</row>
    <row r="543" spans="2:20" x14ac:dyDescent="0.25">
      <c r="B543" s="96" t="s">
        <v>571</v>
      </c>
      <c r="C543" s="16" t="s">
        <v>865</v>
      </c>
      <c r="D543" s="87">
        <v>475494</v>
      </c>
      <c r="E543" s="87">
        <v>442771</v>
      </c>
      <c r="F543" s="1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</row>
    <row r="544" spans="2:20" x14ac:dyDescent="0.25">
      <c r="B544" s="96" t="s">
        <v>572</v>
      </c>
      <c r="C544" s="18" t="s">
        <v>866</v>
      </c>
      <c r="D544" s="87">
        <f>SUM(D539:D543)</f>
        <v>475494</v>
      </c>
      <c r="E544" s="87">
        <f>SUM(E539:E543)</f>
        <v>442771</v>
      </c>
      <c r="F544" s="1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</row>
    <row r="545" spans="2:20" x14ac:dyDescent="0.25">
      <c r="B545" s="96" t="s">
        <v>573</v>
      </c>
      <c r="C545" s="18" t="s">
        <v>867</v>
      </c>
      <c r="D545" s="87">
        <f>D538-D544</f>
        <v>-475494</v>
      </c>
      <c r="E545" s="87">
        <f>E538-E544</f>
        <v>-442771</v>
      </c>
      <c r="F545" s="1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</row>
    <row r="546" spans="2:20" x14ac:dyDescent="0.25">
      <c r="B546" s="96" t="s">
        <v>574</v>
      </c>
      <c r="C546" s="18" t="s">
        <v>868</v>
      </c>
      <c r="D546" s="87">
        <f>D532+D545</f>
        <v>-6115628</v>
      </c>
      <c r="E546" s="87">
        <f>E532+E545</f>
        <v>567542</v>
      </c>
      <c r="F546" s="1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</row>
    <row r="547" spans="2:20" x14ac:dyDescent="0.25">
      <c r="B547" s="34"/>
      <c r="C547" s="17"/>
      <c r="D547" s="33"/>
      <c r="E547" s="41"/>
      <c r="F547" s="1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</row>
    <row r="548" spans="2:20" x14ac:dyDescent="0.25">
      <c r="B548" s="11"/>
      <c r="C548" s="11"/>
      <c r="D548" s="33"/>
      <c r="E548" s="11"/>
      <c r="F548" s="1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</row>
    <row r="549" spans="2:20" x14ac:dyDescent="0.25">
      <c r="B549" s="502" t="s">
        <v>1087</v>
      </c>
      <c r="C549" s="502"/>
      <c r="D549" s="502"/>
      <c r="E549" s="502"/>
      <c r="F549" s="1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</row>
    <row r="550" spans="2:20" x14ac:dyDescent="0.25">
      <c r="B550" s="7"/>
      <c r="C550" s="7"/>
      <c r="D550" s="7"/>
      <c r="E550" s="7"/>
      <c r="F550" s="1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</row>
    <row r="551" spans="2:20" x14ac:dyDescent="0.25">
      <c r="B551" s="7"/>
      <c r="C551" s="7"/>
      <c r="D551" s="7"/>
      <c r="E551" s="113" t="s">
        <v>1034</v>
      </c>
      <c r="F551" s="1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</row>
    <row r="552" spans="2:20" x14ac:dyDescent="0.25">
      <c r="B552" s="79" t="s">
        <v>719</v>
      </c>
      <c r="C552" s="79" t="s">
        <v>673</v>
      </c>
      <c r="D552" s="85" t="s">
        <v>728</v>
      </c>
      <c r="E552" s="57" t="s">
        <v>729</v>
      </c>
      <c r="F552" s="1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</row>
    <row r="553" spans="2:20" x14ac:dyDescent="0.25">
      <c r="B553" s="84" t="s">
        <v>537</v>
      </c>
      <c r="C553" s="16" t="s">
        <v>782</v>
      </c>
      <c r="D553" s="76"/>
      <c r="E553" s="76"/>
      <c r="F553" s="1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</row>
    <row r="554" spans="2:20" x14ac:dyDescent="0.25">
      <c r="B554" s="84" t="s">
        <v>538</v>
      </c>
      <c r="C554" s="18" t="s">
        <v>784</v>
      </c>
      <c r="D554" s="78">
        <f>D553</f>
        <v>0</v>
      </c>
      <c r="E554" s="78"/>
      <c r="F554" s="1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</row>
    <row r="555" spans="2:20" x14ac:dyDescent="0.25">
      <c r="B555" s="84" t="s">
        <v>539</v>
      </c>
      <c r="C555" s="16" t="s">
        <v>785</v>
      </c>
      <c r="D555" s="76">
        <v>208913025</v>
      </c>
      <c r="E555" s="76">
        <v>202406945</v>
      </c>
      <c r="F555" s="1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</row>
    <row r="556" spans="2:20" x14ac:dyDescent="0.25">
      <c r="B556" s="84" t="s">
        <v>540</v>
      </c>
      <c r="C556" s="16" t="s">
        <v>786</v>
      </c>
      <c r="D556" s="76">
        <v>4027511</v>
      </c>
      <c r="E556" s="76">
        <v>3728983</v>
      </c>
      <c r="F556" s="1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</row>
    <row r="557" spans="2:20" x14ac:dyDescent="0.25">
      <c r="B557" s="84" t="s">
        <v>541</v>
      </c>
      <c r="C557" s="18" t="s">
        <v>790</v>
      </c>
      <c r="D557" s="78">
        <f>D555+D556</f>
        <v>212940536</v>
      </c>
      <c r="E557" s="78">
        <f>E555+E556</f>
        <v>206135928</v>
      </c>
      <c r="F557" s="1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</row>
    <row r="558" spans="2:20" x14ac:dyDescent="0.25">
      <c r="B558" s="84" t="s">
        <v>542</v>
      </c>
      <c r="C558" s="18" t="s">
        <v>801</v>
      </c>
      <c r="D558" s="78">
        <v>0</v>
      </c>
      <c r="E558" s="78">
        <v>0</v>
      </c>
      <c r="F558" s="1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</row>
    <row r="559" spans="2:20" ht="13.9" customHeight="1" x14ac:dyDescent="0.25">
      <c r="B559" s="84" t="s">
        <v>543</v>
      </c>
      <c r="C559" s="18" t="s">
        <v>2</v>
      </c>
      <c r="D559" s="78">
        <v>0</v>
      </c>
      <c r="E559" s="78">
        <v>0</v>
      </c>
      <c r="F559" s="1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</row>
    <row r="560" spans="2:20" ht="31.5" x14ac:dyDescent="0.25">
      <c r="B560" s="84" t="s">
        <v>544</v>
      </c>
      <c r="C560" s="18" t="s">
        <v>3</v>
      </c>
      <c r="D560" s="78">
        <f>D557</f>
        <v>212940536</v>
      </c>
      <c r="E560" s="78">
        <f>E557</f>
        <v>206135928</v>
      </c>
      <c r="F560" s="1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</row>
    <row r="561" spans="2:20" x14ac:dyDescent="0.25">
      <c r="B561" s="84" t="s">
        <v>545</v>
      </c>
      <c r="C561" s="18" t="s">
        <v>9</v>
      </c>
      <c r="D561" s="78">
        <v>0</v>
      </c>
      <c r="E561" s="78">
        <v>0</v>
      </c>
      <c r="F561" s="1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</row>
    <row r="562" spans="2:20" x14ac:dyDescent="0.25">
      <c r="B562" s="84" t="s">
        <v>546</v>
      </c>
      <c r="C562" s="18" t="s">
        <v>17</v>
      </c>
      <c r="D562" s="78">
        <v>0</v>
      </c>
      <c r="E562" s="78">
        <v>0</v>
      </c>
      <c r="F562" s="1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</row>
    <row r="563" spans="2:20" x14ac:dyDescent="0.25">
      <c r="B563" s="84" t="s">
        <v>547</v>
      </c>
      <c r="C563" s="18" t="s">
        <v>18</v>
      </c>
      <c r="D563" s="78">
        <v>0</v>
      </c>
      <c r="E563" s="78">
        <v>0</v>
      </c>
      <c r="F563" s="1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</row>
    <row r="564" spans="2:20" x14ac:dyDescent="0.25">
      <c r="B564" s="84" t="s">
        <v>548</v>
      </c>
      <c r="C564" s="18" t="s">
        <v>21</v>
      </c>
      <c r="D564" s="78">
        <v>0</v>
      </c>
      <c r="E564" s="78">
        <v>0</v>
      </c>
      <c r="F564" s="1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</row>
    <row r="565" spans="2:20" x14ac:dyDescent="0.25">
      <c r="B565" s="84" t="s">
        <v>549</v>
      </c>
      <c r="C565" s="18" t="s">
        <v>25</v>
      </c>
      <c r="D565" s="78">
        <v>26180</v>
      </c>
      <c r="E565" s="78">
        <v>0</v>
      </c>
      <c r="F565" s="1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</row>
    <row r="566" spans="2:20" x14ac:dyDescent="0.25">
      <c r="B566" s="84" t="s">
        <v>550</v>
      </c>
      <c r="C566" s="16" t="s">
        <v>26</v>
      </c>
      <c r="D566" s="76">
        <v>87940</v>
      </c>
      <c r="E566" s="76">
        <v>26899</v>
      </c>
      <c r="F566" s="1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</row>
    <row r="567" spans="2:20" x14ac:dyDescent="0.25">
      <c r="B567" s="84" t="s">
        <v>551</v>
      </c>
      <c r="C567" s="16" t="s">
        <v>27</v>
      </c>
      <c r="D567" s="76">
        <v>0</v>
      </c>
      <c r="E567" s="76">
        <v>0</v>
      </c>
      <c r="F567" s="1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</row>
    <row r="568" spans="2:20" x14ac:dyDescent="0.25">
      <c r="B568" s="84" t="s">
        <v>552</v>
      </c>
      <c r="C568" s="18" t="s">
        <v>28</v>
      </c>
      <c r="D568" s="78">
        <f>D566</f>
        <v>87940</v>
      </c>
      <c r="E568" s="78">
        <f>E566</f>
        <v>26899</v>
      </c>
      <c r="F568" s="1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</row>
    <row r="569" spans="2:20" x14ac:dyDescent="0.25">
      <c r="B569" s="84" t="s">
        <v>553</v>
      </c>
      <c r="C569" s="18" t="s">
        <v>31</v>
      </c>
      <c r="D569" s="78">
        <v>0</v>
      </c>
      <c r="E569" s="78">
        <v>0</v>
      </c>
      <c r="F569" s="1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</row>
    <row r="570" spans="2:20" x14ac:dyDescent="0.25">
      <c r="B570" s="84" t="s">
        <v>554</v>
      </c>
      <c r="C570" s="18" t="s">
        <v>32</v>
      </c>
      <c r="D570" s="78">
        <f>D565+D568</f>
        <v>114120</v>
      </c>
      <c r="E570" s="78">
        <f>E565+E568</f>
        <v>26899</v>
      </c>
      <c r="F570" s="1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</row>
    <row r="571" spans="2:20" x14ac:dyDescent="0.25">
      <c r="B571" s="84" t="s">
        <v>555</v>
      </c>
      <c r="C571" s="18" t="s">
        <v>47</v>
      </c>
      <c r="D571" s="78">
        <v>357428</v>
      </c>
      <c r="E571" s="78">
        <v>272428</v>
      </c>
      <c r="F571" s="1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</row>
    <row r="572" spans="2:20" ht="18" customHeight="1" x14ac:dyDescent="0.25">
      <c r="B572" s="84" t="s">
        <v>556</v>
      </c>
      <c r="C572" s="18" t="s">
        <v>50</v>
      </c>
      <c r="D572" s="78">
        <v>0</v>
      </c>
      <c r="E572" s="78">
        <v>0</v>
      </c>
      <c r="F572" s="1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</row>
    <row r="573" spans="2:20" x14ac:dyDescent="0.25">
      <c r="B573" s="84" t="s">
        <v>557</v>
      </c>
      <c r="C573" s="18" t="s">
        <v>54</v>
      </c>
      <c r="D573" s="78">
        <v>0</v>
      </c>
      <c r="E573" s="78">
        <v>0</v>
      </c>
      <c r="F573" s="1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</row>
    <row r="574" spans="2:20" x14ac:dyDescent="0.25">
      <c r="B574" s="84" t="s">
        <v>558</v>
      </c>
      <c r="C574" s="18" t="s">
        <v>55</v>
      </c>
      <c r="D574" s="78">
        <f>D571+D572+D573</f>
        <v>357428</v>
      </c>
      <c r="E574" s="78">
        <f>E571+E572+E573</f>
        <v>272428</v>
      </c>
      <c r="F574" s="1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</row>
    <row r="575" spans="2:20" x14ac:dyDescent="0.25">
      <c r="B575" s="84" t="s">
        <v>559</v>
      </c>
      <c r="C575" s="1" t="s">
        <v>871</v>
      </c>
      <c r="D575" s="76"/>
      <c r="E575" s="76">
        <v>8468</v>
      </c>
      <c r="F575" s="1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</row>
    <row r="576" spans="2:20" x14ac:dyDescent="0.25">
      <c r="B576" s="84" t="s">
        <v>560</v>
      </c>
      <c r="C576" s="1" t="s">
        <v>869</v>
      </c>
      <c r="D576" s="76"/>
      <c r="E576" s="76"/>
      <c r="F576" s="1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</row>
    <row r="577" spans="2:20" ht="14.45" customHeight="1" x14ac:dyDescent="0.25">
      <c r="B577" s="84" t="s">
        <v>561</v>
      </c>
      <c r="C577" s="18" t="s">
        <v>56</v>
      </c>
      <c r="D577" s="78">
        <f>D575+D576</f>
        <v>0</v>
      </c>
      <c r="E577" s="78">
        <f>E575+E576</f>
        <v>8468</v>
      </c>
      <c r="F577" s="1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</row>
    <row r="578" spans="2:20" x14ac:dyDescent="0.25">
      <c r="B578" s="84" t="s">
        <v>562</v>
      </c>
      <c r="C578" s="18" t="s">
        <v>60</v>
      </c>
      <c r="D578" s="78">
        <v>0</v>
      </c>
      <c r="E578" s="78">
        <v>0</v>
      </c>
      <c r="F578" s="1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</row>
    <row r="579" spans="2:20" x14ac:dyDescent="0.25">
      <c r="B579" s="84" t="s">
        <v>563</v>
      </c>
      <c r="C579" s="18" t="s">
        <v>726</v>
      </c>
      <c r="D579" s="78">
        <f>D560+D563+D570+D574+D577</f>
        <v>213412084</v>
      </c>
      <c r="E579" s="78">
        <f>E560+E563+E570+E574+E577</f>
        <v>206443723</v>
      </c>
      <c r="F579" s="1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</row>
    <row r="580" spans="2:20" x14ac:dyDescent="0.25">
      <c r="B580" s="84" t="s">
        <v>564</v>
      </c>
      <c r="C580" s="16" t="s">
        <v>61</v>
      </c>
      <c r="D580" s="76">
        <v>340480733</v>
      </c>
      <c r="E580" s="76">
        <v>340480733</v>
      </c>
      <c r="F580" s="1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</row>
    <row r="581" spans="2:20" x14ac:dyDescent="0.25">
      <c r="B581" s="84" t="s">
        <v>565</v>
      </c>
      <c r="C581" s="16" t="s">
        <v>62</v>
      </c>
      <c r="D581" s="76">
        <v>0</v>
      </c>
      <c r="E581" s="76">
        <v>0</v>
      </c>
      <c r="F581" s="1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</row>
    <row r="582" spans="2:20" x14ac:dyDescent="0.25">
      <c r="B582" s="84" t="s">
        <v>566</v>
      </c>
      <c r="C582" s="16" t="s">
        <v>63</v>
      </c>
      <c r="D582" s="76">
        <v>7541457</v>
      </c>
      <c r="E582" s="76">
        <v>7541457</v>
      </c>
      <c r="F582" s="1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</row>
    <row r="583" spans="2:20" x14ac:dyDescent="0.25">
      <c r="B583" s="84" t="s">
        <v>567</v>
      </c>
      <c r="C583" s="16" t="s">
        <v>64</v>
      </c>
      <c r="D583" s="76">
        <v>-128474487</v>
      </c>
      <c r="E583" s="76">
        <v>-136463102</v>
      </c>
      <c r="F583" s="1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</row>
    <row r="584" spans="2:20" x14ac:dyDescent="0.25">
      <c r="B584" s="84" t="s">
        <v>568</v>
      </c>
      <c r="C584" s="16" t="s">
        <v>65</v>
      </c>
      <c r="D584" s="76"/>
      <c r="E584" s="76"/>
      <c r="F584" s="1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</row>
    <row r="585" spans="2:20" x14ac:dyDescent="0.25">
      <c r="B585" s="84" t="s">
        <v>569</v>
      </c>
      <c r="C585" s="16" t="s">
        <v>66</v>
      </c>
      <c r="D585" s="76">
        <v>-7988615</v>
      </c>
      <c r="E585" s="76">
        <v>-5530250</v>
      </c>
      <c r="F585" s="1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</row>
    <row r="586" spans="2:20" x14ac:dyDescent="0.25">
      <c r="B586" s="84" t="s">
        <v>570</v>
      </c>
      <c r="C586" s="18" t="s">
        <v>67</v>
      </c>
      <c r="D586" s="78">
        <f>D580+D581+D582+D583+D584+D585</f>
        <v>211559088</v>
      </c>
      <c r="E586" s="78">
        <f>E580+E581+E582+E583+E584+E585</f>
        <v>206028838</v>
      </c>
      <c r="F586" s="1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</row>
    <row r="587" spans="2:20" x14ac:dyDescent="0.25">
      <c r="B587" s="84" t="s">
        <v>571</v>
      </c>
      <c r="C587" s="18" t="s">
        <v>71</v>
      </c>
      <c r="D587" s="78">
        <v>1852996</v>
      </c>
      <c r="E587" s="78">
        <v>18275</v>
      </c>
      <c r="F587" s="1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</row>
    <row r="588" spans="2:20" ht="31.5" x14ac:dyDescent="0.25">
      <c r="B588" s="84" t="s">
        <v>572</v>
      </c>
      <c r="C588" s="18" t="s">
        <v>75</v>
      </c>
      <c r="D588" s="78">
        <v>0</v>
      </c>
      <c r="E588" s="78">
        <v>396610</v>
      </c>
      <c r="F588" s="1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</row>
    <row r="589" spans="2:20" x14ac:dyDescent="0.25">
      <c r="B589" s="84" t="s">
        <v>573</v>
      </c>
      <c r="C589" s="18" t="s">
        <v>78</v>
      </c>
      <c r="D589" s="78">
        <v>0</v>
      </c>
      <c r="E589" s="78">
        <v>0</v>
      </c>
      <c r="F589" s="1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</row>
    <row r="590" spans="2:20" x14ac:dyDescent="0.25">
      <c r="B590" s="84" t="s">
        <v>574</v>
      </c>
      <c r="C590" s="18" t="s">
        <v>79</v>
      </c>
      <c r="D590" s="78">
        <f>D587+D588+D589</f>
        <v>1852996</v>
      </c>
      <c r="E590" s="78">
        <f>E587+E588+E589</f>
        <v>414885</v>
      </c>
      <c r="F590" s="1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</row>
    <row r="591" spans="2:20" ht="31.5" x14ac:dyDescent="0.25">
      <c r="B591" s="84" t="s">
        <v>575</v>
      </c>
      <c r="C591" s="18" t="s">
        <v>80</v>
      </c>
      <c r="D591" s="78">
        <v>0</v>
      </c>
      <c r="E591" s="78">
        <v>0</v>
      </c>
      <c r="F591" s="1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</row>
    <row r="592" spans="2:20" x14ac:dyDescent="0.25">
      <c r="B592" s="84" t="s">
        <v>576</v>
      </c>
      <c r="C592" s="16" t="s">
        <v>82</v>
      </c>
      <c r="D592" s="76"/>
      <c r="E592" s="76"/>
      <c r="F592" s="1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</row>
    <row r="593" spans="2:20" x14ac:dyDescent="0.25">
      <c r="B593" s="84" t="s">
        <v>577</v>
      </c>
      <c r="C593" s="18" t="s">
        <v>84</v>
      </c>
      <c r="D593" s="78">
        <f>D592</f>
        <v>0</v>
      </c>
      <c r="E593" s="78">
        <f>E592</f>
        <v>0</v>
      </c>
      <c r="F593" s="1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</row>
    <row r="594" spans="2:20" x14ac:dyDescent="0.25">
      <c r="B594" s="84" t="s">
        <v>578</v>
      </c>
      <c r="C594" s="18" t="s">
        <v>85</v>
      </c>
      <c r="D594" s="78">
        <f>D586+D590+D591+D593</f>
        <v>213412084</v>
      </c>
      <c r="E594" s="78">
        <f>E586+E590+E591+E593</f>
        <v>206443723</v>
      </c>
      <c r="F594" s="1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</row>
    <row r="595" spans="2:20" x14ac:dyDescent="0.25">
      <c r="B595" s="11"/>
      <c r="C595" s="17"/>
      <c r="D595" s="21"/>
      <c r="E595" s="21"/>
      <c r="F595" s="7"/>
    </row>
    <row r="596" spans="2:20" x14ac:dyDescent="0.25">
      <c r="B596" s="504" t="s">
        <v>1088</v>
      </c>
      <c r="C596" s="504"/>
      <c r="D596" s="504"/>
      <c r="E596" s="21"/>
      <c r="F596" s="7"/>
    </row>
    <row r="597" spans="2:20" x14ac:dyDescent="0.25">
      <c r="B597" s="11"/>
      <c r="C597" s="17"/>
      <c r="D597" s="21"/>
      <c r="E597" s="21"/>
      <c r="F597" s="7"/>
    </row>
    <row r="598" spans="2:20" x14ac:dyDescent="0.25">
      <c r="B598" s="11"/>
      <c r="C598" s="501" t="s">
        <v>1034</v>
      </c>
      <c r="D598" s="501"/>
      <c r="E598" s="7"/>
      <c r="F598" s="7"/>
    </row>
    <row r="599" spans="2:20" ht="31.5" x14ac:dyDescent="0.25">
      <c r="B599" s="88" t="s">
        <v>745</v>
      </c>
      <c r="C599" s="89" t="s">
        <v>534</v>
      </c>
      <c r="D599" s="90" t="s">
        <v>765</v>
      </c>
      <c r="E599" s="7"/>
      <c r="F599" s="7"/>
    </row>
    <row r="600" spans="2:20" x14ac:dyDescent="0.25">
      <c r="B600" s="99" t="s">
        <v>537</v>
      </c>
      <c r="C600" s="16" t="s">
        <v>160</v>
      </c>
      <c r="D600" s="76">
        <v>1096288</v>
      </c>
      <c r="E600" s="7"/>
      <c r="F600" s="7"/>
    </row>
    <row r="601" spans="2:20" x14ac:dyDescent="0.25">
      <c r="B601" s="99" t="s">
        <v>538</v>
      </c>
      <c r="C601" s="16" t="s">
        <v>161</v>
      </c>
      <c r="D601" s="76">
        <v>40299554</v>
      </c>
      <c r="E601" s="7"/>
      <c r="F601" s="7"/>
    </row>
    <row r="602" spans="2:20" x14ac:dyDescent="0.25">
      <c r="B602" s="99" t="s">
        <v>539</v>
      </c>
      <c r="C602" s="18" t="s">
        <v>162</v>
      </c>
      <c r="D602" s="78">
        <f>D600-D601</f>
        <v>-39203266</v>
      </c>
      <c r="E602" s="7"/>
      <c r="F602" s="7"/>
    </row>
    <row r="603" spans="2:20" x14ac:dyDescent="0.25">
      <c r="B603" s="99" t="s">
        <v>540</v>
      </c>
      <c r="C603" s="16" t="s">
        <v>163</v>
      </c>
      <c r="D603" s="76">
        <v>39230165</v>
      </c>
      <c r="E603" s="7"/>
      <c r="F603" s="7"/>
    </row>
    <row r="604" spans="2:20" x14ac:dyDescent="0.25">
      <c r="B604" s="99" t="s">
        <v>541</v>
      </c>
      <c r="C604" s="16" t="s">
        <v>164</v>
      </c>
      <c r="D604" s="76">
        <v>0</v>
      </c>
      <c r="E604" s="7"/>
      <c r="F604" s="7"/>
    </row>
    <row r="605" spans="2:20" x14ac:dyDescent="0.25">
      <c r="B605" s="99" t="s">
        <v>542</v>
      </c>
      <c r="C605" s="18" t="s">
        <v>165</v>
      </c>
      <c r="D605" s="78">
        <f>D603-D604</f>
        <v>39230165</v>
      </c>
      <c r="E605" s="7"/>
      <c r="F605" s="7"/>
    </row>
    <row r="606" spans="2:20" x14ac:dyDescent="0.25">
      <c r="B606" s="99" t="s">
        <v>543</v>
      </c>
      <c r="C606" s="18" t="s">
        <v>166</v>
      </c>
      <c r="D606" s="78">
        <f>D602+D605</f>
        <v>26899</v>
      </c>
      <c r="E606" s="7"/>
      <c r="F606" s="7"/>
    </row>
    <row r="607" spans="2:20" x14ac:dyDescent="0.25">
      <c r="B607" s="99" t="s">
        <v>544</v>
      </c>
      <c r="C607" s="16" t="s">
        <v>167</v>
      </c>
      <c r="D607" s="76">
        <v>0</v>
      </c>
      <c r="E607" s="7"/>
      <c r="F607" s="7"/>
    </row>
    <row r="608" spans="2:20" x14ac:dyDescent="0.25">
      <c r="B608" s="99" t="s">
        <v>545</v>
      </c>
      <c r="C608" s="16" t="s">
        <v>168</v>
      </c>
      <c r="D608" s="76">
        <v>0</v>
      </c>
      <c r="E608" s="7"/>
      <c r="F608" s="7"/>
    </row>
    <row r="609" spans="2:6" x14ac:dyDescent="0.25">
      <c r="B609" s="99" t="s">
        <v>546</v>
      </c>
      <c r="C609" s="18" t="s">
        <v>169</v>
      </c>
      <c r="D609" s="78">
        <v>0</v>
      </c>
      <c r="E609" s="7"/>
      <c r="F609" s="7"/>
    </row>
    <row r="610" spans="2:6" x14ac:dyDescent="0.25">
      <c r="B610" s="99" t="s">
        <v>547</v>
      </c>
      <c r="C610" s="16" t="s">
        <v>170</v>
      </c>
      <c r="D610" s="76">
        <v>0</v>
      </c>
      <c r="E610" s="7"/>
      <c r="F610" s="7"/>
    </row>
    <row r="611" spans="2:6" x14ac:dyDescent="0.25">
      <c r="B611" s="99" t="s">
        <v>548</v>
      </c>
      <c r="C611" s="16" t="s">
        <v>171</v>
      </c>
      <c r="D611" s="76">
        <v>0</v>
      </c>
      <c r="E611" s="7"/>
      <c r="F611" s="7"/>
    </row>
    <row r="612" spans="2:6" x14ac:dyDescent="0.25">
      <c r="B612" s="99" t="s">
        <v>549</v>
      </c>
      <c r="C612" s="18" t="s">
        <v>172</v>
      </c>
      <c r="D612" s="78">
        <v>0</v>
      </c>
      <c r="E612" s="7"/>
      <c r="F612" s="7"/>
    </row>
    <row r="613" spans="2:6" x14ac:dyDescent="0.25">
      <c r="B613" s="99" t="s">
        <v>550</v>
      </c>
      <c r="C613" s="18" t="s">
        <v>173</v>
      </c>
      <c r="D613" s="78">
        <v>0</v>
      </c>
      <c r="E613" s="7"/>
      <c r="F613" s="7"/>
    </row>
    <row r="614" spans="2:6" x14ac:dyDescent="0.25">
      <c r="B614" s="99" t="s">
        <v>551</v>
      </c>
      <c r="C614" s="18" t="s">
        <v>174</v>
      </c>
      <c r="D614" s="78">
        <f>D606+D613</f>
        <v>26899</v>
      </c>
      <c r="E614" s="7"/>
      <c r="F614" s="7"/>
    </row>
    <row r="615" spans="2:6" ht="16.149999999999999" customHeight="1" x14ac:dyDescent="0.25">
      <c r="B615" s="99" t="s">
        <v>552</v>
      </c>
      <c r="C615" s="18" t="s">
        <v>175</v>
      </c>
      <c r="D615" s="78">
        <v>26899</v>
      </c>
      <c r="E615" s="7"/>
      <c r="F615" s="7"/>
    </row>
    <row r="616" spans="2:6" x14ac:dyDescent="0.25">
      <c r="B616" s="99" t="s">
        <v>553</v>
      </c>
      <c r="C616" s="18" t="s">
        <v>176</v>
      </c>
      <c r="D616" s="78">
        <f>D606-D615</f>
        <v>0</v>
      </c>
      <c r="E616" s="7"/>
      <c r="F616" s="7"/>
    </row>
    <row r="617" spans="2:6" ht="18.75" customHeight="1" x14ac:dyDescent="0.25">
      <c r="B617" s="99" t="s">
        <v>554</v>
      </c>
      <c r="C617" s="18" t="s">
        <v>177</v>
      </c>
      <c r="D617" s="78">
        <v>0</v>
      </c>
      <c r="E617" s="7"/>
      <c r="F617" s="7"/>
    </row>
    <row r="618" spans="2:6" x14ac:dyDescent="0.25">
      <c r="B618" s="99" t="s">
        <v>555</v>
      </c>
      <c r="C618" s="18" t="s">
        <v>178</v>
      </c>
      <c r="D618" s="78">
        <v>0</v>
      </c>
      <c r="E618" s="7"/>
      <c r="F618" s="7"/>
    </row>
    <row r="619" spans="2:6" x14ac:dyDescent="0.25">
      <c r="B619" s="7"/>
      <c r="C619" s="7"/>
      <c r="D619" s="7"/>
      <c r="E619" s="7"/>
      <c r="F619" s="7"/>
    </row>
    <row r="620" spans="2:6" x14ac:dyDescent="0.25">
      <c r="B620" s="502" t="s">
        <v>1089</v>
      </c>
      <c r="C620" s="502"/>
      <c r="D620" s="502"/>
      <c r="E620" s="502"/>
      <c r="F620" s="7"/>
    </row>
    <row r="621" spans="2:6" x14ac:dyDescent="0.25">
      <c r="B621" s="7"/>
      <c r="C621" s="7"/>
      <c r="D621" s="7"/>
      <c r="E621" s="7"/>
      <c r="F621" s="7"/>
    </row>
    <row r="622" spans="2:6" x14ac:dyDescent="0.25">
      <c r="B622" s="7"/>
      <c r="C622" s="17"/>
      <c r="D622" s="21"/>
      <c r="E622" s="113" t="s">
        <v>1034</v>
      </c>
      <c r="F622" s="7"/>
    </row>
    <row r="623" spans="2:6" x14ac:dyDescent="0.25">
      <c r="B623" s="82" t="s">
        <v>730</v>
      </c>
      <c r="C623" s="82" t="s">
        <v>534</v>
      </c>
      <c r="D623" s="85" t="s">
        <v>743</v>
      </c>
      <c r="E623" s="79" t="s">
        <v>744</v>
      </c>
      <c r="F623" s="7"/>
    </row>
    <row r="624" spans="2:6" x14ac:dyDescent="0.25">
      <c r="B624" s="96" t="s">
        <v>537</v>
      </c>
      <c r="C624" s="16" t="s">
        <v>772</v>
      </c>
      <c r="D624" s="76">
        <v>0</v>
      </c>
      <c r="E624" s="76">
        <v>0</v>
      </c>
      <c r="F624" s="7"/>
    </row>
    <row r="625" spans="2:6" ht="15.75" customHeight="1" x14ac:dyDescent="0.25">
      <c r="B625" s="96" t="s">
        <v>538</v>
      </c>
      <c r="C625" s="16" t="s">
        <v>773</v>
      </c>
      <c r="D625" s="76">
        <v>1155437</v>
      </c>
      <c r="E625" s="76">
        <v>961288</v>
      </c>
      <c r="F625" s="7"/>
    </row>
    <row r="626" spans="2:6" x14ac:dyDescent="0.25">
      <c r="B626" s="96" t="s">
        <v>539</v>
      </c>
      <c r="C626" s="16" t="s">
        <v>774</v>
      </c>
      <c r="D626" s="76">
        <v>0</v>
      </c>
      <c r="E626" s="76">
        <v>0</v>
      </c>
      <c r="F626" s="7"/>
    </row>
    <row r="627" spans="2:6" x14ac:dyDescent="0.25">
      <c r="B627" s="96" t="s">
        <v>540</v>
      </c>
      <c r="C627" s="18" t="s">
        <v>847</v>
      </c>
      <c r="D627" s="78">
        <f>D625+D626</f>
        <v>1155437</v>
      </c>
      <c r="E627" s="78">
        <f>E625+E626</f>
        <v>961288</v>
      </c>
      <c r="F627" s="7"/>
    </row>
    <row r="628" spans="2:6" x14ac:dyDescent="0.25">
      <c r="B628" s="96" t="s">
        <v>541</v>
      </c>
      <c r="C628" s="16" t="s">
        <v>775</v>
      </c>
      <c r="D628" s="76">
        <v>0</v>
      </c>
      <c r="E628" s="76">
        <v>0</v>
      </c>
      <c r="F628" s="7"/>
    </row>
    <row r="629" spans="2:6" x14ac:dyDescent="0.25">
      <c r="B629" s="96" t="s">
        <v>542</v>
      </c>
      <c r="C629" s="16" t="s">
        <v>776</v>
      </c>
      <c r="D629" s="76">
        <v>0</v>
      </c>
      <c r="E629" s="76">
        <v>0</v>
      </c>
      <c r="F629" s="7"/>
    </row>
    <row r="630" spans="2:6" x14ac:dyDescent="0.25">
      <c r="B630" s="96" t="s">
        <v>543</v>
      </c>
      <c r="C630" s="18" t="s">
        <v>848</v>
      </c>
      <c r="D630" s="78">
        <v>0</v>
      </c>
      <c r="E630" s="78">
        <v>0</v>
      </c>
      <c r="F630" s="7"/>
    </row>
    <row r="631" spans="2:6" x14ac:dyDescent="0.25">
      <c r="B631" s="96" t="s">
        <v>544</v>
      </c>
      <c r="C631" s="16" t="s">
        <v>777</v>
      </c>
      <c r="D631" s="76">
        <v>55485463</v>
      </c>
      <c r="E631" s="76">
        <v>39116045</v>
      </c>
      <c r="F631" s="7"/>
    </row>
    <row r="632" spans="2:6" ht="17.45" customHeight="1" x14ac:dyDescent="0.25">
      <c r="B632" s="96" t="s">
        <v>545</v>
      </c>
      <c r="C632" s="16" t="s">
        <v>778</v>
      </c>
      <c r="D632" s="76">
        <v>1000000</v>
      </c>
      <c r="E632" s="76">
        <v>50000</v>
      </c>
      <c r="F632" s="7"/>
    </row>
    <row r="633" spans="2:6" x14ac:dyDescent="0.25">
      <c r="B633" s="96" t="s">
        <v>546</v>
      </c>
      <c r="C633" s="16" t="s">
        <v>845</v>
      </c>
      <c r="D633" s="76">
        <v>0</v>
      </c>
      <c r="E633" s="76">
        <v>0</v>
      </c>
      <c r="F633" s="7"/>
    </row>
    <row r="634" spans="2:6" x14ac:dyDescent="0.25">
      <c r="B634" s="96" t="s">
        <v>547</v>
      </c>
      <c r="C634" s="16" t="s">
        <v>414</v>
      </c>
      <c r="D634" s="78">
        <v>0</v>
      </c>
      <c r="E634" s="78">
        <v>0</v>
      </c>
      <c r="F634" s="7"/>
    </row>
    <row r="635" spans="2:6" x14ac:dyDescent="0.25">
      <c r="B635" s="96" t="s">
        <v>548</v>
      </c>
      <c r="C635" s="18" t="s">
        <v>846</v>
      </c>
      <c r="D635" s="87">
        <f>SUM(D631:D634)</f>
        <v>56485463</v>
      </c>
      <c r="E635" s="87">
        <f>SUM(E631:E634)</f>
        <v>39166045</v>
      </c>
      <c r="F635" s="7"/>
    </row>
    <row r="636" spans="2:6" x14ac:dyDescent="0.25">
      <c r="B636" s="96" t="s">
        <v>549</v>
      </c>
      <c r="C636" s="16" t="s">
        <v>849</v>
      </c>
      <c r="D636" s="76">
        <v>3145474</v>
      </c>
      <c r="E636" s="76">
        <v>1756435</v>
      </c>
      <c r="F636" s="7"/>
    </row>
    <row r="637" spans="2:6" x14ac:dyDescent="0.25">
      <c r="B637" s="96" t="s">
        <v>550</v>
      </c>
      <c r="C637" s="16" t="s">
        <v>850</v>
      </c>
      <c r="D637" s="76">
        <v>22669201</v>
      </c>
      <c r="E637" s="76">
        <v>9900068</v>
      </c>
      <c r="F637" s="7"/>
    </row>
    <row r="638" spans="2:6" x14ac:dyDescent="0.25">
      <c r="B638" s="96" t="s">
        <v>551</v>
      </c>
      <c r="C638" s="16" t="s">
        <v>851</v>
      </c>
      <c r="D638" s="76">
        <v>0</v>
      </c>
      <c r="E638" s="76">
        <v>0</v>
      </c>
      <c r="F638" s="7"/>
    </row>
    <row r="639" spans="2:6" x14ac:dyDescent="0.25">
      <c r="B639" s="96" t="s">
        <v>552</v>
      </c>
      <c r="C639" s="16" t="s">
        <v>415</v>
      </c>
      <c r="D639" s="78"/>
      <c r="E639" s="78"/>
      <c r="F639" s="7"/>
    </row>
    <row r="640" spans="2:6" x14ac:dyDescent="0.25">
      <c r="B640" s="96" t="s">
        <v>553</v>
      </c>
      <c r="C640" s="18" t="s">
        <v>852</v>
      </c>
      <c r="D640" s="87">
        <f>SUM(D636:D639)</f>
        <v>25814675</v>
      </c>
      <c r="E640" s="87">
        <f>SUM(E636:E639)</f>
        <v>11656503</v>
      </c>
      <c r="F640" s="7"/>
    </row>
    <row r="641" spans="2:6" x14ac:dyDescent="0.25">
      <c r="B641" s="96" t="s">
        <v>554</v>
      </c>
      <c r="C641" s="16" t="s">
        <v>416</v>
      </c>
      <c r="D641" s="76">
        <v>21839311</v>
      </c>
      <c r="E641" s="76">
        <v>19917123</v>
      </c>
      <c r="F641" s="7"/>
    </row>
    <row r="642" spans="2:6" x14ac:dyDescent="0.25">
      <c r="B642" s="96" t="s">
        <v>555</v>
      </c>
      <c r="C642" s="16" t="s">
        <v>417</v>
      </c>
      <c r="D642" s="76">
        <v>1032406</v>
      </c>
      <c r="E642" s="76">
        <v>857200</v>
      </c>
      <c r="F642" s="7"/>
    </row>
    <row r="643" spans="2:6" x14ac:dyDescent="0.25">
      <c r="B643" s="96" t="s">
        <v>556</v>
      </c>
      <c r="C643" s="16" t="s">
        <v>418</v>
      </c>
      <c r="D643" s="76">
        <v>4295307</v>
      </c>
      <c r="E643" s="76">
        <v>3165422</v>
      </c>
      <c r="F643" s="7"/>
    </row>
    <row r="644" spans="2:6" x14ac:dyDescent="0.25">
      <c r="B644" s="96" t="s">
        <v>557</v>
      </c>
      <c r="C644" s="18" t="s">
        <v>853</v>
      </c>
      <c r="D644" s="87">
        <f>SUM(D641:D643)</f>
        <v>27167024</v>
      </c>
      <c r="E644" s="87">
        <f>SUM(E641:E643)</f>
        <v>23939745</v>
      </c>
      <c r="F644" s="7"/>
    </row>
    <row r="645" spans="2:6" x14ac:dyDescent="0.25">
      <c r="B645" s="96" t="s">
        <v>558</v>
      </c>
      <c r="C645" s="18" t="s">
        <v>779</v>
      </c>
      <c r="D645" s="78">
        <v>7756526</v>
      </c>
      <c r="E645" s="78">
        <v>7311466</v>
      </c>
      <c r="F645" s="7"/>
    </row>
    <row r="646" spans="2:6" x14ac:dyDescent="0.25">
      <c r="B646" s="96" t="s">
        <v>559</v>
      </c>
      <c r="C646" s="18" t="s">
        <v>780</v>
      </c>
      <c r="D646" s="78">
        <v>4629947</v>
      </c>
      <c r="E646" s="78">
        <v>2530491</v>
      </c>
      <c r="F646" s="7"/>
    </row>
    <row r="647" spans="2:6" x14ac:dyDescent="0.25">
      <c r="B647" s="96" t="s">
        <v>560</v>
      </c>
      <c r="C647" s="18" t="s">
        <v>854</v>
      </c>
      <c r="D647" s="87">
        <f>D627+D630+D635-D640-D644-D645-D646</f>
        <v>-7727272</v>
      </c>
      <c r="E647" s="87">
        <f>E627+E630+E635-E640-E644-E645-E646</f>
        <v>-5310872</v>
      </c>
      <c r="F647" s="7"/>
    </row>
    <row r="648" spans="2:6" x14ac:dyDescent="0.25">
      <c r="B648" s="96" t="s">
        <v>561</v>
      </c>
      <c r="C648" s="16" t="s">
        <v>855</v>
      </c>
      <c r="D648" s="76">
        <v>0</v>
      </c>
      <c r="E648" s="76">
        <v>0</v>
      </c>
      <c r="F648" s="7"/>
    </row>
    <row r="649" spans="2:6" ht="31.5" x14ac:dyDescent="0.25">
      <c r="B649" s="96" t="s">
        <v>562</v>
      </c>
      <c r="C649" s="16" t="s">
        <v>856</v>
      </c>
      <c r="D649" s="76">
        <v>0</v>
      </c>
      <c r="E649" s="76">
        <v>0</v>
      </c>
      <c r="F649" s="7"/>
    </row>
    <row r="650" spans="2:6" ht="31.5" x14ac:dyDescent="0.25">
      <c r="B650" s="96" t="s">
        <v>563</v>
      </c>
      <c r="C650" s="16" t="s">
        <v>857</v>
      </c>
      <c r="D650" s="76">
        <v>0</v>
      </c>
      <c r="E650" s="76">
        <v>0</v>
      </c>
      <c r="F650" s="7"/>
    </row>
    <row r="651" spans="2:6" ht="23.25" customHeight="1" x14ac:dyDescent="0.25">
      <c r="B651" s="96" t="s">
        <v>564</v>
      </c>
      <c r="C651" s="16" t="s">
        <v>858</v>
      </c>
      <c r="D651" s="78">
        <v>0</v>
      </c>
      <c r="E651" s="78">
        <v>0</v>
      </c>
      <c r="F651" s="7"/>
    </row>
    <row r="652" spans="2:6" x14ac:dyDescent="0.25">
      <c r="B652" s="96" t="s">
        <v>565</v>
      </c>
      <c r="C652" s="16" t="s">
        <v>859</v>
      </c>
      <c r="D652" s="76">
        <v>0</v>
      </c>
      <c r="E652" s="76">
        <v>0</v>
      </c>
      <c r="F652" s="7"/>
    </row>
    <row r="653" spans="2:6" ht="31.5" x14ac:dyDescent="0.25">
      <c r="B653" s="96" t="s">
        <v>566</v>
      </c>
      <c r="C653" s="18" t="s">
        <v>860</v>
      </c>
      <c r="D653" s="76">
        <v>0</v>
      </c>
      <c r="E653" s="76">
        <v>0</v>
      </c>
      <c r="F653" s="7"/>
    </row>
    <row r="654" spans="2:6" x14ac:dyDescent="0.25">
      <c r="B654" s="96" t="s">
        <v>567</v>
      </c>
      <c r="C654" s="18" t="s">
        <v>861</v>
      </c>
      <c r="D654" s="76"/>
      <c r="E654" s="76"/>
      <c r="F654" s="7"/>
    </row>
    <row r="655" spans="2:6" ht="31.5" x14ac:dyDescent="0.25">
      <c r="B655" s="96" t="s">
        <v>568</v>
      </c>
      <c r="C655" s="16" t="s">
        <v>862</v>
      </c>
      <c r="D655" s="76">
        <v>0</v>
      </c>
      <c r="E655" s="76">
        <v>0</v>
      </c>
      <c r="F655" s="7"/>
    </row>
    <row r="656" spans="2:6" x14ac:dyDescent="0.25">
      <c r="B656" s="96" t="s">
        <v>569</v>
      </c>
      <c r="C656" s="16" t="s">
        <v>863</v>
      </c>
      <c r="D656" s="76"/>
      <c r="E656" s="76"/>
      <c r="F656" s="7"/>
    </row>
    <row r="657" spans="2:6" x14ac:dyDescent="0.25">
      <c r="B657" s="96" t="s">
        <v>570</v>
      </c>
      <c r="C657" s="16" t="s">
        <v>864</v>
      </c>
      <c r="D657" s="78"/>
      <c r="E657" s="78"/>
      <c r="F657" s="7"/>
    </row>
    <row r="658" spans="2:6" x14ac:dyDescent="0.25">
      <c r="B658" s="96" t="s">
        <v>571</v>
      </c>
      <c r="C658" s="16" t="s">
        <v>865</v>
      </c>
      <c r="D658" s="78">
        <v>261343</v>
      </c>
      <c r="E658" s="78">
        <v>219378</v>
      </c>
      <c r="F658" s="7"/>
    </row>
    <row r="659" spans="2:6" x14ac:dyDescent="0.25">
      <c r="B659" s="96" t="s">
        <v>572</v>
      </c>
      <c r="C659" s="18" t="s">
        <v>866</v>
      </c>
      <c r="D659" s="87">
        <f>SUM(D654:D658)</f>
        <v>261343</v>
      </c>
      <c r="E659" s="87">
        <f>SUM(E654:E658)</f>
        <v>219378</v>
      </c>
      <c r="F659" s="7"/>
    </row>
    <row r="660" spans="2:6" x14ac:dyDescent="0.25">
      <c r="B660" s="96" t="s">
        <v>573</v>
      </c>
      <c r="C660" s="18" t="s">
        <v>867</v>
      </c>
      <c r="D660" s="87">
        <f>D653-D659</f>
        <v>-261343</v>
      </c>
      <c r="E660" s="87">
        <f>E653-E659</f>
        <v>-219378</v>
      </c>
      <c r="F660" s="7"/>
    </row>
    <row r="661" spans="2:6" x14ac:dyDescent="0.25">
      <c r="B661" s="96" t="s">
        <v>574</v>
      </c>
      <c r="C661" s="18" t="s">
        <v>868</v>
      </c>
      <c r="D661" s="87">
        <f>D647+D660</f>
        <v>-7988615</v>
      </c>
      <c r="E661" s="87">
        <f>E647+E660</f>
        <v>-5530250</v>
      </c>
      <c r="F661" s="7"/>
    </row>
    <row r="662" spans="2:6" x14ac:dyDescent="0.25">
      <c r="B662" s="11"/>
      <c r="C662" s="17"/>
      <c r="D662" s="21"/>
      <c r="E662" s="21"/>
      <c r="F662" s="7"/>
    </row>
    <row r="663" spans="2:6" x14ac:dyDescent="0.25">
      <c r="B663" s="502" t="s">
        <v>1090</v>
      </c>
      <c r="C663" s="502"/>
      <c r="D663" s="502"/>
      <c r="E663" s="502"/>
      <c r="F663" s="7"/>
    </row>
    <row r="664" spans="2:6" x14ac:dyDescent="0.25">
      <c r="B664" s="7"/>
      <c r="C664" s="7"/>
      <c r="D664" s="7"/>
      <c r="E664" s="7"/>
      <c r="F664" s="7"/>
    </row>
    <row r="665" spans="2:6" x14ac:dyDescent="0.25">
      <c r="B665" s="7"/>
      <c r="C665" s="7"/>
      <c r="D665" s="7"/>
      <c r="E665" s="113" t="s">
        <v>1034</v>
      </c>
      <c r="F665" s="7"/>
    </row>
    <row r="666" spans="2:6" x14ac:dyDescent="0.25">
      <c r="B666" s="79" t="s">
        <v>719</v>
      </c>
      <c r="C666" s="79" t="s">
        <v>673</v>
      </c>
      <c r="D666" s="85" t="s">
        <v>728</v>
      </c>
      <c r="E666" s="57" t="s">
        <v>729</v>
      </c>
      <c r="F666" s="7"/>
    </row>
    <row r="667" spans="2:6" x14ac:dyDescent="0.25">
      <c r="B667" s="79"/>
      <c r="C667" s="94" t="s">
        <v>781</v>
      </c>
      <c r="D667" s="76">
        <v>318960</v>
      </c>
      <c r="E667" s="76">
        <v>1070016</v>
      </c>
      <c r="F667" s="7"/>
    </row>
    <row r="668" spans="2:6" x14ac:dyDescent="0.25">
      <c r="B668" s="84" t="s">
        <v>537</v>
      </c>
      <c r="C668" s="16" t="s">
        <v>782</v>
      </c>
      <c r="D668" s="76">
        <v>27905</v>
      </c>
      <c r="E668" s="76">
        <v>20773</v>
      </c>
      <c r="F668" s="7"/>
    </row>
    <row r="669" spans="2:6" x14ac:dyDescent="0.25">
      <c r="B669" s="84" t="s">
        <v>538</v>
      </c>
      <c r="C669" s="18" t="s">
        <v>784</v>
      </c>
      <c r="D669" s="78">
        <f>SUM(D667:D668)</f>
        <v>346865</v>
      </c>
      <c r="E669" s="78">
        <f>SUM(E667:E668)</f>
        <v>1090789</v>
      </c>
      <c r="F669" s="7"/>
    </row>
    <row r="670" spans="2:6" x14ac:dyDescent="0.25">
      <c r="B670" s="84" t="s">
        <v>539</v>
      </c>
      <c r="C670" s="16" t="s">
        <v>785</v>
      </c>
      <c r="D670" s="76">
        <v>2269312</v>
      </c>
      <c r="E670" s="76">
        <v>2132968</v>
      </c>
      <c r="F670" s="7"/>
    </row>
    <row r="671" spans="2:6" x14ac:dyDescent="0.25">
      <c r="B671" s="84" t="s">
        <v>540</v>
      </c>
      <c r="C671" s="16" t="s">
        <v>786</v>
      </c>
      <c r="D671" s="76">
        <v>2598180</v>
      </c>
      <c r="E671" s="76">
        <v>2320685</v>
      </c>
      <c r="F671" s="7"/>
    </row>
    <row r="672" spans="2:6" x14ac:dyDescent="0.25">
      <c r="B672" s="84" t="s">
        <v>541</v>
      </c>
      <c r="C672" s="18" t="s">
        <v>790</v>
      </c>
      <c r="D672" s="78">
        <f>D670+D671</f>
        <v>4867492</v>
      </c>
      <c r="E672" s="78">
        <f>E670+E671</f>
        <v>4453653</v>
      </c>
      <c r="F672" s="7"/>
    </row>
    <row r="673" spans="2:6" x14ac:dyDescent="0.25">
      <c r="B673" s="84" t="s">
        <v>542</v>
      </c>
      <c r="C673" s="18" t="s">
        <v>801</v>
      </c>
      <c r="D673" s="78">
        <v>0</v>
      </c>
      <c r="E673" s="78">
        <v>0</v>
      </c>
      <c r="F673" s="7"/>
    </row>
    <row r="674" spans="2:6" ht="16.899999999999999" customHeight="1" x14ac:dyDescent="0.25">
      <c r="B674" s="84" t="s">
        <v>543</v>
      </c>
      <c r="C674" s="18" t="s">
        <v>2</v>
      </c>
      <c r="D674" s="78">
        <v>0</v>
      </c>
      <c r="E674" s="78">
        <v>0</v>
      </c>
      <c r="F674" s="7"/>
    </row>
    <row r="675" spans="2:6" ht="31.5" x14ac:dyDescent="0.25">
      <c r="B675" s="84" t="s">
        <v>544</v>
      </c>
      <c r="C675" s="18" t="s">
        <v>3</v>
      </c>
      <c r="D675" s="78">
        <f>D669+D672+D673+D674</f>
        <v>5214357</v>
      </c>
      <c r="E675" s="78">
        <f>E669+E672+E673+E674</f>
        <v>5544442</v>
      </c>
      <c r="F675" s="7"/>
    </row>
    <row r="676" spans="2:6" x14ac:dyDescent="0.25">
      <c r="B676" s="84" t="s">
        <v>545</v>
      </c>
      <c r="C676" s="18" t="s">
        <v>9</v>
      </c>
      <c r="D676" s="78">
        <v>0</v>
      </c>
      <c r="E676" s="78">
        <v>0</v>
      </c>
      <c r="F676" s="7"/>
    </row>
    <row r="677" spans="2:6" x14ac:dyDescent="0.25">
      <c r="B677" s="84" t="s">
        <v>546</v>
      </c>
      <c r="C677" s="18" t="s">
        <v>17</v>
      </c>
      <c r="D677" s="78">
        <v>0</v>
      </c>
      <c r="E677" s="78">
        <v>0</v>
      </c>
      <c r="F677" s="7"/>
    </row>
    <row r="678" spans="2:6" x14ac:dyDescent="0.25">
      <c r="B678" s="84" t="s">
        <v>547</v>
      </c>
      <c r="C678" s="18" t="s">
        <v>18</v>
      </c>
      <c r="D678" s="78">
        <v>0</v>
      </c>
      <c r="E678" s="78">
        <v>0</v>
      </c>
      <c r="F678" s="7"/>
    </row>
    <row r="679" spans="2:6" x14ac:dyDescent="0.25">
      <c r="B679" s="84" t="s">
        <v>548</v>
      </c>
      <c r="C679" s="18" t="s">
        <v>21</v>
      </c>
      <c r="D679" s="78">
        <v>0</v>
      </c>
      <c r="E679" s="78">
        <v>0</v>
      </c>
      <c r="F679" s="7"/>
    </row>
    <row r="680" spans="2:6" x14ac:dyDescent="0.25">
      <c r="B680" s="84" t="s">
        <v>549</v>
      </c>
      <c r="C680" s="16" t="s">
        <v>22</v>
      </c>
      <c r="D680" s="76">
        <v>79225</v>
      </c>
      <c r="E680" s="76">
        <v>127380</v>
      </c>
      <c r="F680" s="7"/>
    </row>
    <row r="681" spans="2:6" x14ac:dyDescent="0.25">
      <c r="B681" s="84" t="s">
        <v>550</v>
      </c>
      <c r="C681" s="16" t="s">
        <v>23</v>
      </c>
      <c r="D681" s="76">
        <v>0</v>
      </c>
      <c r="E681" s="76">
        <v>0</v>
      </c>
      <c r="F681" s="7"/>
    </row>
    <row r="682" spans="2:6" x14ac:dyDescent="0.25">
      <c r="B682" s="84" t="s">
        <v>551</v>
      </c>
      <c r="C682" s="16" t="s">
        <v>24</v>
      </c>
      <c r="D682" s="76">
        <v>0</v>
      </c>
      <c r="E682" s="76">
        <v>0</v>
      </c>
      <c r="F682" s="7"/>
    </row>
    <row r="683" spans="2:6" x14ac:dyDescent="0.25">
      <c r="B683" s="84" t="s">
        <v>552</v>
      </c>
      <c r="C683" s="18" t="s">
        <v>25</v>
      </c>
      <c r="D683" s="78">
        <f>D680</f>
        <v>79225</v>
      </c>
      <c r="E683" s="78">
        <f>E680</f>
        <v>127380</v>
      </c>
      <c r="F683" s="7"/>
    </row>
    <row r="684" spans="2:6" x14ac:dyDescent="0.25">
      <c r="B684" s="84" t="s">
        <v>553</v>
      </c>
      <c r="C684" s="16" t="s">
        <v>26</v>
      </c>
      <c r="D684" s="76">
        <v>11099186</v>
      </c>
      <c r="E684" s="76">
        <v>36394065</v>
      </c>
      <c r="F684" s="7"/>
    </row>
    <row r="685" spans="2:6" x14ac:dyDescent="0.25">
      <c r="B685" s="84" t="s">
        <v>554</v>
      </c>
      <c r="C685" s="16" t="s">
        <v>27</v>
      </c>
      <c r="D685" s="76">
        <v>0</v>
      </c>
      <c r="E685" s="76">
        <v>0</v>
      </c>
      <c r="F685" s="7"/>
    </row>
    <row r="686" spans="2:6" x14ac:dyDescent="0.25">
      <c r="B686" s="84" t="s">
        <v>555</v>
      </c>
      <c r="C686" s="18" t="s">
        <v>28</v>
      </c>
      <c r="D686" s="78">
        <f>D684</f>
        <v>11099186</v>
      </c>
      <c r="E686" s="78">
        <f>E684</f>
        <v>36394065</v>
      </c>
      <c r="F686" s="7"/>
    </row>
    <row r="687" spans="2:6" x14ac:dyDescent="0.25">
      <c r="B687" s="84" t="s">
        <v>556</v>
      </c>
      <c r="C687" s="18" t="s">
        <v>31</v>
      </c>
      <c r="D687" s="78">
        <v>0</v>
      </c>
      <c r="E687" s="78">
        <v>0</v>
      </c>
      <c r="F687" s="7"/>
    </row>
    <row r="688" spans="2:6" x14ac:dyDescent="0.25">
      <c r="B688" s="84" t="s">
        <v>557</v>
      </c>
      <c r="C688" s="18" t="s">
        <v>32</v>
      </c>
      <c r="D688" s="78">
        <f>D683+D686</f>
        <v>11178411</v>
      </c>
      <c r="E688" s="78">
        <f>E683+E686</f>
        <v>36521445</v>
      </c>
      <c r="F688" s="7"/>
    </row>
    <row r="689" spans="2:6" x14ac:dyDescent="0.25">
      <c r="B689" s="84" t="s">
        <v>558</v>
      </c>
      <c r="C689" s="18" t="s">
        <v>47</v>
      </c>
      <c r="D689" s="78"/>
      <c r="E689" s="78"/>
      <c r="F689" s="7"/>
    </row>
    <row r="690" spans="2:6" ht="19.5" customHeight="1" x14ac:dyDescent="0.25">
      <c r="B690" s="84" t="s">
        <v>559</v>
      </c>
      <c r="C690" s="18" t="s">
        <v>50</v>
      </c>
      <c r="D690" s="78">
        <v>0</v>
      </c>
      <c r="E690" s="78">
        <v>0</v>
      </c>
      <c r="F690" s="7"/>
    </row>
    <row r="691" spans="2:6" x14ac:dyDescent="0.25">
      <c r="B691" s="84" t="s">
        <v>560</v>
      </c>
      <c r="C691" s="16" t="s">
        <v>51</v>
      </c>
      <c r="D691" s="76">
        <v>0</v>
      </c>
      <c r="E691" s="76">
        <v>0</v>
      </c>
      <c r="F691" s="7"/>
    </row>
    <row r="692" spans="2:6" x14ac:dyDescent="0.25">
      <c r="B692" s="84" t="s">
        <v>561</v>
      </c>
      <c r="C692" s="16" t="s">
        <v>52</v>
      </c>
      <c r="D692" s="76">
        <v>0</v>
      </c>
      <c r="E692" s="76">
        <v>0</v>
      </c>
      <c r="F692" s="7"/>
    </row>
    <row r="693" spans="2:6" x14ac:dyDescent="0.25">
      <c r="B693" s="84" t="s">
        <v>562</v>
      </c>
      <c r="C693" s="18" t="s">
        <v>54</v>
      </c>
      <c r="D693" s="78">
        <f>D692</f>
        <v>0</v>
      </c>
      <c r="E693" s="78">
        <f>E692</f>
        <v>0</v>
      </c>
      <c r="F693" s="7"/>
    </row>
    <row r="694" spans="2:6" x14ac:dyDescent="0.25">
      <c r="B694" s="84" t="s">
        <v>563</v>
      </c>
      <c r="C694" s="18" t="s">
        <v>55</v>
      </c>
      <c r="D694" s="78">
        <f>D689+D693</f>
        <v>0</v>
      </c>
      <c r="E694" s="78">
        <f>E689+E693</f>
        <v>0</v>
      </c>
      <c r="F694" s="7"/>
    </row>
    <row r="695" spans="2:6" x14ac:dyDescent="0.25">
      <c r="B695" s="84" t="s">
        <v>564</v>
      </c>
      <c r="C695" s="1" t="s">
        <v>871</v>
      </c>
      <c r="D695" s="76">
        <v>0</v>
      </c>
      <c r="E695" s="76">
        <v>0</v>
      </c>
      <c r="F695" s="7"/>
    </row>
    <row r="696" spans="2:6" x14ac:dyDescent="0.25">
      <c r="B696" s="84" t="s">
        <v>565</v>
      </c>
      <c r="C696" s="1" t="s">
        <v>869</v>
      </c>
      <c r="D696" s="76"/>
      <c r="E696" s="76"/>
      <c r="F696" s="7"/>
    </row>
    <row r="697" spans="2:6" ht="16.149999999999999" customHeight="1" x14ac:dyDescent="0.25">
      <c r="B697" s="84" t="s">
        <v>566</v>
      </c>
      <c r="C697" s="18" t="s">
        <v>56</v>
      </c>
      <c r="D697" s="78">
        <f>D695+D696</f>
        <v>0</v>
      </c>
      <c r="E697" s="78">
        <f>E695+E696</f>
        <v>0</v>
      </c>
      <c r="F697" s="7"/>
    </row>
    <row r="698" spans="2:6" x14ac:dyDescent="0.25">
      <c r="B698" s="84" t="s">
        <v>567</v>
      </c>
      <c r="C698" s="18" t="s">
        <v>60</v>
      </c>
      <c r="D698" s="78">
        <v>0</v>
      </c>
      <c r="E698" s="78">
        <v>0</v>
      </c>
      <c r="F698" s="7"/>
    </row>
    <row r="699" spans="2:6" x14ac:dyDescent="0.25">
      <c r="B699" s="84" t="s">
        <v>568</v>
      </c>
      <c r="C699" s="18" t="s">
        <v>726</v>
      </c>
      <c r="D699" s="78">
        <f>D675+D678+D688+D694+D698+D697</f>
        <v>16392768</v>
      </c>
      <c r="E699" s="78">
        <f>E675+E678+E688+E694+E698+E697</f>
        <v>42065887</v>
      </c>
      <c r="F699" s="7"/>
    </row>
    <row r="700" spans="2:6" x14ac:dyDescent="0.25">
      <c r="B700" s="84" t="s">
        <v>569</v>
      </c>
      <c r="C700" s="16" t="s">
        <v>61</v>
      </c>
      <c r="D700" s="76">
        <v>29780036</v>
      </c>
      <c r="E700" s="76">
        <v>29780036</v>
      </c>
      <c r="F700" s="7"/>
    </row>
    <row r="701" spans="2:6" x14ac:dyDescent="0.25">
      <c r="B701" s="84" t="s">
        <v>570</v>
      </c>
      <c r="C701" s="16" t="s">
        <v>62</v>
      </c>
      <c r="D701" s="76">
        <v>0</v>
      </c>
      <c r="E701" s="76">
        <v>0</v>
      </c>
      <c r="F701" s="7"/>
    </row>
    <row r="702" spans="2:6" x14ac:dyDescent="0.25">
      <c r="B702" s="84" t="s">
        <v>571</v>
      </c>
      <c r="C702" s="16" t="s">
        <v>63</v>
      </c>
      <c r="D702" s="76">
        <v>2653619</v>
      </c>
      <c r="E702" s="76">
        <v>2653619</v>
      </c>
      <c r="F702" s="7"/>
    </row>
    <row r="703" spans="2:6" x14ac:dyDescent="0.25">
      <c r="B703" s="84" t="s">
        <v>572</v>
      </c>
      <c r="C703" s="16" t="s">
        <v>64</v>
      </c>
      <c r="D703" s="76">
        <v>-21551357</v>
      </c>
      <c r="E703" s="76">
        <v>-16340567</v>
      </c>
      <c r="F703" s="7"/>
    </row>
    <row r="704" spans="2:6" x14ac:dyDescent="0.25">
      <c r="B704" s="84" t="s">
        <v>573</v>
      </c>
      <c r="C704" s="16" t="s">
        <v>65</v>
      </c>
      <c r="D704" s="76">
        <v>0</v>
      </c>
      <c r="E704" s="76">
        <v>0</v>
      </c>
      <c r="F704" s="7"/>
    </row>
    <row r="705" spans="2:6" x14ac:dyDescent="0.25">
      <c r="B705" s="84" t="s">
        <v>574</v>
      </c>
      <c r="C705" s="16" t="s">
        <v>66</v>
      </c>
      <c r="D705" s="76">
        <v>5210790</v>
      </c>
      <c r="E705" s="76">
        <v>25624960</v>
      </c>
      <c r="F705" s="7"/>
    </row>
    <row r="706" spans="2:6" x14ac:dyDescent="0.25">
      <c r="B706" s="84" t="s">
        <v>575</v>
      </c>
      <c r="C706" s="18" t="s">
        <v>67</v>
      </c>
      <c r="D706" s="78">
        <f>D700+D701+D702+D703+D704+D705</f>
        <v>16093088</v>
      </c>
      <c r="E706" s="78">
        <f>E700+E701+E702+E703+E704+E705</f>
        <v>41718048</v>
      </c>
      <c r="F706" s="7"/>
    </row>
    <row r="707" spans="2:6" ht="20.45" customHeight="1" x14ac:dyDescent="0.25">
      <c r="B707" s="84" t="s">
        <v>576</v>
      </c>
      <c r="C707" s="16" t="s">
        <v>68</v>
      </c>
      <c r="D707" s="76"/>
      <c r="E707" s="76"/>
      <c r="F707" s="7"/>
    </row>
    <row r="708" spans="2:6" x14ac:dyDescent="0.25">
      <c r="B708" s="84" t="s">
        <v>577</v>
      </c>
      <c r="C708" s="16" t="s">
        <v>70</v>
      </c>
      <c r="D708" s="76">
        <v>299680</v>
      </c>
      <c r="E708" s="76">
        <v>347839</v>
      </c>
      <c r="F708" s="7"/>
    </row>
    <row r="709" spans="2:6" x14ac:dyDescent="0.25">
      <c r="B709" s="84" t="s">
        <v>578</v>
      </c>
      <c r="C709" s="18" t="s">
        <v>71</v>
      </c>
      <c r="D709" s="78">
        <f>SUM(D707:D708)</f>
        <v>299680</v>
      </c>
      <c r="E709" s="78">
        <f>SUM(E707:E708)</f>
        <v>347839</v>
      </c>
      <c r="F709" s="7"/>
    </row>
    <row r="710" spans="2:6" ht="31.5" x14ac:dyDescent="0.25">
      <c r="B710" s="84" t="s">
        <v>579</v>
      </c>
      <c r="C710" s="18" t="s">
        <v>75</v>
      </c>
      <c r="D710" s="78">
        <v>0</v>
      </c>
      <c r="E710" s="78">
        <v>0</v>
      </c>
      <c r="F710" s="7"/>
    </row>
    <row r="711" spans="2:6" x14ac:dyDescent="0.25">
      <c r="B711" s="84" t="s">
        <v>580</v>
      </c>
      <c r="C711" s="18" t="s">
        <v>78</v>
      </c>
      <c r="D711" s="78">
        <v>0</v>
      </c>
      <c r="E711" s="78"/>
      <c r="F711" s="7"/>
    </row>
    <row r="712" spans="2:6" x14ac:dyDescent="0.25">
      <c r="B712" s="84" t="s">
        <v>581</v>
      </c>
      <c r="C712" s="18" t="s">
        <v>79</v>
      </c>
      <c r="D712" s="78">
        <f>SUM(D709)</f>
        <v>299680</v>
      </c>
      <c r="E712" s="78">
        <f>SUM(E709)</f>
        <v>347839</v>
      </c>
      <c r="F712" s="7"/>
    </row>
    <row r="713" spans="2:6" ht="31.5" x14ac:dyDescent="0.25">
      <c r="B713" s="84" t="s">
        <v>582</v>
      </c>
      <c r="C713" s="18" t="s">
        <v>80</v>
      </c>
      <c r="D713" s="78">
        <v>0</v>
      </c>
      <c r="E713" s="78">
        <v>0</v>
      </c>
      <c r="F713" s="7"/>
    </row>
    <row r="714" spans="2:6" x14ac:dyDescent="0.25">
      <c r="B714" s="84" t="s">
        <v>583</v>
      </c>
      <c r="C714" s="16" t="s">
        <v>82</v>
      </c>
      <c r="D714" s="76">
        <v>0</v>
      </c>
      <c r="E714" s="76">
        <v>0</v>
      </c>
      <c r="F714" s="7"/>
    </row>
    <row r="715" spans="2:6" x14ac:dyDescent="0.25">
      <c r="B715" s="84" t="s">
        <v>584</v>
      </c>
      <c r="C715" s="18" t="s">
        <v>84</v>
      </c>
      <c r="D715" s="78">
        <f>SUM(D714)</f>
        <v>0</v>
      </c>
      <c r="E715" s="78">
        <f>SUM(E714)</f>
        <v>0</v>
      </c>
      <c r="F715" s="7"/>
    </row>
    <row r="716" spans="2:6" x14ac:dyDescent="0.25">
      <c r="B716" s="84" t="s">
        <v>585</v>
      </c>
      <c r="C716" s="18" t="s">
        <v>85</v>
      </c>
      <c r="D716" s="78">
        <f>D706+D712+D713+D715</f>
        <v>16392768</v>
      </c>
      <c r="E716" s="78">
        <f>E706+E712+E713+E715</f>
        <v>42065887</v>
      </c>
      <c r="F716" s="7"/>
    </row>
    <row r="717" spans="2:6" x14ac:dyDescent="0.25">
      <c r="B717" s="11"/>
      <c r="C717" s="17"/>
      <c r="D717" s="21"/>
      <c r="E717" s="21"/>
      <c r="F717" s="7"/>
    </row>
    <row r="718" spans="2:6" x14ac:dyDescent="0.25">
      <c r="B718" s="11"/>
      <c r="C718" s="17"/>
      <c r="D718" s="21"/>
      <c r="E718" s="21"/>
      <c r="F718" s="7"/>
    </row>
    <row r="719" spans="2:6" x14ac:dyDescent="0.25">
      <c r="B719" s="505" t="s">
        <v>1091</v>
      </c>
      <c r="C719" s="505"/>
      <c r="D719" s="505"/>
      <c r="E719" s="21"/>
      <c r="F719" s="7"/>
    </row>
    <row r="720" spans="2:6" x14ac:dyDescent="0.25">
      <c r="B720" s="11"/>
      <c r="C720" s="17"/>
      <c r="D720" s="21"/>
      <c r="E720" s="21"/>
      <c r="F720" s="7"/>
    </row>
    <row r="721" spans="2:6" x14ac:dyDescent="0.25">
      <c r="B721" s="11"/>
      <c r="C721" s="501" t="s">
        <v>1034</v>
      </c>
      <c r="D721" s="501"/>
      <c r="E721" s="21"/>
      <c r="F721" s="7"/>
    </row>
    <row r="722" spans="2:6" ht="31.5" x14ac:dyDescent="0.25">
      <c r="B722" s="88" t="s">
        <v>745</v>
      </c>
      <c r="C722" s="89" t="s">
        <v>534</v>
      </c>
      <c r="D722" s="89" t="s">
        <v>765</v>
      </c>
      <c r="E722" s="21"/>
      <c r="F722" s="7"/>
    </row>
    <row r="723" spans="2:6" x14ac:dyDescent="0.25">
      <c r="B723" s="99" t="s">
        <v>767</v>
      </c>
      <c r="C723" s="75" t="s">
        <v>160</v>
      </c>
      <c r="D723" s="76">
        <v>111027290</v>
      </c>
      <c r="E723" s="21"/>
      <c r="F723" s="7"/>
    </row>
    <row r="724" spans="2:6" x14ac:dyDescent="0.25">
      <c r="B724" s="99" t="s">
        <v>768</v>
      </c>
      <c r="C724" s="75" t="s">
        <v>161</v>
      </c>
      <c r="D724" s="76">
        <v>127749889</v>
      </c>
      <c r="E724" s="21"/>
      <c r="F724" s="7"/>
    </row>
    <row r="725" spans="2:6" x14ac:dyDescent="0.25">
      <c r="B725" s="99" t="s">
        <v>769</v>
      </c>
      <c r="C725" s="77" t="s">
        <v>162</v>
      </c>
      <c r="D725" s="78">
        <f>D723-D724</f>
        <v>-16722599</v>
      </c>
      <c r="E725" s="21"/>
      <c r="F725" s="7"/>
    </row>
    <row r="726" spans="2:6" x14ac:dyDescent="0.25">
      <c r="B726" s="99" t="s">
        <v>766</v>
      </c>
      <c r="C726" s="75" t="s">
        <v>163</v>
      </c>
      <c r="D726" s="76">
        <v>53244044</v>
      </c>
      <c r="E726" s="21"/>
      <c r="F726" s="7"/>
    </row>
    <row r="727" spans="2:6" x14ac:dyDescent="0.25">
      <c r="B727" s="99" t="s">
        <v>770</v>
      </c>
      <c r="C727" s="75" t="s">
        <v>164</v>
      </c>
      <c r="D727" s="76">
        <v>0</v>
      </c>
      <c r="E727" s="21"/>
      <c r="F727" s="7"/>
    </row>
    <row r="728" spans="2:6" x14ac:dyDescent="0.25">
      <c r="B728" s="99" t="s">
        <v>771</v>
      </c>
      <c r="C728" s="77" t="s">
        <v>165</v>
      </c>
      <c r="D728" s="78">
        <f>D726-D727</f>
        <v>53244044</v>
      </c>
      <c r="E728" s="21"/>
      <c r="F728" s="7"/>
    </row>
    <row r="729" spans="2:6" x14ac:dyDescent="0.25">
      <c r="B729" s="99" t="s">
        <v>128</v>
      </c>
      <c r="C729" s="77" t="s">
        <v>166</v>
      </c>
      <c r="D729" s="78">
        <f>D725+D728</f>
        <v>36521445</v>
      </c>
      <c r="E729" s="21"/>
      <c r="F729" s="7"/>
    </row>
    <row r="730" spans="2:6" x14ac:dyDescent="0.25">
      <c r="B730" s="99" t="s">
        <v>129</v>
      </c>
      <c r="C730" s="75" t="s">
        <v>167</v>
      </c>
      <c r="D730" s="76">
        <v>0</v>
      </c>
      <c r="E730" s="21"/>
      <c r="F730" s="7"/>
    </row>
    <row r="731" spans="2:6" x14ac:dyDescent="0.25">
      <c r="B731" s="99" t="s">
        <v>130</v>
      </c>
      <c r="C731" s="75" t="s">
        <v>168</v>
      </c>
      <c r="D731" s="76">
        <v>0</v>
      </c>
      <c r="E731" s="21"/>
      <c r="F731" s="7"/>
    </row>
    <row r="732" spans="2:6" x14ac:dyDescent="0.25">
      <c r="B732" s="99" t="s">
        <v>131</v>
      </c>
      <c r="C732" s="77" t="s">
        <v>169</v>
      </c>
      <c r="D732" s="78">
        <v>0</v>
      </c>
      <c r="E732" s="21"/>
      <c r="F732" s="7"/>
    </row>
    <row r="733" spans="2:6" x14ac:dyDescent="0.25">
      <c r="B733" s="99" t="s">
        <v>132</v>
      </c>
      <c r="C733" s="75" t="s">
        <v>170</v>
      </c>
      <c r="D733" s="76">
        <v>0</v>
      </c>
      <c r="E733" s="21"/>
      <c r="F733" s="7"/>
    </row>
    <row r="734" spans="2:6" x14ac:dyDescent="0.25">
      <c r="B734" s="99" t="s">
        <v>133</v>
      </c>
      <c r="C734" s="75" t="s">
        <v>171</v>
      </c>
      <c r="D734" s="76">
        <v>0</v>
      </c>
      <c r="E734" s="21"/>
      <c r="F734" s="7"/>
    </row>
    <row r="735" spans="2:6" x14ac:dyDescent="0.25">
      <c r="B735" s="99" t="s">
        <v>134</v>
      </c>
      <c r="C735" s="77" t="s">
        <v>172</v>
      </c>
      <c r="D735" s="78">
        <v>0</v>
      </c>
      <c r="E735" s="21"/>
      <c r="F735" s="7"/>
    </row>
    <row r="736" spans="2:6" x14ac:dyDescent="0.25">
      <c r="B736" s="99" t="s">
        <v>135</v>
      </c>
      <c r="C736" s="77" t="s">
        <v>173</v>
      </c>
      <c r="D736" s="78">
        <v>0</v>
      </c>
      <c r="E736" s="21"/>
      <c r="F736" s="7"/>
    </row>
    <row r="737" spans="2:6" x14ac:dyDescent="0.25">
      <c r="B737" s="99" t="s">
        <v>136</v>
      </c>
      <c r="C737" s="77" t="s">
        <v>174</v>
      </c>
      <c r="D737" s="78">
        <f>D729+D736</f>
        <v>36521445</v>
      </c>
      <c r="E737" s="21"/>
      <c r="F737" s="7"/>
    </row>
    <row r="738" spans="2:6" ht="18" customHeight="1" x14ac:dyDescent="0.25">
      <c r="B738" s="99" t="s">
        <v>137</v>
      </c>
      <c r="C738" s="77" t="s">
        <v>175</v>
      </c>
      <c r="D738" s="78">
        <v>36521445</v>
      </c>
      <c r="E738" s="21"/>
      <c r="F738" s="7"/>
    </row>
    <row r="739" spans="2:6" x14ac:dyDescent="0.25">
      <c r="B739" s="99" t="s">
        <v>138</v>
      </c>
      <c r="C739" s="77" t="s">
        <v>176</v>
      </c>
      <c r="D739" s="78">
        <v>0</v>
      </c>
      <c r="E739" s="21"/>
      <c r="F739" s="7"/>
    </row>
    <row r="740" spans="2:6" ht="18.75" customHeight="1" x14ac:dyDescent="0.25">
      <c r="B740" s="99" t="s">
        <v>139</v>
      </c>
      <c r="C740" s="77" t="s">
        <v>177</v>
      </c>
      <c r="D740" s="78">
        <v>0</v>
      </c>
      <c r="E740" s="21"/>
      <c r="F740" s="7"/>
    </row>
    <row r="741" spans="2:6" x14ac:dyDescent="0.25">
      <c r="B741" s="99" t="s">
        <v>140</v>
      </c>
      <c r="C741" s="77" t="s">
        <v>178</v>
      </c>
      <c r="D741" s="78">
        <v>0</v>
      </c>
      <c r="E741" s="21"/>
      <c r="F741" s="7"/>
    </row>
    <row r="742" spans="2:6" x14ac:dyDescent="0.25">
      <c r="B742" s="42"/>
      <c r="C742" s="17"/>
      <c r="D742" s="43"/>
      <c r="E742" s="21"/>
      <c r="F742" s="7"/>
    </row>
    <row r="743" spans="2:6" x14ac:dyDescent="0.25">
      <c r="B743" s="502" t="s">
        <v>1092</v>
      </c>
      <c r="C743" s="502"/>
      <c r="D743" s="502"/>
      <c r="E743" s="502"/>
      <c r="F743" s="7"/>
    </row>
    <row r="744" spans="2:6" x14ac:dyDescent="0.25">
      <c r="B744" s="7"/>
      <c r="C744" s="7"/>
      <c r="D744" s="7"/>
      <c r="E744" s="7"/>
      <c r="F744" s="7"/>
    </row>
    <row r="745" spans="2:6" x14ac:dyDescent="0.25">
      <c r="B745" s="7"/>
      <c r="C745" s="17"/>
      <c r="D745" s="21"/>
      <c r="E745" s="113" t="s">
        <v>1034</v>
      </c>
      <c r="F745" s="7"/>
    </row>
    <row r="746" spans="2:6" x14ac:dyDescent="0.25">
      <c r="B746" s="82" t="s">
        <v>730</v>
      </c>
      <c r="C746" s="82" t="s">
        <v>534</v>
      </c>
      <c r="D746" s="85" t="s">
        <v>743</v>
      </c>
      <c r="E746" s="79" t="s">
        <v>744</v>
      </c>
      <c r="F746" s="7"/>
    </row>
    <row r="747" spans="2:6" x14ac:dyDescent="0.25">
      <c r="B747" s="96" t="s">
        <v>537</v>
      </c>
      <c r="C747" s="16" t="s">
        <v>772</v>
      </c>
      <c r="D747" s="76">
        <v>0</v>
      </c>
      <c r="E747" s="76">
        <v>0</v>
      </c>
      <c r="F747" s="7"/>
    </row>
    <row r="748" spans="2:6" ht="20.25" customHeight="1" x14ac:dyDescent="0.25">
      <c r="B748" s="96" t="s">
        <v>538</v>
      </c>
      <c r="C748" s="16" t="s">
        <v>773</v>
      </c>
      <c r="D748" s="76">
        <v>149425</v>
      </c>
      <c r="E748" s="76">
        <v>152490</v>
      </c>
      <c r="F748" s="7"/>
    </row>
    <row r="749" spans="2:6" x14ac:dyDescent="0.25">
      <c r="B749" s="96" t="s">
        <v>539</v>
      </c>
      <c r="C749" s="16" t="s">
        <v>774</v>
      </c>
      <c r="D749" s="76">
        <v>0</v>
      </c>
      <c r="E749" s="76">
        <v>0</v>
      </c>
      <c r="F749" s="7"/>
    </row>
    <row r="750" spans="2:6" x14ac:dyDescent="0.25">
      <c r="B750" s="96" t="s">
        <v>540</v>
      </c>
      <c r="C750" s="18" t="s">
        <v>847</v>
      </c>
      <c r="D750" s="78">
        <f>SUM(D747:D749)</f>
        <v>149425</v>
      </c>
      <c r="E750" s="78">
        <f>SUM(E747:E749)</f>
        <v>152490</v>
      </c>
      <c r="F750" s="7"/>
    </row>
    <row r="751" spans="2:6" x14ac:dyDescent="0.25">
      <c r="B751" s="96" t="s">
        <v>541</v>
      </c>
      <c r="C751" s="16" t="s">
        <v>775</v>
      </c>
      <c r="D751" s="76">
        <v>0</v>
      </c>
      <c r="E751" s="76">
        <v>0</v>
      </c>
      <c r="F751" s="7"/>
    </row>
    <row r="752" spans="2:6" x14ac:dyDescent="0.25">
      <c r="B752" s="96" t="s">
        <v>542</v>
      </c>
      <c r="C752" s="16" t="s">
        <v>776</v>
      </c>
      <c r="D752" s="76">
        <v>0</v>
      </c>
      <c r="E752" s="76">
        <v>0</v>
      </c>
      <c r="F752" s="7"/>
    </row>
    <row r="753" spans="2:6" x14ac:dyDescent="0.25">
      <c r="B753" s="96" t="s">
        <v>543</v>
      </c>
      <c r="C753" s="18" t="s">
        <v>848</v>
      </c>
      <c r="D753" s="78">
        <v>0</v>
      </c>
      <c r="E753" s="78">
        <v>0</v>
      </c>
      <c r="F753" s="7"/>
    </row>
    <row r="754" spans="2:6" x14ac:dyDescent="0.25">
      <c r="B754" s="96" t="s">
        <v>544</v>
      </c>
      <c r="C754" s="16" t="s">
        <v>777</v>
      </c>
      <c r="D754" s="76">
        <v>30006737</v>
      </c>
      <c r="E754" s="76">
        <v>42065633</v>
      </c>
      <c r="F754" s="7"/>
    </row>
    <row r="755" spans="2:6" ht="19.899999999999999" customHeight="1" x14ac:dyDescent="0.25">
      <c r="B755" s="96" t="s">
        <v>545</v>
      </c>
      <c r="C755" s="16" t="s">
        <v>778</v>
      </c>
      <c r="D755" s="76">
        <v>96124700</v>
      </c>
      <c r="E755" s="76">
        <v>110874800</v>
      </c>
      <c r="F755" s="7"/>
    </row>
    <row r="756" spans="2:6" x14ac:dyDescent="0.25">
      <c r="B756" s="96" t="s">
        <v>546</v>
      </c>
      <c r="C756" s="16" t="s">
        <v>845</v>
      </c>
      <c r="D756" s="76">
        <v>0</v>
      </c>
      <c r="E756" s="76">
        <v>0</v>
      </c>
      <c r="F756" s="7"/>
    </row>
    <row r="757" spans="2:6" x14ac:dyDescent="0.25">
      <c r="B757" s="96" t="s">
        <v>547</v>
      </c>
      <c r="C757" s="16" t="s">
        <v>414</v>
      </c>
      <c r="D757" s="78"/>
      <c r="E757" s="78"/>
      <c r="F757" s="7"/>
    </row>
    <row r="758" spans="2:6" x14ac:dyDescent="0.25">
      <c r="B758" s="96" t="s">
        <v>548</v>
      </c>
      <c r="C758" s="18" t="s">
        <v>846</v>
      </c>
      <c r="D758" s="87">
        <f>SUM(D754:D757)</f>
        <v>126131437</v>
      </c>
      <c r="E758" s="87">
        <f>SUM(E754:E757)</f>
        <v>152940433</v>
      </c>
      <c r="F758" s="7"/>
    </row>
    <row r="759" spans="2:6" x14ac:dyDescent="0.25">
      <c r="B759" s="96" t="s">
        <v>549</v>
      </c>
      <c r="C759" s="16" t="s">
        <v>849</v>
      </c>
      <c r="D759" s="76">
        <v>2376608</v>
      </c>
      <c r="E759" s="76">
        <v>2750982</v>
      </c>
      <c r="F759" s="7"/>
    </row>
    <row r="760" spans="2:6" x14ac:dyDescent="0.25">
      <c r="B760" s="96" t="s">
        <v>550</v>
      </c>
      <c r="C760" s="16" t="s">
        <v>850</v>
      </c>
      <c r="D760" s="76">
        <v>22184814</v>
      </c>
      <c r="E760" s="76">
        <v>15822356</v>
      </c>
      <c r="F760" s="7"/>
    </row>
    <row r="761" spans="2:6" x14ac:dyDescent="0.25">
      <c r="B761" s="96" t="s">
        <v>551</v>
      </c>
      <c r="C761" s="16" t="s">
        <v>851</v>
      </c>
      <c r="D761" s="76">
        <v>0</v>
      </c>
      <c r="E761" s="76">
        <v>0</v>
      </c>
      <c r="F761" s="7"/>
    </row>
    <row r="762" spans="2:6" x14ac:dyDescent="0.25">
      <c r="B762" s="96" t="s">
        <v>552</v>
      </c>
      <c r="C762" s="16" t="s">
        <v>415</v>
      </c>
      <c r="D762" s="78"/>
      <c r="E762" s="78"/>
      <c r="F762" s="7"/>
    </row>
    <row r="763" spans="2:6" x14ac:dyDescent="0.25">
      <c r="B763" s="96" t="s">
        <v>553</v>
      </c>
      <c r="C763" s="18" t="s">
        <v>852</v>
      </c>
      <c r="D763" s="87">
        <f>SUM(D759:D762)</f>
        <v>24561422</v>
      </c>
      <c r="E763" s="87">
        <f>SUM(E759:E762)</f>
        <v>18573338</v>
      </c>
      <c r="F763" s="7"/>
    </row>
    <row r="764" spans="2:6" x14ac:dyDescent="0.25">
      <c r="B764" s="96" t="s">
        <v>554</v>
      </c>
      <c r="C764" s="16" t="s">
        <v>416</v>
      </c>
      <c r="D764" s="76">
        <v>65478882</v>
      </c>
      <c r="E764" s="76">
        <v>75135795</v>
      </c>
      <c r="F764" s="7"/>
    </row>
    <row r="765" spans="2:6" x14ac:dyDescent="0.25">
      <c r="B765" s="96" t="s">
        <v>555</v>
      </c>
      <c r="C765" s="16" t="s">
        <v>417</v>
      </c>
      <c r="D765" s="76">
        <v>14156629</v>
      </c>
      <c r="E765" s="76">
        <v>17193257</v>
      </c>
      <c r="F765" s="7"/>
    </row>
    <row r="766" spans="2:6" x14ac:dyDescent="0.25">
      <c r="B766" s="96" t="s">
        <v>556</v>
      </c>
      <c r="C766" s="16" t="s">
        <v>418</v>
      </c>
      <c r="D766" s="76">
        <v>14692487</v>
      </c>
      <c r="E766" s="76">
        <v>13689725</v>
      </c>
      <c r="F766" s="7"/>
    </row>
    <row r="767" spans="2:6" x14ac:dyDescent="0.25">
      <c r="B767" s="96" t="s">
        <v>557</v>
      </c>
      <c r="C767" s="18" t="s">
        <v>853</v>
      </c>
      <c r="D767" s="87">
        <f>SUM(D764:D766)</f>
        <v>94327998</v>
      </c>
      <c r="E767" s="87">
        <f>SUM(E764:E766)</f>
        <v>106018777</v>
      </c>
      <c r="F767" s="7"/>
    </row>
    <row r="768" spans="2:6" x14ac:dyDescent="0.25">
      <c r="B768" s="96" t="s">
        <v>558</v>
      </c>
      <c r="C768" s="18" t="s">
        <v>779</v>
      </c>
      <c r="D768" s="78">
        <v>662351</v>
      </c>
      <c r="E768" s="78">
        <v>1073725</v>
      </c>
      <c r="F768" s="7"/>
    </row>
    <row r="769" spans="2:6" x14ac:dyDescent="0.25">
      <c r="B769" s="96" t="s">
        <v>559</v>
      </c>
      <c r="C769" s="18" t="s">
        <v>780</v>
      </c>
      <c r="D769" s="78">
        <v>1044578</v>
      </c>
      <c r="E769" s="78">
        <v>1329499</v>
      </c>
      <c r="F769" s="7"/>
    </row>
    <row r="770" spans="2:6" x14ac:dyDescent="0.25">
      <c r="B770" s="96" t="s">
        <v>560</v>
      </c>
      <c r="C770" s="18" t="s">
        <v>854</v>
      </c>
      <c r="D770" s="87">
        <f>D750+D753+D758-D763-D767-D768-D769</f>
        <v>5684513</v>
      </c>
      <c r="E770" s="87">
        <f>E750+E753+E758-E763-E767-E768-E769</f>
        <v>26097584</v>
      </c>
      <c r="F770" s="7"/>
    </row>
    <row r="771" spans="2:6" x14ac:dyDescent="0.25">
      <c r="B771" s="96" t="s">
        <v>561</v>
      </c>
      <c r="C771" s="16" t="s">
        <v>855</v>
      </c>
      <c r="D771" s="76">
        <v>0</v>
      </c>
      <c r="E771" s="76">
        <v>0</v>
      </c>
      <c r="F771" s="7"/>
    </row>
    <row r="772" spans="2:6" ht="31.5" x14ac:dyDescent="0.25">
      <c r="B772" s="96" t="s">
        <v>562</v>
      </c>
      <c r="C772" s="16" t="s">
        <v>856</v>
      </c>
      <c r="D772" s="76"/>
      <c r="E772" s="76"/>
      <c r="F772" s="7"/>
    </row>
    <row r="773" spans="2:6" ht="31.5" x14ac:dyDescent="0.25">
      <c r="B773" s="96" t="s">
        <v>563</v>
      </c>
      <c r="C773" s="16" t="s">
        <v>857</v>
      </c>
      <c r="D773" s="76">
        <v>0</v>
      </c>
      <c r="E773" s="76">
        <v>0</v>
      </c>
      <c r="F773" s="7"/>
    </row>
    <row r="774" spans="2:6" ht="18.75" customHeight="1" x14ac:dyDescent="0.25">
      <c r="B774" s="96" t="s">
        <v>564</v>
      </c>
      <c r="C774" s="16" t="s">
        <v>858</v>
      </c>
      <c r="D774" s="78"/>
      <c r="E774" s="78"/>
      <c r="F774" s="7"/>
    </row>
    <row r="775" spans="2:6" x14ac:dyDescent="0.25">
      <c r="B775" s="96" t="s">
        <v>565</v>
      </c>
      <c r="C775" s="16" t="s">
        <v>859</v>
      </c>
      <c r="D775" s="76">
        <v>0</v>
      </c>
      <c r="E775" s="76">
        <v>0</v>
      </c>
      <c r="F775" s="7"/>
    </row>
    <row r="776" spans="2:6" ht="31.5" x14ac:dyDescent="0.25">
      <c r="B776" s="96" t="s">
        <v>566</v>
      </c>
      <c r="C776" s="18" t="s">
        <v>860</v>
      </c>
      <c r="D776" s="76">
        <v>0</v>
      </c>
      <c r="E776" s="76">
        <v>0</v>
      </c>
      <c r="F776" s="7"/>
    </row>
    <row r="777" spans="2:6" x14ac:dyDescent="0.25">
      <c r="B777" s="96" t="s">
        <v>567</v>
      </c>
      <c r="C777" s="18" t="s">
        <v>861</v>
      </c>
      <c r="D777" s="76"/>
      <c r="E777" s="76"/>
      <c r="F777" s="7"/>
    </row>
    <row r="778" spans="2:6" ht="31.5" x14ac:dyDescent="0.25">
      <c r="B778" s="96" t="s">
        <v>568</v>
      </c>
      <c r="C778" s="16" t="s">
        <v>862</v>
      </c>
      <c r="D778" s="76">
        <v>0</v>
      </c>
      <c r="E778" s="76">
        <v>0</v>
      </c>
      <c r="F778" s="7"/>
    </row>
    <row r="779" spans="2:6" x14ac:dyDescent="0.25">
      <c r="B779" s="96" t="s">
        <v>569</v>
      </c>
      <c r="C779" s="16" t="s">
        <v>863</v>
      </c>
      <c r="D779" s="76"/>
      <c r="E779" s="76"/>
      <c r="F779" s="7"/>
    </row>
    <row r="780" spans="2:6" x14ac:dyDescent="0.25">
      <c r="B780" s="96" t="s">
        <v>570</v>
      </c>
      <c r="C780" s="16" t="s">
        <v>864</v>
      </c>
      <c r="D780" s="78"/>
      <c r="E780" s="78"/>
      <c r="F780" s="7"/>
    </row>
    <row r="781" spans="2:6" x14ac:dyDescent="0.25">
      <c r="B781" s="96" t="s">
        <v>571</v>
      </c>
      <c r="C781" s="16" t="s">
        <v>865</v>
      </c>
      <c r="D781" s="78">
        <v>473723</v>
      </c>
      <c r="E781" s="78">
        <v>472624</v>
      </c>
      <c r="F781" s="7"/>
    </row>
    <row r="782" spans="2:6" x14ac:dyDescent="0.25">
      <c r="B782" s="96" t="s">
        <v>572</v>
      </c>
      <c r="C782" s="18" t="s">
        <v>866</v>
      </c>
      <c r="D782" s="87">
        <f>SUM(D777:D781)</f>
        <v>473723</v>
      </c>
      <c r="E782" s="87">
        <f>SUM(E777:E781)</f>
        <v>472624</v>
      </c>
      <c r="F782" s="7"/>
    </row>
    <row r="783" spans="2:6" x14ac:dyDescent="0.25">
      <c r="B783" s="96" t="s">
        <v>573</v>
      </c>
      <c r="C783" s="18" t="s">
        <v>867</v>
      </c>
      <c r="D783" s="87">
        <f>D776-D782</f>
        <v>-473723</v>
      </c>
      <c r="E783" s="87">
        <f>E776-E782</f>
        <v>-472624</v>
      </c>
      <c r="F783" s="7"/>
    </row>
    <row r="784" spans="2:6" x14ac:dyDescent="0.25">
      <c r="B784" s="96" t="s">
        <v>574</v>
      </c>
      <c r="C784" s="18" t="s">
        <v>868</v>
      </c>
      <c r="D784" s="87">
        <f>D770+D783</f>
        <v>5210790</v>
      </c>
      <c r="E784" s="87">
        <f>E770+E783</f>
        <v>25624960</v>
      </c>
      <c r="F784" s="7"/>
    </row>
    <row r="785" spans="2:6" x14ac:dyDescent="0.25">
      <c r="B785" s="34"/>
      <c r="C785" s="17"/>
      <c r="D785" s="33"/>
      <c r="E785" s="44"/>
      <c r="F785" s="7"/>
    </row>
    <row r="786" spans="2:6" x14ac:dyDescent="0.25">
      <c r="B786" s="7"/>
      <c r="C786" s="7"/>
      <c r="D786" s="7"/>
      <c r="E786" s="7"/>
      <c r="F786" s="7"/>
    </row>
    <row r="787" spans="2:6" x14ac:dyDescent="0.25">
      <c r="B787" s="502" t="s">
        <v>1093</v>
      </c>
      <c r="C787" s="502"/>
      <c r="D787" s="502"/>
      <c r="E787" s="502"/>
      <c r="F787" s="7"/>
    </row>
    <row r="788" spans="2:6" x14ac:dyDescent="0.25">
      <c r="B788" s="7"/>
      <c r="C788" s="7"/>
      <c r="D788" s="7"/>
      <c r="E788" s="7"/>
      <c r="F788" s="7"/>
    </row>
    <row r="789" spans="2:6" x14ac:dyDescent="0.25">
      <c r="B789" s="7"/>
      <c r="C789" s="7"/>
      <c r="D789" s="7"/>
      <c r="E789" s="113" t="s">
        <v>1034</v>
      </c>
      <c r="F789" s="7"/>
    </row>
    <row r="790" spans="2:6" x14ac:dyDescent="0.25">
      <c r="B790" s="79" t="s">
        <v>719</v>
      </c>
      <c r="C790" s="79" t="s">
        <v>673</v>
      </c>
      <c r="D790" s="85" t="s">
        <v>728</v>
      </c>
      <c r="E790" s="90" t="s">
        <v>729</v>
      </c>
      <c r="F790" s="7"/>
    </row>
    <row r="791" spans="2:6" x14ac:dyDescent="0.25">
      <c r="B791" s="84" t="s">
        <v>767</v>
      </c>
      <c r="C791" s="16" t="s">
        <v>782</v>
      </c>
      <c r="D791" s="76"/>
      <c r="E791" s="76"/>
      <c r="F791" s="7"/>
    </row>
    <row r="792" spans="2:6" x14ac:dyDescent="0.25">
      <c r="B792" s="84" t="s">
        <v>768</v>
      </c>
      <c r="C792" s="18" t="s">
        <v>784</v>
      </c>
      <c r="D792" s="78">
        <f>SUM(D791)</f>
        <v>0</v>
      </c>
      <c r="E792" s="78">
        <f>SUM(E791)</f>
        <v>0</v>
      </c>
      <c r="F792" s="7"/>
    </row>
    <row r="793" spans="2:6" x14ac:dyDescent="0.25">
      <c r="B793" s="84" t="s">
        <v>769</v>
      </c>
      <c r="C793" s="16" t="s">
        <v>785</v>
      </c>
      <c r="D793" s="76">
        <v>64158756</v>
      </c>
      <c r="E793" s="76">
        <v>62320892</v>
      </c>
      <c r="F793" s="7"/>
    </row>
    <row r="794" spans="2:6" x14ac:dyDescent="0.25">
      <c r="B794" s="84" t="s">
        <v>766</v>
      </c>
      <c r="C794" s="16" t="s">
        <v>786</v>
      </c>
      <c r="D794" s="76">
        <v>5130715</v>
      </c>
      <c r="E794" s="76">
        <v>3706678</v>
      </c>
      <c r="F794" s="7"/>
    </row>
    <row r="795" spans="2:6" x14ac:dyDescent="0.25">
      <c r="B795" s="84" t="s">
        <v>770</v>
      </c>
      <c r="C795" s="18" t="s">
        <v>790</v>
      </c>
      <c r="D795" s="78">
        <f>D793+D794</f>
        <v>69289471</v>
      </c>
      <c r="E795" s="78">
        <f>E793+E794</f>
        <v>66027570</v>
      </c>
      <c r="F795" s="7"/>
    </row>
    <row r="796" spans="2:6" x14ac:dyDescent="0.25">
      <c r="B796" s="84" t="s">
        <v>771</v>
      </c>
      <c r="C796" s="18" t="s">
        <v>801</v>
      </c>
      <c r="D796" s="78">
        <v>0</v>
      </c>
      <c r="E796" s="78">
        <v>0</v>
      </c>
      <c r="F796" s="7"/>
    </row>
    <row r="797" spans="2:6" ht="16.149999999999999" customHeight="1" x14ac:dyDescent="0.25">
      <c r="B797" s="84" t="s">
        <v>128</v>
      </c>
      <c r="C797" s="18" t="s">
        <v>2</v>
      </c>
      <c r="D797" s="78">
        <v>0</v>
      </c>
      <c r="E797" s="78">
        <v>0</v>
      </c>
      <c r="F797" s="7"/>
    </row>
    <row r="798" spans="2:6" ht="31.5" x14ac:dyDescent="0.25">
      <c r="B798" s="84" t="s">
        <v>129</v>
      </c>
      <c r="C798" s="18" t="s">
        <v>3</v>
      </c>
      <c r="D798" s="78">
        <f>D792+D795</f>
        <v>69289471</v>
      </c>
      <c r="E798" s="78">
        <f>E792+E795</f>
        <v>66027570</v>
      </c>
      <c r="F798" s="7"/>
    </row>
    <row r="799" spans="2:6" x14ac:dyDescent="0.25">
      <c r="B799" s="84" t="s">
        <v>130</v>
      </c>
      <c r="C799" s="18" t="s">
        <v>9</v>
      </c>
      <c r="D799" s="78">
        <v>27546</v>
      </c>
      <c r="E799" s="78">
        <v>0</v>
      </c>
      <c r="F799" s="7"/>
    </row>
    <row r="800" spans="2:6" x14ac:dyDescent="0.25">
      <c r="B800" s="84" t="s">
        <v>131</v>
      </c>
      <c r="C800" s="18" t="s">
        <v>17</v>
      </c>
      <c r="D800" s="78">
        <v>0</v>
      </c>
      <c r="E800" s="78">
        <v>0</v>
      </c>
      <c r="F800" s="7"/>
    </row>
    <row r="801" spans="2:6" x14ac:dyDescent="0.25">
      <c r="B801" s="84" t="s">
        <v>132</v>
      </c>
      <c r="C801" s="18" t="s">
        <v>18</v>
      </c>
      <c r="D801" s="78">
        <f>D799+D800</f>
        <v>27546</v>
      </c>
      <c r="E801" s="78">
        <f>E799+E800</f>
        <v>0</v>
      </c>
      <c r="F801" s="7"/>
    </row>
    <row r="802" spans="2:6" x14ac:dyDescent="0.25">
      <c r="B802" s="84" t="s">
        <v>133</v>
      </c>
      <c r="C802" s="18" t="s">
        <v>21</v>
      </c>
      <c r="D802" s="78">
        <v>0</v>
      </c>
      <c r="E802" s="78">
        <v>0</v>
      </c>
      <c r="F802" s="7"/>
    </row>
    <row r="803" spans="2:6" x14ac:dyDescent="0.25">
      <c r="B803" s="84" t="s">
        <v>134</v>
      </c>
      <c r="C803" s="18" t="s">
        <v>25</v>
      </c>
      <c r="D803" s="78">
        <v>0</v>
      </c>
      <c r="E803" s="78">
        <v>3985</v>
      </c>
      <c r="F803" s="7"/>
    </row>
    <row r="804" spans="2:6" x14ac:dyDescent="0.25">
      <c r="B804" s="84" t="s">
        <v>135</v>
      </c>
      <c r="C804" s="16" t="s">
        <v>26</v>
      </c>
      <c r="D804" s="76">
        <v>4280397</v>
      </c>
      <c r="E804" s="76">
        <v>3964309</v>
      </c>
      <c r="F804" s="7"/>
    </row>
    <row r="805" spans="2:6" x14ac:dyDescent="0.25">
      <c r="B805" s="84" t="s">
        <v>136</v>
      </c>
      <c r="C805" s="16" t="s">
        <v>27</v>
      </c>
      <c r="D805" s="76">
        <v>0</v>
      </c>
      <c r="E805" s="76">
        <v>0</v>
      </c>
      <c r="F805" s="7"/>
    </row>
    <row r="806" spans="2:6" x14ac:dyDescent="0.25">
      <c r="B806" s="84" t="s">
        <v>137</v>
      </c>
      <c r="C806" s="18" t="s">
        <v>28</v>
      </c>
      <c r="D806" s="78">
        <f>SUM(D804:D805)</f>
        <v>4280397</v>
      </c>
      <c r="E806" s="78">
        <f>SUM(E804:E805)</f>
        <v>3964309</v>
      </c>
      <c r="F806" s="7"/>
    </row>
    <row r="807" spans="2:6" x14ac:dyDescent="0.25">
      <c r="B807" s="84" t="s">
        <v>138</v>
      </c>
      <c r="C807" s="18" t="s">
        <v>31</v>
      </c>
      <c r="D807" s="78">
        <v>0</v>
      </c>
      <c r="E807" s="78">
        <v>0</v>
      </c>
      <c r="F807" s="7"/>
    </row>
    <row r="808" spans="2:6" x14ac:dyDescent="0.25">
      <c r="B808" s="84" t="s">
        <v>139</v>
      </c>
      <c r="C808" s="18" t="s">
        <v>32</v>
      </c>
      <c r="D808" s="78">
        <f>D806+D807+D803</f>
        <v>4280397</v>
      </c>
      <c r="E808" s="78">
        <f>SUM(E803,E806)</f>
        <v>3968294</v>
      </c>
      <c r="F808" s="7"/>
    </row>
    <row r="809" spans="2:6" x14ac:dyDescent="0.25">
      <c r="B809" s="84" t="s">
        <v>140</v>
      </c>
      <c r="C809" s="18" t="s">
        <v>47</v>
      </c>
      <c r="D809" s="78">
        <v>168000</v>
      </c>
      <c r="E809" s="78">
        <v>144250</v>
      </c>
      <c r="F809" s="7"/>
    </row>
    <row r="810" spans="2:6" ht="16.5" customHeight="1" x14ac:dyDescent="0.25">
      <c r="B810" s="84" t="s">
        <v>141</v>
      </c>
      <c r="C810" s="18" t="s">
        <v>50</v>
      </c>
      <c r="D810" s="78">
        <v>0</v>
      </c>
      <c r="E810" s="78">
        <v>0</v>
      </c>
      <c r="F810" s="7"/>
    </row>
    <row r="811" spans="2:6" x14ac:dyDescent="0.25">
      <c r="B811" s="84" t="s">
        <v>142</v>
      </c>
      <c r="C811" s="16" t="s">
        <v>51</v>
      </c>
      <c r="D811" s="76">
        <v>13226</v>
      </c>
      <c r="E811" s="76">
        <v>0</v>
      </c>
      <c r="F811" s="7"/>
    </row>
    <row r="812" spans="2:6" x14ac:dyDescent="0.25">
      <c r="B812" s="84" t="s">
        <v>143</v>
      </c>
      <c r="C812" s="16" t="s">
        <v>52</v>
      </c>
      <c r="D812" s="76">
        <v>13226</v>
      </c>
      <c r="E812" s="76">
        <v>0</v>
      </c>
      <c r="F812" s="7"/>
    </row>
    <row r="813" spans="2:6" x14ac:dyDescent="0.25">
      <c r="B813" s="84" t="s">
        <v>144</v>
      </c>
      <c r="C813" s="18" t="s">
        <v>54</v>
      </c>
      <c r="D813" s="78">
        <f>D811</f>
        <v>13226</v>
      </c>
      <c r="E813" s="78">
        <f>E811</f>
        <v>0</v>
      </c>
      <c r="F813" s="7"/>
    </row>
    <row r="814" spans="2:6" x14ac:dyDescent="0.25">
      <c r="B814" s="84" t="s">
        <v>145</v>
      </c>
      <c r="C814" s="18" t="s">
        <v>55</v>
      </c>
      <c r="D814" s="78">
        <f>D813+D809+D810</f>
        <v>181226</v>
      </c>
      <c r="E814" s="78">
        <f>E813+E809+E810</f>
        <v>144250</v>
      </c>
      <c r="F814" s="7"/>
    </row>
    <row r="815" spans="2:6" x14ac:dyDescent="0.25">
      <c r="B815" s="84" t="s">
        <v>146</v>
      </c>
      <c r="C815" s="1" t="s">
        <v>871</v>
      </c>
      <c r="D815" s="76">
        <v>0</v>
      </c>
      <c r="E815" s="76">
        <v>10200</v>
      </c>
      <c r="F815" s="7"/>
    </row>
    <row r="816" spans="2:6" x14ac:dyDescent="0.25">
      <c r="B816" s="84" t="s">
        <v>147</v>
      </c>
      <c r="C816" s="1" t="s">
        <v>869</v>
      </c>
      <c r="D816" s="76"/>
      <c r="E816" s="76"/>
      <c r="F816" s="7"/>
    </row>
    <row r="817" spans="2:6" ht="14.45" customHeight="1" x14ac:dyDescent="0.25">
      <c r="B817" s="84" t="s">
        <v>148</v>
      </c>
      <c r="C817" s="18" t="s">
        <v>56</v>
      </c>
      <c r="D817" s="78">
        <f>D815+D816</f>
        <v>0</v>
      </c>
      <c r="E817" s="78">
        <f>E815+E816</f>
        <v>10200</v>
      </c>
      <c r="F817" s="7"/>
    </row>
    <row r="818" spans="2:6" x14ac:dyDescent="0.25">
      <c r="B818" s="84" t="s">
        <v>149</v>
      </c>
      <c r="C818" s="18" t="s">
        <v>60</v>
      </c>
      <c r="D818" s="78">
        <v>0</v>
      </c>
      <c r="E818" s="78">
        <v>0</v>
      </c>
      <c r="F818" s="7"/>
    </row>
    <row r="819" spans="2:6" x14ac:dyDescent="0.25">
      <c r="B819" s="84" t="s">
        <v>150</v>
      </c>
      <c r="C819" s="18" t="s">
        <v>726</v>
      </c>
      <c r="D819" s="78">
        <f>D798+D801+D808+D814+D817+D818</f>
        <v>73778640</v>
      </c>
      <c r="E819" s="78">
        <f>E798+E801+E808+E814+E817+E818</f>
        <v>70150314</v>
      </c>
      <c r="F819" s="7"/>
    </row>
    <row r="820" spans="2:6" x14ac:dyDescent="0.25">
      <c r="B820" s="84" t="s">
        <v>151</v>
      </c>
      <c r="C820" s="16" t="s">
        <v>61</v>
      </c>
      <c r="D820" s="76">
        <v>108612368</v>
      </c>
      <c r="E820" s="76">
        <v>108612368</v>
      </c>
      <c r="F820" s="7"/>
    </row>
    <row r="821" spans="2:6" x14ac:dyDescent="0.25">
      <c r="B821" s="84" t="s">
        <v>152</v>
      </c>
      <c r="C821" s="16" t="s">
        <v>62</v>
      </c>
      <c r="D821" s="76">
        <v>0</v>
      </c>
      <c r="E821" s="76">
        <v>0</v>
      </c>
      <c r="F821" s="7"/>
    </row>
    <row r="822" spans="2:6" x14ac:dyDescent="0.25">
      <c r="B822" s="84" t="s">
        <v>488</v>
      </c>
      <c r="C822" s="16" t="s">
        <v>63</v>
      </c>
      <c r="D822" s="76">
        <v>2771337</v>
      </c>
      <c r="E822" s="76">
        <v>2771337</v>
      </c>
      <c r="F822" s="7"/>
    </row>
    <row r="823" spans="2:6" x14ac:dyDescent="0.25">
      <c r="B823" s="84" t="s">
        <v>489</v>
      </c>
      <c r="C823" s="16" t="s">
        <v>64</v>
      </c>
      <c r="D823" s="76">
        <v>-33333082</v>
      </c>
      <c r="E823" s="76">
        <v>-40732603</v>
      </c>
      <c r="F823" s="7"/>
    </row>
    <row r="824" spans="2:6" x14ac:dyDescent="0.25">
      <c r="B824" s="84" t="s">
        <v>153</v>
      </c>
      <c r="C824" s="16" t="s">
        <v>65</v>
      </c>
      <c r="D824" s="76">
        <v>0</v>
      </c>
      <c r="E824" s="76">
        <v>0</v>
      </c>
      <c r="F824" s="7"/>
    </row>
    <row r="825" spans="2:6" x14ac:dyDescent="0.25">
      <c r="B825" s="84" t="s">
        <v>154</v>
      </c>
      <c r="C825" s="16" t="s">
        <v>66</v>
      </c>
      <c r="D825" s="76">
        <v>-7399521</v>
      </c>
      <c r="E825" s="76">
        <v>-1132051</v>
      </c>
      <c r="F825" s="7"/>
    </row>
    <row r="826" spans="2:6" x14ac:dyDescent="0.25">
      <c r="B826" s="84" t="s">
        <v>155</v>
      </c>
      <c r="C826" s="18" t="s">
        <v>67</v>
      </c>
      <c r="D826" s="78">
        <f>D820+D821+D822+D823+D824+D825</f>
        <v>70651102</v>
      </c>
      <c r="E826" s="78">
        <f>E820+E821+E822+E823+E824+E825</f>
        <v>69519051</v>
      </c>
      <c r="F826" s="7"/>
    </row>
    <row r="827" spans="2:6" x14ac:dyDescent="0.25">
      <c r="B827" s="84" t="s">
        <v>156</v>
      </c>
      <c r="C827" s="16" t="s">
        <v>70</v>
      </c>
      <c r="D827" s="76">
        <v>0</v>
      </c>
      <c r="E827" s="76">
        <v>3128</v>
      </c>
      <c r="F827" s="7"/>
    </row>
    <row r="828" spans="2:6" x14ac:dyDescent="0.25">
      <c r="B828" s="84" t="s">
        <v>157</v>
      </c>
      <c r="C828" s="18" t="s">
        <v>71</v>
      </c>
      <c r="D828" s="78">
        <v>3127538</v>
      </c>
      <c r="E828" s="78">
        <v>23500</v>
      </c>
      <c r="F828" s="7"/>
    </row>
    <row r="829" spans="2:6" ht="31.5" x14ac:dyDescent="0.25">
      <c r="B829" s="84" t="s">
        <v>490</v>
      </c>
      <c r="C829" s="18" t="s">
        <v>75</v>
      </c>
      <c r="D829" s="78">
        <v>0</v>
      </c>
      <c r="E829" s="78">
        <v>607763</v>
      </c>
      <c r="F829" s="7"/>
    </row>
    <row r="830" spans="2:6" x14ac:dyDescent="0.25">
      <c r="B830" s="84" t="s">
        <v>158</v>
      </c>
      <c r="C830" s="18" t="s">
        <v>78</v>
      </c>
      <c r="D830" s="78">
        <v>0</v>
      </c>
      <c r="E830" s="78">
        <v>0</v>
      </c>
      <c r="F830" s="7"/>
    </row>
    <row r="831" spans="2:6" x14ac:dyDescent="0.25">
      <c r="B831" s="84" t="s">
        <v>159</v>
      </c>
      <c r="C831" s="18" t="s">
        <v>79</v>
      </c>
      <c r="D831" s="78">
        <f>D828+D829+D830</f>
        <v>3127538</v>
      </c>
      <c r="E831" s="78">
        <f>E828+E829+E830</f>
        <v>631263</v>
      </c>
      <c r="F831" s="7"/>
    </row>
    <row r="832" spans="2:6" ht="31.5" x14ac:dyDescent="0.25">
      <c r="B832" s="84" t="s">
        <v>491</v>
      </c>
      <c r="C832" s="18" t="s">
        <v>80</v>
      </c>
      <c r="D832" s="78">
        <v>0</v>
      </c>
      <c r="E832" s="78">
        <v>0</v>
      </c>
      <c r="F832" s="7"/>
    </row>
    <row r="833" spans="2:6" x14ac:dyDescent="0.25">
      <c r="B833" s="84" t="s">
        <v>492</v>
      </c>
      <c r="C833" s="16" t="s">
        <v>82</v>
      </c>
      <c r="D833" s="76">
        <v>0</v>
      </c>
      <c r="E833" s="76">
        <v>0</v>
      </c>
      <c r="F833" s="7"/>
    </row>
    <row r="834" spans="2:6" x14ac:dyDescent="0.25">
      <c r="B834" s="84" t="s">
        <v>493</v>
      </c>
      <c r="C834" s="18" t="s">
        <v>84</v>
      </c>
      <c r="D834" s="78">
        <f>D833</f>
        <v>0</v>
      </c>
      <c r="E834" s="78">
        <f>E833</f>
        <v>0</v>
      </c>
      <c r="F834" s="7"/>
    </row>
    <row r="835" spans="2:6" x14ac:dyDescent="0.25">
      <c r="B835" s="84" t="s">
        <v>510</v>
      </c>
      <c r="C835" s="18" t="s">
        <v>85</v>
      </c>
      <c r="D835" s="78">
        <f>D826+D831+D832+D834</f>
        <v>73778640</v>
      </c>
      <c r="E835" s="78">
        <f>E826+E831+E832+E834</f>
        <v>70150314</v>
      </c>
      <c r="F835" s="7"/>
    </row>
    <row r="836" spans="2:6" x14ac:dyDescent="0.25">
      <c r="B836" s="7"/>
      <c r="C836" s="7"/>
      <c r="D836" s="7"/>
      <c r="E836" s="7"/>
      <c r="F836" s="7"/>
    </row>
    <row r="837" spans="2:6" x14ac:dyDescent="0.25">
      <c r="B837" s="505" t="s">
        <v>1094</v>
      </c>
      <c r="C837" s="505"/>
      <c r="D837" s="505"/>
      <c r="E837" s="21"/>
      <c r="F837" s="7"/>
    </row>
    <row r="838" spans="2:6" x14ac:dyDescent="0.25">
      <c r="B838" s="11"/>
      <c r="C838" s="17"/>
      <c r="D838" s="21"/>
      <c r="E838" s="21"/>
      <c r="F838" s="7"/>
    </row>
    <row r="839" spans="2:6" x14ac:dyDescent="0.25">
      <c r="B839" s="11"/>
      <c r="C839" s="501" t="s">
        <v>1034</v>
      </c>
      <c r="D839" s="501"/>
      <c r="E839" s="21"/>
      <c r="F839" s="7"/>
    </row>
    <row r="840" spans="2:6" ht="31.5" x14ac:dyDescent="0.25">
      <c r="B840" s="88" t="s">
        <v>745</v>
      </c>
      <c r="C840" s="89" t="s">
        <v>534</v>
      </c>
      <c r="D840" s="89" t="s">
        <v>765</v>
      </c>
      <c r="E840" s="21"/>
      <c r="F840" s="7"/>
    </row>
    <row r="841" spans="2:6" x14ac:dyDescent="0.25">
      <c r="B841" s="99" t="s">
        <v>767</v>
      </c>
      <c r="C841" s="75" t="s">
        <v>160</v>
      </c>
      <c r="D841" s="76">
        <v>27638540</v>
      </c>
      <c r="E841" s="21"/>
      <c r="F841" s="7"/>
    </row>
    <row r="842" spans="2:6" x14ac:dyDescent="0.25">
      <c r="B842" s="99" t="s">
        <v>768</v>
      </c>
      <c r="C842" s="75" t="s">
        <v>161</v>
      </c>
      <c r="D842" s="76">
        <v>147804905</v>
      </c>
      <c r="E842" s="21"/>
      <c r="F842" s="7"/>
    </row>
    <row r="843" spans="2:6" x14ac:dyDescent="0.25">
      <c r="B843" s="99" t="s">
        <v>769</v>
      </c>
      <c r="C843" s="77" t="s">
        <v>162</v>
      </c>
      <c r="D843" s="78">
        <f>D841-D842</f>
        <v>-120166365</v>
      </c>
      <c r="E843" s="21"/>
      <c r="F843" s="7"/>
    </row>
    <row r="844" spans="2:6" x14ac:dyDescent="0.25">
      <c r="B844" s="99" t="s">
        <v>766</v>
      </c>
      <c r="C844" s="75" t="s">
        <v>163</v>
      </c>
      <c r="D844" s="76">
        <v>124134659</v>
      </c>
      <c r="E844" s="21"/>
      <c r="F844" s="7"/>
    </row>
    <row r="845" spans="2:6" x14ac:dyDescent="0.25">
      <c r="B845" s="99" t="s">
        <v>770</v>
      </c>
      <c r="C845" s="75" t="s">
        <v>164</v>
      </c>
      <c r="D845" s="76">
        <v>0</v>
      </c>
      <c r="E845" s="21"/>
      <c r="F845" s="7"/>
    </row>
    <row r="846" spans="2:6" x14ac:dyDescent="0.25">
      <c r="B846" s="99" t="s">
        <v>771</v>
      </c>
      <c r="C846" s="77" t="s">
        <v>165</v>
      </c>
      <c r="D846" s="78">
        <f>D844-D845</f>
        <v>124134659</v>
      </c>
      <c r="E846" s="21"/>
      <c r="F846" s="7"/>
    </row>
    <row r="847" spans="2:6" x14ac:dyDescent="0.25">
      <c r="B847" s="99" t="s">
        <v>128</v>
      </c>
      <c r="C847" s="77" t="s">
        <v>166</v>
      </c>
      <c r="D847" s="78">
        <f>D843+D846</f>
        <v>3968294</v>
      </c>
      <c r="E847" s="21"/>
      <c r="F847" s="7"/>
    </row>
    <row r="848" spans="2:6" x14ac:dyDescent="0.25">
      <c r="B848" s="99" t="s">
        <v>129</v>
      </c>
      <c r="C848" s="75" t="s">
        <v>167</v>
      </c>
      <c r="D848" s="76">
        <v>0</v>
      </c>
      <c r="E848" s="21"/>
      <c r="F848" s="7"/>
    </row>
    <row r="849" spans="2:6" x14ac:dyDescent="0.25">
      <c r="B849" s="99" t="s">
        <v>130</v>
      </c>
      <c r="C849" s="75" t="s">
        <v>168</v>
      </c>
      <c r="D849" s="76">
        <v>0</v>
      </c>
      <c r="E849" s="21"/>
      <c r="F849" s="7"/>
    </row>
    <row r="850" spans="2:6" x14ac:dyDescent="0.25">
      <c r="B850" s="99" t="s">
        <v>131</v>
      </c>
      <c r="C850" s="77" t="s">
        <v>169</v>
      </c>
      <c r="D850" s="78">
        <v>0</v>
      </c>
      <c r="E850" s="21"/>
      <c r="F850" s="7"/>
    </row>
    <row r="851" spans="2:6" x14ac:dyDescent="0.25">
      <c r="B851" s="99" t="s">
        <v>132</v>
      </c>
      <c r="C851" s="75" t="s">
        <v>170</v>
      </c>
      <c r="D851" s="76">
        <v>0</v>
      </c>
      <c r="E851" s="21"/>
      <c r="F851" s="7"/>
    </row>
    <row r="852" spans="2:6" x14ac:dyDescent="0.25">
      <c r="B852" s="99" t="s">
        <v>133</v>
      </c>
      <c r="C852" s="75" t="s">
        <v>171</v>
      </c>
      <c r="D852" s="76">
        <v>0</v>
      </c>
      <c r="E852" s="21"/>
      <c r="F852" s="7"/>
    </row>
    <row r="853" spans="2:6" x14ac:dyDescent="0.25">
      <c r="B853" s="99" t="s">
        <v>134</v>
      </c>
      <c r="C853" s="77" t="s">
        <v>172</v>
      </c>
      <c r="D853" s="78">
        <v>0</v>
      </c>
      <c r="E853" s="21"/>
      <c r="F853" s="7"/>
    </row>
    <row r="854" spans="2:6" x14ac:dyDescent="0.25">
      <c r="B854" s="99" t="s">
        <v>135</v>
      </c>
      <c r="C854" s="77" t="s">
        <v>173</v>
      </c>
      <c r="D854" s="78">
        <v>0</v>
      </c>
      <c r="E854" s="21"/>
      <c r="F854" s="7"/>
    </row>
    <row r="855" spans="2:6" x14ac:dyDescent="0.25">
      <c r="B855" s="99" t="s">
        <v>136</v>
      </c>
      <c r="C855" s="77" t="s">
        <v>174</v>
      </c>
      <c r="D855" s="78">
        <f>D847+D854</f>
        <v>3968294</v>
      </c>
      <c r="E855" s="21"/>
      <c r="F855" s="7"/>
    </row>
    <row r="856" spans="2:6" x14ac:dyDescent="0.25">
      <c r="B856" s="99" t="s">
        <v>137</v>
      </c>
      <c r="C856" s="77" t="s">
        <v>175</v>
      </c>
      <c r="D856" s="78">
        <v>3968294</v>
      </c>
      <c r="E856" s="21"/>
      <c r="F856" s="7"/>
    </row>
    <row r="857" spans="2:6" x14ac:dyDescent="0.25">
      <c r="B857" s="99" t="s">
        <v>138</v>
      </c>
      <c r="C857" s="77" t="s">
        <v>176</v>
      </c>
      <c r="D857" s="78">
        <f>D855-D856</f>
        <v>0</v>
      </c>
      <c r="E857" s="21"/>
      <c r="F857" s="7"/>
    </row>
    <row r="858" spans="2:6" ht="15.75" customHeight="1" x14ac:dyDescent="0.25">
      <c r="B858" s="99" t="s">
        <v>139</v>
      </c>
      <c r="C858" s="77" t="s">
        <v>177</v>
      </c>
      <c r="D858" s="78">
        <v>0</v>
      </c>
      <c r="E858" s="21"/>
      <c r="F858" s="7"/>
    </row>
    <row r="859" spans="2:6" x14ac:dyDescent="0.25">
      <c r="B859" s="99" t="s">
        <v>140</v>
      </c>
      <c r="C859" s="77" t="s">
        <v>178</v>
      </c>
      <c r="D859" s="78">
        <v>0</v>
      </c>
      <c r="E859" s="21"/>
      <c r="F859" s="7"/>
    </row>
    <row r="860" spans="2:6" x14ac:dyDescent="0.25">
      <c r="B860" s="42"/>
      <c r="C860" s="17"/>
      <c r="D860" s="43"/>
      <c r="E860" s="21"/>
      <c r="F860" s="7"/>
    </row>
    <row r="861" spans="2:6" x14ac:dyDescent="0.25">
      <c r="B861" s="502" t="s">
        <v>1095</v>
      </c>
      <c r="C861" s="502"/>
      <c r="D861" s="502"/>
      <c r="E861" s="502"/>
      <c r="F861" s="7"/>
    </row>
    <row r="862" spans="2:6" x14ac:dyDescent="0.25">
      <c r="B862" s="7"/>
      <c r="C862" s="7"/>
      <c r="D862" s="7"/>
      <c r="E862" s="7"/>
      <c r="F862" s="7"/>
    </row>
    <row r="863" spans="2:6" x14ac:dyDescent="0.25">
      <c r="B863" s="7"/>
      <c r="C863" s="17"/>
      <c r="D863" s="21"/>
      <c r="E863" s="113" t="s">
        <v>1034</v>
      </c>
      <c r="F863" s="7"/>
    </row>
    <row r="864" spans="2:6" x14ac:dyDescent="0.25">
      <c r="B864" s="82" t="s">
        <v>730</v>
      </c>
      <c r="C864" s="82" t="s">
        <v>534</v>
      </c>
      <c r="D864" s="85" t="s">
        <v>743</v>
      </c>
      <c r="E864" s="79" t="s">
        <v>744</v>
      </c>
      <c r="F864" s="7"/>
    </row>
    <row r="865" spans="2:6" x14ac:dyDescent="0.25">
      <c r="B865" s="96" t="s">
        <v>537</v>
      </c>
      <c r="C865" s="16" t="s">
        <v>772</v>
      </c>
      <c r="D865" s="86"/>
      <c r="E865" s="76">
        <v>0</v>
      </c>
      <c r="F865" s="7"/>
    </row>
    <row r="866" spans="2:6" ht="15.75" customHeight="1" x14ac:dyDescent="0.25">
      <c r="B866" s="96" t="s">
        <v>538</v>
      </c>
      <c r="C866" s="16" t="s">
        <v>773</v>
      </c>
      <c r="D866" s="76">
        <v>29134417</v>
      </c>
      <c r="E866" s="76">
        <v>27614790</v>
      </c>
      <c r="F866" s="7"/>
    </row>
    <row r="867" spans="2:6" x14ac:dyDescent="0.25">
      <c r="B867" s="96" t="s">
        <v>539</v>
      </c>
      <c r="C867" s="16" t="s">
        <v>774</v>
      </c>
      <c r="D867" s="76">
        <v>0</v>
      </c>
      <c r="E867" s="76">
        <v>0</v>
      </c>
      <c r="F867" s="7"/>
    </row>
    <row r="868" spans="2:6" x14ac:dyDescent="0.25">
      <c r="B868" s="96" t="s">
        <v>540</v>
      </c>
      <c r="C868" s="18" t="s">
        <v>847</v>
      </c>
      <c r="D868" s="78">
        <f>D866+D865+D867</f>
        <v>29134417</v>
      </c>
      <c r="E868" s="78">
        <f>E866+E865+E867</f>
        <v>27614790</v>
      </c>
      <c r="F868" s="7"/>
    </row>
    <row r="869" spans="2:6" x14ac:dyDescent="0.25">
      <c r="B869" s="96" t="s">
        <v>541</v>
      </c>
      <c r="C869" s="16" t="s">
        <v>775</v>
      </c>
      <c r="D869" s="76">
        <v>0</v>
      </c>
      <c r="E869" s="76">
        <v>0</v>
      </c>
      <c r="F869" s="7"/>
    </row>
    <row r="870" spans="2:6" x14ac:dyDescent="0.25">
      <c r="B870" s="96" t="s">
        <v>542</v>
      </c>
      <c r="C870" s="16" t="s">
        <v>776</v>
      </c>
      <c r="D870" s="76">
        <v>0</v>
      </c>
      <c r="E870" s="76">
        <v>0</v>
      </c>
      <c r="F870" s="7"/>
    </row>
    <row r="871" spans="2:6" x14ac:dyDescent="0.25">
      <c r="B871" s="96" t="s">
        <v>543</v>
      </c>
      <c r="C871" s="18" t="s">
        <v>848</v>
      </c>
      <c r="D871" s="78">
        <v>0</v>
      </c>
      <c r="E871" s="78">
        <v>0</v>
      </c>
      <c r="F871" s="7"/>
    </row>
    <row r="872" spans="2:6" x14ac:dyDescent="0.25">
      <c r="B872" s="96" t="s">
        <v>544</v>
      </c>
      <c r="C872" s="16" t="s">
        <v>777</v>
      </c>
      <c r="D872" s="76">
        <v>115902488</v>
      </c>
      <c r="E872" s="76">
        <v>119841036</v>
      </c>
      <c r="F872" s="7"/>
    </row>
    <row r="873" spans="2:6" ht="18.600000000000001" customHeight="1" x14ac:dyDescent="0.25">
      <c r="B873" s="96" t="s">
        <v>545</v>
      </c>
      <c r="C873" s="16" t="s">
        <v>778</v>
      </c>
      <c r="D873" s="76"/>
      <c r="E873" s="76"/>
      <c r="F873" s="7"/>
    </row>
    <row r="874" spans="2:6" x14ac:dyDescent="0.25">
      <c r="B874" s="96" t="s">
        <v>546</v>
      </c>
      <c r="C874" s="16" t="s">
        <v>845</v>
      </c>
      <c r="D874" s="76"/>
      <c r="E874" s="76"/>
      <c r="F874" s="7"/>
    </row>
    <row r="875" spans="2:6" x14ac:dyDescent="0.25">
      <c r="B875" s="96" t="s">
        <v>547</v>
      </c>
      <c r="C875" s="16" t="s">
        <v>414</v>
      </c>
      <c r="D875" s="78">
        <v>0</v>
      </c>
      <c r="E875" s="78">
        <v>0</v>
      </c>
      <c r="F875" s="7"/>
    </row>
    <row r="876" spans="2:6" x14ac:dyDescent="0.25">
      <c r="B876" s="96" t="s">
        <v>548</v>
      </c>
      <c r="C876" s="18" t="s">
        <v>846</v>
      </c>
      <c r="D876" s="87">
        <f>SUM(D872:D875)</f>
        <v>115902488</v>
      </c>
      <c r="E876" s="87">
        <f>SUM(E872:E875)</f>
        <v>119841036</v>
      </c>
      <c r="F876" s="7"/>
    </row>
    <row r="877" spans="2:6" x14ac:dyDescent="0.25">
      <c r="B877" s="96" t="s">
        <v>549</v>
      </c>
      <c r="C877" s="16" t="s">
        <v>849</v>
      </c>
      <c r="D877" s="76">
        <v>10116986</v>
      </c>
      <c r="E877" s="76">
        <v>10697137</v>
      </c>
      <c r="F877" s="7"/>
    </row>
    <row r="878" spans="2:6" x14ac:dyDescent="0.25">
      <c r="B878" s="96" t="s">
        <v>550</v>
      </c>
      <c r="C878" s="16" t="s">
        <v>850</v>
      </c>
      <c r="D878" s="76">
        <v>25932066</v>
      </c>
      <c r="E878" s="76">
        <v>24816848</v>
      </c>
      <c r="F878" s="7"/>
    </row>
    <row r="879" spans="2:6" x14ac:dyDescent="0.25">
      <c r="B879" s="96" t="s">
        <v>551</v>
      </c>
      <c r="C879" s="16" t="s">
        <v>851</v>
      </c>
      <c r="D879" s="76">
        <v>0</v>
      </c>
      <c r="E879" s="76">
        <v>0</v>
      </c>
      <c r="F879" s="7"/>
    </row>
    <row r="880" spans="2:6" x14ac:dyDescent="0.25">
      <c r="B880" s="96" t="s">
        <v>552</v>
      </c>
      <c r="C880" s="16" t="s">
        <v>415</v>
      </c>
      <c r="D880" s="78"/>
      <c r="E880" s="78"/>
      <c r="F880" s="7"/>
    </row>
    <row r="881" spans="2:6" x14ac:dyDescent="0.25">
      <c r="B881" s="96" t="s">
        <v>553</v>
      </c>
      <c r="C881" s="18" t="s">
        <v>852</v>
      </c>
      <c r="D881" s="87">
        <f>SUM(D877:D880)</f>
        <v>36049052</v>
      </c>
      <c r="E881" s="87">
        <f>SUM(E877:E880)</f>
        <v>35513985</v>
      </c>
      <c r="F881" s="7"/>
    </row>
    <row r="882" spans="2:6" x14ac:dyDescent="0.25">
      <c r="B882" s="96" t="s">
        <v>554</v>
      </c>
      <c r="C882" s="16" t="s">
        <v>416</v>
      </c>
      <c r="D882" s="76">
        <v>73765042</v>
      </c>
      <c r="E882" s="76">
        <v>75839217</v>
      </c>
      <c r="F882" s="7"/>
    </row>
    <row r="883" spans="2:6" x14ac:dyDescent="0.25">
      <c r="B883" s="96" t="s">
        <v>555</v>
      </c>
      <c r="C883" s="16" t="s">
        <v>417</v>
      </c>
      <c r="D883" s="76">
        <v>13951638</v>
      </c>
      <c r="E883" s="76">
        <v>10457042</v>
      </c>
      <c r="F883" s="7"/>
    </row>
    <row r="884" spans="2:6" x14ac:dyDescent="0.25">
      <c r="B884" s="96" t="s">
        <v>556</v>
      </c>
      <c r="C884" s="16" t="s">
        <v>418</v>
      </c>
      <c r="D884" s="76">
        <v>16935322</v>
      </c>
      <c r="E884" s="76">
        <v>15097691</v>
      </c>
      <c r="F884" s="7"/>
    </row>
    <row r="885" spans="2:6" x14ac:dyDescent="0.25">
      <c r="B885" s="96" t="s">
        <v>557</v>
      </c>
      <c r="C885" s="18" t="s">
        <v>853</v>
      </c>
      <c r="D885" s="87">
        <f>SUM(D882:D884)</f>
        <v>104652002</v>
      </c>
      <c r="E885" s="87">
        <f>SUM(E882:E884)</f>
        <v>101393950</v>
      </c>
      <c r="F885" s="7"/>
    </row>
    <row r="886" spans="2:6" x14ac:dyDescent="0.25">
      <c r="B886" s="96" t="s">
        <v>558</v>
      </c>
      <c r="C886" s="18" t="s">
        <v>779</v>
      </c>
      <c r="D886" s="78">
        <v>3171420</v>
      </c>
      <c r="E886" s="78">
        <v>3460160</v>
      </c>
      <c r="F886" s="7"/>
    </row>
    <row r="887" spans="2:6" x14ac:dyDescent="0.25">
      <c r="B887" s="96" t="s">
        <v>559</v>
      </c>
      <c r="C887" s="18" t="s">
        <v>780</v>
      </c>
      <c r="D887" s="78">
        <v>7930090</v>
      </c>
      <c r="E887" s="78">
        <v>7605039</v>
      </c>
      <c r="F887" s="7"/>
    </row>
    <row r="888" spans="2:6" x14ac:dyDescent="0.25">
      <c r="B888" s="96" t="s">
        <v>560</v>
      </c>
      <c r="C888" s="18" t="s">
        <v>854</v>
      </c>
      <c r="D888" s="87">
        <f>D868+D871+D876-D881-D885-D886-D887</f>
        <v>-6765659</v>
      </c>
      <c r="E888" s="87">
        <f>E868+E871+E876-E881-E885-E886-E887</f>
        <v>-517308</v>
      </c>
      <c r="F888" s="7"/>
    </row>
    <row r="889" spans="2:6" x14ac:dyDescent="0.25">
      <c r="B889" s="96" t="s">
        <v>561</v>
      </c>
      <c r="C889" s="16" t="s">
        <v>855</v>
      </c>
      <c r="D889" s="76">
        <v>0</v>
      </c>
      <c r="E889" s="76">
        <v>0</v>
      </c>
      <c r="F889" s="7"/>
    </row>
    <row r="890" spans="2:6" ht="31.5" x14ac:dyDescent="0.25">
      <c r="B890" s="96" t="s">
        <v>562</v>
      </c>
      <c r="C890" s="16" t="s">
        <v>856</v>
      </c>
      <c r="D890" s="76">
        <v>0</v>
      </c>
      <c r="E890" s="76">
        <v>0</v>
      </c>
      <c r="F890" s="7"/>
    </row>
    <row r="891" spans="2:6" ht="31.5" x14ac:dyDescent="0.25">
      <c r="B891" s="96" t="s">
        <v>563</v>
      </c>
      <c r="C891" s="16" t="s">
        <v>857</v>
      </c>
      <c r="D891" s="76">
        <v>0</v>
      </c>
      <c r="E891" s="76">
        <v>0</v>
      </c>
      <c r="F891" s="7"/>
    </row>
    <row r="892" spans="2:6" ht="31.5" x14ac:dyDescent="0.25">
      <c r="B892" s="96" t="s">
        <v>564</v>
      </c>
      <c r="C892" s="16" t="s">
        <v>858</v>
      </c>
      <c r="D892" s="78">
        <v>0</v>
      </c>
      <c r="E892" s="78">
        <v>0</v>
      </c>
      <c r="F892" s="7"/>
    </row>
    <row r="893" spans="2:6" x14ac:dyDescent="0.25">
      <c r="B893" s="96" t="s">
        <v>565</v>
      </c>
      <c r="C893" s="16" t="s">
        <v>859</v>
      </c>
      <c r="D893" s="76">
        <v>0</v>
      </c>
      <c r="E893" s="76">
        <v>0</v>
      </c>
      <c r="F893" s="7"/>
    </row>
    <row r="894" spans="2:6" ht="31.5" x14ac:dyDescent="0.25">
      <c r="B894" s="96" t="s">
        <v>566</v>
      </c>
      <c r="C894" s="18" t="s">
        <v>860</v>
      </c>
      <c r="D894" s="76">
        <v>0</v>
      </c>
      <c r="E894" s="76">
        <v>0</v>
      </c>
      <c r="F894" s="7"/>
    </row>
    <row r="895" spans="2:6" x14ac:dyDescent="0.25">
      <c r="B895" s="96" t="s">
        <v>567</v>
      </c>
      <c r="C895" s="18" t="s">
        <v>861</v>
      </c>
      <c r="D895" s="76"/>
      <c r="E895" s="76"/>
      <c r="F895" s="7"/>
    </row>
    <row r="896" spans="2:6" ht="31.5" x14ac:dyDescent="0.25">
      <c r="B896" s="96" t="s">
        <v>568</v>
      </c>
      <c r="C896" s="16" t="s">
        <v>862</v>
      </c>
      <c r="D896" s="76">
        <v>0</v>
      </c>
      <c r="E896" s="76">
        <v>0</v>
      </c>
      <c r="F896" s="7"/>
    </row>
    <row r="897" spans="2:6" x14ac:dyDescent="0.25">
      <c r="B897" s="96" t="s">
        <v>569</v>
      </c>
      <c r="C897" s="16" t="s">
        <v>863</v>
      </c>
      <c r="D897" s="76"/>
      <c r="E897" s="76"/>
      <c r="F897" s="7"/>
    </row>
    <row r="898" spans="2:6" x14ac:dyDescent="0.25">
      <c r="B898" s="96" t="s">
        <v>570</v>
      </c>
      <c r="C898" s="16" t="s">
        <v>864</v>
      </c>
      <c r="D898" s="78"/>
      <c r="E898" s="78"/>
      <c r="F898" s="7"/>
    </row>
    <row r="899" spans="2:6" x14ac:dyDescent="0.25">
      <c r="B899" s="96" t="s">
        <v>571</v>
      </c>
      <c r="C899" s="16" t="s">
        <v>865</v>
      </c>
      <c r="D899" s="76">
        <v>633862</v>
      </c>
      <c r="E899" s="76">
        <v>614743</v>
      </c>
      <c r="F899" s="7"/>
    </row>
    <row r="900" spans="2:6" x14ac:dyDescent="0.25">
      <c r="B900" s="96" t="s">
        <v>572</v>
      </c>
      <c r="C900" s="18" t="s">
        <v>866</v>
      </c>
      <c r="D900" s="87">
        <f>SUM(D895:D899)</f>
        <v>633862</v>
      </c>
      <c r="E900" s="87">
        <f>SUM(E895:E899)</f>
        <v>614743</v>
      </c>
      <c r="F900" s="7"/>
    </row>
    <row r="901" spans="2:6" x14ac:dyDescent="0.25">
      <c r="B901" s="96" t="s">
        <v>573</v>
      </c>
      <c r="C901" s="18" t="s">
        <v>867</v>
      </c>
      <c r="D901" s="87">
        <f>D894-D900</f>
        <v>-633862</v>
      </c>
      <c r="E901" s="87">
        <f>E894-E900</f>
        <v>-614743</v>
      </c>
      <c r="F901" s="7"/>
    </row>
    <row r="902" spans="2:6" x14ac:dyDescent="0.25">
      <c r="B902" s="96" t="s">
        <v>574</v>
      </c>
      <c r="C902" s="18" t="s">
        <v>868</v>
      </c>
      <c r="D902" s="87">
        <f>D888+D901</f>
        <v>-7399521</v>
      </c>
      <c r="E902" s="87">
        <f>E888+E901</f>
        <v>-1132051</v>
      </c>
      <c r="F902" s="7"/>
    </row>
    <row r="903" spans="2:6" x14ac:dyDescent="0.25">
      <c r="B903" s="34"/>
      <c r="C903" s="45"/>
      <c r="D903" s="46"/>
      <c r="E903" s="46"/>
      <c r="F903" s="7"/>
    </row>
    <row r="904" spans="2:6" x14ac:dyDescent="0.25">
      <c r="B904" s="34"/>
      <c r="C904" s="500"/>
      <c r="D904" s="500"/>
      <c r="E904" s="500"/>
      <c r="F904" s="500"/>
    </row>
    <row r="905" spans="2:6" x14ac:dyDescent="0.25">
      <c r="B905" s="7"/>
      <c r="C905" s="508"/>
      <c r="D905" s="508"/>
      <c r="E905" s="508"/>
      <c r="F905" s="7"/>
    </row>
    <row r="906" spans="2:6" x14ac:dyDescent="0.25">
      <c r="B906" s="7"/>
      <c r="C906" s="58"/>
      <c r="D906" s="58"/>
      <c r="E906" s="58"/>
      <c r="F906" s="7"/>
    </row>
    <row r="907" spans="2:6" x14ac:dyDescent="0.25">
      <c r="B907" s="7"/>
      <c r="C907" s="58"/>
      <c r="D907" s="58"/>
      <c r="E907" s="58"/>
      <c r="F907" s="7"/>
    </row>
    <row r="908" spans="2:6" x14ac:dyDescent="0.25">
      <c r="B908" s="7"/>
      <c r="C908" s="58"/>
      <c r="D908" s="58"/>
      <c r="E908" s="58"/>
      <c r="F908" s="7"/>
    </row>
    <row r="909" spans="2:6" x14ac:dyDescent="0.25">
      <c r="B909" s="7"/>
      <c r="C909" s="58"/>
      <c r="D909" s="58"/>
      <c r="E909" s="58"/>
      <c r="F909" s="7"/>
    </row>
    <row r="910" spans="2:6" x14ac:dyDescent="0.25">
      <c r="B910" s="7"/>
      <c r="C910" s="58"/>
      <c r="D910" s="58"/>
      <c r="E910" s="58"/>
      <c r="F910" s="7"/>
    </row>
    <row r="911" spans="2:6" x14ac:dyDescent="0.25">
      <c r="B911" s="7"/>
      <c r="C911" s="58"/>
      <c r="D911" s="58"/>
      <c r="E911" s="58"/>
      <c r="F911" s="7"/>
    </row>
    <row r="912" spans="2:6" x14ac:dyDescent="0.25">
      <c r="B912" s="7"/>
      <c r="C912" s="58"/>
      <c r="D912" s="58"/>
      <c r="E912" s="58"/>
      <c r="F912" s="7"/>
    </row>
    <row r="913" spans="1:7" x14ac:dyDescent="0.25">
      <c r="B913" s="7"/>
      <c r="C913" s="58"/>
      <c r="D913" s="58"/>
      <c r="E913" s="58"/>
      <c r="F913" s="7"/>
    </row>
    <row r="914" spans="1:7" x14ac:dyDescent="0.25">
      <c r="B914" s="7"/>
      <c r="C914" s="58"/>
      <c r="D914" s="58"/>
      <c r="E914" s="58"/>
      <c r="F914" s="7"/>
    </row>
    <row r="915" spans="1:7" x14ac:dyDescent="0.25">
      <c r="B915" s="7"/>
      <c r="C915" s="58"/>
      <c r="D915" s="58"/>
      <c r="E915" s="58"/>
      <c r="F915" s="7"/>
    </row>
    <row r="916" spans="1:7" x14ac:dyDescent="0.25">
      <c r="A916" s="15"/>
      <c r="B916" s="11"/>
      <c r="C916" s="58"/>
      <c r="D916" s="58"/>
      <c r="E916" s="58"/>
      <c r="F916" s="11"/>
      <c r="G916" s="15"/>
    </row>
    <row r="917" spans="1:7" x14ac:dyDescent="0.25">
      <c r="A917" s="15"/>
      <c r="B917" s="11"/>
      <c r="C917" s="11"/>
      <c r="D917" s="11"/>
      <c r="E917" s="501"/>
      <c r="F917" s="501"/>
      <c r="G917" s="15"/>
    </row>
    <row r="918" spans="1:7" x14ac:dyDescent="0.25">
      <c r="A918" s="15"/>
      <c r="B918" s="506"/>
      <c r="C918" s="507"/>
      <c r="D918" s="507"/>
      <c r="E918" s="507"/>
      <c r="F918" s="507"/>
      <c r="G918" s="15"/>
    </row>
    <row r="919" spans="1:7" x14ac:dyDescent="0.25">
      <c r="A919" s="15"/>
      <c r="B919" s="59"/>
      <c r="C919" s="59"/>
      <c r="D919" s="59"/>
      <c r="E919" s="59"/>
      <c r="F919" s="59"/>
      <c r="G919" s="15"/>
    </row>
    <row r="920" spans="1:7" x14ac:dyDescent="0.25">
      <c r="A920" s="15"/>
      <c r="B920" s="60"/>
      <c r="C920" s="60"/>
      <c r="D920" s="60"/>
      <c r="E920" s="60"/>
      <c r="F920" s="60"/>
      <c r="G920" s="15"/>
    </row>
    <row r="921" spans="1:7" x14ac:dyDescent="0.25">
      <c r="A921" s="15"/>
      <c r="B921" s="61"/>
      <c r="C921" s="15"/>
      <c r="D921" s="62"/>
      <c r="E921" s="15"/>
      <c r="F921" s="63"/>
      <c r="G921" s="15"/>
    </row>
    <row r="922" spans="1:7" x14ac:dyDescent="0.25">
      <c r="A922" s="15"/>
      <c r="B922" s="61"/>
      <c r="C922" s="15"/>
      <c r="D922" s="62"/>
      <c r="E922" s="15"/>
      <c r="F922" s="63"/>
      <c r="G922" s="15"/>
    </row>
    <row r="923" spans="1:7" x14ac:dyDescent="0.25">
      <c r="A923" s="15"/>
      <c r="B923" s="61"/>
      <c r="C923" s="15"/>
      <c r="D923" s="62"/>
      <c r="E923" s="15"/>
      <c r="F923" s="63"/>
      <c r="G923" s="15"/>
    </row>
    <row r="924" spans="1:7" x14ac:dyDescent="0.25">
      <c r="A924" s="15"/>
      <c r="B924" s="61"/>
      <c r="C924" s="15"/>
      <c r="D924" s="62"/>
      <c r="E924" s="15"/>
      <c r="F924" s="63"/>
      <c r="G924" s="15"/>
    </row>
    <row r="925" spans="1:7" x14ac:dyDescent="0.25">
      <c r="A925" s="15"/>
      <c r="B925" s="61"/>
      <c r="C925" s="15"/>
      <c r="D925" s="62"/>
      <c r="E925" s="15"/>
      <c r="F925" s="63"/>
      <c r="G925" s="15"/>
    </row>
    <row r="926" spans="1:7" x14ac:dyDescent="0.25">
      <c r="A926" s="15"/>
      <c r="B926" s="61"/>
      <c r="C926" s="15"/>
      <c r="D926" s="62"/>
      <c r="E926" s="15"/>
      <c r="F926" s="63"/>
      <c r="G926" s="15"/>
    </row>
    <row r="927" spans="1:7" x14ac:dyDescent="0.25">
      <c r="A927" s="15"/>
      <c r="B927" s="61"/>
      <c r="C927" s="15"/>
      <c r="D927" s="62"/>
      <c r="E927" s="15"/>
      <c r="F927" s="63"/>
      <c r="G927" s="15"/>
    </row>
    <row r="928" spans="1:7" x14ac:dyDescent="0.25">
      <c r="A928" s="15"/>
      <c r="B928" s="61"/>
      <c r="C928" s="15"/>
      <c r="D928" s="62"/>
      <c r="E928" s="15"/>
      <c r="F928" s="63"/>
      <c r="G928" s="15"/>
    </row>
    <row r="929" spans="1:7" x14ac:dyDescent="0.25">
      <c r="A929" s="15"/>
      <c r="B929" s="61"/>
      <c r="C929" s="15"/>
      <c r="D929" s="62"/>
      <c r="E929" s="15"/>
      <c r="F929" s="63"/>
      <c r="G929" s="15"/>
    </row>
    <row r="930" spans="1:7" x14ac:dyDescent="0.25">
      <c r="A930" s="15"/>
      <c r="B930" s="61"/>
      <c r="C930" s="15"/>
      <c r="D930" s="62"/>
      <c r="E930" s="15"/>
      <c r="F930" s="63"/>
      <c r="G930" s="15"/>
    </row>
    <row r="931" spans="1:7" x14ac:dyDescent="0.25">
      <c r="A931" s="15"/>
      <c r="B931" s="61"/>
      <c r="C931" s="15"/>
      <c r="D931" s="62"/>
      <c r="E931" s="15"/>
      <c r="F931" s="63"/>
      <c r="G931" s="15"/>
    </row>
    <row r="932" spans="1:7" x14ac:dyDescent="0.25">
      <c r="A932" s="15"/>
      <c r="B932" s="61"/>
      <c r="C932" s="15"/>
      <c r="D932" s="62"/>
      <c r="E932" s="15"/>
      <c r="F932" s="63"/>
      <c r="G932" s="15"/>
    </row>
    <row r="933" spans="1:7" x14ac:dyDescent="0.25">
      <c r="A933" s="15"/>
      <c r="B933" s="61"/>
      <c r="C933" s="15"/>
      <c r="D933" s="62"/>
      <c r="E933" s="15"/>
      <c r="F933" s="63"/>
      <c r="G933" s="15"/>
    </row>
    <row r="934" spans="1:7" x14ac:dyDescent="0.25">
      <c r="A934" s="15"/>
      <c r="B934" s="61"/>
      <c r="C934" s="15"/>
      <c r="D934" s="62"/>
      <c r="E934" s="15"/>
      <c r="F934" s="63"/>
      <c r="G934" s="15"/>
    </row>
    <row r="935" spans="1:7" x14ac:dyDescent="0.25">
      <c r="A935" s="15"/>
      <c r="B935" s="61"/>
      <c r="C935" s="15"/>
      <c r="D935" s="62"/>
      <c r="E935" s="15"/>
      <c r="F935" s="63"/>
      <c r="G935" s="15"/>
    </row>
    <row r="936" spans="1:7" x14ac:dyDescent="0.25">
      <c r="A936" s="15"/>
      <c r="B936" s="61"/>
      <c r="C936" s="15"/>
      <c r="D936" s="62"/>
      <c r="E936" s="15"/>
      <c r="F936" s="63"/>
      <c r="G936" s="15"/>
    </row>
    <row r="937" spans="1:7" x14ac:dyDescent="0.25">
      <c r="A937" s="15"/>
      <c r="B937" s="64"/>
      <c r="C937" s="65"/>
      <c r="D937" s="66"/>
      <c r="E937" s="65"/>
      <c r="F937" s="67"/>
      <c r="G937" s="15"/>
    </row>
    <row r="938" spans="1:7" x14ac:dyDescent="0.25">
      <c r="A938" s="15"/>
      <c r="B938" s="64"/>
      <c r="C938" s="65"/>
      <c r="D938" s="66"/>
      <c r="E938" s="65"/>
      <c r="F938" s="67"/>
      <c r="G938" s="15"/>
    </row>
    <row r="939" spans="1:7" x14ac:dyDescent="0.25">
      <c r="A939" s="15"/>
      <c r="B939" s="61"/>
      <c r="C939" s="15"/>
      <c r="D939" s="62"/>
      <c r="E939" s="15"/>
      <c r="F939" s="63"/>
      <c r="G939" s="15"/>
    </row>
    <row r="940" spans="1:7" x14ac:dyDescent="0.25">
      <c r="A940" s="15"/>
      <c r="B940" s="61"/>
      <c r="C940" s="15"/>
      <c r="D940" s="62"/>
      <c r="E940" s="15"/>
      <c r="F940" s="63"/>
      <c r="G940" s="15"/>
    </row>
    <row r="941" spans="1:7" x14ac:dyDescent="0.25">
      <c r="A941" s="15"/>
      <c r="B941" s="61"/>
      <c r="C941" s="15"/>
      <c r="D941" s="62"/>
      <c r="E941" s="15"/>
      <c r="F941" s="63"/>
      <c r="G941" s="15"/>
    </row>
    <row r="942" spans="1:7" x14ac:dyDescent="0.25">
      <c r="A942" s="15"/>
      <c r="B942" s="61"/>
      <c r="C942" s="15"/>
      <c r="D942" s="62"/>
      <c r="E942" s="15"/>
      <c r="F942" s="63"/>
      <c r="G942" s="15"/>
    </row>
    <row r="943" spans="1:7" x14ac:dyDescent="0.25">
      <c r="A943" s="15"/>
      <c r="B943" s="61"/>
      <c r="C943" s="15"/>
      <c r="D943" s="62"/>
      <c r="E943" s="15"/>
      <c r="F943" s="63"/>
      <c r="G943" s="15"/>
    </row>
    <row r="944" spans="1:7" x14ac:dyDescent="0.25">
      <c r="A944" s="15"/>
      <c r="B944" s="61"/>
      <c r="C944" s="15"/>
      <c r="D944" s="62"/>
      <c r="E944" s="15"/>
      <c r="F944" s="63"/>
      <c r="G944" s="15"/>
    </row>
    <row r="945" spans="1:7" x14ac:dyDescent="0.25">
      <c r="A945" s="15"/>
      <c r="B945" s="61"/>
      <c r="C945" s="15"/>
      <c r="D945" s="62"/>
      <c r="E945" s="15"/>
      <c r="F945" s="63"/>
      <c r="G945" s="15"/>
    </row>
    <row r="946" spans="1:7" x14ac:dyDescent="0.25">
      <c r="A946" s="15"/>
      <c r="B946" s="61"/>
      <c r="C946" s="15"/>
      <c r="D946" s="62"/>
      <c r="E946" s="15"/>
      <c r="F946" s="63"/>
      <c r="G946" s="15"/>
    </row>
    <row r="947" spans="1:7" x14ac:dyDescent="0.25">
      <c r="A947" s="15"/>
      <c r="B947" s="61"/>
      <c r="C947" s="15"/>
      <c r="D947" s="62"/>
      <c r="E947" s="15"/>
      <c r="F947" s="63"/>
      <c r="G947" s="15"/>
    </row>
    <row r="948" spans="1:7" x14ac:dyDescent="0.25">
      <c r="A948" s="15"/>
      <c r="B948" s="61"/>
      <c r="C948" s="15"/>
      <c r="D948" s="62"/>
      <c r="E948" s="15"/>
      <c r="F948" s="63"/>
      <c r="G948" s="15"/>
    </row>
    <row r="949" spans="1:7" x14ac:dyDescent="0.25">
      <c r="A949" s="15"/>
      <c r="B949" s="61"/>
      <c r="C949" s="15"/>
      <c r="D949" s="62"/>
      <c r="E949" s="15"/>
      <c r="F949" s="63"/>
      <c r="G949" s="15"/>
    </row>
    <row r="950" spans="1:7" x14ac:dyDescent="0.25">
      <c r="A950" s="15"/>
      <c r="B950" s="61"/>
      <c r="C950" s="65"/>
      <c r="D950" s="66"/>
      <c r="E950" s="65"/>
      <c r="F950" s="67"/>
      <c r="G950" s="15"/>
    </row>
    <row r="951" spans="1:7" x14ac:dyDescent="0.25">
      <c r="A951" s="15"/>
      <c r="B951" s="61"/>
      <c r="C951" s="15"/>
      <c r="D951" s="62"/>
      <c r="E951" s="15"/>
      <c r="F951" s="63"/>
      <c r="G951" s="15"/>
    </row>
    <row r="952" spans="1:7" x14ac:dyDescent="0.25">
      <c r="A952" s="15"/>
      <c r="B952" s="61"/>
      <c r="C952" s="15"/>
      <c r="D952" s="62"/>
      <c r="E952" s="15"/>
      <c r="F952" s="63"/>
      <c r="G952" s="15"/>
    </row>
    <row r="953" spans="1:7" x14ac:dyDescent="0.25">
      <c r="A953" s="15"/>
      <c r="B953" s="61"/>
      <c r="C953" s="15"/>
      <c r="D953" s="62"/>
      <c r="E953" s="15"/>
      <c r="F953" s="63"/>
      <c r="G953" s="15"/>
    </row>
    <row r="954" spans="1:7" x14ac:dyDescent="0.25">
      <c r="A954" s="15"/>
      <c r="B954" s="68"/>
      <c r="C954" s="15"/>
      <c r="D954" s="62"/>
      <c r="E954" s="15"/>
      <c r="F954" s="63"/>
      <c r="G954" s="15"/>
    </row>
    <row r="955" spans="1:7" x14ac:dyDescent="0.25">
      <c r="A955" s="15"/>
      <c r="B955" s="69"/>
      <c r="C955" s="15"/>
      <c r="D955" s="62"/>
      <c r="E955" s="15"/>
      <c r="F955" s="63"/>
      <c r="G955" s="15"/>
    </row>
    <row r="956" spans="1:7" x14ac:dyDescent="0.25">
      <c r="A956" s="15"/>
      <c r="B956" s="61"/>
      <c r="C956" s="15"/>
      <c r="D956" s="62"/>
      <c r="E956" s="15"/>
      <c r="F956" s="63"/>
      <c r="G956" s="15"/>
    </row>
    <row r="957" spans="1:7" x14ac:dyDescent="0.25">
      <c r="A957" s="15"/>
      <c r="B957" s="61"/>
      <c r="C957" s="15"/>
      <c r="D957" s="62"/>
      <c r="E957" s="15"/>
      <c r="F957" s="63"/>
      <c r="G957" s="15"/>
    </row>
    <row r="958" spans="1:7" x14ac:dyDescent="0.25">
      <c r="A958" s="15"/>
      <c r="B958" s="61"/>
      <c r="C958" s="15"/>
      <c r="D958" s="62"/>
      <c r="E958" s="15"/>
      <c r="F958" s="63"/>
      <c r="G958" s="15"/>
    </row>
    <row r="959" spans="1:7" x14ac:dyDescent="0.25">
      <c r="A959" s="15"/>
      <c r="B959" s="61"/>
      <c r="C959" s="15"/>
      <c r="D959" s="62"/>
      <c r="E959" s="15"/>
      <c r="F959" s="63"/>
      <c r="G959" s="15"/>
    </row>
    <row r="960" spans="1:7" x14ac:dyDescent="0.25">
      <c r="A960" s="15"/>
      <c r="B960" s="61"/>
      <c r="C960" s="65"/>
      <c r="D960" s="66"/>
      <c r="E960" s="65"/>
      <c r="F960" s="67"/>
      <c r="G960" s="15"/>
    </row>
    <row r="961" spans="1:7" x14ac:dyDescent="0.25">
      <c r="A961" s="15"/>
      <c r="B961" s="61"/>
      <c r="C961" s="15"/>
      <c r="D961" s="62"/>
      <c r="E961" s="15"/>
      <c r="F961" s="63"/>
      <c r="G961" s="15"/>
    </row>
    <row r="962" spans="1:7" x14ac:dyDescent="0.25">
      <c r="A962" s="15"/>
      <c r="B962" s="61"/>
      <c r="C962" s="15"/>
      <c r="D962" s="62"/>
      <c r="E962" s="15"/>
      <c r="F962" s="63"/>
      <c r="G962" s="15"/>
    </row>
    <row r="963" spans="1:7" x14ac:dyDescent="0.25">
      <c r="A963" s="15"/>
      <c r="B963" s="61"/>
      <c r="C963" s="15"/>
      <c r="D963" s="62"/>
      <c r="E963" s="15"/>
      <c r="F963" s="63"/>
      <c r="G963" s="15"/>
    </row>
    <row r="964" spans="1:7" x14ac:dyDescent="0.25">
      <c r="A964" s="15"/>
      <c r="B964" s="61"/>
      <c r="C964" s="15"/>
      <c r="D964" s="62"/>
      <c r="E964" s="15"/>
      <c r="F964" s="63"/>
      <c r="G964" s="15"/>
    </row>
    <row r="965" spans="1:7" x14ac:dyDescent="0.25">
      <c r="A965" s="15"/>
      <c r="B965" s="61"/>
      <c r="C965" s="15"/>
      <c r="D965" s="62"/>
      <c r="E965" s="15"/>
      <c r="F965" s="63"/>
      <c r="G965" s="15"/>
    </row>
    <row r="966" spans="1:7" x14ac:dyDescent="0.25">
      <c r="A966" s="15"/>
      <c r="B966" s="61"/>
      <c r="C966" s="15"/>
      <c r="D966" s="62"/>
      <c r="E966" s="15"/>
      <c r="F966" s="63"/>
      <c r="G966" s="15"/>
    </row>
    <row r="967" spans="1:7" x14ac:dyDescent="0.25">
      <c r="A967" s="15"/>
      <c r="B967" s="61"/>
      <c r="C967" s="15"/>
      <c r="D967" s="62"/>
      <c r="E967" s="15"/>
      <c r="F967" s="63"/>
      <c r="G967" s="15"/>
    </row>
    <row r="968" spans="1:7" x14ac:dyDescent="0.25">
      <c r="A968" s="15"/>
      <c r="B968" s="61"/>
      <c r="C968" s="65"/>
      <c r="D968" s="66"/>
      <c r="E968" s="65"/>
      <c r="F968" s="67"/>
      <c r="G968" s="15"/>
    </row>
    <row r="969" spans="1:7" x14ac:dyDescent="0.25">
      <c r="A969" s="15"/>
      <c r="B969" s="64"/>
      <c r="C969" s="65"/>
      <c r="D969" s="66"/>
      <c r="E969" s="65"/>
      <c r="F969" s="67"/>
      <c r="G969" s="15"/>
    </row>
    <row r="970" spans="1:7" x14ac:dyDescent="0.25">
      <c r="A970" s="15"/>
      <c r="B970" s="61"/>
      <c r="C970" s="15"/>
      <c r="D970" s="62"/>
      <c r="E970" s="15"/>
      <c r="F970" s="63"/>
      <c r="G970" s="15"/>
    </row>
    <row r="971" spans="1:7" x14ac:dyDescent="0.25">
      <c r="A971" s="15"/>
      <c r="B971" s="61"/>
      <c r="C971" s="15"/>
      <c r="D971" s="62"/>
      <c r="E971" s="15"/>
      <c r="F971" s="63"/>
      <c r="G971" s="15"/>
    </row>
    <row r="972" spans="1:7" x14ac:dyDescent="0.25">
      <c r="A972" s="15"/>
      <c r="B972" s="61"/>
      <c r="C972" s="15"/>
      <c r="D972" s="62"/>
      <c r="E972" s="15"/>
      <c r="F972" s="63"/>
      <c r="G972" s="15"/>
    </row>
    <row r="973" spans="1:7" x14ac:dyDescent="0.25">
      <c r="A973" s="15"/>
      <c r="B973" s="61"/>
      <c r="C973" s="15"/>
      <c r="D973" s="62"/>
      <c r="E973" s="15"/>
      <c r="F973" s="63"/>
      <c r="G973" s="15"/>
    </row>
    <row r="974" spans="1:7" x14ac:dyDescent="0.25">
      <c r="A974" s="15"/>
      <c r="B974" s="61"/>
      <c r="C974" s="15"/>
      <c r="D974" s="62"/>
      <c r="E974" s="15"/>
      <c r="F974" s="63"/>
      <c r="G974" s="15"/>
    </row>
    <row r="975" spans="1:7" x14ac:dyDescent="0.25">
      <c r="A975" s="15"/>
      <c r="B975" s="61"/>
      <c r="C975" s="15"/>
      <c r="D975" s="62"/>
      <c r="E975" s="15"/>
      <c r="F975" s="63"/>
      <c r="G975" s="15"/>
    </row>
    <row r="976" spans="1:7" x14ac:dyDescent="0.25">
      <c r="A976" s="15"/>
      <c r="B976" s="61"/>
      <c r="C976" s="15"/>
      <c r="D976" s="62"/>
      <c r="E976" s="15"/>
      <c r="F976" s="63"/>
      <c r="G976" s="15"/>
    </row>
    <row r="977" spans="1:7" x14ac:dyDescent="0.25">
      <c r="A977" s="15"/>
      <c r="B977" s="61"/>
      <c r="C977" s="15"/>
      <c r="D977" s="62"/>
      <c r="E977" s="15"/>
      <c r="F977" s="63"/>
      <c r="G977" s="15"/>
    </row>
    <row r="978" spans="1:7" x14ac:dyDescent="0.25">
      <c r="A978" s="15"/>
      <c r="B978" s="61"/>
      <c r="C978" s="15"/>
      <c r="D978" s="62"/>
      <c r="E978" s="15"/>
      <c r="F978" s="63"/>
      <c r="G978" s="15"/>
    </row>
    <row r="979" spans="1:7" x14ac:dyDescent="0.25">
      <c r="A979" s="15"/>
      <c r="B979" s="64"/>
      <c r="C979" s="65"/>
      <c r="D979" s="66"/>
      <c r="E979" s="65"/>
      <c r="F979" s="67"/>
      <c r="G979" s="15"/>
    </row>
    <row r="980" spans="1:7" x14ac:dyDescent="0.25">
      <c r="A980" s="15"/>
      <c r="B980" s="61"/>
      <c r="C980" s="15"/>
      <c r="D980" s="62"/>
      <c r="E980" s="15"/>
      <c r="F980" s="63"/>
      <c r="G980" s="15"/>
    </row>
    <row r="981" spans="1:7" x14ac:dyDescent="0.25">
      <c r="A981" s="15"/>
      <c r="B981" s="61"/>
      <c r="C981" s="15"/>
      <c r="D981" s="62"/>
      <c r="E981" s="15"/>
      <c r="F981" s="63"/>
      <c r="G981" s="15"/>
    </row>
    <row r="982" spans="1:7" x14ac:dyDescent="0.25">
      <c r="A982" s="15"/>
      <c r="B982" s="61"/>
      <c r="C982" s="15"/>
      <c r="D982" s="62"/>
      <c r="E982" s="15"/>
      <c r="F982" s="63"/>
      <c r="G982" s="15"/>
    </row>
    <row r="983" spans="1:7" x14ac:dyDescent="0.25">
      <c r="A983" s="15"/>
      <c r="B983" s="61"/>
      <c r="C983" s="15"/>
      <c r="D983" s="62"/>
      <c r="E983" s="15"/>
      <c r="F983" s="63"/>
      <c r="G983" s="15"/>
    </row>
    <row r="984" spans="1:7" x14ac:dyDescent="0.25">
      <c r="A984" s="15"/>
      <c r="B984" s="61"/>
      <c r="C984" s="15"/>
      <c r="D984" s="62"/>
      <c r="E984" s="15"/>
      <c r="F984" s="63"/>
      <c r="G984" s="15"/>
    </row>
    <row r="985" spans="1:7" x14ac:dyDescent="0.25">
      <c r="A985" s="15"/>
      <c r="B985" s="61"/>
      <c r="C985" s="15"/>
      <c r="D985" s="62"/>
      <c r="E985" s="15"/>
      <c r="F985" s="63"/>
      <c r="G985" s="15"/>
    </row>
    <row r="986" spans="1:7" x14ac:dyDescent="0.25">
      <c r="A986" s="15"/>
      <c r="B986" s="61"/>
      <c r="C986" s="15"/>
      <c r="D986" s="62"/>
      <c r="E986" s="15"/>
      <c r="F986" s="63"/>
      <c r="G986" s="15"/>
    </row>
    <row r="987" spans="1:7" x14ac:dyDescent="0.25">
      <c r="A987" s="15"/>
      <c r="B987" s="61"/>
      <c r="C987" s="15"/>
      <c r="D987" s="62"/>
      <c r="E987" s="15"/>
      <c r="F987" s="63"/>
      <c r="G987" s="15"/>
    </row>
    <row r="988" spans="1:7" x14ac:dyDescent="0.25">
      <c r="A988" s="15"/>
      <c r="B988" s="61"/>
      <c r="C988" s="15"/>
      <c r="D988" s="62"/>
      <c r="E988" s="15"/>
      <c r="F988" s="63"/>
      <c r="G988" s="15"/>
    </row>
    <row r="989" spans="1:7" x14ac:dyDescent="0.25">
      <c r="A989" s="15"/>
      <c r="B989" s="61"/>
      <c r="C989" s="15"/>
      <c r="D989" s="62"/>
      <c r="E989" s="15"/>
      <c r="F989" s="63"/>
      <c r="G989" s="15"/>
    </row>
    <row r="990" spans="1:7" x14ac:dyDescent="0.25">
      <c r="A990" s="15"/>
      <c r="B990" s="61"/>
      <c r="C990" s="15"/>
      <c r="D990" s="62"/>
      <c r="E990" s="15"/>
      <c r="F990" s="63"/>
      <c r="G990" s="15"/>
    </row>
    <row r="991" spans="1:7" x14ac:dyDescent="0.25">
      <c r="A991" s="15"/>
      <c r="B991" s="61"/>
      <c r="C991" s="15"/>
      <c r="D991" s="62"/>
      <c r="E991" s="15"/>
      <c r="F991" s="63"/>
      <c r="G991" s="15"/>
    </row>
    <row r="992" spans="1:7" x14ac:dyDescent="0.25">
      <c r="A992" s="15"/>
      <c r="B992" s="61"/>
      <c r="C992" s="15"/>
      <c r="D992" s="62"/>
      <c r="E992" s="15"/>
      <c r="F992" s="63"/>
      <c r="G992" s="15"/>
    </row>
    <row r="993" spans="1:7" x14ac:dyDescent="0.25">
      <c r="A993" s="15"/>
      <c r="B993" s="61"/>
      <c r="C993" s="15"/>
      <c r="D993" s="62"/>
      <c r="E993" s="15"/>
      <c r="F993" s="63"/>
      <c r="G993" s="15"/>
    </row>
    <row r="994" spans="1:7" x14ac:dyDescent="0.25">
      <c r="A994" s="15"/>
      <c r="B994" s="61"/>
      <c r="C994" s="15"/>
      <c r="D994" s="62"/>
      <c r="E994" s="15"/>
      <c r="F994" s="63"/>
      <c r="G994" s="15"/>
    </row>
    <row r="995" spans="1:7" x14ac:dyDescent="0.25">
      <c r="A995" s="15"/>
      <c r="B995" s="64"/>
      <c r="C995" s="65"/>
      <c r="D995" s="66"/>
      <c r="E995" s="65"/>
      <c r="F995" s="67"/>
      <c r="G995" s="15"/>
    </row>
    <row r="996" spans="1:7" x14ac:dyDescent="0.25">
      <c r="A996" s="15"/>
      <c r="B996" s="61"/>
      <c r="C996" s="15"/>
      <c r="D996" s="62"/>
      <c r="E996" s="15"/>
      <c r="F996" s="63"/>
      <c r="G996" s="15"/>
    </row>
    <row r="997" spans="1:7" x14ac:dyDescent="0.25">
      <c r="A997" s="15"/>
      <c r="B997" s="61"/>
      <c r="C997" s="15"/>
      <c r="D997" s="62"/>
      <c r="E997" s="15"/>
      <c r="F997" s="63"/>
      <c r="G997" s="15"/>
    </row>
    <row r="998" spans="1:7" x14ac:dyDescent="0.25">
      <c r="A998" s="15"/>
      <c r="B998" s="61"/>
      <c r="C998" s="15"/>
      <c r="D998" s="62"/>
      <c r="E998" s="15"/>
      <c r="F998" s="63"/>
      <c r="G998" s="15"/>
    </row>
    <row r="999" spans="1:7" x14ac:dyDescent="0.25">
      <c r="A999" s="15"/>
      <c r="B999" s="61"/>
      <c r="C999" s="15"/>
      <c r="D999" s="62"/>
      <c r="E999" s="15"/>
      <c r="F999" s="63"/>
      <c r="G999" s="15"/>
    </row>
    <row r="1000" spans="1:7" x14ac:dyDescent="0.25">
      <c r="A1000" s="15"/>
      <c r="B1000" s="61"/>
      <c r="C1000" s="15"/>
      <c r="D1000" s="62"/>
      <c r="E1000" s="15"/>
      <c r="F1000" s="63"/>
      <c r="G1000" s="15"/>
    </row>
    <row r="1001" spans="1:7" x14ac:dyDescent="0.25">
      <c r="A1001" s="15"/>
      <c r="B1001" s="64"/>
      <c r="C1001" s="65"/>
      <c r="D1001" s="66"/>
      <c r="E1001" s="65"/>
      <c r="F1001" s="67"/>
      <c r="G1001" s="15"/>
    </row>
    <row r="1002" spans="1:7" x14ac:dyDescent="0.25">
      <c r="A1002" s="15"/>
      <c r="B1002" s="61"/>
      <c r="C1002" s="15"/>
      <c r="D1002" s="62"/>
      <c r="E1002" s="15"/>
      <c r="F1002" s="63"/>
      <c r="G1002" s="15"/>
    </row>
    <row r="1003" spans="1:7" x14ac:dyDescent="0.25">
      <c r="A1003" s="15"/>
      <c r="B1003" s="61"/>
      <c r="C1003" s="15"/>
      <c r="D1003" s="62"/>
      <c r="E1003" s="15"/>
      <c r="F1003" s="63"/>
      <c r="G1003" s="15"/>
    </row>
    <row r="1004" spans="1:7" x14ac:dyDescent="0.25">
      <c r="A1004" s="15"/>
      <c r="B1004" s="61"/>
      <c r="C1004" s="15"/>
      <c r="D1004" s="62"/>
      <c r="E1004" s="15"/>
      <c r="F1004" s="63"/>
      <c r="G1004" s="15"/>
    </row>
    <row r="1005" spans="1:7" x14ac:dyDescent="0.25">
      <c r="A1005" s="15"/>
      <c r="B1005" s="64"/>
      <c r="C1005" s="65"/>
      <c r="D1005" s="66"/>
      <c r="E1005" s="65"/>
      <c r="F1005" s="67"/>
      <c r="G1005" s="15"/>
    </row>
    <row r="1006" spans="1:7" x14ac:dyDescent="0.25">
      <c r="A1006" s="15"/>
      <c r="B1006" s="61"/>
      <c r="C1006" s="15"/>
      <c r="D1006" s="62"/>
      <c r="E1006" s="15"/>
      <c r="F1006" s="63"/>
      <c r="G1006" s="15"/>
    </row>
    <row r="1007" spans="1:7" x14ac:dyDescent="0.25">
      <c r="A1007" s="15"/>
      <c r="B1007" s="61"/>
      <c r="C1007" s="15"/>
      <c r="D1007" s="62"/>
      <c r="E1007" s="15"/>
      <c r="F1007" s="63"/>
      <c r="G1007" s="15"/>
    </row>
    <row r="1008" spans="1:7" ht="15.6" customHeight="1" x14ac:dyDescent="0.25">
      <c r="A1008" s="15"/>
      <c r="B1008" s="61"/>
      <c r="C1008" s="15"/>
      <c r="D1008" s="62"/>
      <c r="E1008" s="15"/>
      <c r="F1008" s="63"/>
      <c r="G1008" s="15"/>
    </row>
    <row r="1009" spans="1:7" x14ac:dyDescent="0.25">
      <c r="A1009" s="15"/>
      <c r="B1009" s="61"/>
      <c r="C1009" s="15"/>
      <c r="D1009" s="62"/>
      <c r="E1009" s="15"/>
      <c r="F1009" s="63"/>
      <c r="G1009" s="15"/>
    </row>
    <row r="1010" spans="1:7" x14ac:dyDescent="0.25">
      <c r="A1010" s="15"/>
      <c r="B1010" s="61"/>
      <c r="C1010" s="15"/>
      <c r="D1010" s="62"/>
      <c r="E1010" s="15"/>
      <c r="F1010" s="63"/>
      <c r="G1010" s="15"/>
    </row>
    <row r="1011" spans="1:7" x14ac:dyDescent="0.25">
      <c r="A1011" s="15"/>
      <c r="B1011" s="61"/>
      <c r="C1011" s="15"/>
      <c r="D1011" s="62"/>
      <c r="E1011" s="15"/>
      <c r="F1011" s="63"/>
      <c r="G1011" s="15"/>
    </row>
    <row r="1012" spans="1:7" x14ac:dyDescent="0.25">
      <c r="A1012" s="15"/>
      <c r="B1012" s="64"/>
      <c r="C1012" s="65"/>
      <c r="D1012" s="66"/>
      <c r="E1012" s="65"/>
      <c r="F1012" s="67"/>
      <c r="G1012" s="15"/>
    </row>
    <row r="1013" spans="1:7" x14ac:dyDescent="0.25">
      <c r="A1013" s="15"/>
      <c r="B1013" s="64"/>
      <c r="C1013" s="65"/>
      <c r="D1013" s="66"/>
      <c r="E1013" s="65"/>
      <c r="F1013" s="67"/>
      <c r="G1013" s="15"/>
    </row>
    <row r="1014" spans="1:7" x14ac:dyDescent="0.25">
      <c r="A1014" s="15"/>
      <c r="B1014" s="11"/>
      <c r="C1014" s="11"/>
      <c r="D1014" s="11"/>
      <c r="E1014" s="11"/>
      <c r="F1014" s="11"/>
      <c r="G1014" s="15"/>
    </row>
    <row r="1015" spans="1:7" hidden="1" x14ac:dyDescent="0.25">
      <c r="A1015" s="15"/>
      <c r="B1015" s="11"/>
      <c r="C1015" s="11"/>
      <c r="D1015" s="11"/>
      <c r="E1015" s="11"/>
      <c r="F1015" s="11"/>
      <c r="G1015" s="15"/>
    </row>
    <row r="1016" spans="1:7" hidden="1" x14ac:dyDescent="0.25">
      <c r="A1016" s="15"/>
      <c r="B1016" s="11"/>
      <c r="C1016" s="11"/>
      <c r="D1016" s="11"/>
      <c r="E1016" s="11"/>
      <c r="F1016" s="11"/>
      <c r="G1016" s="15"/>
    </row>
    <row r="1017" spans="1:7" hidden="1" x14ac:dyDescent="0.25">
      <c r="A1017" s="15"/>
      <c r="B1017" s="11"/>
      <c r="C1017" s="11"/>
      <c r="D1017" s="11"/>
      <c r="E1017" s="11"/>
      <c r="F1017" s="11"/>
      <c r="G1017" s="15"/>
    </row>
    <row r="1018" spans="1:7" hidden="1" x14ac:dyDescent="0.25">
      <c r="A1018" s="15"/>
      <c r="B1018" s="11"/>
      <c r="C1018" s="11"/>
      <c r="D1018" s="11"/>
      <c r="E1018" s="11"/>
      <c r="F1018" s="11"/>
      <c r="G1018" s="15"/>
    </row>
    <row r="1019" spans="1:7" hidden="1" x14ac:dyDescent="0.25">
      <c r="A1019" s="15"/>
      <c r="B1019" s="11"/>
      <c r="C1019" s="11"/>
      <c r="D1019" s="11"/>
      <c r="E1019" s="11"/>
      <c r="F1019" s="11"/>
      <c r="G1019" s="15"/>
    </row>
    <row r="1020" spans="1:7" x14ac:dyDescent="0.25">
      <c r="A1020" s="15"/>
      <c r="B1020" s="11"/>
      <c r="C1020" s="11"/>
      <c r="D1020" s="11"/>
      <c r="E1020" s="11"/>
      <c r="F1020" s="11"/>
      <c r="G1020" s="15"/>
    </row>
    <row r="1021" spans="1:7" x14ac:dyDescent="0.25">
      <c r="A1021" s="15"/>
      <c r="B1021" s="11"/>
      <c r="C1021" s="11"/>
      <c r="D1021" s="11"/>
      <c r="E1021" s="501"/>
      <c r="F1021" s="501"/>
      <c r="G1021" s="15"/>
    </row>
    <row r="1022" spans="1:7" ht="15.6" customHeight="1" x14ac:dyDescent="0.25">
      <c r="A1022" s="15"/>
      <c r="B1022" s="506"/>
      <c r="C1022" s="506"/>
      <c r="D1022" s="506"/>
      <c r="E1022" s="506"/>
      <c r="F1022" s="506"/>
      <c r="G1022" s="15"/>
    </row>
    <row r="1023" spans="1:7" x14ac:dyDescent="0.25">
      <c r="A1023" s="15"/>
      <c r="B1023" s="60"/>
      <c r="C1023" s="59"/>
      <c r="D1023" s="59"/>
      <c r="E1023" s="59"/>
      <c r="F1023" s="59"/>
      <c r="G1023" s="15"/>
    </row>
    <row r="1024" spans="1:7" x14ac:dyDescent="0.25">
      <c r="A1024" s="15"/>
      <c r="B1024" s="60"/>
      <c r="C1024" s="60"/>
      <c r="D1024" s="60"/>
      <c r="E1024" s="60"/>
      <c r="F1024" s="60"/>
      <c r="G1024" s="15"/>
    </row>
    <row r="1025" spans="1:7" x14ac:dyDescent="0.25">
      <c r="A1025" s="15"/>
      <c r="B1025" s="61"/>
      <c r="C1025" s="15"/>
      <c r="D1025" s="63"/>
      <c r="E1025" s="15"/>
      <c r="F1025" s="63"/>
      <c r="G1025" s="15"/>
    </row>
    <row r="1026" spans="1:7" x14ac:dyDescent="0.25">
      <c r="A1026" s="15"/>
      <c r="B1026" s="61"/>
      <c r="C1026" s="15"/>
      <c r="D1026" s="63"/>
      <c r="E1026" s="15"/>
      <c r="F1026" s="63"/>
      <c r="G1026" s="15"/>
    </row>
    <row r="1027" spans="1:7" x14ac:dyDescent="0.25">
      <c r="A1027" s="15"/>
      <c r="B1027" s="61"/>
      <c r="C1027" s="15"/>
      <c r="D1027" s="63"/>
      <c r="E1027" s="15"/>
      <c r="F1027" s="63"/>
      <c r="G1027" s="15"/>
    </row>
    <row r="1028" spans="1:7" x14ac:dyDescent="0.25">
      <c r="A1028" s="15"/>
      <c r="B1028" s="61"/>
      <c r="C1028" s="15"/>
      <c r="D1028" s="63"/>
      <c r="E1028" s="15"/>
      <c r="F1028" s="63"/>
      <c r="G1028" s="15"/>
    </row>
    <row r="1029" spans="1:7" x14ac:dyDescent="0.25">
      <c r="A1029" s="15"/>
      <c r="B1029" s="61"/>
      <c r="C1029" s="15"/>
      <c r="D1029" s="63"/>
      <c r="E1029" s="15"/>
      <c r="F1029" s="63"/>
      <c r="G1029" s="15"/>
    </row>
    <row r="1030" spans="1:7" x14ac:dyDescent="0.25">
      <c r="A1030" s="15"/>
      <c r="B1030" s="61"/>
      <c r="C1030" s="15"/>
      <c r="D1030" s="63"/>
      <c r="E1030" s="15"/>
      <c r="F1030" s="63"/>
      <c r="G1030" s="15"/>
    </row>
    <row r="1031" spans="1:7" x14ac:dyDescent="0.25">
      <c r="A1031" s="15"/>
      <c r="B1031" s="61"/>
      <c r="C1031" s="15"/>
      <c r="D1031" s="63"/>
      <c r="E1031" s="15"/>
      <c r="F1031" s="63"/>
      <c r="G1031" s="15"/>
    </row>
    <row r="1032" spans="1:7" x14ac:dyDescent="0.25">
      <c r="A1032" s="15"/>
      <c r="B1032" s="61"/>
      <c r="C1032" s="15"/>
      <c r="D1032" s="63"/>
      <c r="E1032" s="15"/>
      <c r="F1032" s="63"/>
      <c r="G1032" s="15"/>
    </row>
    <row r="1033" spans="1:7" x14ac:dyDescent="0.25">
      <c r="A1033" s="15"/>
      <c r="B1033" s="61"/>
      <c r="C1033" s="15"/>
      <c r="D1033" s="63"/>
      <c r="E1033" s="15"/>
      <c r="F1033" s="63"/>
      <c r="G1033" s="15"/>
    </row>
    <row r="1034" spans="1:7" x14ac:dyDescent="0.25">
      <c r="A1034" s="15"/>
      <c r="B1034" s="61"/>
      <c r="C1034" s="15"/>
      <c r="D1034" s="63"/>
      <c r="E1034" s="15"/>
      <c r="F1034" s="63"/>
      <c r="G1034" s="15"/>
    </row>
    <row r="1035" spans="1:7" x14ac:dyDescent="0.25">
      <c r="A1035" s="15"/>
      <c r="B1035" s="61"/>
      <c r="C1035" s="15"/>
      <c r="D1035" s="63"/>
      <c r="E1035" s="15"/>
      <c r="F1035" s="63"/>
      <c r="G1035" s="15"/>
    </row>
    <row r="1036" spans="1:7" x14ac:dyDescent="0.25">
      <c r="A1036" s="15"/>
      <c r="B1036" s="61"/>
      <c r="C1036" s="15"/>
      <c r="D1036" s="63"/>
      <c r="E1036" s="15"/>
      <c r="F1036" s="63"/>
      <c r="G1036" s="15"/>
    </row>
    <row r="1037" spans="1:7" x14ac:dyDescent="0.25">
      <c r="A1037" s="15"/>
      <c r="B1037" s="61"/>
      <c r="C1037" s="15"/>
      <c r="D1037" s="63"/>
      <c r="E1037" s="15"/>
      <c r="F1037" s="63"/>
      <c r="G1037" s="15"/>
    </row>
    <row r="1038" spans="1:7" x14ac:dyDescent="0.25">
      <c r="A1038" s="15"/>
      <c r="B1038" s="61"/>
      <c r="C1038" s="15"/>
      <c r="D1038" s="63"/>
      <c r="E1038" s="15"/>
      <c r="F1038" s="63"/>
      <c r="G1038" s="15"/>
    </row>
    <row r="1039" spans="1:7" x14ac:dyDescent="0.25">
      <c r="A1039" s="15"/>
      <c r="B1039" s="64"/>
      <c r="C1039" s="65"/>
      <c r="D1039" s="67"/>
      <c r="E1039" s="65"/>
      <c r="F1039" s="67"/>
      <c r="G1039" s="15"/>
    </row>
    <row r="1040" spans="1:7" x14ac:dyDescent="0.25">
      <c r="A1040" s="15"/>
      <c r="B1040" s="61"/>
      <c r="C1040" s="15"/>
      <c r="D1040" s="63"/>
      <c r="E1040" s="15"/>
      <c r="F1040" s="63"/>
      <c r="G1040" s="15"/>
    </row>
    <row r="1041" spans="1:7" x14ac:dyDescent="0.25">
      <c r="A1041" s="15"/>
      <c r="B1041" s="61"/>
      <c r="C1041" s="15"/>
      <c r="D1041" s="63"/>
      <c r="E1041" s="15"/>
      <c r="F1041" s="63"/>
      <c r="G1041" s="15"/>
    </row>
    <row r="1042" spans="1:7" x14ac:dyDescent="0.25">
      <c r="A1042" s="15"/>
      <c r="B1042" s="61"/>
      <c r="C1042" s="15"/>
      <c r="D1042" s="63"/>
      <c r="E1042" s="15"/>
      <c r="F1042" s="63"/>
      <c r="G1042" s="15"/>
    </row>
    <row r="1043" spans="1:7" x14ac:dyDescent="0.25">
      <c r="A1043" s="15"/>
      <c r="B1043" s="61"/>
      <c r="C1043" s="15"/>
      <c r="D1043" s="63"/>
      <c r="E1043" s="15"/>
      <c r="F1043" s="63"/>
      <c r="G1043" s="15"/>
    </row>
    <row r="1044" spans="1:7" x14ac:dyDescent="0.25">
      <c r="A1044" s="15"/>
      <c r="B1044" s="64"/>
      <c r="C1044" s="65"/>
      <c r="D1044" s="67"/>
      <c r="E1044" s="65"/>
      <c r="F1044" s="67"/>
      <c r="G1044" s="15"/>
    </row>
    <row r="1045" spans="1:7" x14ac:dyDescent="0.25">
      <c r="A1045" s="15"/>
      <c r="B1045" s="61"/>
      <c r="C1045" s="15"/>
      <c r="D1045" s="63"/>
      <c r="E1045" s="15"/>
      <c r="F1045" s="63"/>
      <c r="G1045" s="15"/>
    </row>
    <row r="1046" spans="1:7" x14ac:dyDescent="0.25">
      <c r="A1046" s="15"/>
      <c r="B1046" s="61"/>
      <c r="C1046" s="15"/>
      <c r="D1046" s="63"/>
      <c r="E1046" s="15"/>
      <c r="F1046" s="63"/>
      <c r="G1046" s="15"/>
    </row>
    <row r="1047" spans="1:7" x14ac:dyDescent="0.25">
      <c r="A1047" s="15"/>
      <c r="B1047" s="61"/>
      <c r="C1047" s="15"/>
      <c r="D1047" s="63"/>
      <c r="E1047" s="15"/>
      <c r="F1047" s="63"/>
      <c r="G1047" s="15"/>
    </row>
    <row r="1048" spans="1:7" x14ac:dyDescent="0.25">
      <c r="A1048" s="15"/>
      <c r="B1048" s="61"/>
      <c r="C1048" s="15"/>
      <c r="D1048" s="63"/>
      <c r="E1048" s="15"/>
      <c r="F1048" s="63"/>
      <c r="G1048" s="15"/>
    </row>
    <row r="1049" spans="1:7" x14ac:dyDescent="0.25">
      <c r="A1049" s="15"/>
      <c r="B1049" s="61"/>
      <c r="C1049" s="15"/>
      <c r="D1049" s="63"/>
      <c r="E1049" s="15"/>
      <c r="F1049" s="63"/>
      <c r="G1049" s="15"/>
    </row>
    <row r="1050" spans="1:7" x14ac:dyDescent="0.25">
      <c r="A1050" s="15"/>
      <c r="B1050" s="61"/>
      <c r="C1050" s="15"/>
      <c r="D1050" s="63"/>
      <c r="E1050" s="15"/>
      <c r="F1050" s="63"/>
      <c r="G1050" s="15"/>
    </row>
    <row r="1051" spans="1:7" x14ac:dyDescent="0.25">
      <c r="A1051" s="15"/>
      <c r="B1051" s="61"/>
      <c r="C1051" s="15"/>
      <c r="D1051" s="63"/>
      <c r="E1051" s="15"/>
      <c r="F1051" s="63"/>
      <c r="G1051" s="15"/>
    </row>
    <row r="1052" spans="1:7" x14ac:dyDescent="0.25">
      <c r="A1052" s="15"/>
      <c r="B1052" s="61"/>
      <c r="C1052" s="15"/>
      <c r="D1052" s="63"/>
      <c r="E1052" s="15"/>
      <c r="F1052" s="63"/>
      <c r="G1052" s="15"/>
    </row>
    <row r="1053" spans="1:7" x14ac:dyDescent="0.25">
      <c r="A1053" s="15"/>
      <c r="B1053" s="61"/>
      <c r="C1053" s="15"/>
      <c r="D1053" s="63"/>
      <c r="E1053" s="15"/>
      <c r="F1053" s="63"/>
      <c r="G1053" s="15"/>
    </row>
    <row r="1054" spans="1:7" x14ac:dyDescent="0.25">
      <c r="A1054" s="15"/>
      <c r="B1054" s="61"/>
      <c r="C1054" s="15"/>
      <c r="D1054" s="63"/>
      <c r="E1054" s="15"/>
      <c r="F1054" s="63"/>
      <c r="G1054" s="15"/>
    </row>
    <row r="1055" spans="1:7" x14ac:dyDescent="0.25">
      <c r="A1055" s="15"/>
      <c r="B1055" s="61"/>
      <c r="C1055" s="15"/>
      <c r="D1055" s="63"/>
      <c r="E1055" s="15"/>
      <c r="F1055" s="63"/>
      <c r="G1055" s="15"/>
    </row>
    <row r="1056" spans="1:7" x14ac:dyDescent="0.25">
      <c r="A1056" s="15"/>
      <c r="B1056" s="61"/>
      <c r="C1056" s="15"/>
      <c r="D1056" s="63"/>
      <c r="E1056" s="15"/>
      <c r="F1056" s="63"/>
      <c r="G1056" s="15"/>
    </row>
    <row r="1057" spans="1:7" x14ac:dyDescent="0.25">
      <c r="A1057" s="15"/>
      <c r="B1057" s="61"/>
      <c r="C1057" s="15"/>
      <c r="D1057" s="63"/>
      <c r="E1057" s="15"/>
      <c r="F1057" s="63"/>
      <c r="G1057" s="15"/>
    </row>
    <row r="1058" spans="1:7" x14ac:dyDescent="0.25">
      <c r="A1058" s="15"/>
      <c r="B1058" s="61"/>
      <c r="C1058" s="15"/>
      <c r="D1058" s="63"/>
      <c r="E1058" s="15"/>
      <c r="F1058" s="63"/>
      <c r="G1058" s="15"/>
    </row>
    <row r="1059" spans="1:7" x14ac:dyDescent="0.25">
      <c r="A1059" s="15"/>
      <c r="B1059" s="61"/>
      <c r="C1059" s="15"/>
      <c r="D1059" s="63"/>
      <c r="E1059" s="15"/>
      <c r="F1059" s="63"/>
      <c r="G1059" s="15"/>
    </row>
    <row r="1060" spans="1:7" x14ac:dyDescent="0.25">
      <c r="A1060" s="15"/>
      <c r="B1060" s="61"/>
      <c r="C1060" s="15"/>
      <c r="D1060" s="63"/>
      <c r="E1060" s="15"/>
      <c r="F1060" s="63"/>
      <c r="G1060" s="15"/>
    </row>
    <row r="1061" spans="1:7" x14ac:dyDescent="0.25">
      <c r="A1061" s="15"/>
      <c r="B1061" s="61"/>
      <c r="C1061" s="15"/>
      <c r="D1061" s="63"/>
      <c r="E1061" s="15"/>
      <c r="F1061" s="63"/>
      <c r="G1061" s="15"/>
    </row>
    <row r="1062" spans="1:7" x14ac:dyDescent="0.25">
      <c r="A1062" s="15"/>
      <c r="B1062" s="61"/>
      <c r="C1062" s="15"/>
      <c r="D1062" s="63"/>
      <c r="E1062" s="15"/>
      <c r="F1062" s="63"/>
      <c r="G1062" s="15"/>
    </row>
    <row r="1063" spans="1:7" x14ac:dyDescent="0.25">
      <c r="A1063" s="15"/>
      <c r="B1063" s="61"/>
      <c r="C1063" s="15"/>
      <c r="D1063" s="63"/>
      <c r="E1063" s="15"/>
      <c r="F1063" s="63"/>
      <c r="G1063" s="15"/>
    </row>
    <row r="1064" spans="1:7" x14ac:dyDescent="0.25">
      <c r="A1064" s="15"/>
      <c r="B1064" s="61"/>
      <c r="C1064" s="15"/>
      <c r="D1064" s="63"/>
      <c r="E1064" s="15"/>
      <c r="F1064" s="63"/>
      <c r="G1064" s="15"/>
    </row>
    <row r="1065" spans="1:7" x14ac:dyDescent="0.25">
      <c r="A1065" s="15"/>
      <c r="B1065" s="61"/>
      <c r="C1065" s="15"/>
      <c r="D1065" s="63"/>
      <c r="E1065" s="15"/>
      <c r="F1065" s="63"/>
      <c r="G1065" s="15"/>
    </row>
    <row r="1066" spans="1:7" x14ac:dyDescent="0.25">
      <c r="A1066" s="15"/>
      <c r="B1066" s="61"/>
      <c r="C1066" s="15"/>
      <c r="D1066" s="63"/>
      <c r="E1066" s="15"/>
      <c r="F1066" s="63"/>
      <c r="G1066" s="15"/>
    </row>
    <row r="1067" spans="1:7" x14ac:dyDescent="0.25">
      <c r="A1067" s="15"/>
      <c r="B1067" s="61"/>
      <c r="C1067" s="15"/>
      <c r="D1067" s="63"/>
      <c r="E1067" s="15"/>
      <c r="F1067" s="63"/>
      <c r="G1067" s="15"/>
    </row>
    <row r="1068" spans="1:7" x14ac:dyDescent="0.25">
      <c r="A1068" s="15"/>
      <c r="B1068" s="61"/>
      <c r="C1068" s="15"/>
      <c r="D1068" s="63"/>
      <c r="E1068" s="15"/>
      <c r="F1068" s="63"/>
      <c r="G1068" s="15"/>
    </row>
    <row r="1069" spans="1:7" x14ac:dyDescent="0.25">
      <c r="A1069" s="15"/>
      <c r="B1069" s="64"/>
      <c r="C1069" s="65"/>
      <c r="D1069" s="67"/>
      <c r="E1069" s="65"/>
      <c r="F1069" s="67"/>
      <c r="G1069" s="15"/>
    </row>
    <row r="1070" spans="1:7" x14ac:dyDescent="0.25">
      <c r="A1070" s="15"/>
      <c r="B1070" s="61"/>
      <c r="C1070" s="15"/>
      <c r="D1070" s="63"/>
      <c r="E1070" s="15"/>
      <c r="F1070" s="63"/>
      <c r="G1070" s="15"/>
    </row>
    <row r="1071" spans="1:7" x14ac:dyDescent="0.25">
      <c r="A1071" s="15"/>
      <c r="B1071" s="61"/>
      <c r="C1071" s="15"/>
      <c r="D1071" s="63"/>
      <c r="E1071" s="15"/>
      <c r="F1071" s="63"/>
      <c r="G1071" s="15"/>
    </row>
    <row r="1072" spans="1:7" x14ac:dyDescent="0.25">
      <c r="A1072" s="15"/>
      <c r="B1072" s="61"/>
      <c r="C1072" s="15"/>
      <c r="D1072" s="63"/>
      <c r="E1072" s="15"/>
      <c r="F1072" s="63"/>
      <c r="G1072" s="15"/>
    </row>
    <row r="1073" spans="1:7" x14ac:dyDescent="0.25">
      <c r="A1073" s="15"/>
      <c r="B1073" s="61"/>
      <c r="C1073" s="15"/>
      <c r="D1073" s="63"/>
      <c r="E1073" s="15"/>
      <c r="F1073" s="63"/>
      <c r="G1073" s="15"/>
    </row>
    <row r="1074" spans="1:7" x14ac:dyDescent="0.25">
      <c r="A1074" s="15"/>
      <c r="B1074" s="61"/>
      <c r="C1074" s="15"/>
      <c r="D1074" s="63"/>
      <c r="E1074" s="15"/>
      <c r="F1074" s="63"/>
      <c r="G1074" s="15"/>
    </row>
    <row r="1075" spans="1:7" x14ac:dyDescent="0.25">
      <c r="A1075" s="15"/>
      <c r="B1075" s="61"/>
      <c r="C1075" s="15"/>
      <c r="D1075" s="63"/>
      <c r="E1075" s="15"/>
      <c r="F1075" s="63"/>
      <c r="G1075" s="15"/>
    </row>
    <row r="1076" spans="1:7" x14ac:dyDescent="0.25">
      <c r="A1076" s="15"/>
      <c r="B1076" s="61"/>
      <c r="C1076" s="15"/>
      <c r="D1076" s="63"/>
      <c r="E1076" s="15"/>
      <c r="F1076" s="63"/>
      <c r="G1076" s="15"/>
    </row>
    <row r="1077" spans="1:7" x14ac:dyDescent="0.25">
      <c r="A1077" s="15"/>
      <c r="B1077" s="61"/>
      <c r="C1077" s="15"/>
      <c r="D1077" s="63"/>
      <c r="E1077" s="15"/>
      <c r="F1077" s="63"/>
      <c r="G1077" s="15"/>
    </row>
    <row r="1078" spans="1:7" x14ac:dyDescent="0.25">
      <c r="A1078" s="15"/>
      <c r="B1078" s="61"/>
      <c r="C1078" s="15"/>
      <c r="D1078" s="63"/>
      <c r="E1078" s="15"/>
      <c r="F1078" s="63"/>
      <c r="G1078" s="15"/>
    </row>
    <row r="1079" spans="1:7" x14ac:dyDescent="0.25">
      <c r="A1079" s="15"/>
      <c r="B1079" s="61"/>
      <c r="C1079" s="15"/>
      <c r="D1079" s="63"/>
      <c r="E1079" s="15"/>
      <c r="F1079" s="63"/>
      <c r="G1079" s="15"/>
    </row>
    <row r="1080" spans="1:7" x14ac:dyDescent="0.25">
      <c r="A1080" s="15"/>
      <c r="B1080" s="61"/>
      <c r="C1080" s="15"/>
      <c r="D1080" s="63"/>
      <c r="E1080" s="15"/>
      <c r="F1080" s="63"/>
      <c r="G1080" s="15"/>
    </row>
    <row r="1081" spans="1:7" x14ac:dyDescent="0.25">
      <c r="A1081" s="15"/>
      <c r="B1081" s="64"/>
      <c r="C1081" s="65"/>
      <c r="D1081" s="67"/>
      <c r="E1081" s="65"/>
      <c r="F1081" s="67"/>
      <c r="G1081" s="15"/>
    </row>
    <row r="1082" spans="1:7" x14ac:dyDescent="0.25">
      <c r="A1082" s="15"/>
      <c r="B1082" s="61"/>
      <c r="C1082" s="15"/>
      <c r="D1082" s="63"/>
      <c r="E1082" s="15"/>
      <c r="F1082" s="63"/>
      <c r="G1082" s="15"/>
    </row>
    <row r="1083" spans="1:7" x14ac:dyDescent="0.25">
      <c r="A1083" s="15"/>
      <c r="B1083" s="61"/>
      <c r="C1083" s="15"/>
      <c r="D1083" s="63"/>
      <c r="E1083" s="15"/>
      <c r="F1083" s="63"/>
      <c r="G1083" s="15"/>
    </row>
    <row r="1084" spans="1:7" x14ac:dyDescent="0.25">
      <c r="A1084" s="15"/>
      <c r="B1084" s="64"/>
      <c r="C1084" s="65"/>
      <c r="D1084" s="67"/>
      <c r="E1084" s="65"/>
      <c r="F1084" s="67"/>
      <c r="G1084" s="15"/>
    </row>
    <row r="1085" spans="1:7" x14ac:dyDescent="0.25">
      <c r="A1085" s="15"/>
      <c r="B1085" s="64"/>
      <c r="C1085" s="65"/>
      <c r="D1085" s="67"/>
      <c r="E1085" s="65"/>
      <c r="F1085" s="67"/>
      <c r="G1085" s="15"/>
    </row>
    <row r="1086" spans="1:7" x14ac:dyDescent="0.25">
      <c r="A1086" s="15"/>
      <c r="B1086" s="11"/>
      <c r="C1086" s="11"/>
      <c r="D1086" s="11"/>
      <c r="E1086" s="11"/>
      <c r="F1086" s="11"/>
      <c r="G1086" s="15"/>
    </row>
    <row r="1087" spans="1:7" x14ac:dyDescent="0.25">
      <c r="A1087" s="15"/>
      <c r="B1087" s="11"/>
      <c r="C1087" s="11"/>
      <c r="D1087" s="11"/>
      <c r="E1087" s="501"/>
      <c r="F1087" s="501"/>
      <c r="G1087" s="15"/>
    </row>
    <row r="1088" spans="1:7" x14ac:dyDescent="0.25">
      <c r="A1088" s="15"/>
      <c r="B1088" s="506"/>
      <c r="C1088" s="507"/>
      <c r="D1088" s="507"/>
      <c r="E1088" s="507"/>
      <c r="F1088" s="507"/>
      <c r="G1088" s="15"/>
    </row>
    <row r="1089" spans="1:7" x14ac:dyDescent="0.25">
      <c r="A1089" s="15"/>
      <c r="B1089" s="60"/>
      <c r="C1089" s="59"/>
      <c r="D1089" s="59"/>
      <c r="E1089" s="59"/>
      <c r="F1089" s="59"/>
      <c r="G1089" s="15"/>
    </row>
    <row r="1090" spans="1:7" x14ac:dyDescent="0.25">
      <c r="A1090" s="15"/>
      <c r="B1090" s="60"/>
      <c r="C1090" s="60"/>
      <c r="D1090" s="60"/>
      <c r="E1090" s="60"/>
      <c r="F1090" s="60"/>
      <c r="G1090" s="15"/>
    </row>
    <row r="1091" spans="1:7" hidden="1" x14ac:dyDescent="0.25">
      <c r="A1091" s="15"/>
      <c r="B1091" s="60"/>
      <c r="C1091" s="70"/>
      <c r="D1091" s="71"/>
      <c r="E1091" s="71"/>
      <c r="F1091" s="71"/>
      <c r="G1091" s="15"/>
    </row>
    <row r="1092" spans="1:7" hidden="1" x14ac:dyDescent="0.25">
      <c r="A1092" s="15"/>
      <c r="B1092" s="59"/>
      <c r="C1092" s="72"/>
      <c r="D1092" s="73"/>
      <c r="E1092" s="73"/>
      <c r="F1092" s="73"/>
      <c r="G1092" s="15"/>
    </row>
    <row r="1093" spans="1:7" x14ac:dyDescent="0.25">
      <c r="A1093" s="15"/>
      <c r="B1093" s="60"/>
      <c r="C1093" s="70"/>
      <c r="D1093" s="71"/>
      <c r="E1093" s="71"/>
      <c r="F1093" s="71"/>
      <c r="G1093" s="15"/>
    </row>
    <row r="1094" spans="1:7" x14ac:dyDescent="0.25">
      <c r="A1094" s="15"/>
      <c r="B1094" s="60"/>
      <c r="C1094" s="70"/>
      <c r="D1094" s="71"/>
      <c r="E1094" s="71"/>
      <c r="F1094" s="71"/>
      <c r="G1094" s="15"/>
    </row>
    <row r="1095" spans="1:7" x14ac:dyDescent="0.25">
      <c r="A1095" s="15"/>
      <c r="B1095" s="59"/>
      <c r="C1095" s="72"/>
      <c r="D1095" s="73"/>
      <c r="E1095" s="73"/>
      <c r="F1095" s="73"/>
      <c r="G1095" s="15"/>
    </row>
    <row r="1096" spans="1:7" x14ac:dyDescent="0.25">
      <c r="A1096" s="15"/>
      <c r="B1096" s="59"/>
      <c r="C1096" s="72"/>
      <c r="D1096" s="73"/>
      <c r="E1096" s="73"/>
      <c r="F1096" s="73"/>
      <c r="G1096" s="15"/>
    </row>
    <row r="1097" spans="1:7" x14ac:dyDescent="0.25">
      <c r="A1097" s="15"/>
      <c r="B1097" s="11"/>
      <c r="C1097" s="11"/>
      <c r="D1097" s="11"/>
      <c r="E1097" s="11"/>
      <c r="F1097" s="11"/>
      <c r="G1097" s="15"/>
    </row>
    <row r="1098" spans="1:7" x14ac:dyDescent="0.25">
      <c r="A1098" s="15"/>
      <c r="B1098" s="11"/>
      <c r="C1098" s="11"/>
      <c r="D1098" s="11"/>
      <c r="E1098" s="501"/>
      <c r="F1098" s="501"/>
      <c r="G1098" s="15"/>
    </row>
    <row r="1099" spans="1:7" x14ac:dyDescent="0.25">
      <c r="A1099" s="15"/>
      <c r="B1099" s="506"/>
      <c r="C1099" s="507"/>
      <c r="D1099" s="507"/>
      <c r="E1099" s="507"/>
      <c r="F1099" s="507"/>
      <c r="G1099" s="15"/>
    </row>
    <row r="1100" spans="1:7" x14ac:dyDescent="0.25">
      <c r="A1100" s="15"/>
      <c r="B1100" s="60"/>
      <c r="C1100" s="59"/>
      <c r="D1100" s="59"/>
      <c r="E1100" s="59"/>
      <c r="F1100" s="59"/>
      <c r="G1100" s="15"/>
    </row>
    <row r="1101" spans="1:7" x14ac:dyDescent="0.25">
      <c r="A1101" s="15"/>
      <c r="B1101" s="60"/>
      <c r="C1101" s="60"/>
      <c r="D1101" s="60"/>
      <c r="E1101" s="60"/>
      <c r="F1101" s="60"/>
      <c r="G1101" s="15"/>
    </row>
    <row r="1102" spans="1:7" hidden="1" x14ac:dyDescent="0.25">
      <c r="A1102" s="15"/>
      <c r="B1102" s="60"/>
      <c r="C1102" s="70"/>
      <c r="D1102" s="71"/>
      <c r="E1102" s="71"/>
      <c r="F1102" s="71"/>
      <c r="G1102" s="15"/>
    </row>
    <row r="1103" spans="1:7" hidden="1" x14ac:dyDescent="0.25">
      <c r="A1103" s="15"/>
      <c r="B1103" s="59"/>
      <c r="C1103" s="72"/>
      <c r="D1103" s="73"/>
      <c r="E1103" s="73"/>
      <c r="F1103" s="73"/>
      <c r="G1103" s="15"/>
    </row>
    <row r="1104" spans="1:7" x14ac:dyDescent="0.25">
      <c r="A1104" s="15"/>
      <c r="B1104" s="60"/>
      <c r="C1104" s="70"/>
      <c r="D1104" s="71"/>
      <c r="E1104" s="71"/>
      <c r="F1104" s="71"/>
      <c r="G1104" s="15"/>
    </row>
    <row r="1105" spans="1:7" x14ac:dyDescent="0.25">
      <c r="A1105" s="15"/>
      <c r="B1105" s="59"/>
      <c r="C1105" s="72"/>
      <c r="D1105" s="73"/>
      <c r="E1105" s="73"/>
      <c r="F1105" s="73"/>
      <c r="G1105" s="15"/>
    </row>
    <row r="1106" spans="1:7" x14ac:dyDescent="0.25">
      <c r="A1106" s="15"/>
      <c r="B1106" s="60"/>
      <c r="C1106" s="70"/>
      <c r="D1106" s="71"/>
      <c r="E1106" s="71"/>
      <c r="F1106" s="71"/>
      <c r="G1106" s="15"/>
    </row>
    <row r="1107" spans="1:7" x14ac:dyDescent="0.25">
      <c r="A1107" s="15"/>
      <c r="B1107" s="60"/>
      <c r="C1107" s="70"/>
      <c r="D1107" s="71"/>
      <c r="E1107" s="71"/>
      <c r="F1107" s="71"/>
      <c r="G1107" s="15"/>
    </row>
    <row r="1108" spans="1:7" x14ac:dyDescent="0.25">
      <c r="A1108" s="15"/>
      <c r="B1108" s="59"/>
      <c r="C1108" s="72"/>
      <c r="D1108" s="73"/>
      <c r="E1108" s="73"/>
      <c r="F1108" s="73"/>
      <c r="G1108" s="15"/>
    </row>
    <row r="1109" spans="1:7" x14ac:dyDescent="0.25">
      <c r="A1109" s="15"/>
      <c r="B1109" s="59"/>
      <c r="C1109" s="72"/>
      <c r="D1109" s="73"/>
      <c r="E1109" s="73"/>
      <c r="F1109" s="73"/>
      <c r="G1109" s="15"/>
    </row>
    <row r="1110" spans="1:7" x14ac:dyDescent="0.25">
      <c r="A1110" s="15"/>
      <c r="B1110" s="11"/>
      <c r="C1110" s="11"/>
      <c r="D1110" s="11"/>
      <c r="E1110" s="11"/>
      <c r="F1110" s="11"/>
      <c r="G1110" s="15"/>
    </row>
    <row r="1111" spans="1:7" x14ac:dyDescent="0.25">
      <c r="A1111" s="15"/>
      <c r="B1111" s="11"/>
      <c r="C1111" s="11"/>
      <c r="D1111" s="11"/>
      <c r="E1111" s="501"/>
      <c r="F1111" s="501"/>
      <c r="G1111" s="15"/>
    </row>
    <row r="1112" spans="1:7" x14ac:dyDescent="0.25">
      <c r="A1112" s="15"/>
      <c r="B1112" s="506"/>
      <c r="C1112" s="507"/>
      <c r="D1112" s="507"/>
      <c r="E1112" s="507"/>
      <c r="F1112" s="507"/>
      <c r="G1112" s="15"/>
    </row>
    <row r="1113" spans="1:7" x14ac:dyDescent="0.25">
      <c r="A1113" s="15"/>
      <c r="B1113" s="59"/>
      <c r="C1113" s="59"/>
      <c r="D1113" s="59"/>
      <c r="E1113" s="59"/>
      <c r="F1113" s="59"/>
      <c r="G1113" s="15"/>
    </row>
    <row r="1114" spans="1:7" x14ac:dyDescent="0.25">
      <c r="A1114" s="15"/>
      <c r="B1114" s="60"/>
      <c r="C1114" s="60"/>
      <c r="D1114" s="60"/>
      <c r="E1114" s="60"/>
      <c r="F1114" s="60"/>
      <c r="G1114" s="15"/>
    </row>
    <row r="1115" spans="1:7" x14ac:dyDescent="0.25">
      <c r="A1115" s="15"/>
      <c r="B1115" s="60"/>
      <c r="C1115" s="70"/>
      <c r="D1115" s="71"/>
      <c r="E1115" s="71"/>
      <c r="F1115" s="71"/>
      <c r="G1115" s="15"/>
    </row>
    <row r="1116" spans="1:7" x14ac:dyDescent="0.25">
      <c r="A1116" s="15"/>
      <c r="B1116" s="60"/>
      <c r="C1116" s="70"/>
      <c r="D1116" s="71"/>
      <c r="E1116" s="71"/>
      <c r="F1116" s="71"/>
      <c r="G1116" s="15"/>
    </row>
    <row r="1117" spans="1:7" x14ac:dyDescent="0.25">
      <c r="A1117" s="15"/>
      <c r="B1117" s="60"/>
      <c r="C1117" s="70"/>
      <c r="D1117" s="71"/>
      <c r="E1117" s="71"/>
      <c r="F1117" s="71"/>
      <c r="G1117" s="15"/>
    </row>
    <row r="1118" spans="1:7" x14ac:dyDescent="0.25">
      <c r="A1118" s="15"/>
      <c r="B1118" s="59"/>
      <c r="C1118" s="72"/>
      <c r="D1118" s="73"/>
      <c r="E1118" s="73"/>
      <c r="F1118" s="73"/>
      <c r="G1118" s="15"/>
    </row>
    <row r="1119" spans="1:7" x14ac:dyDescent="0.25">
      <c r="A1119" s="15"/>
      <c r="B1119" s="60"/>
      <c r="C1119" s="70"/>
      <c r="D1119" s="71"/>
      <c r="E1119" s="71"/>
      <c r="F1119" s="71"/>
      <c r="G1119" s="15"/>
    </row>
    <row r="1120" spans="1:7" x14ac:dyDescent="0.25">
      <c r="A1120" s="15"/>
      <c r="B1120" s="59"/>
      <c r="C1120" s="72"/>
      <c r="D1120" s="73"/>
      <c r="E1120" s="73"/>
      <c r="F1120" s="73"/>
      <c r="G1120" s="15"/>
    </row>
    <row r="1121" spans="1:7" x14ac:dyDescent="0.25">
      <c r="A1121" s="15"/>
      <c r="B1121" s="60"/>
      <c r="C1121" s="70"/>
      <c r="D1121" s="71"/>
      <c r="E1121" s="71"/>
      <c r="F1121" s="71"/>
      <c r="G1121" s="15"/>
    </row>
    <row r="1122" spans="1:7" x14ac:dyDescent="0.25">
      <c r="A1122" s="15"/>
      <c r="B1122" s="60"/>
      <c r="C1122" s="70"/>
      <c r="D1122" s="71"/>
      <c r="E1122" s="71"/>
      <c r="F1122" s="71"/>
      <c r="G1122" s="15"/>
    </row>
    <row r="1123" spans="1:7" x14ac:dyDescent="0.25">
      <c r="A1123" s="15"/>
      <c r="B1123" s="59"/>
      <c r="C1123" s="72"/>
      <c r="D1123" s="73"/>
      <c r="E1123" s="73"/>
      <c r="F1123" s="73"/>
      <c r="G1123" s="15"/>
    </row>
    <row r="1124" spans="1:7" x14ac:dyDescent="0.25">
      <c r="A1124" s="15"/>
      <c r="B1124" s="60"/>
      <c r="C1124" s="70"/>
      <c r="D1124" s="71"/>
      <c r="E1124" s="71"/>
      <c r="F1124" s="71"/>
      <c r="G1124" s="15"/>
    </row>
    <row r="1125" spans="1:7" ht="13.15" customHeight="1" x14ac:dyDescent="0.25">
      <c r="A1125" s="15"/>
      <c r="B1125" s="60"/>
      <c r="C1125" s="70"/>
      <c r="D1125" s="71"/>
      <c r="E1125" s="71"/>
      <c r="F1125" s="71"/>
      <c r="G1125" s="15"/>
    </row>
    <row r="1126" spans="1:7" x14ac:dyDescent="0.25">
      <c r="A1126" s="15"/>
      <c r="B1126" s="60"/>
      <c r="C1126" s="70"/>
      <c r="D1126" s="71"/>
      <c r="E1126" s="71"/>
      <c r="F1126" s="71"/>
      <c r="G1126" s="15"/>
    </row>
    <row r="1127" spans="1:7" x14ac:dyDescent="0.25">
      <c r="A1127" s="15"/>
      <c r="B1127" s="59"/>
      <c r="C1127" s="72"/>
      <c r="D1127" s="73"/>
      <c r="E1127" s="73"/>
      <c r="F1127" s="73"/>
      <c r="G1127" s="15"/>
    </row>
    <row r="1128" spans="1:7" ht="15" customHeight="1" x14ac:dyDescent="0.25">
      <c r="A1128" s="15"/>
      <c r="B1128" s="59"/>
      <c r="C1128" s="72"/>
      <c r="D1128" s="73"/>
      <c r="E1128" s="73"/>
      <c r="F1128" s="73"/>
      <c r="G1128" s="15"/>
    </row>
    <row r="1129" spans="1:7" x14ac:dyDescent="0.25">
      <c r="A1129" s="15"/>
      <c r="B1129" s="59"/>
      <c r="C1129" s="72"/>
      <c r="D1129" s="73"/>
      <c r="E1129" s="73"/>
      <c r="F1129" s="73"/>
      <c r="G1129" s="15"/>
    </row>
    <row r="1130" spans="1:7" x14ac:dyDescent="0.25">
      <c r="A1130" s="15"/>
      <c r="B1130" s="59"/>
      <c r="C1130" s="72"/>
      <c r="D1130" s="73"/>
      <c r="E1130" s="73"/>
      <c r="F1130" s="73"/>
      <c r="G1130" s="15"/>
    </row>
    <row r="1131" spans="1:7" ht="21.75" customHeight="1" x14ac:dyDescent="0.25">
      <c r="A1131" s="15"/>
      <c r="B1131" s="59"/>
      <c r="C1131" s="72"/>
      <c r="D1131" s="73"/>
      <c r="E1131" s="73"/>
      <c r="F1131" s="73"/>
      <c r="G1131" s="15"/>
    </row>
    <row r="1132" spans="1:7" x14ac:dyDescent="0.25">
      <c r="A1132" s="15"/>
      <c r="B1132" s="59"/>
      <c r="C1132" s="72"/>
      <c r="D1132" s="73"/>
      <c r="E1132" s="73"/>
      <c r="F1132" s="73"/>
      <c r="G1132" s="15"/>
    </row>
    <row r="1133" spans="1:7" x14ac:dyDescent="0.25">
      <c r="A1133" s="15"/>
      <c r="B1133" s="59"/>
      <c r="C1133" s="72"/>
      <c r="D1133" s="73"/>
      <c r="E1133" s="73"/>
      <c r="F1133" s="73"/>
      <c r="G1133" s="15"/>
    </row>
    <row r="1134" spans="1:7" x14ac:dyDescent="0.25">
      <c r="A1134" s="15"/>
      <c r="B1134" s="59"/>
      <c r="C1134" s="72"/>
      <c r="D1134" s="73"/>
      <c r="E1134" s="73"/>
      <c r="F1134" s="73"/>
      <c r="G1134" s="15"/>
    </row>
    <row r="1135" spans="1:7" x14ac:dyDescent="0.25">
      <c r="A1135" s="15"/>
      <c r="B1135" s="59"/>
      <c r="C1135" s="72"/>
      <c r="D1135" s="73"/>
      <c r="E1135" s="73"/>
      <c r="F1135" s="73"/>
      <c r="G1135" s="15"/>
    </row>
    <row r="1136" spans="1:7" x14ac:dyDescent="0.25">
      <c r="A1136" s="15"/>
      <c r="B1136" s="60"/>
      <c r="C1136" s="70"/>
      <c r="D1136" s="71"/>
      <c r="E1136" s="71"/>
      <c r="F1136" s="71"/>
      <c r="G1136" s="15"/>
    </row>
    <row r="1137" spans="1:7" x14ac:dyDescent="0.25">
      <c r="A1137" s="15"/>
      <c r="B1137" s="60"/>
      <c r="C1137" s="70"/>
      <c r="D1137" s="71"/>
      <c r="E1137" s="71"/>
      <c r="F1137" s="71"/>
      <c r="G1137" s="15"/>
    </row>
    <row r="1138" spans="1:7" x14ac:dyDescent="0.25">
      <c r="A1138" s="15"/>
      <c r="B1138" s="60"/>
      <c r="C1138" s="70"/>
      <c r="D1138" s="71"/>
      <c r="E1138" s="71"/>
      <c r="F1138" s="71"/>
      <c r="G1138" s="15"/>
    </row>
    <row r="1139" spans="1:7" x14ac:dyDescent="0.25">
      <c r="A1139" s="15"/>
      <c r="B1139" s="59"/>
      <c r="C1139" s="72"/>
      <c r="D1139" s="73"/>
      <c r="E1139" s="73"/>
      <c r="F1139" s="73"/>
      <c r="G1139" s="15"/>
    </row>
    <row r="1140" spans="1:7" x14ac:dyDescent="0.25">
      <c r="A1140" s="15"/>
      <c r="B1140" s="59"/>
      <c r="C1140" s="72"/>
      <c r="D1140" s="73"/>
      <c r="E1140" s="73"/>
      <c r="F1140" s="73"/>
      <c r="G1140" s="15"/>
    </row>
    <row r="1141" spans="1:7" x14ac:dyDescent="0.25">
      <c r="A1141" s="15"/>
      <c r="B1141" s="59"/>
      <c r="C1141" s="72"/>
      <c r="D1141" s="73"/>
      <c r="E1141" s="73"/>
      <c r="F1141" s="73"/>
      <c r="G1141" s="15"/>
    </row>
    <row r="1142" spans="1:7" x14ac:dyDescent="0.25">
      <c r="A1142" s="15"/>
      <c r="B1142" s="11"/>
      <c r="C1142" s="11"/>
      <c r="D1142" s="11"/>
      <c r="E1142" s="11"/>
      <c r="F1142" s="11"/>
      <c r="G1142" s="15"/>
    </row>
    <row r="1143" spans="1:7" x14ac:dyDescent="0.25">
      <c r="A1143" s="15"/>
      <c r="B1143" s="11"/>
      <c r="C1143" s="11"/>
      <c r="D1143" s="11"/>
      <c r="E1143" s="501"/>
      <c r="F1143" s="501"/>
      <c r="G1143" s="15"/>
    </row>
    <row r="1144" spans="1:7" x14ac:dyDescent="0.25">
      <c r="A1144" s="15"/>
      <c r="B1144" s="506"/>
      <c r="C1144" s="507"/>
      <c r="D1144" s="507"/>
      <c r="E1144" s="507"/>
      <c r="F1144" s="507"/>
      <c r="G1144" s="15"/>
    </row>
    <row r="1145" spans="1:7" x14ac:dyDescent="0.25">
      <c r="A1145" s="15"/>
      <c r="B1145" s="59"/>
      <c r="C1145" s="59"/>
      <c r="D1145" s="59"/>
      <c r="E1145" s="59"/>
      <c r="F1145" s="59"/>
      <c r="G1145" s="15"/>
    </row>
    <row r="1146" spans="1:7" x14ac:dyDescent="0.25">
      <c r="A1146" s="15"/>
      <c r="B1146" s="59"/>
      <c r="C1146" s="59"/>
      <c r="D1146" s="59"/>
      <c r="E1146" s="59"/>
      <c r="F1146" s="59"/>
      <c r="G1146" s="15"/>
    </row>
    <row r="1147" spans="1:7" x14ac:dyDescent="0.25">
      <c r="A1147" s="15"/>
      <c r="B1147" s="61"/>
      <c r="C1147" s="15"/>
      <c r="D1147" s="63"/>
      <c r="E1147" s="15"/>
      <c r="F1147" s="63"/>
      <c r="G1147" s="15"/>
    </row>
    <row r="1148" spans="1:7" x14ac:dyDescent="0.25">
      <c r="A1148" s="15"/>
      <c r="B1148" s="61"/>
      <c r="C1148" s="15"/>
      <c r="D1148" s="63"/>
      <c r="E1148" s="15"/>
      <c r="F1148" s="63"/>
      <c r="G1148" s="15"/>
    </row>
    <row r="1149" spans="1:7" x14ac:dyDescent="0.25">
      <c r="A1149" s="15"/>
      <c r="B1149" s="61"/>
      <c r="C1149" s="15"/>
      <c r="D1149" s="63"/>
      <c r="E1149" s="15"/>
      <c r="F1149" s="63"/>
      <c r="G1149" s="15"/>
    </row>
    <row r="1150" spans="1:7" x14ac:dyDescent="0.25">
      <c r="A1150" s="15"/>
      <c r="B1150" s="64"/>
      <c r="C1150" s="65"/>
      <c r="D1150" s="67"/>
      <c r="E1150" s="65"/>
      <c r="F1150" s="67"/>
      <c r="G1150" s="15"/>
    </row>
    <row r="1151" spans="1:7" x14ac:dyDescent="0.25">
      <c r="A1151" s="15"/>
      <c r="B1151" s="61"/>
      <c r="C1151" s="15"/>
      <c r="D1151" s="63"/>
      <c r="E1151" s="15"/>
      <c r="F1151" s="63"/>
      <c r="G1151" s="15"/>
    </row>
    <row r="1152" spans="1:7" x14ac:dyDescent="0.25">
      <c r="A1152" s="15"/>
      <c r="B1152" s="61"/>
      <c r="C1152" s="15"/>
      <c r="D1152" s="63"/>
      <c r="E1152" s="15"/>
      <c r="F1152" s="63"/>
      <c r="G1152" s="15"/>
    </row>
    <row r="1153" spans="1:7" x14ac:dyDescent="0.25">
      <c r="A1153" s="15"/>
      <c r="B1153" s="61"/>
      <c r="C1153" s="15"/>
      <c r="D1153" s="63"/>
      <c r="E1153" s="15"/>
      <c r="F1153" s="63"/>
      <c r="G1153" s="15"/>
    </row>
    <row r="1154" spans="1:7" x14ac:dyDescent="0.25">
      <c r="A1154" s="15"/>
      <c r="B1154" s="64"/>
      <c r="C1154" s="65"/>
      <c r="D1154" s="67"/>
      <c r="E1154" s="65"/>
      <c r="F1154" s="67"/>
      <c r="G1154" s="15"/>
    </row>
    <row r="1155" spans="1:7" x14ac:dyDescent="0.25">
      <c r="A1155" s="15"/>
      <c r="B1155" s="61"/>
      <c r="C1155" s="15"/>
      <c r="D1155" s="63"/>
      <c r="E1155" s="15"/>
      <c r="F1155" s="63"/>
      <c r="G1155" s="15"/>
    </row>
    <row r="1156" spans="1:7" x14ac:dyDescent="0.25">
      <c r="A1156" s="15"/>
      <c r="B1156" s="61"/>
      <c r="C1156" s="15"/>
      <c r="D1156" s="63"/>
      <c r="E1156" s="15"/>
      <c r="F1156" s="63"/>
      <c r="G1156" s="15"/>
    </row>
    <row r="1157" spans="1:7" x14ac:dyDescent="0.25">
      <c r="A1157" s="15"/>
      <c r="B1157" s="61"/>
      <c r="C1157" s="15"/>
      <c r="D1157" s="63"/>
      <c r="E1157" s="15"/>
      <c r="F1157" s="63"/>
      <c r="G1157" s="15"/>
    </row>
    <row r="1158" spans="1:7" x14ac:dyDescent="0.25">
      <c r="A1158" s="15"/>
      <c r="B1158" s="64"/>
      <c r="C1158" s="65"/>
      <c r="D1158" s="67"/>
      <c r="E1158" s="65"/>
      <c r="F1158" s="67"/>
      <c r="G1158" s="15"/>
    </row>
    <row r="1159" spans="1:7" x14ac:dyDescent="0.25">
      <c r="A1159" s="15"/>
      <c r="B1159" s="61"/>
      <c r="C1159" s="15"/>
      <c r="D1159" s="63"/>
      <c r="E1159" s="15"/>
      <c r="F1159" s="63"/>
      <c r="G1159" s="15"/>
    </row>
    <row r="1160" spans="1:7" x14ac:dyDescent="0.25">
      <c r="A1160" s="15"/>
      <c r="B1160" s="61"/>
      <c r="C1160" s="15"/>
      <c r="D1160" s="63"/>
      <c r="E1160" s="15"/>
      <c r="F1160" s="63"/>
      <c r="G1160" s="15"/>
    </row>
    <row r="1161" spans="1:7" x14ac:dyDescent="0.25">
      <c r="A1161" s="15"/>
      <c r="B1161" s="61"/>
      <c r="C1161" s="15"/>
      <c r="D1161" s="63"/>
      <c r="E1161" s="15"/>
      <c r="F1161" s="63"/>
      <c r="G1161" s="15"/>
    </row>
    <row r="1162" spans="1:7" x14ac:dyDescent="0.25">
      <c r="A1162" s="15"/>
      <c r="B1162" s="64"/>
      <c r="C1162" s="65"/>
      <c r="D1162" s="67"/>
      <c r="E1162" s="65"/>
      <c r="F1162" s="67"/>
      <c r="G1162" s="15"/>
    </row>
    <row r="1163" spans="1:7" x14ac:dyDescent="0.25">
      <c r="A1163" s="15"/>
      <c r="B1163" s="64"/>
      <c r="C1163" s="65"/>
      <c r="D1163" s="67"/>
      <c r="E1163" s="65"/>
      <c r="F1163" s="67"/>
      <c r="G1163" s="15"/>
    </row>
    <row r="1164" spans="1:7" x14ac:dyDescent="0.25">
      <c r="A1164" s="15"/>
      <c r="B1164" s="64"/>
      <c r="C1164" s="65"/>
      <c r="D1164" s="67"/>
      <c r="E1164" s="65"/>
      <c r="F1164" s="67"/>
      <c r="G1164" s="15"/>
    </row>
    <row r="1165" spans="1:7" x14ac:dyDescent="0.25">
      <c r="A1165" s="15"/>
      <c r="B1165" s="64"/>
      <c r="C1165" s="65"/>
      <c r="D1165" s="67"/>
      <c r="E1165" s="65"/>
      <c r="F1165" s="67"/>
      <c r="G1165" s="15"/>
    </row>
    <row r="1166" spans="1:7" x14ac:dyDescent="0.25">
      <c r="A1166" s="15"/>
      <c r="B1166" s="61"/>
      <c r="C1166" s="15"/>
      <c r="D1166" s="63"/>
      <c r="E1166" s="15"/>
      <c r="F1166" s="63"/>
      <c r="G1166" s="15"/>
    </row>
    <row r="1167" spans="1:7" x14ac:dyDescent="0.25">
      <c r="A1167" s="15"/>
      <c r="B1167" s="61"/>
      <c r="C1167" s="15"/>
      <c r="D1167" s="63"/>
      <c r="E1167" s="15"/>
      <c r="F1167" s="63"/>
      <c r="G1167" s="15"/>
    </row>
    <row r="1168" spans="1:7" x14ac:dyDescent="0.25">
      <c r="A1168" s="15"/>
      <c r="B1168" s="61"/>
      <c r="C1168" s="15"/>
      <c r="D1168" s="63"/>
      <c r="E1168" s="15"/>
      <c r="F1168" s="63"/>
      <c r="G1168" s="15"/>
    </row>
    <row r="1169" spans="1:7" x14ac:dyDescent="0.25">
      <c r="A1169" s="15"/>
      <c r="B1169" s="64"/>
      <c r="C1169" s="65"/>
      <c r="D1169" s="67"/>
      <c r="E1169" s="65"/>
      <c r="F1169" s="67"/>
      <c r="G1169" s="15"/>
    </row>
    <row r="1170" spans="1:7" x14ac:dyDescent="0.25">
      <c r="A1170" s="15"/>
      <c r="B1170" s="64"/>
      <c r="C1170" s="65"/>
      <c r="D1170" s="67"/>
      <c r="E1170" s="65"/>
      <c r="F1170" s="67"/>
      <c r="G1170" s="15"/>
    </row>
    <row r="1171" spans="1:7" x14ac:dyDescent="0.25">
      <c r="A1171" s="15"/>
      <c r="B1171" s="64"/>
      <c r="C1171" s="65"/>
      <c r="D1171" s="67"/>
      <c r="E1171" s="65"/>
      <c r="F1171" s="67"/>
      <c r="G1171" s="15"/>
    </row>
    <row r="1172" spans="1:7" x14ac:dyDescent="0.25">
      <c r="A1172" s="15"/>
      <c r="B1172" s="11"/>
      <c r="C1172" s="11"/>
      <c r="D1172" s="50"/>
      <c r="E1172" s="11"/>
      <c r="F1172" s="11"/>
      <c r="G1172" s="15"/>
    </row>
    <row r="1173" spans="1:7" x14ac:dyDescent="0.25">
      <c r="A1173" s="15"/>
      <c r="B1173" s="11"/>
      <c r="C1173" s="11"/>
      <c r="D1173" s="11"/>
      <c r="E1173" s="11"/>
      <c r="F1173" s="11"/>
      <c r="G1173" s="15"/>
    </row>
    <row r="1174" spans="1:7" x14ac:dyDescent="0.25">
      <c r="B1174" s="7"/>
      <c r="C1174" s="7"/>
      <c r="D1174" s="7"/>
      <c r="E1174" s="7"/>
      <c r="F1174" s="7"/>
    </row>
    <row r="1175" spans="1:7" x14ac:dyDescent="0.25">
      <c r="B1175" s="7"/>
      <c r="C1175" s="7"/>
      <c r="D1175" s="7"/>
      <c r="E1175" s="7"/>
      <c r="F1175" s="7"/>
    </row>
    <row r="1176" spans="1:7" x14ac:dyDescent="0.25">
      <c r="B1176" s="7"/>
      <c r="C1176" s="7"/>
      <c r="D1176" s="7"/>
      <c r="E1176" s="7"/>
      <c r="F1176" s="7"/>
    </row>
    <row r="1177" spans="1:7" x14ac:dyDescent="0.25">
      <c r="B1177" s="7"/>
      <c r="C1177" s="7"/>
      <c r="D1177" s="7"/>
      <c r="E1177" s="7"/>
      <c r="F1177" s="7"/>
    </row>
    <row r="1178" spans="1:7" x14ac:dyDescent="0.25">
      <c r="B1178" s="7"/>
      <c r="C1178" s="7"/>
      <c r="D1178" s="7"/>
      <c r="E1178" s="7"/>
      <c r="F1178" s="7"/>
    </row>
    <row r="1179" spans="1:7" x14ac:dyDescent="0.25">
      <c r="B1179" s="7"/>
      <c r="C1179" s="7"/>
      <c r="D1179" s="7"/>
      <c r="E1179" s="7"/>
      <c r="F1179" s="7"/>
    </row>
    <row r="1180" spans="1:7" x14ac:dyDescent="0.25">
      <c r="B1180" s="7"/>
      <c r="C1180" s="7"/>
      <c r="D1180" s="7"/>
      <c r="E1180" s="7"/>
      <c r="F1180" s="7"/>
    </row>
    <row r="1181" spans="1:7" x14ac:dyDescent="0.25">
      <c r="B1181" s="7"/>
      <c r="C1181" s="7"/>
      <c r="D1181" s="7"/>
      <c r="E1181" s="7"/>
      <c r="F1181" s="7"/>
    </row>
    <row r="1182" spans="1:7" x14ac:dyDescent="0.25">
      <c r="B1182" s="7"/>
      <c r="C1182" s="7"/>
      <c r="D1182" s="7"/>
      <c r="E1182" s="7"/>
      <c r="F1182" s="7"/>
    </row>
    <row r="1183" spans="1:7" x14ac:dyDescent="0.25">
      <c r="B1183" s="7"/>
      <c r="C1183" s="7"/>
      <c r="D1183" s="7"/>
      <c r="E1183" s="7"/>
      <c r="F1183" s="7"/>
    </row>
    <row r="1184" spans="1:7" x14ac:dyDescent="0.25">
      <c r="B1184" s="7"/>
      <c r="C1184" s="7"/>
      <c r="D1184" s="7"/>
      <c r="E1184" s="7"/>
      <c r="F1184" s="7"/>
    </row>
    <row r="1185" spans="2:6" x14ac:dyDescent="0.25">
      <c r="B1185" s="7"/>
      <c r="C1185" s="7"/>
      <c r="D1185" s="7"/>
      <c r="E1185" s="7"/>
      <c r="F1185" s="7"/>
    </row>
    <row r="1186" spans="2:6" x14ac:dyDescent="0.25">
      <c r="B1186" s="7"/>
      <c r="C1186" s="7"/>
      <c r="D1186" s="7"/>
      <c r="E1186" s="7"/>
      <c r="F1186" s="7"/>
    </row>
    <row r="1187" spans="2:6" x14ac:dyDescent="0.25">
      <c r="B1187" s="7"/>
      <c r="C1187" s="7"/>
      <c r="D1187" s="7"/>
      <c r="E1187" s="7"/>
      <c r="F1187" s="7"/>
    </row>
    <row r="1188" spans="2:6" x14ac:dyDescent="0.25">
      <c r="B1188" s="7"/>
      <c r="C1188" s="7"/>
      <c r="D1188" s="7"/>
      <c r="E1188" s="7"/>
      <c r="F1188" s="7"/>
    </row>
    <row r="1189" spans="2:6" x14ac:dyDescent="0.25">
      <c r="B1189" s="7"/>
      <c r="C1189" s="7"/>
      <c r="D1189" s="7"/>
      <c r="E1189" s="7"/>
      <c r="F1189" s="7"/>
    </row>
    <row r="1190" spans="2:6" x14ac:dyDescent="0.25">
      <c r="B1190" s="7"/>
      <c r="C1190" s="7"/>
      <c r="D1190" s="7"/>
      <c r="E1190" s="7"/>
      <c r="F1190" s="7"/>
    </row>
    <row r="1191" spans="2:6" x14ac:dyDescent="0.25">
      <c r="B1191" s="7"/>
      <c r="C1191" s="7"/>
      <c r="D1191" s="7"/>
      <c r="E1191" s="7"/>
      <c r="F1191" s="7"/>
    </row>
    <row r="1192" spans="2:6" x14ac:dyDescent="0.25">
      <c r="B1192" s="7"/>
      <c r="C1192" s="7"/>
      <c r="D1192" s="7"/>
      <c r="E1192" s="7"/>
      <c r="F1192" s="7"/>
    </row>
    <row r="1193" spans="2:6" x14ac:dyDescent="0.25">
      <c r="B1193" s="7"/>
      <c r="C1193" s="7"/>
      <c r="D1193" s="7"/>
      <c r="E1193" s="7"/>
      <c r="F1193" s="7"/>
    </row>
    <row r="1194" spans="2:6" x14ac:dyDescent="0.25">
      <c r="B1194" s="7"/>
      <c r="C1194" s="7"/>
      <c r="D1194" s="7"/>
      <c r="E1194" s="7"/>
      <c r="F1194" s="7"/>
    </row>
    <row r="1195" spans="2:6" x14ac:dyDescent="0.25">
      <c r="B1195" s="7"/>
      <c r="C1195" s="7"/>
      <c r="D1195" s="7"/>
      <c r="E1195" s="7"/>
      <c r="F1195" s="7"/>
    </row>
    <row r="1196" spans="2:6" x14ac:dyDescent="0.25">
      <c r="B1196" s="7"/>
      <c r="C1196" s="7"/>
      <c r="D1196" s="7"/>
      <c r="E1196" s="7"/>
      <c r="F1196" s="7"/>
    </row>
    <row r="1197" spans="2:6" x14ac:dyDescent="0.25">
      <c r="B1197" s="7"/>
      <c r="C1197" s="7"/>
      <c r="D1197" s="7"/>
      <c r="E1197" s="7"/>
      <c r="F1197" s="7"/>
    </row>
    <row r="1198" spans="2:6" x14ac:dyDescent="0.25">
      <c r="B1198" s="7"/>
      <c r="C1198" s="7"/>
      <c r="D1198" s="7"/>
      <c r="E1198" s="7"/>
      <c r="F1198" s="7"/>
    </row>
    <row r="1199" spans="2:6" x14ac:dyDescent="0.25">
      <c r="B1199" s="7"/>
      <c r="C1199" s="7"/>
      <c r="D1199" s="7"/>
      <c r="E1199" s="7"/>
      <c r="F1199" s="7"/>
    </row>
    <row r="1200" spans="2:6" x14ac:dyDescent="0.25">
      <c r="B1200" s="7"/>
      <c r="C1200" s="7"/>
      <c r="D1200" s="7"/>
      <c r="E1200" s="7"/>
      <c r="F1200" s="7"/>
    </row>
    <row r="1201" spans="2:6" x14ac:dyDescent="0.25">
      <c r="B1201" s="7"/>
      <c r="C1201" s="7"/>
      <c r="D1201" s="7"/>
      <c r="E1201" s="7"/>
      <c r="F1201" s="7"/>
    </row>
    <row r="1202" spans="2:6" x14ac:dyDescent="0.25">
      <c r="B1202" s="7"/>
      <c r="C1202" s="7"/>
      <c r="D1202" s="7"/>
      <c r="E1202" s="7"/>
      <c r="F1202" s="7"/>
    </row>
    <row r="1203" spans="2:6" x14ac:dyDescent="0.25">
      <c r="B1203" s="7"/>
      <c r="C1203" s="7"/>
      <c r="D1203" s="7"/>
      <c r="E1203" s="7"/>
      <c r="F1203" s="7"/>
    </row>
    <row r="1204" spans="2:6" x14ac:dyDescent="0.25">
      <c r="B1204" s="7"/>
      <c r="C1204" s="7"/>
      <c r="D1204" s="7"/>
      <c r="E1204" s="7"/>
      <c r="F1204" s="7"/>
    </row>
    <row r="1205" spans="2:6" x14ac:dyDescent="0.25">
      <c r="B1205" s="7"/>
      <c r="C1205" s="7"/>
      <c r="D1205" s="7"/>
      <c r="E1205" s="7"/>
      <c r="F1205" s="7"/>
    </row>
    <row r="1206" spans="2:6" x14ac:dyDescent="0.25">
      <c r="B1206" s="7"/>
      <c r="C1206" s="7"/>
      <c r="D1206" s="7"/>
      <c r="E1206" s="7"/>
      <c r="F1206" s="7"/>
    </row>
    <row r="1207" spans="2:6" x14ac:dyDescent="0.25">
      <c r="B1207" s="7"/>
      <c r="C1207" s="7"/>
      <c r="D1207" s="7"/>
      <c r="E1207" s="7"/>
      <c r="F1207" s="7"/>
    </row>
    <row r="1208" spans="2:6" x14ac:dyDescent="0.25">
      <c r="B1208" s="7"/>
      <c r="C1208" s="7"/>
      <c r="D1208" s="7"/>
      <c r="E1208" s="7"/>
      <c r="F1208" s="7"/>
    </row>
    <row r="1209" spans="2:6" x14ac:dyDescent="0.25">
      <c r="B1209" s="7"/>
      <c r="C1209" s="7"/>
      <c r="D1209" s="7"/>
      <c r="E1209" s="7"/>
      <c r="F1209" s="7"/>
    </row>
    <row r="1210" spans="2:6" x14ac:dyDescent="0.25">
      <c r="B1210" s="7"/>
      <c r="C1210" s="7"/>
      <c r="D1210" s="7"/>
      <c r="E1210" s="7"/>
      <c r="F1210" s="7"/>
    </row>
    <row r="1211" spans="2:6" x14ac:dyDescent="0.25">
      <c r="B1211" s="7"/>
      <c r="C1211" s="7"/>
      <c r="D1211" s="7"/>
      <c r="E1211" s="7"/>
      <c r="F1211" s="7"/>
    </row>
  </sheetData>
  <mergeCells count="45">
    <mergeCell ref="B388:E388"/>
    <mergeCell ref="B364:D364"/>
    <mergeCell ref="B3:E3"/>
    <mergeCell ref="B313:E313"/>
    <mergeCell ref="C366:D366"/>
    <mergeCell ref="B6:E6"/>
    <mergeCell ref="B4:E4"/>
    <mergeCell ref="B269:E269"/>
    <mergeCell ref="B114:D114"/>
    <mergeCell ref="C116:D116"/>
    <mergeCell ref="B244:D244"/>
    <mergeCell ref="C246:D246"/>
    <mergeCell ref="D141:E141"/>
    <mergeCell ref="B139:E139"/>
    <mergeCell ref="B183:E183"/>
    <mergeCell ref="B1112:F1112"/>
    <mergeCell ref="B1144:F1144"/>
    <mergeCell ref="C905:E905"/>
    <mergeCell ref="E1143:F1143"/>
    <mergeCell ref="E1098:F1098"/>
    <mergeCell ref="E1111:F1111"/>
    <mergeCell ref="B918:F918"/>
    <mergeCell ref="B1022:F1022"/>
    <mergeCell ref="B1088:F1088"/>
    <mergeCell ref="B1099:F1099"/>
    <mergeCell ref="C839:D839"/>
    <mergeCell ref="C431:D431"/>
    <mergeCell ref="B481:D481"/>
    <mergeCell ref="C483:D483"/>
    <mergeCell ref="B505:E505"/>
    <mergeCell ref="B549:E549"/>
    <mergeCell ref="C598:D598"/>
    <mergeCell ref="B620:E620"/>
    <mergeCell ref="B596:D596"/>
    <mergeCell ref="B663:E663"/>
    <mergeCell ref="B837:D837"/>
    <mergeCell ref="B743:E743"/>
    <mergeCell ref="B787:E787"/>
    <mergeCell ref="B719:D719"/>
    <mergeCell ref="C721:D721"/>
    <mergeCell ref="C904:F904"/>
    <mergeCell ref="E917:F917"/>
    <mergeCell ref="E1021:F1021"/>
    <mergeCell ref="E1087:F1087"/>
    <mergeCell ref="B861:E861"/>
  </mergeCells>
  <phoneticPr fontId="10" type="noConversion"/>
  <pageMargins left="0" right="0" top="0" bottom="0" header="0.11811023622047245" footer="0.31496062992125984"/>
  <pageSetup paperSize="9" scale="41" orientation="portrait" r:id="rId1"/>
  <headerFooter>
    <oddFooter>&amp;C</oddFooter>
  </headerFooter>
  <rowBreaks count="18" manualBreakCount="18">
    <brk id="56" max="6" man="1"/>
    <brk id="113" max="6" man="1"/>
    <brk id="181" max="6" man="1"/>
    <brk id="243" max="6" man="1"/>
    <brk id="312" max="6" man="1"/>
    <brk id="363" max="6" man="1"/>
    <brk id="429" max="6" man="1"/>
    <brk id="480" max="6" man="1"/>
    <brk id="546" max="6" man="1"/>
    <brk id="595" max="6" man="1"/>
    <brk id="661" max="6" man="1"/>
    <brk id="717" max="6" man="1"/>
    <brk id="784" max="6" man="1"/>
    <brk id="835" max="6" man="1"/>
    <brk id="903" max="6" man="1"/>
    <brk id="1009" max="6" man="1"/>
    <brk id="1045" max="6" man="1"/>
    <brk id="110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E1" sqref="E1:K1"/>
    </sheetView>
  </sheetViews>
  <sheetFormatPr defaultColWidth="9.140625" defaultRowHeight="15.75" x14ac:dyDescent="0.25"/>
  <cols>
    <col min="1" max="1" width="9.140625" style="54"/>
    <col min="2" max="2" width="34.7109375" style="54" customWidth="1"/>
    <col min="3" max="4" width="17.42578125" style="54" customWidth="1"/>
    <col min="5" max="5" width="18.85546875" style="54" customWidth="1"/>
    <col min="6" max="6" width="17" style="54" customWidth="1"/>
    <col min="7" max="7" width="17.28515625" style="54" customWidth="1"/>
    <col min="8" max="8" width="11" style="54" customWidth="1"/>
    <col min="9" max="9" width="6.28515625" style="54" customWidth="1"/>
    <col min="10" max="10" width="18.85546875" style="54" customWidth="1"/>
    <col min="11" max="11" width="20.42578125" style="54" customWidth="1"/>
    <col min="12" max="12" width="9.140625" style="54"/>
    <col min="13" max="13" width="15.140625" style="54" customWidth="1"/>
    <col min="14" max="16384" width="9.140625" style="54"/>
  </cols>
  <sheetData>
    <row r="1" spans="1:13" x14ac:dyDescent="0.25">
      <c r="A1" s="439"/>
      <c r="B1" s="440"/>
      <c r="C1" s="441"/>
      <c r="D1" s="441"/>
      <c r="E1" s="487" t="s">
        <v>1214</v>
      </c>
      <c r="F1" s="487"/>
      <c r="G1" s="487"/>
      <c r="H1" s="487"/>
      <c r="I1" s="487"/>
      <c r="J1" s="487"/>
      <c r="K1" s="487"/>
    </row>
    <row r="2" spans="1:13" ht="15.6" customHeight="1" x14ac:dyDescent="0.25">
      <c r="A2" s="439"/>
      <c r="B2" s="523" t="s">
        <v>1096</v>
      </c>
      <c r="C2" s="523"/>
      <c r="D2" s="523"/>
      <c r="E2" s="523"/>
      <c r="F2" s="523"/>
      <c r="G2" s="523"/>
      <c r="H2" s="523"/>
      <c r="I2" s="523"/>
    </row>
    <row r="3" spans="1:13" x14ac:dyDescent="0.25">
      <c r="A3" s="439"/>
      <c r="B3" s="440"/>
      <c r="C3" s="442"/>
      <c r="D3" s="442"/>
      <c r="E3" s="442"/>
      <c r="F3" s="442"/>
      <c r="G3" s="439"/>
      <c r="H3" s="439"/>
      <c r="I3" s="439"/>
    </row>
    <row r="4" spans="1:13" x14ac:dyDescent="0.25">
      <c r="A4" s="439"/>
      <c r="B4" s="443"/>
      <c r="C4" s="443"/>
      <c r="D4" s="443"/>
      <c r="E4" s="443"/>
      <c r="F4" s="443"/>
      <c r="G4" s="526" t="s">
        <v>1034</v>
      </c>
      <c r="H4" s="526"/>
      <c r="I4" s="526"/>
      <c r="J4" s="526"/>
      <c r="K4" s="526"/>
    </row>
    <row r="5" spans="1:13" ht="31.5" x14ac:dyDescent="0.25">
      <c r="A5" s="444" t="s">
        <v>708</v>
      </c>
      <c r="B5" s="445" t="s">
        <v>534</v>
      </c>
      <c r="C5" s="349" t="s">
        <v>677</v>
      </c>
      <c r="D5" s="349" t="s">
        <v>683</v>
      </c>
      <c r="E5" s="446" t="s">
        <v>684</v>
      </c>
      <c r="F5" s="524" t="s">
        <v>673</v>
      </c>
      <c r="G5" s="525"/>
      <c r="H5" s="524" t="s">
        <v>677</v>
      </c>
      <c r="I5" s="525"/>
      <c r="J5" s="446" t="s">
        <v>683</v>
      </c>
      <c r="K5" s="349" t="s">
        <v>684</v>
      </c>
      <c r="L5" s="268"/>
    </row>
    <row r="6" spans="1:13" x14ac:dyDescent="0.25">
      <c r="A6" s="444"/>
      <c r="B6" s="445" t="s">
        <v>535</v>
      </c>
      <c r="C6" s="445" t="s">
        <v>536</v>
      </c>
      <c r="D6" s="445" t="s">
        <v>596</v>
      </c>
      <c r="E6" s="445" t="s">
        <v>632</v>
      </c>
      <c r="F6" s="520" t="s">
        <v>668</v>
      </c>
      <c r="G6" s="521"/>
      <c r="H6" s="520" t="s">
        <v>669</v>
      </c>
      <c r="I6" s="521"/>
      <c r="J6" s="447" t="s">
        <v>670</v>
      </c>
      <c r="K6" s="447" t="s">
        <v>498</v>
      </c>
      <c r="L6" s="268"/>
      <c r="M6" s="268"/>
    </row>
    <row r="7" spans="1:13" ht="33.6" customHeight="1" x14ac:dyDescent="0.25">
      <c r="A7" s="448" t="s">
        <v>537</v>
      </c>
      <c r="B7" s="449" t="s">
        <v>239</v>
      </c>
      <c r="C7" s="450">
        <f>'1-33. melléklet'!E231</f>
        <v>422888903</v>
      </c>
      <c r="D7" s="450">
        <f>'1-33. melléklet'!F231</f>
        <v>494447226</v>
      </c>
      <c r="E7" s="450">
        <f>'1-33. melléklet'!G231</f>
        <v>494447226</v>
      </c>
      <c r="F7" s="510" t="s">
        <v>230</v>
      </c>
      <c r="G7" s="510"/>
      <c r="H7" s="512">
        <f>'1-33. melléklet'!E527</f>
        <v>533981966</v>
      </c>
      <c r="I7" s="512"/>
      <c r="J7" s="451">
        <f>SUM('1-33. melléklet'!F741)</f>
        <v>559398067</v>
      </c>
      <c r="K7" s="452">
        <f>SUM('1-33. melléklet'!G741)</f>
        <v>525641445</v>
      </c>
      <c r="L7" s="268"/>
      <c r="M7" s="453"/>
    </row>
    <row r="8" spans="1:13" ht="33" customHeight="1" x14ac:dyDescent="0.25">
      <c r="A8" s="448" t="s">
        <v>538</v>
      </c>
      <c r="B8" s="154" t="s">
        <v>222</v>
      </c>
      <c r="C8" s="454">
        <f>'1-33. melléklet'!E253</f>
        <v>657280000</v>
      </c>
      <c r="D8" s="454">
        <f>'1-33. melléklet'!F253</f>
        <v>637356837</v>
      </c>
      <c r="E8" s="454">
        <f>'1-33. melléklet'!G253</f>
        <v>660751712</v>
      </c>
      <c r="F8" s="510" t="s">
        <v>231</v>
      </c>
      <c r="G8" s="510"/>
      <c r="H8" s="512">
        <f>'1-33. melléklet'!E528</f>
        <v>100293064</v>
      </c>
      <c r="I8" s="512"/>
      <c r="J8" s="451">
        <f>SUM('1-33. melléklet'!F742)</f>
        <v>97314421</v>
      </c>
      <c r="K8" s="452">
        <f>SUM('1-33. melléklet'!G742)</f>
        <v>85751843</v>
      </c>
      <c r="M8" s="455"/>
    </row>
    <row r="9" spans="1:13" ht="15.6" customHeight="1" x14ac:dyDescent="0.25">
      <c r="A9" s="448" t="s">
        <v>539</v>
      </c>
      <c r="B9" s="154" t="s">
        <v>223</v>
      </c>
      <c r="C9" s="454">
        <f>'1-33. melléklet'!E266</f>
        <v>91224734</v>
      </c>
      <c r="D9" s="454">
        <f>'1-33. melléklet'!F266</f>
        <v>96952496</v>
      </c>
      <c r="E9" s="454">
        <f>'1-33. melléklet'!G266</f>
        <v>102679432</v>
      </c>
      <c r="F9" s="510" t="s">
        <v>232</v>
      </c>
      <c r="G9" s="510"/>
      <c r="H9" s="512">
        <f>'1-33. melléklet'!E529</f>
        <v>484521346</v>
      </c>
      <c r="I9" s="512"/>
      <c r="J9" s="451">
        <f>SUM('1-33. melléklet'!F743)</f>
        <v>543731001</v>
      </c>
      <c r="K9" s="452">
        <f>SUM('1-33. melléklet'!G743)</f>
        <v>459512137</v>
      </c>
      <c r="M9" s="455"/>
    </row>
    <row r="10" spans="1:13" ht="31.5" x14ac:dyDescent="0.25">
      <c r="A10" s="448" t="s">
        <v>540</v>
      </c>
      <c r="B10" s="154" t="s">
        <v>224</v>
      </c>
      <c r="C10" s="454">
        <f>'1-33. melléklet'!E276</f>
        <v>0</v>
      </c>
      <c r="D10" s="454">
        <f>'1-33. melléklet'!F276</f>
        <v>744000</v>
      </c>
      <c r="E10" s="454">
        <f>'1-33. melléklet'!G276</f>
        <v>744000</v>
      </c>
      <c r="F10" s="510" t="s">
        <v>233</v>
      </c>
      <c r="G10" s="510"/>
      <c r="H10" s="512">
        <f>'1-33. melléklet'!E530</f>
        <v>7140000</v>
      </c>
      <c r="I10" s="512"/>
      <c r="J10" s="451">
        <f>SUM('1-33. melléklet'!F744)</f>
        <v>8944227</v>
      </c>
      <c r="K10" s="452">
        <f>SUM('1-33. melléklet'!G744)</f>
        <v>8189807</v>
      </c>
      <c r="M10" s="456"/>
    </row>
    <row r="11" spans="1:13" ht="16.149999999999999" customHeight="1" x14ac:dyDescent="0.25">
      <c r="A11" s="448" t="s">
        <v>541</v>
      </c>
      <c r="B11" s="154" t="s">
        <v>225</v>
      </c>
      <c r="C11" s="454">
        <f>SUM('1-33. melléklet'!E286)</f>
        <v>261788971</v>
      </c>
      <c r="D11" s="454">
        <f>SUM('1-33. melléklet'!F286)</f>
        <v>242890783</v>
      </c>
      <c r="E11" s="454">
        <f>SUM('1-33. melléklet'!G286)</f>
        <v>264176079</v>
      </c>
      <c r="F11" s="510" t="s">
        <v>234</v>
      </c>
      <c r="G11" s="510"/>
      <c r="H11" s="512">
        <f>'1-33. melléklet'!E531</f>
        <v>120276000</v>
      </c>
      <c r="I11" s="512"/>
      <c r="J11" s="451">
        <f>SUM('1-33. melléklet'!F745)</f>
        <v>93102959</v>
      </c>
      <c r="K11" s="452">
        <f>SUM('1-33. melléklet'!G745)</f>
        <v>68829386</v>
      </c>
      <c r="M11" s="456"/>
    </row>
    <row r="12" spans="1:13" x14ac:dyDescent="0.25">
      <c r="A12" s="448" t="s">
        <v>542</v>
      </c>
      <c r="B12" s="154"/>
      <c r="C12" s="457"/>
      <c r="D12" s="454"/>
      <c r="E12" s="454"/>
      <c r="F12" s="510" t="s">
        <v>245</v>
      </c>
      <c r="G12" s="510"/>
      <c r="H12" s="512">
        <f>'1-33. melléklet'!E732</f>
        <v>0</v>
      </c>
      <c r="I12" s="512"/>
      <c r="J12" s="452">
        <v>0</v>
      </c>
      <c r="K12" s="452"/>
      <c r="M12" s="455"/>
    </row>
    <row r="13" spans="1:13" x14ac:dyDescent="0.25">
      <c r="A13" s="448" t="s">
        <v>543</v>
      </c>
      <c r="B13" s="154"/>
      <c r="C13" s="457"/>
      <c r="D13" s="457"/>
      <c r="E13" s="457"/>
      <c r="F13" s="510" t="s">
        <v>244</v>
      </c>
      <c r="G13" s="510"/>
      <c r="H13" s="511">
        <v>0</v>
      </c>
      <c r="I13" s="511"/>
      <c r="J13" s="458">
        <v>0</v>
      </c>
      <c r="K13" s="459"/>
      <c r="M13" s="456"/>
    </row>
    <row r="14" spans="1:13" ht="18" customHeight="1" x14ac:dyDescent="0.25">
      <c r="A14" s="448" t="s">
        <v>545</v>
      </c>
      <c r="B14" s="329" t="s">
        <v>674</v>
      </c>
      <c r="C14" s="457">
        <f>C7+C8+C9+C10+C12+C11</f>
        <v>1433182608</v>
      </c>
      <c r="D14" s="457">
        <f>D7+D8+D9+D10+D11</f>
        <v>1472391342</v>
      </c>
      <c r="E14" s="457">
        <f>E7+E8+E9+E10+E11</f>
        <v>1522798449</v>
      </c>
      <c r="F14" s="516" t="s">
        <v>675</v>
      </c>
      <c r="G14" s="516"/>
      <c r="H14" s="522">
        <f>SUM(H7:I13)</f>
        <v>1246212376</v>
      </c>
      <c r="I14" s="522"/>
      <c r="J14" s="460">
        <f>SUM(J7:J13)</f>
        <v>1302490675</v>
      </c>
      <c r="K14" s="460">
        <f>SUM(K7:K13)</f>
        <v>1147924618</v>
      </c>
      <c r="M14" s="456"/>
    </row>
    <row r="15" spans="1:13" x14ac:dyDescent="0.25">
      <c r="A15" s="448" t="s">
        <v>546</v>
      </c>
      <c r="B15" s="461"/>
      <c r="C15" s="457"/>
      <c r="D15" s="457"/>
      <c r="E15" s="457"/>
      <c r="F15" s="516"/>
      <c r="G15" s="516"/>
      <c r="H15" s="522"/>
      <c r="I15" s="522"/>
      <c r="J15" s="210"/>
      <c r="K15" s="210"/>
      <c r="M15" s="456"/>
    </row>
    <row r="16" spans="1:13" ht="31.5" x14ac:dyDescent="0.25">
      <c r="A16" s="448" t="s">
        <v>547</v>
      </c>
      <c r="B16" s="154" t="s">
        <v>226</v>
      </c>
      <c r="C16" s="454">
        <f>'1-33. melléklet'!E237</f>
        <v>0</v>
      </c>
      <c r="D16" s="454">
        <f>'1-33. melléklet'!F237</f>
        <v>47159180</v>
      </c>
      <c r="E16" s="454">
        <f>'1-33. melléklet'!G237</f>
        <v>47159180</v>
      </c>
      <c r="F16" s="516" t="s">
        <v>676</v>
      </c>
      <c r="G16" s="516"/>
      <c r="H16" s="517"/>
      <c r="I16" s="517"/>
      <c r="J16" s="462"/>
      <c r="K16" s="112"/>
      <c r="M16" s="456"/>
    </row>
    <row r="17" spans="1:13" x14ac:dyDescent="0.25">
      <c r="A17" s="448" t="s">
        <v>548</v>
      </c>
      <c r="B17" s="154" t="s">
        <v>227</v>
      </c>
      <c r="C17" s="454">
        <f>'1-33. melléklet'!E269</f>
        <v>158647862</v>
      </c>
      <c r="D17" s="454">
        <f>'1-33. melléklet'!F269</f>
        <v>100615398</v>
      </c>
      <c r="E17" s="454">
        <f>'1-33. melléklet'!G269</f>
        <v>60038378</v>
      </c>
      <c r="F17" s="510" t="s">
        <v>236</v>
      </c>
      <c r="G17" s="510"/>
      <c r="H17" s="514">
        <f>'1-33. melléklet'!E747</f>
        <v>298638634</v>
      </c>
      <c r="I17" s="515"/>
      <c r="J17" s="463">
        <f>SUM('1-33. melléklet'!F747)</f>
        <v>219301420</v>
      </c>
      <c r="K17" s="463">
        <f>SUM('1-33. melléklet'!G747)</f>
        <v>43940970</v>
      </c>
      <c r="M17" s="455"/>
    </row>
    <row r="18" spans="1:13" ht="31.5" x14ac:dyDescent="0.25">
      <c r="A18" s="448" t="s">
        <v>549</v>
      </c>
      <c r="B18" s="154" t="s">
        <v>228</v>
      </c>
      <c r="C18" s="454">
        <f>'1-33. melléklet'!E278</f>
        <v>0</v>
      </c>
      <c r="D18" s="454"/>
      <c r="E18" s="454">
        <f>'1-33. melléklet'!G278</f>
        <v>0</v>
      </c>
      <c r="F18" s="510" t="s">
        <v>237</v>
      </c>
      <c r="G18" s="510"/>
      <c r="H18" s="514">
        <f>'1-33. melléklet'!E748</f>
        <v>0</v>
      </c>
      <c r="I18" s="515"/>
      <c r="J18" s="463">
        <f>SUM('1-33. melléklet'!F748)</f>
        <v>37462954</v>
      </c>
      <c r="K18" s="463">
        <f>SUM('1-33. melléklet'!G748)</f>
        <v>34845844</v>
      </c>
      <c r="M18" s="455"/>
    </row>
    <row r="19" spans="1:13" x14ac:dyDescent="0.25">
      <c r="A19" s="448" t="s">
        <v>550</v>
      </c>
      <c r="B19" s="154" t="s">
        <v>229</v>
      </c>
      <c r="C19" s="454"/>
      <c r="D19" s="454"/>
      <c r="E19" s="454"/>
      <c r="F19" s="510" t="s">
        <v>238</v>
      </c>
      <c r="G19" s="510"/>
      <c r="H19" s="513">
        <f>'1-33. melléklet'!E535</f>
        <v>0</v>
      </c>
      <c r="I19" s="513"/>
      <c r="J19" s="463">
        <f>'1-33. melléklet'!G535</f>
        <v>0</v>
      </c>
      <c r="K19" s="463"/>
      <c r="M19" s="456"/>
    </row>
    <row r="20" spans="1:13" x14ac:dyDescent="0.25">
      <c r="A20" s="448"/>
      <c r="B20" s="154"/>
      <c r="C20" s="454"/>
      <c r="D20" s="454"/>
      <c r="E20" s="454"/>
      <c r="F20" s="518" t="s">
        <v>837</v>
      </c>
      <c r="G20" s="519"/>
      <c r="H20" s="514">
        <v>0</v>
      </c>
      <c r="I20" s="515"/>
      <c r="J20" s="463">
        <v>0</v>
      </c>
      <c r="K20" s="463">
        <f>'1-33. melléklet'!G750</f>
        <v>0</v>
      </c>
      <c r="M20" s="456"/>
    </row>
    <row r="21" spans="1:13" ht="31.5" x14ac:dyDescent="0.25">
      <c r="A21" s="448" t="s">
        <v>551</v>
      </c>
      <c r="B21" s="461" t="s">
        <v>499</v>
      </c>
      <c r="C21" s="454"/>
      <c r="D21" s="464"/>
      <c r="E21" s="457"/>
      <c r="F21" s="510" t="s">
        <v>246</v>
      </c>
      <c r="G21" s="510"/>
      <c r="H21" s="513">
        <f>SUM('1-33. melléklet'!E532)</f>
        <v>46979460</v>
      </c>
      <c r="I21" s="513"/>
      <c r="J21" s="463">
        <f>SUM('1-33. melléklet'!F746)</f>
        <v>39559622</v>
      </c>
      <c r="K21" s="463">
        <f>SUM('1-33. melléklet'!G746)</f>
        <v>0</v>
      </c>
      <c r="M21" s="456"/>
    </row>
    <row r="22" spans="1:13" ht="31.5" x14ac:dyDescent="0.25">
      <c r="A22" s="448" t="s">
        <v>552</v>
      </c>
      <c r="B22" s="329" t="s">
        <v>678</v>
      </c>
      <c r="C22" s="457">
        <f>SUM(C16:C21)</f>
        <v>158647862</v>
      </c>
      <c r="D22" s="457">
        <f>SUM(D16:D21)</f>
        <v>147774578</v>
      </c>
      <c r="E22" s="457">
        <f>SUM(E16:E21)</f>
        <v>107197558</v>
      </c>
      <c r="F22" s="516" t="s">
        <v>679</v>
      </c>
      <c r="G22" s="516"/>
      <c r="H22" s="527">
        <f>SUM(H17:I21)</f>
        <v>345618094</v>
      </c>
      <c r="I22" s="527"/>
      <c r="J22" s="460">
        <f>SUM(J17:J21)</f>
        <v>296323996</v>
      </c>
      <c r="K22" s="460">
        <f>SUM(K17:K21)</f>
        <v>78786814</v>
      </c>
      <c r="M22" s="456"/>
    </row>
    <row r="23" spans="1:13" x14ac:dyDescent="0.25">
      <c r="A23" s="448" t="s">
        <v>553</v>
      </c>
      <c r="B23" s="154" t="s">
        <v>1035</v>
      </c>
      <c r="C23" s="457">
        <f>SUM('1-33. melléklet'!E66)</f>
        <v>100000000</v>
      </c>
      <c r="D23" s="457">
        <v>100000000</v>
      </c>
      <c r="E23" s="457">
        <v>100000000</v>
      </c>
      <c r="F23" s="528" t="s">
        <v>235</v>
      </c>
      <c r="G23" s="529"/>
      <c r="H23" s="530">
        <v>100000000</v>
      </c>
      <c r="I23" s="531"/>
      <c r="J23" s="460">
        <f>SUM('1-33. melléklet'!F753)</f>
        <v>121351249</v>
      </c>
      <c r="K23" s="460">
        <f>SUM('1-33. melléklet'!G753)</f>
        <v>121351249</v>
      </c>
      <c r="M23" s="456"/>
    </row>
    <row r="24" spans="1:13" x14ac:dyDescent="0.25">
      <c r="A24" s="448" t="s">
        <v>554</v>
      </c>
      <c r="B24" s="329" t="s">
        <v>593</v>
      </c>
      <c r="C24" s="457">
        <f>C14+C22+C23</f>
        <v>1691830470</v>
      </c>
      <c r="D24" s="457">
        <f t="shared" ref="D24:E24" si="0">D14+D22+D23</f>
        <v>1720165920</v>
      </c>
      <c r="E24" s="457">
        <f t="shared" si="0"/>
        <v>1729996007</v>
      </c>
      <c r="F24" s="516" t="s">
        <v>680</v>
      </c>
      <c r="G24" s="516"/>
      <c r="H24" s="527">
        <f>H14+H22+H23</f>
        <v>1691830470</v>
      </c>
      <c r="I24" s="527"/>
      <c r="J24" s="460">
        <f>J14+J22+J23</f>
        <v>1720165920</v>
      </c>
      <c r="K24" s="460">
        <f>K14+K22+K23</f>
        <v>1348062681</v>
      </c>
      <c r="M24" s="456"/>
    </row>
    <row r="25" spans="1:13" x14ac:dyDescent="0.25">
      <c r="K25" s="268"/>
      <c r="M25" s="268"/>
    </row>
    <row r="26" spans="1:13" x14ac:dyDescent="0.25">
      <c r="D26" s="136"/>
      <c r="M26" s="268"/>
    </row>
    <row r="27" spans="1:13" x14ac:dyDescent="0.25">
      <c r="D27" s="136"/>
      <c r="J27" s="136"/>
      <c r="M27" s="268"/>
    </row>
    <row r="28" spans="1:13" x14ac:dyDescent="0.25">
      <c r="D28" s="136"/>
      <c r="M28" s="268"/>
    </row>
    <row r="29" spans="1:13" x14ac:dyDescent="0.25">
      <c r="F29" s="136">
        <f>D24-J24</f>
        <v>0</v>
      </c>
      <c r="J29" s="136"/>
      <c r="M29" s="268"/>
    </row>
    <row r="30" spans="1:13" x14ac:dyDescent="0.25">
      <c r="I30" s="136"/>
      <c r="M30" s="268"/>
    </row>
    <row r="31" spans="1:13" x14ac:dyDescent="0.25">
      <c r="M31" s="268"/>
    </row>
  </sheetData>
  <mergeCells count="43">
    <mergeCell ref="F24:G24"/>
    <mergeCell ref="H24:I24"/>
    <mergeCell ref="F19:G19"/>
    <mergeCell ref="H19:I19"/>
    <mergeCell ref="F21:G21"/>
    <mergeCell ref="F23:G23"/>
    <mergeCell ref="H23:I23"/>
    <mergeCell ref="F22:G22"/>
    <mergeCell ref="H22:I22"/>
    <mergeCell ref="E1:K1"/>
    <mergeCell ref="B2:I2"/>
    <mergeCell ref="F5:G5"/>
    <mergeCell ref="H5:I5"/>
    <mergeCell ref="G4:K4"/>
    <mergeCell ref="F6:G6"/>
    <mergeCell ref="H6:I6"/>
    <mergeCell ref="F15:G15"/>
    <mergeCell ref="H15:I15"/>
    <mergeCell ref="F10:G10"/>
    <mergeCell ref="H10:I10"/>
    <mergeCell ref="F14:G14"/>
    <mergeCell ref="H14:I14"/>
    <mergeCell ref="F11:G11"/>
    <mergeCell ref="H11:I11"/>
    <mergeCell ref="F12:G12"/>
    <mergeCell ref="H12:I12"/>
    <mergeCell ref="F7:G7"/>
    <mergeCell ref="H7:I7"/>
    <mergeCell ref="F8:G8"/>
    <mergeCell ref="H8:I8"/>
    <mergeCell ref="F13:G13"/>
    <mergeCell ref="H13:I13"/>
    <mergeCell ref="F9:G9"/>
    <mergeCell ref="H9:I9"/>
    <mergeCell ref="H21:I21"/>
    <mergeCell ref="H17:I17"/>
    <mergeCell ref="F18:G18"/>
    <mergeCell ref="H18:I18"/>
    <mergeCell ref="F16:G16"/>
    <mergeCell ref="H16:I16"/>
    <mergeCell ref="F17:G17"/>
    <mergeCell ref="F20:G20"/>
    <mergeCell ref="H20:I20"/>
  </mergeCells>
  <phoneticPr fontId="10" type="noConversion"/>
  <pageMargins left="0.7" right="0.7" top="0.75" bottom="0.75" header="0.3" footer="0.3"/>
  <pageSetup paperSize="9" scale="68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view="pageBreakPreview" zoomScale="60" zoomScaleNormal="100" workbookViewId="0">
      <selection activeCell="C1" sqref="C1:E1"/>
    </sheetView>
  </sheetViews>
  <sheetFormatPr defaultRowHeight="15.75" x14ac:dyDescent="0.25"/>
  <cols>
    <col min="1" max="1" width="8.140625" style="465" customWidth="1"/>
    <col min="2" max="2" width="41" style="465" customWidth="1"/>
    <col min="3" max="3" width="19.140625" style="465" customWidth="1"/>
    <col min="4" max="4" width="13.85546875" style="465" customWidth="1"/>
    <col min="5" max="5" width="18.7109375" style="465" customWidth="1"/>
    <col min="6" max="6" width="10.85546875" style="465" bestFit="1" customWidth="1"/>
    <col min="7" max="256" width="9.140625" style="465"/>
    <col min="257" max="257" width="8.140625" style="465" customWidth="1"/>
    <col min="258" max="258" width="41" style="465" customWidth="1"/>
    <col min="259" max="261" width="32.85546875" style="465" customWidth="1"/>
    <col min="262" max="512" width="9.140625" style="465"/>
    <col min="513" max="513" width="8.140625" style="465" customWidth="1"/>
    <col min="514" max="514" width="41" style="465" customWidth="1"/>
    <col min="515" max="517" width="32.85546875" style="465" customWidth="1"/>
    <col min="518" max="768" width="9.140625" style="465"/>
    <col min="769" max="769" width="8.140625" style="465" customWidth="1"/>
    <col min="770" max="770" width="41" style="465" customWidth="1"/>
    <col min="771" max="773" width="32.85546875" style="465" customWidth="1"/>
    <col min="774" max="1024" width="9.140625" style="465"/>
    <col min="1025" max="1025" width="8.140625" style="465" customWidth="1"/>
    <col min="1026" max="1026" width="41" style="465" customWidth="1"/>
    <col min="1027" max="1029" width="32.85546875" style="465" customWidth="1"/>
    <col min="1030" max="1280" width="9.140625" style="465"/>
    <col min="1281" max="1281" width="8.140625" style="465" customWidth="1"/>
    <col min="1282" max="1282" width="41" style="465" customWidth="1"/>
    <col min="1283" max="1285" width="32.85546875" style="465" customWidth="1"/>
    <col min="1286" max="1536" width="9.140625" style="465"/>
    <col min="1537" max="1537" width="8.140625" style="465" customWidth="1"/>
    <col min="1538" max="1538" width="41" style="465" customWidth="1"/>
    <col min="1539" max="1541" width="32.85546875" style="465" customWidth="1"/>
    <col min="1542" max="1792" width="9.140625" style="465"/>
    <col min="1793" max="1793" width="8.140625" style="465" customWidth="1"/>
    <col min="1794" max="1794" width="41" style="465" customWidth="1"/>
    <col min="1795" max="1797" width="32.85546875" style="465" customWidth="1"/>
    <col min="1798" max="2048" width="9.140625" style="465"/>
    <col min="2049" max="2049" width="8.140625" style="465" customWidth="1"/>
    <col min="2050" max="2050" width="41" style="465" customWidth="1"/>
    <col min="2051" max="2053" width="32.85546875" style="465" customWidth="1"/>
    <col min="2054" max="2304" width="9.140625" style="465"/>
    <col min="2305" max="2305" width="8.140625" style="465" customWidth="1"/>
    <col min="2306" max="2306" width="41" style="465" customWidth="1"/>
    <col min="2307" max="2309" width="32.85546875" style="465" customWidth="1"/>
    <col min="2310" max="2560" width="9.140625" style="465"/>
    <col min="2561" max="2561" width="8.140625" style="465" customWidth="1"/>
    <col min="2562" max="2562" width="41" style="465" customWidth="1"/>
    <col min="2563" max="2565" width="32.85546875" style="465" customWidth="1"/>
    <col min="2566" max="2816" width="9.140625" style="465"/>
    <col min="2817" max="2817" width="8.140625" style="465" customWidth="1"/>
    <col min="2818" max="2818" width="41" style="465" customWidth="1"/>
    <col min="2819" max="2821" width="32.85546875" style="465" customWidth="1"/>
    <col min="2822" max="3072" width="9.140625" style="465"/>
    <col min="3073" max="3073" width="8.140625" style="465" customWidth="1"/>
    <col min="3074" max="3074" width="41" style="465" customWidth="1"/>
    <col min="3075" max="3077" width="32.85546875" style="465" customWidth="1"/>
    <col min="3078" max="3328" width="9.140625" style="465"/>
    <col min="3329" max="3329" width="8.140625" style="465" customWidth="1"/>
    <col min="3330" max="3330" width="41" style="465" customWidth="1"/>
    <col min="3331" max="3333" width="32.85546875" style="465" customWidth="1"/>
    <col min="3334" max="3584" width="9.140625" style="465"/>
    <col min="3585" max="3585" width="8.140625" style="465" customWidth="1"/>
    <col min="3586" max="3586" width="41" style="465" customWidth="1"/>
    <col min="3587" max="3589" width="32.85546875" style="465" customWidth="1"/>
    <col min="3590" max="3840" width="9.140625" style="465"/>
    <col min="3841" max="3841" width="8.140625" style="465" customWidth="1"/>
    <col min="3842" max="3842" width="41" style="465" customWidth="1"/>
    <col min="3843" max="3845" width="32.85546875" style="465" customWidth="1"/>
    <col min="3846" max="4096" width="9.140625" style="465"/>
    <col min="4097" max="4097" width="8.140625" style="465" customWidth="1"/>
    <col min="4098" max="4098" width="41" style="465" customWidth="1"/>
    <col min="4099" max="4101" width="32.85546875" style="465" customWidth="1"/>
    <col min="4102" max="4352" width="9.140625" style="465"/>
    <col min="4353" max="4353" width="8.140625" style="465" customWidth="1"/>
    <col min="4354" max="4354" width="41" style="465" customWidth="1"/>
    <col min="4355" max="4357" width="32.85546875" style="465" customWidth="1"/>
    <col min="4358" max="4608" width="9.140625" style="465"/>
    <col min="4609" max="4609" width="8.140625" style="465" customWidth="1"/>
    <col min="4610" max="4610" width="41" style="465" customWidth="1"/>
    <col min="4611" max="4613" width="32.85546875" style="465" customWidth="1"/>
    <col min="4614" max="4864" width="9.140625" style="465"/>
    <col min="4865" max="4865" width="8.140625" style="465" customWidth="1"/>
    <col min="4866" max="4866" width="41" style="465" customWidth="1"/>
    <col min="4867" max="4869" width="32.85546875" style="465" customWidth="1"/>
    <col min="4870" max="5120" width="9.140625" style="465"/>
    <col min="5121" max="5121" width="8.140625" style="465" customWidth="1"/>
    <col min="5122" max="5122" width="41" style="465" customWidth="1"/>
    <col min="5123" max="5125" width="32.85546875" style="465" customWidth="1"/>
    <col min="5126" max="5376" width="9.140625" style="465"/>
    <col min="5377" max="5377" width="8.140625" style="465" customWidth="1"/>
    <col min="5378" max="5378" width="41" style="465" customWidth="1"/>
    <col min="5379" max="5381" width="32.85546875" style="465" customWidth="1"/>
    <col min="5382" max="5632" width="9.140625" style="465"/>
    <col min="5633" max="5633" width="8.140625" style="465" customWidth="1"/>
    <col min="5634" max="5634" width="41" style="465" customWidth="1"/>
    <col min="5635" max="5637" width="32.85546875" style="465" customWidth="1"/>
    <col min="5638" max="5888" width="9.140625" style="465"/>
    <col min="5889" max="5889" width="8.140625" style="465" customWidth="1"/>
    <col min="5890" max="5890" width="41" style="465" customWidth="1"/>
    <col min="5891" max="5893" width="32.85546875" style="465" customWidth="1"/>
    <col min="5894" max="6144" width="9.140625" style="465"/>
    <col min="6145" max="6145" width="8.140625" style="465" customWidth="1"/>
    <col min="6146" max="6146" width="41" style="465" customWidth="1"/>
    <col min="6147" max="6149" width="32.85546875" style="465" customWidth="1"/>
    <col min="6150" max="6400" width="9.140625" style="465"/>
    <col min="6401" max="6401" width="8.140625" style="465" customWidth="1"/>
    <col min="6402" max="6402" width="41" style="465" customWidth="1"/>
    <col min="6403" max="6405" width="32.85546875" style="465" customWidth="1"/>
    <col min="6406" max="6656" width="9.140625" style="465"/>
    <col min="6657" max="6657" width="8.140625" style="465" customWidth="1"/>
    <col min="6658" max="6658" width="41" style="465" customWidth="1"/>
    <col min="6659" max="6661" width="32.85546875" style="465" customWidth="1"/>
    <col min="6662" max="6912" width="9.140625" style="465"/>
    <col min="6913" max="6913" width="8.140625" style="465" customWidth="1"/>
    <col min="6914" max="6914" width="41" style="465" customWidth="1"/>
    <col min="6915" max="6917" width="32.85546875" style="465" customWidth="1"/>
    <col min="6918" max="7168" width="9.140625" style="465"/>
    <col min="7169" max="7169" width="8.140625" style="465" customWidth="1"/>
    <col min="7170" max="7170" width="41" style="465" customWidth="1"/>
    <col min="7171" max="7173" width="32.85546875" style="465" customWidth="1"/>
    <col min="7174" max="7424" width="9.140625" style="465"/>
    <col min="7425" max="7425" width="8.140625" style="465" customWidth="1"/>
    <col min="7426" max="7426" width="41" style="465" customWidth="1"/>
    <col min="7427" max="7429" width="32.85546875" style="465" customWidth="1"/>
    <col min="7430" max="7680" width="9.140625" style="465"/>
    <col min="7681" max="7681" width="8.140625" style="465" customWidth="1"/>
    <col min="7682" max="7682" width="41" style="465" customWidth="1"/>
    <col min="7683" max="7685" width="32.85546875" style="465" customWidth="1"/>
    <col min="7686" max="7936" width="9.140625" style="465"/>
    <col min="7937" max="7937" width="8.140625" style="465" customWidth="1"/>
    <col min="7938" max="7938" width="41" style="465" customWidth="1"/>
    <col min="7939" max="7941" width="32.85546875" style="465" customWidth="1"/>
    <col min="7942" max="8192" width="9.140625" style="465"/>
    <col min="8193" max="8193" width="8.140625" style="465" customWidth="1"/>
    <col min="8194" max="8194" width="41" style="465" customWidth="1"/>
    <col min="8195" max="8197" width="32.85546875" style="465" customWidth="1"/>
    <col min="8198" max="8448" width="9.140625" style="465"/>
    <col min="8449" max="8449" width="8.140625" style="465" customWidth="1"/>
    <col min="8450" max="8450" width="41" style="465" customWidth="1"/>
    <col min="8451" max="8453" width="32.85546875" style="465" customWidth="1"/>
    <col min="8454" max="8704" width="9.140625" style="465"/>
    <col min="8705" max="8705" width="8.140625" style="465" customWidth="1"/>
    <col min="8706" max="8706" width="41" style="465" customWidth="1"/>
    <col min="8707" max="8709" width="32.85546875" style="465" customWidth="1"/>
    <col min="8710" max="8960" width="9.140625" style="465"/>
    <col min="8961" max="8961" width="8.140625" style="465" customWidth="1"/>
    <col min="8962" max="8962" width="41" style="465" customWidth="1"/>
    <col min="8963" max="8965" width="32.85546875" style="465" customWidth="1"/>
    <col min="8966" max="9216" width="9.140625" style="465"/>
    <col min="9217" max="9217" width="8.140625" style="465" customWidth="1"/>
    <col min="9218" max="9218" width="41" style="465" customWidth="1"/>
    <col min="9219" max="9221" width="32.85546875" style="465" customWidth="1"/>
    <col min="9222" max="9472" width="9.140625" style="465"/>
    <col min="9473" max="9473" width="8.140625" style="465" customWidth="1"/>
    <col min="9474" max="9474" width="41" style="465" customWidth="1"/>
    <col min="9475" max="9477" width="32.85546875" style="465" customWidth="1"/>
    <col min="9478" max="9728" width="9.140625" style="465"/>
    <col min="9729" max="9729" width="8.140625" style="465" customWidth="1"/>
    <col min="9730" max="9730" width="41" style="465" customWidth="1"/>
    <col min="9731" max="9733" width="32.85546875" style="465" customWidth="1"/>
    <col min="9734" max="9984" width="9.140625" style="465"/>
    <col min="9985" max="9985" width="8.140625" style="465" customWidth="1"/>
    <col min="9986" max="9986" width="41" style="465" customWidth="1"/>
    <col min="9987" max="9989" width="32.85546875" style="465" customWidth="1"/>
    <col min="9990" max="10240" width="9.140625" style="465"/>
    <col min="10241" max="10241" width="8.140625" style="465" customWidth="1"/>
    <col min="10242" max="10242" width="41" style="465" customWidth="1"/>
    <col min="10243" max="10245" width="32.85546875" style="465" customWidth="1"/>
    <col min="10246" max="10496" width="9.140625" style="465"/>
    <col min="10497" max="10497" width="8.140625" style="465" customWidth="1"/>
    <col min="10498" max="10498" width="41" style="465" customWidth="1"/>
    <col min="10499" max="10501" width="32.85546875" style="465" customWidth="1"/>
    <col min="10502" max="10752" width="9.140625" style="465"/>
    <col min="10753" max="10753" width="8.140625" style="465" customWidth="1"/>
    <col min="10754" max="10754" width="41" style="465" customWidth="1"/>
    <col min="10755" max="10757" width="32.85546875" style="465" customWidth="1"/>
    <col min="10758" max="11008" width="9.140625" style="465"/>
    <col min="11009" max="11009" width="8.140625" style="465" customWidth="1"/>
    <col min="11010" max="11010" width="41" style="465" customWidth="1"/>
    <col min="11011" max="11013" width="32.85546875" style="465" customWidth="1"/>
    <col min="11014" max="11264" width="9.140625" style="465"/>
    <col min="11265" max="11265" width="8.140625" style="465" customWidth="1"/>
    <col min="11266" max="11266" width="41" style="465" customWidth="1"/>
    <col min="11267" max="11269" width="32.85546875" style="465" customWidth="1"/>
    <col min="11270" max="11520" width="9.140625" style="465"/>
    <col min="11521" max="11521" width="8.140625" style="465" customWidth="1"/>
    <col min="11522" max="11522" width="41" style="465" customWidth="1"/>
    <col min="11523" max="11525" width="32.85546875" style="465" customWidth="1"/>
    <col min="11526" max="11776" width="9.140625" style="465"/>
    <col min="11777" max="11777" width="8.140625" style="465" customWidth="1"/>
    <col min="11778" max="11778" width="41" style="465" customWidth="1"/>
    <col min="11779" max="11781" width="32.85546875" style="465" customWidth="1"/>
    <col min="11782" max="12032" width="9.140625" style="465"/>
    <col min="12033" max="12033" width="8.140625" style="465" customWidth="1"/>
    <col min="12034" max="12034" width="41" style="465" customWidth="1"/>
    <col min="12035" max="12037" width="32.85546875" style="465" customWidth="1"/>
    <col min="12038" max="12288" width="9.140625" style="465"/>
    <col min="12289" max="12289" width="8.140625" style="465" customWidth="1"/>
    <col min="12290" max="12290" width="41" style="465" customWidth="1"/>
    <col min="12291" max="12293" width="32.85546875" style="465" customWidth="1"/>
    <col min="12294" max="12544" width="9.140625" style="465"/>
    <col min="12545" max="12545" width="8.140625" style="465" customWidth="1"/>
    <col min="12546" max="12546" width="41" style="465" customWidth="1"/>
    <col min="12547" max="12549" width="32.85546875" style="465" customWidth="1"/>
    <col min="12550" max="12800" width="9.140625" style="465"/>
    <col min="12801" max="12801" width="8.140625" style="465" customWidth="1"/>
    <col min="12802" max="12802" width="41" style="465" customWidth="1"/>
    <col min="12803" max="12805" width="32.85546875" style="465" customWidth="1"/>
    <col min="12806" max="13056" width="9.140625" style="465"/>
    <col min="13057" max="13057" width="8.140625" style="465" customWidth="1"/>
    <col min="13058" max="13058" width="41" style="465" customWidth="1"/>
    <col min="13059" max="13061" width="32.85546875" style="465" customWidth="1"/>
    <col min="13062" max="13312" width="9.140625" style="465"/>
    <col min="13313" max="13313" width="8.140625" style="465" customWidth="1"/>
    <col min="13314" max="13314" width="41" style="465" customWidth="1"/>
    <col min="13315" max="13317" width="32.85546875" style="465" customWidth="1"/>
    <col min="13318" max="13568" width="9.140625" style="465"/>
    <col min="13569" max="13569" width="8.140625" style="465" customWidth="1"/>
    <col min="13570" max="13570" width="41" style="465" customWidth="1"/>
    <col min="13571" max="13573" width="32.85546875" style="465" customWidth="1"/>
    <col min="13574" max="13824" width="9.140625" style="465"/>
    <col min="13825" max="13825" width="8.140625" style="465" customWidth="1"/>
    <col min="13826" max="13826" width="41" style="465" customWidth="1"/>
    <col min="13827" max="13829" width="32.85546875" style="465" customWidth="1"/>
    <col min="13830" max="14080" width="9.140625" style="465"/>
    <col min="14081" max="14081" width="8.140625" style="465" customWidth="1"/>
    <col min="14082" max="14082" width="41" style="465" customWidth="1"/>
    <col min="14083" max="14085" width="32.85546875" style="465" customWidth="1"/>
    <col min="14086" max="14336" width="9.140625" style="465"/>
    <col min="14337" max="14337" width="8.140625" style="465" customWidth="1"/>
    <col min="14338" max="14338" width="41" style="465" customWidth="1"/>
    <col min="14339" max="14341" width="32.85546875" style="465" customWidth="1"/>
    <col min="14342" max="14592" width="9.140625" style="465"/>
    <col min="14593" max="14593" width="8.140625" style="465" customWidth="1"/>
    <col min="14594" max="14594" width="41" style="465" customWidth="1"/>
    <col min="14595" max="14597" width="32.85546875" style="465" customWidth="1"/>
    <col min="14598" max="14848" width="9.140625" style="465"/>
    <col min="14849" max="14849" width="8.140625" style="465" customWidth="1"/>
    <col min="14850" max="14850" width="41" style="465" customWidth="1"/>
    <col min="14851" max="14853" width="32.85546875" style="465" customWidth="1"/>
    <col min="14854" max="15104" width="9.140625" style="465"/>
    <col min="15105" max="15105" width="8.140625" style="465" customWidth="1"/>
    <col min="15106" max="15106" width="41" style="465" customWidth="1"/>
    <col min="15107" max="15109" width="32.85546875" style="465" customWidth="1"/>
    <col min="15110" max="15360" width="9.140625" style="465"/>
    <col min="15361" max="15361" width="8.140625" style="465" customWidth="1"/>
    <col min="15362" max="15362" width="41" style="465" customWidth="1"/>
    <col min="15363" max="15365" width="32.85546875" style="465" customWidth="1"/>
    <col min="15366" max="15616" width="9.140625" style="465"/>
    <col min="15617" max="15617" width="8.140625" style="465" customWidth="1"/>
    <col min="15618" max="15618" width="41" style="465" customWidth="1"/>
    <col min="15619" max="15621" width="32.85546875" style="465" customWidth="1"/>
    <col min="15622" max="15872" width="9.140625" style="465"/>
    <col min="15873" max="15873" width="8.140625" style="465" customWidth="1"/>
    <col min="15874" max="15874" width="41" style="465" customWidth="1"/>
    <col min="15875" max="15877" width="32.85546875" style="465" customWidth="1"/>
    <col min="15878" max="16128" width="9.140625" style="465"/>
    <col min="16129" max="16129" width="8.140625" style="465" customWidth="1"/>
    <col min="16130" max="16130" width="41" style="465" customWidth="1"/>
    <col min="16131" max="16133" width="32.85546875" style="465" customWidth="1"/>
    <col min="16134" max="16384" width="9.140625" style="465"/>
  </cols>
  <sheetData>
    <row r="1" spans="1:6" x14ac:dyDescent="0.25">
      <c r="C1" s="500" t="s">
        <v>1215</v>
      </c>
      <c r="D1" s="500"/>
      <c r="E1" s="500"/>
      <c r="F1" s="13"/>
    </row>
    <row r="2" spans="1:6" ht="15.75" customHeight="1" x14ac:dyDescent="0.25">
      <c r="A2" s="508" t="s">
        <v>882</v>
      </c>
      <c r="B2" s="508"/>
      <c r="C2" s="508"/>
      <c r="D2" s="508"/>
      <c r="E2" s="508"/>
      <c r="F2" s="7"/>
    </row>
    <row r="3" spans="1:6" ht="15.75" customHeight="1" x14ac:dyDescent="0.25">
      <c r="A3" s="438"/>
      <c r="B3" s="438"/>
      <c r="C3" s="438"/>
      <c r="D3" s="438"/>
      <c r="E3" s="117" t="s">
        <v>1034</v>
      </c>
      <c r="F3" s="7"/>
    </row>
    <row r="4" spans="1:6" s="471" customFormat="1" x14ac:dyDescent="0.25">
      <c r="A4" s="532" t="s">
        <v>907</v>
      </c>
      <c r="B4" s="533"/>
      <c r="C4" s="533"/>
      <c r="D4" s="533"/>
      <c r="E4" s="533"/>
    </row>
    <row r="5" spans="1:6" s="471" customFormat="1" ht="31.5" x14ac:dyDescent="0.25">
      <c r="A5" s="118"/>
      <c r="B5" s="118" t="s">
        <v>534</v>
      </c>
      <c r="C5" s="118" t="s">
        <v>282</v>
      </c>
      <c r="D5" s="118" t="s">
        <v>283</v>
      </c>
      <c r="E5" s="118" t="s">
        <v>284</v>
      </c>
    </row>
    <row r="6" spans="1:6" ht="31.5" x14ac:dyDescent="0.25">
      <c r="A6" s="476" t="s">
        <v>731</v>
      </c>
      <c r="B6" s="467" t="s">
        <v>285</v>
      </c>
      <c r="C6" s="468">
        <v>421142421</v>
      </c>
      <c r="D6" s="468">
        <v>0</v>
      </c>
      <c r="E6" s="468">
        <v>421142421</v>
      </c>
    </row>
    <row r="7" spans="1:6" x14ac:dyDescent="0.25">
      <c r="A7" s="476" t="s">
        <v>733</v>
      </c>
      <c r="B7" s="467" t="s">
        <v>908</v>
      </c>
      <c r="C7" s="468">
        <v>2356976</v>
      </c>
      <c r="D7" s="468">
        <v>0</v>
      </c>
      <c r="E7" s="468">
        <v>2356976</v>
      </c>
    </row>
    <row r="8" spans="1:6" ht="31.5" x14ac:dyDescent="0.25">
      <c r="A8" s="476" t="s">
        <v>735</v>
      </c>
      <c r="B8" s="467" t="s">
        <v>286</v>
      </c>
      <c r="C8" s="468">
        <v>4622724</v>
      </c>
      <c r="D8" s="468">
        <v>0</v>
      </c>
      <c r="E8" s="468">
        <v>4622724</v>
      </c>
    </row>
    <row r="9" spans="1:6" x14ac:dyDescent="0.25">
      <c r="A9" s="476" t="s">
        <v>736</v>
      </c>
      <c r="B9" s="467" t="s">
        <v>1106</v>
      </c>
      <c r="C9" s="468">
        <v>556000</v>
      </c>
      <c r="D9" s="468">
        <v>0</v>
      </c>
      <c r="E9" s="468">
        <v>556000</v>
      </c>
    </row>
    <row r="10" spans="1:6" x14ac:dyDescent="0.25">
      <c r="A10" s="476" t="s">
        <v>738</v>
      </c>
      <c r="B10" s="467" t="s">
        <v>287</v>
      </c>
      <c r="C10" s="468">
        <v>3203959</v>
      </c>
      <c r="D10" s="468">
        <v>0</v>
      </c>
      <c r="E10" s="468">
        <v>3203959</v>
      </c>
    </row>
    <row r="11" spans="1:6" x14ac:dyDescent="0.25">
      <c r="A11" s="476" t="s">
        <v>739</v>
      </c>
      <c r="B11" s="467" t="s">
        <v>288</v>
      </c>
      <c r="C11" s="468">
        <v>5140398</v>
      </c>
      <c r="D11" s="468">
        <v>0</v>
      </c>
      <c r="E11" s="468">
        <v>5140398</v>
      </c>
    </row>
    <row r="12" spans="1:6" x14ac:dyDescent="0.25">
      <c r="A12" s="476" t="s">
        <v>909</v>
      </c>
      <c r="B12" s="467" t="s">
        <v>289</v>
      </c>
      <c r="C12" s="468">
        <v>1184050</v>
      </c>
      <c r="D12" s="468">
        <v>0</v>
      </c>
      <c r="E12" s="468">
        <v>1184050</v>
      </c>
    </row>
    <row r="13" spans="1:6" x14ac:dyDescent="0.25">
      <c r="A13" s="476" t="s">
        <v>290</v>
      </c>
      <c r="B13" s="467" t="s">
        <v>291</v>
      </c>
      <c r="C13" s="468">
        <v>3100180</v>
      </c>
      <c r="D13" s="468">
        <v>0</v>
      </c>
      <c r="E13" s="468">
        <v>3100180</v>
      </c>
    </row>
    <row r="14" spans="1:6" x14ac:dyDescent="0.25">
      <c r="A14" s="476" t="s">
        <v>292</v>
      </c>
      <c r="B14" s="467" t="s">
        <v>293</v>
      </c>
      <c r="C14" s="468">
        <v>300000</v>
      </c>
      <c r="D14" s="468">
        <v>0</v>
      </c>
      <c r="E14" s="468">
        <v>300000</v>
      </c>
    </row>
    <row r="15" spans="1:6" ht="31.5" x14ac:dyDescent="0.25">
      <c r="A15" s="476" t="s">
        <v>294</v>
      </c>
      <c r="B15" s="467" t="s">
        <v>295</v>
      </c>
      <c r="C15" s="468">
        <v>24246012</v>
      </c>
      <c r="D15" s="468">
        <v>0</v>
      </c>
      <c r="E15" s="468">
        <v>24246012</v>
      </c>
    </row>
    <row r="16" spans="1:6" x14ac:dyDescent="0.25">
      <c r="A16" s="476" t="s">
        <v>296</v>
      </c>
      <c r="B16" s="467" t="s">
        <v>910</v>
      </c>
      <c r="C16" s="468">
        <v>246400</v>
      </c>
      <c r="D16" s="468">
        <v>0</v>
      </c>
      <c r="E16" s="468">
        <v>246400</v>
      </c>
    </row>
    <row r="17" spans="1:5" ht="31.5" x14ac:dyDescent="0.25">
      <c r="A17" s="476" t="s">
        <v>297</v>
      </c>
      <c r="B17" s="467" t="s">
        <v>298</v>
      </c>
      <c r="C17" s="468">
        <v>465852720</v>
      </c>
      <c r="D17" s="468">
        <v>0</v>
      </c>
      <c r="E17" s="468">
        <v>465852720</v>
      </c>
    </row>
    <row r="18" spans="1:5" x14ac:dyDescent="0.25">
      <c r="A18" s="476" t="s">
        <v>299</v>
      </c>
      <c r="B18" s="467" t="s">
        <v>300</v>
      </c>
      <c r="C18" s="468">
        <v>11510194</v>
      </c>
      <c r="D18" s="468">
        <v>0</v>
      </c>
      <c r="E18" s="468">
        <v>11510194</v>
      </c>
    </row>
    <row r="19" spans="1:5" ht="47.25" x14ac:dyDescent="0.25">
      <c r="A19" s="476" t="s">
        <v>301</v>
      </c>
      <c r="B19" s="467" t="s">
        <v>911</v>
      </c>
      <c r="C19" s="468">
        <v>19547239</v>
      </c>
      <c r="D19" s="468">
        <v>0</v>
      </c>
      <c r="E19" s="468">
        <v>19547239</v>
      </c>
    </row>
    <row r="20" spans="1:5" x14ac:dyDescent="0.25">
      <c r="A20" s="476" t="s">
        <v>912</v>
      </c>
      <c r="B20" s="467" t="s">
        <v>302</v>
      </c>
      <c r="C20" s="468">
        <v>28731292</v>
      </c>
      <c r="D20" s="468">
        <v>0</v>
      </c>
      <c r="E20" s="468">
        <v>28731292</v>
      </c>
    </row>
    <row r="21" spans="1:5" ht="31.5" x14ac:dyDescent="0.25">
      <c r="A21" s="476" t="s">
        <v>303</v>
      </c>
      <c r="B21" s="467" t="s">
        <v>304</v>
      </c>
      <c r="C21" s="468">
        <v>59788725</v>
      </c>
      <c r="D21" s="468">
        <v>0</v>
      </c>
      <c r="E21" s="468">
        <v>59788725</v>
      </c>
    </row>
    <row r="22" spans="1:5" x14ac:dyDescent="0.25">
      <c r="A22" s="477" t="s">
        <v>305</v>
      </c>
      <c r="B22" s="469" t="s">
        <v>306</v>
      </c>
      <c r="C22" s="470">
        <v>525641445</v>
      </c>
      <c r="D22" s="470">
        <v>0</v>
      </c>
      <c r="E22" s="470">
        <v>525641445</v>
      </c>
    </row>
    <row r="23" spans="1:5" ht="47.25" x14ac:dyDescent="0.25">
      <c r="A23" s="477" t="s">
        <v>307</v>
      </c>
      <c r="B23" s="469" t="s">
        <v>1107</v>
      </c>
      <c r="C23" s="470">
        <v>85751843</v>
      </c>
      <c r="D23" s="470">
        <v>0</v>
      </c>
      <c r="E23" s="470">
        <v>85751843</v>
      </c>
    </row>
    <row r="24" spans="1:5" x14ac:dyDescent="0.25">
      <c r="A24" s="476" t="s">
        <v>308</v>
      </c>
      <c r="B24" s="467" t="s">
        <v>913</v>
      </c>
      <c r="C24" s="468">
        <v>84199297</v>
      </c>
      <c r="D24" s="468">
        <v>0</v>
      </c>
      <c r="E24" s="468">
        <v>84199297</v>
      </c>
    </row>
    <row r="25" spans="1:5" x14ac:dyDescent="0.25">
      <c r="A25" s="476" t="s">
        <v>310</v>
      </c>
      <c r="B25" s="467" t="s">
        <v>914</v>
      </c>
      <c r="C25" s="468">
        <v>707926</v>
      </c>
      <c r="D25" s="468">
        <v>0</v>
      </c>
      <c r="E25" s="468">
        <v>707926</v>
      </c>
    </row>
    <row r="26" spans="1:5" ht="31.5" x14ac:dyDescent="0.25">
      <c r="A26" s="476" t="s">
        <v>360</v>
      </c>
      <c r="B26" s="467" t="s">
        <v>915</v>
      </c>
      <c r="C26" s="468">
        <v>844620</v>
      </c>
      <c r="D26" s="468">
        <v>0</v>
      </c>
      <c r="E26" s="468">
        <v>844620</v>
      </c>
    </row>
    <row r="27" spans="1:5" x14ac:dyDescent="0.25">
      <c r="A27" s="476" t="s">
        <v>312</v>
      </c>
      <c r="B27" s="467" t="s">
        <v>314</v>
      </c>
      <c r="C27" s="468">
        <v>9783226</v>
      </c>
      <c r="D27" s="468">
        <v>0</v>
      </c>
      <c r="E27" s="468">
        <v>9783226</v>
      </c>
    </row>
    <row r="28" spans="1:5" x14ac:dyDescent="0.25">
      <c r="A28" s="476" t="s">
        <v>313</v>
      </c>
      <c r="B28" s="467" t="s">
        <v>316</v>
      </c>
      <c r="C28" s="468">
        <v>18169399</v>
      </c>
      <c r="D28" s="468">
        <v>0</v>
      </c>
      <c r="E28" s="468">
        <v>18169399</v>
      </c>
    </row>
    <row r="29" spans="1:5" x14ac:dyDescent="0.25">
      <c r="A29" s="476" t="s">
        <v>361</v>
      </c>
      <c r="B29" s="467" t="s">
        <v>916</v>
      </c>
      <c r="C29" s="468">
        <v>27952625</v>
      </c>
      <c r="D29" s="468">
        <v>0</v>
      </c>
      <c r="E29" s="468">
        <v>27952625</v>
      </c>
    </row>
    <row r="30" spans="1:5" ht="31.5" x14ac:dyDescent="0.25">
      <c r="A30" s="476" t="s">
        <v>317</v>
      </c>
      <c r="B30" s="467" t="s">
        <v>318</v>
      </c>
      <c r="C30" s="468">
        <v>2192203</v>
      </c>
      <c r="D30" s="468">
        <v>0</v>
      </c>
      <c r="E30" s="468">
        <v>2192203</v>
      </c>
    </row>
    <row r="31" spans="1:5" ht="31.5" x14ac:dyDescent="0.25">
      <c r="A31" s="476" t="s">
        <v>917</v>
      </c>
      <c r="B31" s="467" t="s">
        <v>319</v>
      </c>
      <c r="C31" s="468">
        <v>8023064</v>
      </c>
      <c r="D31" s="468">
        <v>0</v>
      </c>
      <c r="E31" s="468">
        <v>8023064</v>
      </c>
    </row>
    <row r="32" spans="1:5" ht="31.5" x14ac:dyDescent="0.25">
      <c r="A32" s="476" t="s">
        <v>918</v>
      </c>
      <c r="B32" s="467" t="s">
        <v>919</v>
      </c>
      <c r="C32" s="468">
        <v>10215267</v>
      </c>
      <c r="D32" s="468">
        <v>0</v>
      </c>
      <c r="E32" s="468">
        <v>10215267</v>
      </c>
    </row>
    <row r="33" spans="1:5" x14ac:dyDescent="0.25">
      <c r="A33" s="476" t="s">
        <v>920</v>
      </c>
      <c r="B33" s="467" t="s">
        <v>320</v>
      </c>
      <c r="C33" s="468">
        <v>42232926</v>
      </c>
      <c r="D33" s="468">
        <v>0</v>
      </c>
      <c r="E33" s="468">
        <v>42232926</v>
      </c>
    </row>
    <row r="34" spans="1:5" x14ac:dyDescent="0.25">
      <c r="A34" s="476" t="s">
        <v>921</v>
      </c>
      <c r="B34" s="467" t="s">
        <v>321</v>
      </c>
      <c r="C34" s="468">
        <v>86042504</v>
      </c>
      <c r="D34" s="468">
        <v>0</v>
      </c>
      <c r="E34" s="468">
        <v>86042504</v>
      </c>
    </row>
    <row r="35" spans="1:5" x14ac:dyDescent="0.25">
      <c r="A35" s="476" t="s">
        <v>922</v>
      </c>
      <c r="B35" s="467" t="s">
        <v>923</v>
      </c>
      <c r="C35" s="468">
        <v>2961329</v>
      </c>
      <c r="D35" s="468">
        <v>0</v>
      </c>
      <c r="E35" s="468">
        <v>2961329</v>
      </c>
    </row>
    <row r="36" spans="1:5" ht="31.5" x14ac:dyDescent="0.25">
      <c r="A36" s="476" t="s">
        <v>924</v>
      </c>
      <c r="B36" s="467" t="s">
        <v>323</v>
      </c>
      <c r="C36" s="468">
        <v>3745361</v>
      </c>
      <c r="D36" s="468">
        <v>0</v>
      </c>
      <c r="E36" s="468">
        <v>3745361</v>
      </c>
    </row>
    <row r="37" spans="1:5" ht="31.5" x14ac:dyDescent="0.25">
      <c r="A37" s="476" t="s">
        <v>925</v>
      </c>
      <c r="B37" s="467" t="s">
        <v>324</v>
      </c>
      <c r="C37" s="468">
        <v>35769830</v>
      </c>
      <c r="D37" s="468">
        <v>0</v>
      </c>
      <c r="E37" s="468">
        <v>35769830</v>
      </c>
    </row>
    <row r="38" spans="1:5" x14ac:dyDescent="0.25">
      <c r="A38" s="476" t="s">
        <v>926</v>
      </c>
      <c r="B38" s="467" t="s">
        <v>927</v>
      </c>
      <c r="C38" s="468">
        <v>156743953</v>
      </c>
      <c r="D38" s="468">
        <v>0</v>
      </c>
      <c r="E38" s="468">
        <v>156743953</v>
      </c>
    </row>
    <row r="39" spans="1:5" x14ac:dyDescent="0.25">
      <c r="A39" s="476" t="s">
        <v>928</v>
      </c>
      <c r="B39" s="467" t="s">
        <v>929</v>
      </c>
      <c r="C39" s="468">
        <v>806927</v>
      </c>
      <c r="D39" s="468">
        <v>0</v>
      </c>
      <c r="E39" s="468">
        <v>806927</v>
      </c>
    </row>
    <row r="40" spans="1:5" ht="31.5" x14ac:dyDescent="0.25">
      <c r="A40" s="476" t="s">
        <v>930</v>
      </c>
      <c r="B40" s="467" t="s">
        <v>931</v>
      </c>
      <c r="C40" s="468">
        <v>327495903</v>
      </c>
      <c r="D40" s="468">
        <v>0</v>
      </c>
      <c r="E40" s="468">
        <v>327495903</v>
      </c>
    </row>
    <row r="41" spans="1:5" x14ac:dyDescent="0.25">
      <c r="A41" s="476" t="s">
        <v>932</v>
      </c>
      <c r="B41" s="467" t="s">
        <v>325</v>
      </c>
      <c r="C41" s="468">
        <v>2575349</v>
      </c>
      <c r="D41" s="468">
        <v>0</v>
      </c>
      <c r="E41" s="468">
        <v>2575349</v>
      </c>
    </row>
    <row r="42" spans="1:5" ht="31.5" x14ac:dyDescent="0.25">
      <c r="A42" s="476" t="s">
        <v>933</v>
      </c>
      <c r="B42" s="467" t="s">
        <v>934</v>
      </c>
      <c r="C42" s="468">
        <v>2575349</v>
      </c>
      <c r="D42" s="468">
        <v>0</v>
      </c>
      <c r="E42" s="468">
        <v>2575349</v>
      </c>
    </row>
    <row r="43" spans="1:5" ht="31.5" x14ac:dyDescent="0.25">
      <c r="A43" s="476" t="s">
        <v>935</v>
      </c>
      <c r="B43" s="467" t="s">
        <v>936</v>
      </c>
      <c r="C43" s="468">
        <v>71816230</v>
      </c>
      <c r="D43" s="468">
        <v>0</v>
      </c>
      <c r="E43" s="468">
        <v>71816230</v>
      </c>
    </row>
    <row r="44" spans="1:5" x14ac:dyDescent="0.25">
      <c r="A44" s="476" t="s">
        <v>937</v>
      </c>
      <c r="B44" s="467" t="s">
        <v>938</v>
      </c>
      <c r="C44" s="468">
        <v>120000</v>
      </c>
      <c r="D44" s="468">
        <v>0</v>
      </c>
      <c r="E44" s="468">
        <v>120000</v>
      </c>
    </row>
    <row r="45" spans="1:5" x14ac:dyDescent="0.25">
      <c r="A45" s="476" t="s">
        <v>1108</v>
      </c>
      <c r="B45" s="467" t="s">
        <v>1109</v>
      </c>
      <c r="C45" s="468">
        <v>1212983</v>
      </c>
      <c r="D45" s="468">
        <v>0</v>
      </c>
      <c r="E45" s="468">
        <v>1212983</v>
      </c>
    </row>
    <row r="46" spans="1:5" ht="31.5" x14ac:dyDescent="0.25">
      <c r="A46" s="476" t="s">
        <v>939</v>
      </c>
      <c r="B46" s="467" t="s">
        <v>940</v>
      </c>
      <c r="C46" s="468">
        <v>8613837</v>
      </c>
      <c r="D46" s="468">
        <v>0</v>
      </c>
      <c r="E46" s="468">
        <v>8613837</v>
      </c>
    </row>
    <row r="47" spans="1:5" ht="31.5" x14ac:dyDescent="0.25">
      <c r="A47" s="476" t="s">
        <v>1110</v>
      </c>
      <c r="B47" s="467" t="s">
        <v>1111</v>
      </c>
      <c r="C47" s="468">
        <v>3290</v>
      </c>
      <c r="D47" s="468">
        <v>0</v>
      </c>
      <c r="E47" s="468">
        <v>3290</v>
      </c>
    </row>
    <row r="48" spans="1:5" x14ac:dyDescent="0.25">
      <c r="A48" s="476" t="s">
        <v>941</v>
      </c>
      <c r="B48" s="467" t="s">
        <v>326</v>
      </c>
      <c r="C48" s="468">
        <v>9509943</v>
      </c>
      <c r="D48" s="468">
        <v>0</v>
      </c>
      <c r="E48" s="468">
        <v>9509943</v>
      </c>
    </row>
    <row r="49" spans="1:5" ht="31.5" x14ac:dyDescent="0.25">
      <c r="A49" s="476" t="s">
        <v>942</v>
      </c>
      <c r="B49" s="467" t="s">
        <v>943</v>
      </c>
      <c r="C49" s="468">
        <v>91272993</v>
      </c>
      <c r="D49" s="468">
        <v>0</v>
      </c>
      <c r="E49" s="468">
        <v>91272993</v>
      </c>
    </row>
    <row r="50" spans="1:5" ht="31.5" x14ac:dyDescent="0.25">
      <c r="A50" s="477" t="s">
        <v>944</v>
      </c>
      <c r="B50" s="469" t="s">
        <v>945</v>
      </c>
      <c r="C50" s="470">
        <v>459512137</v>
      </c>
      <c r="D50" s="470">
        <v>0</v>
      </c>
      <c r="E50" s="470">
        <v>459512137</v>
      </c>
    </row>
    <row r="51" spans="1:5" ht="47.25" x14ac:dyDescent="0.25">
      <c r="A51" s="476" t="s">
        <v>946</v>
      </c>
      <c r="B51" s="467" t="s">
        <v>1112</v>
      </c>
      <c r="C51" s="468">
        <v>379000</v>
      </c>
      <c r="D51" s="468">
        <v>0</v>
      </c>
      <c r="E51" s="468">
        <v>379000</v>
      </c>
    </row>
    <row r="52" spans="1:5" ht="47.25" x14ac:dyDescent="0.25">
      <c r="A52" s="476" t="s">
        <v>947</v>
      </c>
      <c r="B52" s="467" t="s">
        <v>1113</v>
      </c>
      <c r="C52" s="468">
        <v>379000</v>
      </c>
      <c r="D52" s="468">
        <v>0</v>
      </c>
      <c r="E52" s="468">
        <v>379000</v>
      </c>
    </row>
    <row r="53" spans="1:5" ht="31.5" x14ac:dyDescent="0.25">
      <c r="A53" s="476" t="s">
        <v>1114</v>
      </c>
      <c r="B53" s="467" t="s">
        <v>1115</v>
      </c>
      <c r="C53" s="468">
        <v>1400000</v>
      </c>
      <c r="D53" s="468">
        <v>0</v>
      </c>
      <c r="E53" s="468">
        <v>1400000</v>
      </c>
    </row>
    <row r="54" spans="1:5" ht="31.5" x14ac:dyDescent="0.25">
      <c r="A54" s="476" t="s">
        <v>949</v>
      </c>
      <c r="B54" s="467" t="s">
        <v>948</v>
      </c>
      <c r="C54" s="468">
        <v>1400000</v>
      </c>
      <c r="D54" s="468">
        <v>0</v>
      </c>
      <c r="E54" s="468">
        <v>1400000</v>
      </c>
    </row>
    <row r="55" spans="1:5" ht="31.5" x14ac:dyDescent="0.25">
      <c r="A55" s="476" t="s">
        <v>1116</v>
      </c>
      <c r="B55" s="467" t="s">
        <v>1117</v>
      </c>
      <c r="C55" s="468">
        <v>6410807</v>
      </c>
      <c r="D55" s="468">
        <v>0</v>
      </c>
      <c r="E55" s="468">
        <v>6410807</v>
      </c>
    </row>
    <row r="56" spans="1:5" ht="31.5" x14ac:dyDescent="0.25">
      <c r="A56" s="476" t="s">
        <v>951</v>
      </c>
      <c r="B56" s="467" t="s">
        <v>950</v>
      </c>
      <c r="C56" s="468">
        <v>572588</v>
      </c>
      <c r="D56" s="468">
        <v>0</v>
      </c>
      <c r="E56" s="468">
        <v>572588</v>
      </c>
    </row>
    <row r="57" spans="1:5" x14ac:dyDescent="0.25">
      <c r="A57" s="476" t="s">
        <v>805</v>
      </c>
      <c r="B57" s="467" t="s">
        <v>952</v>
      </c>
      <c r="C57" s="468">
        <v>1846694</v>
      </c>
      <c r="D57" s="468">
        <v>0</v>
      </c>
      <c r="E57" s="468">
        <v>1846694</v>
      </c>
    </row>
    <row r="58" spans="1:5" ht="31.5" x14ac:dyDescent="0.25">
      <c r="A58" s="476" t="s">
        <v>1118</v>
      </c>
      <c r="B58" s="467" t="s">
        <v>953</v>
      </c>
      <c r="C58" s="468">
        <v>3143225</v>
      </c>
      <c r="D58" s="468">
        <v>0</v>
      </c>
      <c r="E58" s="468">
        <v>3143225</v>
      </c>
    </row>
    <row r="59" spans="1:5" ht="31.5" x14ac:dyDescent="0.25">
      <c r="A59" s="477" t="s">
        <v>1119</v>
      </c>
      <c r="B59" s="469" t="s">
        <v>1120</v>
      </c>
      <c r="C59" s="470">
        <v>8189807</v>
      </c>
      <c r="D59" s="470">
        <v>0</v>
      </c>
      <c r="E59" s="470">
        <v>8189807</v>
      </c>
    </row>
    <row r="60" spans="1:5" ht="31.5" x14ac:dyDescent="0.25">
      <c r="A60" s="476" t="s">
        <v>1121</v>
      </c>
      <c r="B60" s="467" t="s">
        <v>954</v>
      </c>
      <c r="C60" s="468">
        <v>730435</v>
      </c>
      <c r="D60" s="468">
        <v>0</v>
      </c>
      <c r="E60" s="468">
        <v>730435</v>
      </c>
    </row>
    <row r="61" spans="1:5" ht="31.5" x14ac:dyDescent="0.25">
      <c r="A61" s="476" t="s">
        <v>1122</v>
      </c>
      <c r="B61" s="467" t="s">
        <v>1123</v>
      </c>
      <c r="C61" s="468">
        <v>730435</v>
      </c>
      <c r="D61" s="468">
        <v>0</v>
      </c>
      <c r="E61" s="468">
        <v>730435</v>
      </c>
    </row>
    <row r="62" spans="1:5" ht="47.25" x14ac:dyDescent="0.25">
      <c r="A62" s="476" t="s">
        <v>1124</v>
      </c>
      <c r="B62" s="467" t="s">
        <v>1125</v>
      </c>
      <c r="C62" s="468">
        <v>6057000</v>
      </c>
      <c r="D62" s="468">
        <v>0</v>
      </c>
      <c r="E62" s="468">
        <v>6057000</v>
      </c>
    </row>
    <row r="63" spans="1:5" ht="31.5" x14ac:dyDescent="0.25">
      <c r="A63" s="476" t="s">
        <v>956</v>
      </c>
      <c r="B63" s="467" t="s">
        <v>955</v>
      </c>
      <c r="C63" s="468">
        <v>5057000</v>
      </c>
      <c r="D63" s="468">
        <v>0</v>
      </c>
      <c r="E63" s="468">
        <v>5057000</v>
      </c>
    </row>
    <row r="64" spans="1:5" ht="31.5" x14ac:dyDescent="0.25">
      <c r="A64" s="476" t="s">
        <v>1126</v>
      </c>
      <c r="B64" s="467" t="s">
        <v>957</v>
      </c>
      <c r="C64" s="468">
        <v>1000000</v>
      </c>
      <c r="D64" s="468">
        <v>0</v>
      </c>
      <c r="E64" s="468">
        <v>1000000</v>
      </c>
    </row>
    <row r="65" spans="1:5" ht="47.25" x14ac:dyDescent="0.25">
      <c r="A65" s="476" t="s">
        <v>959</v>
      </c>
      <c r="B65" s="467" t="s">
        <v>1127</v>
      </c>
      <c r="C65" s="468">
        <v>62041951</v>
      </c>
      <c r="D65" s="468">
        <v>0</v>
      </c>
      <c r="E65" s="468">
        <v>62041951</v>
      </c>
    </row>
    <row r="66" spans="1:5" ht="31.5" x14ac:dyDescent="0.25">
      <c r="A66" s="476" t="s">
        <v>807</v>
      </c>
      <c r="B66" s="467" t="s">
        <v>1128</v>
      </c>
      <c r="C66" s="468">
        <v>3370000</v>
      </c>
      <c r="D66" s="468">
        <v>0</v>
      </c>
      <c r="E66" s="468">
        <v>3370000</v>
      </c>
    </row>
    <row r="67" spans="1:5" x14ac:dyDescent="0.25">
      <c r="A67" s="476" t="s">
        <v>808</v>
      </c>
      <c r="B67" s="467" t="s">
        <v>960</v>
      </c>
      <c r="C67" s="468">
        <v>58671951</v>
      </c>
      <c r="D67" s="468">
        <v>0</v>
      </c>
      <c r="E67" s="468">
        <v>58671951</v>
      </c>
    </row>
    <row r="68" spans="1:5" ht="47.25" x14ac:dyDescent="0.25">
      <c r="A68" s="477" t="s">
        <v>327</v>
      </c>
      <c r="B68" s="469" t="s">
        <v>1129</v>
      </c>
      <c r="C68" s="470">
        <v>68829386</v>
      </c>
      <c r="D68" s="470">
        <v>0</v>
      </c>
      <c r="E68" s="470">
        <v>68829386</v>
      </c>
    </row>
    <row r="69" spans="1:5" ht="31.5" x14ac:dyDescent="0.25">
      <c r="A69" s="476" t="s">
        <v>328</v>
      </c>
      <c r="B69" s="467" t="s">
        <v>962</v>
      </c>
      <c r="C69" s="468">
        <v>1717778</v>
      </c>
      <c r="D69" s="468">
        <v>0</v>
      </c>
      <c r="E69" s="468">
        <v>1717778</v>
      </c>
    </row>
    <row r="70" spans="1:5" ht="31.5" x14ac:dyDescent="0.25">
      <c r="A70" s="476" t="s">
        <v>1130</v>
      </c>
      <c r="B70" s="467" t="s">
        <v>1131</v>
      </c>
      <c r="C70" s="468">
        <v>25885649</v>
      </c>
      <c r="D70" s="468">
        <v>0</v>
      </c>
      <c r="E70" s="468">
        <v>25885649</v>
      </c>
    </row>
    <row r="71" spans="1:5" ht="31.5" x14ac:dyDescent="0.25">
      <c r="A71" s="476" t="s">
        <v>345</v>
      </c>
      <c r="B71" s="467" t="s">
        <v>329</v>
      </c>
      <c r="C71" s="468">
        <v>984680</v>
      </c>
      <c r="D71" s="468">
        <v>0</v>
      </c>
      <c r="E71" s="468">
        <v>984680</v>
      </c>
    </row>
    <row r="72" spans="1:5" ht="31.5" x14ac:dyDescent="0.25">
      <c r="A72" s="476" t="s">
        <v>1132</v>
      </c>
      <c r="B72" s="467" t="s">
        <v>330</v>
      </c>
      <c r="C72" s="468">
        <v>6641917</v>
      </c>
      <c r="D72" s="468">
        <v>0</v>
      </c>
      <c r="E72" s="468">
        <v>6641917</v>
      </c>
    </row>
    <row r="73" spans="1:5" ht="31.5" x14ac:dyDescent="0.25">
      <c r="A73" s="476" t="s">
        <v>964</v>
      </c>
      <c r="B73" s="467" t="s">
        <v>963</v>
      </c>
      <c r="C73" s="468">
        <v>8710946</v>
      </c>
      <c r="D73" s="468">
        <v>0</v>
      </c>
      <c r="E73" s="468">
        <v>8710946</v>
      </c>
    </row>
    <row r="74" spans="1:5" ht="31.5" x14ac:dyDescent="0.25">
      <c r="A74" s="477" t="s">
        <v>346</v>
      </c>
      <c r="B74" s="469" t="s">
        <v>1133</v>
      </c>
      <c r="C74" s="470">
        <v>43940970</v>
      </c>
      <c r="D74" s="470">
        <v>0</v>
      </c>
      <c r="E74" s="470">
        <v>43940970</v>
      </c>
    </row>
    <row r="75" spans="1:5" x14ac:dyDescent="0.25">
      <c r="A75" s="476" t="s">
        <v>1134</v>
      </c>
      <c r="B75" s="467" t="s">
        <v>331</v>
      </c>
      <c r="C75" s="468">
        <v>27437672</v>
      </c>
      <c r="D75" s="468">
        <v>0</v>
      </c>
      <c r="E75" s="468">
        <v>27437672</v>
      </c>
    </row>
    <row r="76" spans="1:5" ht="31.5" x14ac:dyDescent="0.25">
      <c r="A76" s="476" t="s">
        <v>810</v>
      </c>
      <c r="B76" s="467" t="s">
        <v>965</v>
      </c>
      <c r="C76" s="468">
        <v>7408172</v>
      </c>
      <c r="D76" s="468">
        <v>0</v>
      </c>
      <c r="E76" s="468">
        <v>7408172</v>
      </c>
    </row>
    <row r="77" spans="1:5" x14ac:dyDescent="0.25">
      <c r="A77" s="477" t="s">
        <v>1135</v>
      </c>
      <c r="B77" s="469" t="s">
        <v>1136</v>
      </c>
      <c r="C77" s="470">
        <v>34845844</v>
      </c>
      <c r="D77" s="470">
        <v>0</v>
      </c>
      <c r="E77" s="470">
        <v>34845844</v>
      </c>
    </row>
    <row r="78" spans="1:5" ht="47.25" x14ac:dyDescent="0.25">
      <c r="A78" s="476" t="s">
        <v>1137</v>
      </c>
      <c r="B78" s="467" t="s">
        <v>1138</v>
      </c>
      <c r="C78" s="468">
        <v>8280692</v>
      </c>
      <c r="D78" s="468">
        <v>0</v>
      </c>
      <c r="E78" s="468">
        <v>8280692</v>
      </c>
    </row>
    <row r="79" spans="1:5" ht="47.25" x14ac:dyDescent="0.25">
      <c r="A79" s="476" t="s">
        <v>1139</v>
      </c>
      <c r="B79" s="467" t="s">
        <v>1140</v>
      </c>
      <c r="C79" s="468">
        <v>8280692</v>
      </c>
      <c r="D79" s="468">
        <v>0</v>
      </c>
      <c r="E79" s="468">
        <v>8280692</v>
      </c>
    </row>
    <row r="80" spans="1:5" ht="47.25" x14ac:dyDescent="0.25">
      <c r="A80" s="477" t="s">
        <v>968</v>
      </c>
      <c r="B80" s="469" t="s">
        <v>1141</v>
      </c>
      <c r="C80" s="470">
        <v>8280692</v>
      </c>
      <c r="D80" s="470">
        <v>0</v>
      </c>
      <c r="E80" s="470">
        <v>8280692</v>
      </c>
    </row>
    <row r="81" spans="1:5" ht="47.25" x14ac:dyDescent="0.25">
      <c r="A81" s="477" t="s">
        <v>1142</v>
      </c>
      <c r="B81" s="469" t="s">
        <v>1143</v>
      </c>
      <c r="C81" s="470">
        <v>1234992124</v>
      </c>
      <c r="D81" s="470">
        <v>0</v>
      </c>
      <c r="E81" s="470">
        <v>1234992124</v>
      </c>
    </row>
  </sheetData>
  <mergeCells count="3">
    <mergeCell ref="A4:E4"/>
    <mergeCell ref="A2:E2"/>
    <mergeCell ref="C1:E1"/>
  </mergeCells>
  <phoneticPr fontId="10" type="noConversion"/>
  <pageMargins left="0.25" right="0.25" top="0.75" bottom="0.75" header="0.3" footer="0.3"/>
  <pageSetup paperSize="9" scale="98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view="pageBreakPreview" zoomScale="60" zoomScaleNormal="100" workbookViewId="0">
      <selection sqref="A1:E49"/>
    </sheetView>
  </sheetViews>
  <sheetFormatPr defaultRowHeight="15.75" x14ac:dyDescent="0.25"/>
  <cols>
    <col min="1" max="1" width="8.140625" style="465" customWidth="1"/>
    <col min="2" max="2" width="41" style="465" customWidth="1"/>
    <col min="3" max="3" width="22.5703125" style="465" customWidth="1"/>
    <col min="4" max="4" width="15.28515625" style="465" customWidth="1"/>
    <col min="5" max="5" width="20" style="465" customWidth="1"/>
    <col min="6" max="256" width="9.140625" style="465"/>
    <col min="257" max="257" width="8.140625" style="465" customWidth="1"/>
    <col min="258" max="258" width="41" style="465" customWidth="1"/>
    <col min="259" max="261" width="32.85546875" style="465" customWidth="1"/>
    <col min="262" max="512" width="9.140625" style="465"/>
    <col min="513" max="513" width="8.140625" style="465" customWidth="1"/>
    <col min="514" max="514" width="41" style="465" customWidth="1"/>
    <col min="515" max="517" width="32.85546875" style="465" customWidth="1"/>
    <col min="518" max="768" width="9.140625" style="465"/>
    <col min="769" max="769" width="8.140625" style="465" customWidth="1"/>
    <col min="770" max="770" width="41" style="465" customWidth="1"/>
    <col min="771" max="773" width="32.85546875" style="465" customWidth="1"/>
    <col min="774" max="1024" width="9.140625" style="465"/>
    <col min="1025" max="1025" width="8.140625" style="465" customWidth="1"/>
    <col min="1026" max="1026" width="41" style="465" customWidth="1"/>
    <col min="1027" max="1029" width="32.85546875" style="465" customWidth="1"/>
    <col min="1030" max="1280" width="9.140625" style="465"/>
    <col min="1281" max="1281" width="8.140625" style="465" customWidth="1"/>
    <col min="1282" max="1282" width="41" style="465" customWidth="1"/>
    <col min="1283" max="1285" width="32.85546875" style="465" customWidth="1"/>
    <col min="1286" max="1536" width="9.140625" style="465"/>
    <col min="1537" max="1537" width="8.140625" style="465" customWidth="1"/>
    <col min="1538" max="1538" width="41" style="465" customWidth="1"/>
    <col min="1539" max="1541" width="32.85546875" style="465" customWidth="1"/>
    <col min="1542" max="1792" width="9.140625" style="465"/>
    <col min="1793" max="1793" width="8.140625" style="465" customWidth="1"/>
    <col min="1794" max="1794" width="41" style="465" customWidth="1"/>
    <col min="1795" max="1797" width="32.85546875" style="465" customWidth="1"/>
    <col min="1798" max="2048" width="9.140625" style="465"/>
    <col min="2049" max="2049" width="8.140625" style="465" customWidth="1"/>
    <col min="2050" max="2050" width="41" style="465" customWidth="1"/>
    <col min="2051" max="2053" width="32.85546875" style="465" customWidth="1"/>
    <col min="2054" max="2304" width="9.140625" style="465"/>
    <col min="2305" max="2305" width="8.140625" style="465" customWidth="1"/>
    <col min="2306" max="2306" width="41" style="465" customWidth="1"/>
    <col min="2307" max="2309" width="32.85546875" style="465" customWidth="1"/>
    <col min="2310" max="2560" width="9.140625" style="465"/>
    <col min="2561" max="2561" width="8.140625" style="465" customWidth="1"/>
    <col min="2562" max="2562" width="41" style="465" customWidth="1"/>
    <col min="2563" max="2565" width="32.85546875" style="465" customWidth="1"/>
    <col min="2566" max="2816" width="9.140625" style="465"/>
    <col min="2817" max="2817" width="8.140625" style="465" customWidth="1"/>
    <col min="2818" max="2818" width="41" style="465" customWidth="1"/>
    <col min="2819" max="2821" width="32.85546875" style="465" customWidth="1"/>
    <col min="2822" max="3072" width="9.140625" style="465"/>
    <col min="3073" max="3073" width="8.140625" style="465" customWidth="1"/>
    <col min="3074" max="3074" width="41" style="465" customWidth="1"/>
    <col min="3075" max="3077" width="32.85546875" style="465" customWidth="1"/>
    <col min="3078" max="3328" width="9.140625" style="465"/>
    <col min="3329" max="3329" width="8.140625" style="465" customWidth="1"/>
    <col min="3330" max="3330" width="41" style="465" customWidth="1"/>
    <col min="3331" max="3333" width="32.85546875" style="465" customWidth="1"/>
    <col min="3334" max="3584" width="9.140625" style="465"/>
    <col min="3585" max="3585" width="8.140625" style="465" customWidth="1"/>
    <col min="3586" max="3586" width="41" style="465" customWidth="1"/>
    <col min="3587" max="3589" width="32.85546875" style="465" customWidth="1"/>
    <col min="3590" max="3840" width="9.140625" style="465"/>
    <col min="3841" max="3841" width="8.140625" style="465" customWidth="1"/>
    <col min="3842" max="3842" width="41" style="465" customWidth="1"/>
    <col min="3843" max="3845" width="32.85546875" style="465" customWidth="1"/>
    <col min="3846" max="4096" width="9.140625" style="465"/>
    <col min="4097" max="4097" width="8.140625" style="465" customWidth="1"/>
    <col min="4098" max="4098" width="41" style="465" customWidth="1"/>
    <col min="4099" max="4101" width="32.85546875" style="465" customWidth="1"/>
    <col min="4102" max="4352" width="9.140625" style="465"/>
    <col min="4353" max="4353" width="8.140625" style="465" customWidth="1"/>
    <col min="4354" max="4354" width="41" style="465" customWidth="1"/>
    <col min="4355" max="4357" width="32.85546875" style="465" customWidth="1"/>
    <col min="4358" max="4608" width="9.140625" style="465"/>
    <col min="4609" max="4609" width="8.140625" style="465" customWidth="1"/>
    <col min="4610" max="4610" width="41" style="465" customWidth="1"/>
    <col min="4611" max="4613" width="32.85546875" style="465" customWidth="1"/>
    <col min="4614" max="4864" width="9.140625" style="465"/>
    <col min="4865" max="4865" width="8.140625" style="465" customWidth="1"/>
    <col min="4866" max="4866" width="41" style="465" customWidth="1"/>
    <col min="4867" max="4869" width="32.85546875" style="465" customWidth="1"/>
    <col min="4870" max="5120" width="9.140625" style="465"/>
    <col min="5121" max="5121" width="8.140625" style="465" customWidth="1"/>
    <col min="5122" max="5122" width="41" style="465" customWidth="1"/>
    <col min="5123" max="5125" width="32.85546875" style="465" customWidth="1"/>
    <col min="5126" max="5376" width="9.140625" style="465"/>
    <col min="5377" max="5377" width="8.140625" style="465" customWidth="1"/>
    <col min="5378" max="5378" width="41" style="465" customWidth="1"/>
    <col min="5379" max="5381" width="32.85546875" style="465" customWidth="1"/>
    <col min="5382" max="5632" width="9.140625" style="465"/>
    <col min="5633" max="5633" width="8.140625" style="465" customWidth="1"/>
    <col min="5634" max="5634" width="41" style="465" customWidth="1"/>
    <col min="5635" max="5637" width="32.85546875" style="465" customWidth="1"/>
    <col min="5638" max="5888" width="9.140625" style="465"/>
    <col min="5889" max="5889" width="8.140625" style="465" customWidth="1"/>
    <col min="5890" max="5890" width="41" style="465" customWidth="1"/>
    <col min="5891" max="5893" width="32.85546875" style="465" customWidth="1"/>
    <col min="5894" max="6144" width="9.140625" style="465"/>
    <col min="6145" max="6145" width="8.140625" style="465" customWidth="1"/>
    <col min="6146" max="6146" width="41" style="465" customWidth="1"/>
    <col min="6147" max="6149" width="32.85546875" style="465" customWidth="1"/>
    <col min="6150" max="6400" width="9.140625" style="465"/>
    <col min="6401" max="6401" width="8.140625" style="465" customWidth="1"/>
    <col min="6402" max="6402" width="41" style="465" customWidth="1"/>
    <col min="6403" max="6405" width="32.85546875" style="465" customWidth="1"/>
    <col min="6406" max="6656" width="9.140625" style="465"/>
    <col min="6657" max="6657" width="8.140625" style="465" customWidth="1"/>
    <col min="6658" max="6658" width="41" style="465" customWidth="1"/>
    <col min="6659" max="6661" width="32.85546875" style="465" customWidth="1"/>
    <col min="6662" max="6912" width="9.140625" style="465"/>
    <col min="6913" max="6913" width="8.140625" style="465" customWidth="1"/>
    <col min="6914" max="6914" width="41" style="465" customWidth="1"/>
    <col min="6915" max="6917" width="32.85546875" style="465" customWidth="1"/>
    <col min="6918" max="7168" width="9.140625" style="465"/>
    <col min="7169" max="7169" width="8.140625" style="465" customWidth="1"/>
    <col min="7170" max="7170" width="41" style="465" customWidth="1"/>
    <col min="7171" max="7173" width="32.85546875" style="465" customWidth="1"/>
    <col min="7174" max="7424" width="9.140625" style="465"/>
    <col min="7425" max="7425" width="8.140625" style="465" customWidth="1"/>
    <col min="7426" max="7426" width="41" style="465" customWidth="1"/>
    <col min="7427" max="7429" width="32.85546875" style="465" customWidth="1"/>
    <col min="7430" max="7680" width="9.140625" style="465"/>
    <col min="7681" max="7681" width="8.140625" style="465" customWidth="1"/>
    <col min="7682" max="7682" width="41" style="465" customWidth="1"/>
    <col min="7683" max="7685" width="32.85546875" style="465" customWidth="1"/>
    <col min="7686" max="7936" width="9.140625" style="465"/>
    <col min="7937" max="7937" width="8.140625" style="465" customWidth="1"/>
    <col min="7938" max="7938" width="41" style="465" customWidth="1"/>
    <col min="7939" max="7941" width="32.85546875" style="465" customWidth="1"/>
    <col min="7942" max="8192" width="9.140625" style="465"/>
    <col min="8193" max="8193" width="8.140625" style="465" customWidth="1"/>
    <col min="8194" max="8194" width="41" style="465" customWidth="1"/>
    <col min="8195" max="8197" width="32.85546875" style="465" customWidth="1"/>
    <col min="8198" max="8448" width="9.140625" style="465"/>
    <col min="8449" max="8449" width="8.140625" style="465" customWidth="1"/>
    <col min="8450" max="8450" width="41" style="465" customWidth="1"/>
    <col min="8451" max="8453" width="32.85546875" style="465" customWidth="1"/>
    <col min="8454" max="8704" width="9.140625" style="465"/>
    <col min="8705" max="8705" width="8.140625" style="465" customWidth="1"/>
    <col min="8706" max="8706" width="41" style="465" customWidth="1"/>
    <col min="8707" max="8709" width="32.85546875" style="465" customWidth="1"/>
    <col min="8710" max="8960" width="9.140625" style="465"/>
    <col min="8961" max="8961" width="8.140625" style="465" customWidth="1"/>
    <col min="8962" max="8962" width="41" style="465" customWidth="1"/>
    <col min="8963" max="8965" width="32.85546875" style="465" customWidth="1"/>
    <col min="8966" max="9216" width="9.140625" style="465"/>
    <col min="9217" max="9217" width="8.140625" style="465" customWidth="1"/>
    <col min="9218" max="9218" width="41" style="465" customWidth="1"/>
    <col min="9219" max="9221" width="32.85546875" style="465" customWidth="1"/>
    <col min="9222" max="9472" width="9.140625" style="465"/>
    <col min="9473" max="9473" width="8.140625" style="465" customWidth="1"/>
    <col min="9474" max="9474" width="41" style="465" customWidth="1"/>
    <col min="9475" max="9477" width="32.85546875" style="465" customWidth="1"/>
    <col min="9478" max="9728" width="9.140625" style="465"/>
    <col min="9729" max="9729" width="8.140625" style="465" customWidth="1"/>
    <col min="9730" max="9730" width="41" style="465" customWidth="1"/>
    <col min="9731" max="9733" width="32.85546875" style="465" customWidth="1"/>
    <col min="9734" max="9984" width="9.140625" style="465"/>
    <col min="9985" max="9985" width="8.140625" style="465" customWidth="1"/>
    <col min="9986" max="9986" width="41" style="465" customWidth="1"/>
    <col min="9987" max="9989" width="32.85546875" style="465" customWidth="1"/>
    <col min="9990" max="10240" width="9.140625" style="465"/>
    <col min="10241" max="10241" width="8.140625" style="465" customWidth="1"/>
    <col min="10242" max="10242" width="41" style="465" customWidth="1"/>
    <col min="10243" max="10245" width="32.85546875" style="465" customWidth="1"/>
    <col min="10246" max="10496" width="9.140625" style="465"/>
    <col min="10497" max="10497" width="8.140625" style="465" customWidth="1"/>
    <col min="10498" max="10498" width="41" style="465" customWidth="1"/>
    <col min="10499" max="10501" width="32.85546875" style="465" customWidth="1"/>
    <col min="10502" max="10752" width="9.140625" style="465"/>
    <col min="10753" max="10753" width="8.140625" style="465" customWidth="1"/>
    <col min="10754" max="10754" width="41" style="465" customWidth="1"/>
    <col min="10755" max="10757" width="32.85546875" style="465" customWidth="1"/>
    <col min="10758" max="11008" width="9.140625" style="465"/>
    <col min="11009" max="11009" width="8.140625" style="465" customWidth="1"/>
    <col min="11010" max="11010" width="41" style="465" customWidth="1"/>
    <col min="11011" max="11013" width="32.85546875" style="465" customWidth="1"/>
    <col min="11014" max="11264" width="9.140625" style="465"/>
    <col min="11265" max="11265" width="8.140625" style="465" customWidth="1"/>
    <col min="11266" max="11266" width="41" style="465" customWidth="1"/>
    <col min="11267" max="11269" width="32.85546875" style="465" customWidth="1"/>
    <col min="11270" max="11520" width="9.140625" style="465"/>
    <col min="11521" max="11521" width="8.140625" style="465" customWidth="1"/>
    <col min="11522" max="11522" width="41" style="465" customWidth="1"/>
    <col min="11523" max="11525" width="32.85546875" style="465" customWidth="1"/>
    <col min="11526" max="11776" width="9.140625" style="465"/>
    <col min="11777" max="11777" width="8.140625" style="465" customWidth="1"/>
    <col min="11778" max="11778" width="41" style="465" customWidth="1"/>
    <col min="11779" max="11781" width="32.85546875" style="465" customWidth="1"/>
    <col min="11782" max="12032" width="9.140625" style="465"/>
    <col min="12033" max="12033" width="8.140625" style="465" customWidth="1"/>
    <col min="12034" max="12034" width="41" style="465" customWidth="1"/>
    <col min="12035" max="12037" width="32.85546875" style="465" customWidth="1"/>
    <col min="12038" max="12288" width="9.140625" style="465"/>
    <col min="12289" max="12289" width="8.140625" style="465" customWidth="1"/>
    <col min="12290" max="12290" width="41" style="465" customWidth="1"/>
    <col min="12291" max="12293" width="32.85546875" style="465" customWidth="1"/>
    <col min="12294" max="12544" width="9.140625" style="465"/>
    <col min="12545" max="12545" width="8.140625" style="465" customWidth="1"/>
    <col min="12546" max="12546" width="41" style="465" customWidth="1"/>
    <col min="12547" max="12549" width="32.85546875" style="465" customWidth="1"/>
    <col min="12550" max="12800" width="9.140625" style="465"/>
    <col min="12801" max="12801" width="8.140625" style="465" customWidth="1"/>
    <col min="12802" max="12802" width="41" style="465" customWidth="1"/>
    <col min="12803" max="12805" width="32.85546875" style="465" customWidth="1"/>
    <col min="12806" max="13056" width="9.140625" style="465"/>
    <col min="13057" max="13057" width="8.140625" style="465" customWidth="1"/>
    <col min="13058" max="13058" width="41" style="465" customWidth="1"/>
    <col min="13059" max="13061" width="32.85546875" style="465" customWidth="1"/>
    <col min="13062" max="13312" width="9.140625" style="465"/>
    <col min="13313" max="13313" width="8.140625" style="465" customWidth="1"/>
    <col min="13314" max="13314" width="41" style="465" customWidth="1"/>
    <col min="13315" max="13317" width="32.85546875" style="465" customWidth="1"/>
    <col min="13318" max="13568" width="9.140625" style="465"/>
    <col min="13569" max="13569" width="8.140625" style="465" customWidth="1"/>
    <col min="13570" max="13570" width="41" style="465" customWidth="1"/>
    <col min="13571" max="13573" width="32.85546875" style="465" customWidth="1"/>
    <col min="13574" max="13824" width="9.140625" style="465"/>
    <col min="13825" max="13825" width="8.140625" style="465" customWidth="1"/>
    <col min="13826" max="13826" width="41" style="465" customWidth="1"/>
    <col min="13827" max="13829" width="32.85546875" style="465" customWidth="1"/>
    <col min="13830" max="14080" width="9.140625" style="465"/>
    <col min="14081" max="14081" width="8.140625" style="465" customWidth="1"/>
    <col min="14082" max="14082" width="41" style="465" customWidth="1"/>
    <col min="14083" max="14085" width="32.85546875" style="465" customWidth="1"/>
    <col min="14086" max="14336" width="9.140625" style="465"/>
    <col min="14337" max="14337" width="8.140625" style="465" customWidth="1"/>
    <col min="14338" max="14338" width="41" style="465" customWidth="1"/>
    <col min="14339" max="14341" width="32.85546875" style="465" customWidth="1"/>
    <col min="14342" max="14592" width="9.140625" style="465"/>
    <col min="14593" max="14593" width="8.140625" style="465" customWidth="1"/>
    <col min="14594" max="14594" width="41" style="465" customWidth="1"/>
    <col min="14595" max="14597" width="32.85546875" style="465" customWidth="1"/>
    <col min="14598" max="14848" width="9.140625" style="465"/>
    <col min="14849" max="14849" width="8.140625" style="465" customWidth="1"/>
    <col min="14850" max="14850" width="41" style="465" customWidth="1"/>
    <col min="14851" max="14853" width="32.85546875" style="465" customWidth="1"/>
    <col min="14854" max="15104" width="9.140625" style="465"/>
    <col min="15105" max="15105" width="8.140625" style="465" customWidth="1"/>
    <col min="15106" max="15106" width="41" style="465" customWidth="1"/>
    <col min="15107" max="15109" width="32.85546875" style="465" customWidth="1"/>
    <col min="15110" max="15360" width="9.140625" style="465"/>
    <col min="15361" max="15361" width="8.140625" style="465" customWidth="1"/>
    <col min="15362" max="15362" width="41" style="465" customWidth="1"/>
    <col min="15363" max="15365" width="32.85546875" style="465" customWidth="1"/>
    <col min="15366" max="15616" width="9.140625" style="465"/>
    <col min="15617" max="15617" width="8.140625" style="465" customWidth="1"/>
    <col min="15618" max="15618" width="41" style="465" customWidth="1"/>
    <col min="15619" max="15621" width="32.85546875" style="465" customWidth="1"/>
    <col min="15622" max="15872" width="9.140625" style="465"/>
    <col min="15873" max="15873" width="8.140625" style="465" customWidth="1"/>
    <col min="15874" max="15874" width="41" style="465" customWidth="1"/>
    <col min="15875" max="15877" width="32.85546875" style="465" customWidth="1"/>
    <col min="15878" max="16128" width="9.140625" style="465"/>
    <col min="16129" max="16129" width="8.140625" style="465" customWidth="1"/>
    <col min="16130" max="16130" width="41" style="465" customWidth="1"/>
    <col min="16131" max="16133" width="32.85546875" style="465" customWidth="1"/>
    <col min="16134" max="16384" width="9.140625" style="465"/>
  </cols>
  <sheetData>
    <row r="1" spans="1:5" x14ac:dyDescent="0.25">
      <c r="E1" s="472" t="s">
        <v>1034</v>
      </c>
    </row>
    <row r="2" spans="1:5" s="471" customFormat="1" x14ac:dyDescent="0.25">
      <c r="A2" s="532" t="s">
        <v>969</v>
      </c>
      <c r="B2" s="533"/>
      <c r="C2" s="533"/>
      <c r="D2" s="533"/>
      <c r="E2" s="533"/>
    </row>
    <row r="3" spans="1:5" s="471" customFormat="1" ht="31.5" x14ac:dyDescent="0.25">
      <c r="A3" s="118"/>
      <c r="B3" s="118" t="s">
        <v>534</v>
      </c>
      <c r="C3" s="118" t="s">
        <v>282</v>
      </c>
      <c r="D3" s="118" t="s">
        <v>283</v>
      </c>
      <c r="E3" s="118" t="s">
        <v>284</v>
      </c>
    </row>
    <row r="4" spans="1:5" ht="31.5" x14ac:dyDescent="0.25">
      <c r="A4" s="476" t="s">
        <v>731</v>
      </c>
      <c r="B4" s="467" t="s">
        <v>970</v>
      </c>
      <c r="C4" s="468">
        <v>21142391</v>
      </c>
      <c r="D4" s="468">
        <v>0</v>
      </c>
      <c r="E4" s="468">
        <v>21142391</v>
      </c>
    </row>
    <row r="5" spans="1:5" ht="31.5" x14ac:dyDescent="0.25">
      <c r="A5" s="476" t="s">
        <v>732</v>
      </c>
      <c r="B5" s="467" t="s">
        <v>332</v>
      </c>
      <c r="C5" s="468">
        <v>212353730</v>
      </c>
      <c r="D5" s="468">
        <v>0</v>
      </c>
      <c r="E5" s="468">
        <v>212353730</v>
      </c>
    </row>
    <row r="6" spans="1:5" ht="47.25" x14ac:dyDescent="0.25">
      <c r="A6" s="476" t="s">
        <v>733</v>
      </c>
      <c r="B6" s="467" t="s">
        <v>1144</v>
      </c>
      <c r="C6" s="468">
        <v>52086309</v>
      </c>
      <c r="D6" s="468">
        <v>0</v>
      </c>
      <c r="E6" s="468">
        <v>52086309</v>
      </c>
    </row>
    <row r="7" spans="1:5" ht="47.25" x14ac:dyDescent="0.25">
      <c r="A7" s="476" t="s">
        <v>735</v>
      </c>
      <c r="B7" s="467" t="s">
        <v>1145</v>
      </c>
      <c r="C7" s="468">
        <v>65905479</v>
      </c>
      <c r="D7" s="468">
        <v>0</v>
      </c>
      <c r="E7" s="468">
        <v>65905479</v>
      </c>
    </row>
    <row r="8" spans="1:5" ht="47.25" x14ac:dyDescent="0.25">
      <c r="A8" s="476" t="s">
        <v>736</v>
      </c>
      <c r="B8" s="467" t="s">
        <v>1146</v>
      </c>
      <c r="C8" s="468">
        <v>117991788</v>
      </c>
      <c r="D8" s="468">
        <v>0</v>
      </c>
      <c r="E8" s="468">
        <v>117991788</v>
      </c>
    </row>
    <row r="9" spans="1:5" ht="31.5" x14ac:dyDescent="0.25">
      <c r="A9" s="476" t="s">
        <v>738</v>
      </c>
      <c r="B9" s="467" t="s">
        <v>971</v>
      </c>
      <c r="C9" s="468">
        <v>15439533</v>
      </c>
      <c r="D9" s="468">
        <v>0</v>
      </c>
      <c r="E9" s="468">
        <v>15439533</v>
      </c>
    </row>
    <row r="10" spans="1:5" ht="31.5" x14ac:dyDescent="0.25">
      <c r="A10" s="476" t="s">
        <v>909</v>
      </c>
      <c r="B10" s="467" t="s">
        <v>1147</v>
      </c>
      <c r="C10" s="468">
        <v>366927442</v>
      </c>
      <c r="D10" s="468">
        <v>0</v>
      </c>
      <c r="E10" s="468">
        <v>366927442</v>
      </c>
    </row>
    <row r="11" spans="1:5" ht="47.25" x14ac:dyDescent="0.25">
      <c r="A11" s="476" t="s">
        <v>918</v>
      </c>
      <c r="B11" s="467" t="s">
        <v>1148</v>
      </c>
      <c r="C11" s="468">
        <v>127569784</v>
      </c>
      <c r="D11" s="468">
        <v>0</v>
      </c>
      <c r="E11" s="468">
        <v>127569784</v>
      </c>
    </row>
    <row r="12" spans="1:5" x14ac:dyDescent="0.25">
      <c r="A12" s="476" t="s">
        <v>921</v>
      </c>
      <c r="B12" s="467" t="s">
        <v>519</v>
      </c>
      <c r="C12" s="468">
        <v>2604485</v>
      </c>
      <c r="D12" s="468">
        <v>0</v>
      </c>
      <c r="E12" s="468">
        <v>2604485</v>
      </c>
    </row>
    <row r="13" spans="1:5" ht="31.5" x14ac:dyDescent="0.25">
      <c r="A13" s="476" t="s">
        <v>974</v>
      </c>
      <c r="B13" s="467" t="s">
        <v>972</v>
      </c>
      <c r="C13" s="468">
        <v>1393793</v>
      </c>
      <c r="D13" s="468">
        <v>0</v>
      </c>
      <c r="E13" s="468">
        <v>1393793</v>
      </c>
    </row>
    <row r="14" spans="1:5" ht="31.5" x14ac:dyDescent="0.25">
      <c r="A14" s="476" t="s">
        <v>924</v>
      </c>
      <c r="B14" s="467" t="s">
        <v>973</v>
      </c>
      <c r="C14" s="468">
        <v>110874800</v>
      </c>
      <c r="D14" s="468">
        <v>0</v>
      </c>
      <c r="E14" s="468">
        <v>110874800</v>
      </c>
    </row>
    <row r="15" spans="1:5" x14ac:dyDescent="0.25">
      <c r="A15" s="476" t="s">
        <v>322</v>
      </c>
      <c r="B15" s="467" t="s">
        <v>333</v>
      </c>
      <c r="C15" s="468">
        <v>12646706</v>
      </c>
      <c r="D15" s="468">
        <v>0</v>
      </c>
      <c r="E15" s="468">
        <v>12646706</v>
      </c>
    </row>
    <row r="16" spans="1:5" ht="31.5" x14ac:dyDescent="0.25">
      <c r="A16" s="476" t="s">
        <v>925</v>
      </c>
      <c r="B16" s="467" t="s">
        <v>1149</v>
      </c>
      <c r="C16" s="468">
        <v>50000</v>
      </c>
      <c r="D16" s="468">
        <v>0</v>
      </c>
      <c r="E16" s="468">
        <v>50000</v>
      </c>
    </row>
    <row r="17" spans="1:5" ht="47.25" x14ac:dyDescent="0.25">
      <c r="A17" s="477" t="s">
        <v>930</v>
      </c>
      <c r="B17" s="469" t="s">
        <v>1150</v>
      </c>
      <c r="C17" s="470">
        <v>494497226</v>
      </c>
      <c r="D17" s="470">
        <v>0</v>
      </c>
      <c r="E17" s="470">
        <v>494497226</v>
      </c>
    </row>
    <row r="18" spans="1:5" ht="47.25" x14ac:dyDescent="0.25">
      <c r="A18" s="476" t="s">
        <v>1151</v>
      </c>
      <c r="B18" s="467" t="s">
        <v>1152</v>
      </c>
      <c r="C18" s="468">
        <v>47159180</v>
      </c>
      <c r="D18" s="468">
        <v>0</v>
      </c>
      <c r="E18" s="468">
        <v>47159180</v>
      </c>
    </row>
    <row r="19" spans="1:5" ht="47.25" x14ac:dyDescent="0.25">
      <c r="A19" s="476" t="s">
        <v>1153</v>
      </c>
      <c r="B19" s="467" t="s">
        <v>334</v>
      </c>
      <c r="C19" s="468">
        <v>47159180</v>
      </c>
      <c r="D19" s="468">
        <v>0</v>
      </c>
      <c r="E19" s="468">
        <v>47159180</v>
      </c>
    </row>
    <row r="20" spans="1:5" ht="47.25" x14ac:dyDescent="0.25">
      <c r="A20" s="477" t="s">
        <v>1154</v>
      </c>
      <c r="B20" s="469" t="s">
        <v>1155</v>
      </c>
      <c r="C20" s="470">
        <v>47159180</v>
      </c>
      <c r="D20" s="470">
        <v>0</v>
      </c>
      <c r="E20" s="470">
        <v>47159180</v>
      </c>
    </row>
    <row r="21" spans="1:5" x14ac:dyDescent="0.25">
      <c r="A21" s="476" t="s">
        <v>335</v>
      </c>
      <c r="B21" s="467" t="s">
        <v>1156</v>
      </c>
      <c r="C21" s="468">
        <v>57316052</v>
      </c>
      <c r="D21" s="468">
        <v>0</v>
      </c>
      <c r="E21" s="468">
        <v>57316052</v>
      </c>
    </row>
    <row r="22" spans="1:5" x14ac:dyDescent="0.25">
      <c r="A22" s="476" t="s">
        <v>336</v>
      </c>
      <c r="B22" s="467" t="s">
        <v>337</v>
      </c>
      <c r="C22" s="468">
        <v>40603434</v>
      </c>
      <c r="D22" s="468">
        <v>0</v>
      </c>
      <c r="E22" s="468">
        <v>40603434</v>
      </c>
    </row>
    <row r="23" spans="1:5" ht="31.5" x14ac:dyDescent="0.25">
      <c r="A23" s="476" t="s">
        <v>1157</v>
      </c>
      <c r="B23" s="467" t="s">
        <v>975</v>
      </c>
      <c r="C23" s="468">
        <v>16712618</v>
      </c>
      <c r="D23" s="468">
        <v>0</v>
      </c>
      <c r="E23" s="468">
        <v>16712618</v>
      </c>
    </row>
    <row r="24" spans="1:5" ht="31.5" x14ac:dyDescent="0.25">
      <c r="A24" s="476" t="s">
        <v>805</v>
      </c>
      <c r="B24" s="467" t="s">
        <v>1158</v>
      </c>
      <c r="C24" s="468">
        <v>595149723</v>
      </c>
      <c r="D24" s="468">
        <v>0</v>
      </c>
      <c r="E24" s="468">
        <v>595149723</v>
      </c>
    </row>
    <row r="25" spans="1:5" ht="47.25" x14ac:dyDescent="0.25">
      <c r="A25" s="476" t="s">
        <v>1121</v>
      </c>
      <c r="B25" s="467" t="s">
        <v>976</v>
      </c>
      <c r="C25" s="468">
        <v>595149723</v>
      </c>
      <c r="D25" s="468">
        <v>0</v>
      </c>
      <c r="E25" s="468">
        <v>595149723</v>
      </c>
    </row>
    <row r="26" spans="1:5" ht="31.5" x14ac:dyDescent="0.25">
      <c r="A26" s="476" t="s">
        <v>806</v>
      </c>
      <c r="B26" s="467" t="s">
        <v>1159</v>
      </c>
      <c r="C26" s="468">
        <v>595149723</v>
      </c>
      <c r="D26" s="468">
        <v>0</v>
      </c>
      <c r="E26" s="468">
        <v>595149723</v>
      </c>
    </row>
    <row r="27" spans="1:5" ht="31.5" x14ac:dyDescent="0.25">
      <c r="A27" s="476" t="s">
        <v>977</v>
      </c>
      <c r="B27" s="467" t="s">
        <v>978</v>
      </c>
      <c r="C27" s="468">
        <v>8285937</v>
      </c>
      <c r="D27" s="468">
        <v>0</v>
      </c>
      <c r="E27" s="468">
        <v>8285937</v>
      </c>
    </row>
    <row r="28" spans="1:5" x14ac:dyDescent="0.25">
      <c r="A28" s="476" t="s">
        <v>340</v>
      </c>
      <c r="B28" s="467" t="s">
        <v>341</v>
      </c>
      <c r="C28" s="468">
        <v>18000</v>
      </c>
      <c r="D28" s="468">
        <v>0</v>
      </c>
      <c r="E28" s="468">
        <v>18000</v>
      </c>
    </row>
    <row r="29" spans="1:5" x14ac:dyDescent="0.25">
      <c r="A29" s="476" t="s">
        <v>958</v>
      </c>
      <c r="B29" s="467" t="s">
        <v>979</v>
      </c>
      <c r="C29" s="468">
        <v>10000</v>
      </c>
      <c r="D29" s="468">
        <v>0</v>
      </c>
      <c r="E29" s="468">
        <v>10000</v>
      </c>
    </row>
    <row r="30" spans="1:5" ht="31.5" x14ac:dyDescent="0.25">
      <c r="A30" s="476" t="s">
        <v>808</v>
      </c>
      <c r="B30" s="467" t="s">
        <v>980</v>
      </c>
      <c r="C30" s="468">
        <v>7025716</v>
      </c>
      <c r="D30" s="468">
        <v>0</v>
      </c>
      <c r="E30" s="468">
        <v>7025716</v>
      </c>
    </row>
    <row r="31" spans="1:5" ht="31.5" x14ac:dyDescent="0.25">
      <c r="A31" s="477" t="s">
        <v>811</v>
      </c>
      <c r="B31" s="469" t="s">
        <v>1160</v>
      </c>
      <c r="C31" s="470">
        <v>660751712</v>
      </c>
      <c r="D31" s="470">
        <v>0</v>
      </c>
      <c r="E31" s="470">
        <v>660751712</v>
      </c>
    </row>
    <row r="32" spans="1:5" ht="31.5" x14ac:dyDescent="0.25">
      <c r="A32" s="476" t="s">
        <v>981</v>
      </c>
      <c r="B32" s="467" t="s">
        <v>982</v>
      </c>
      <c r="C32" s="468">
        <v>10099604</v>
      </c>
      <c r="D32" s="468">
        <v>0</v>
      </c>
      <c r="E32" s="468">
        <v>10099604</v>
      </c>
    </row>
    <row r="33" spans="1:5" ht="31.5" x14ac:dyDescent="0.25">
      <c r="A33" s="476" t="s">
        <v>1161</v>
      </c>
      <c r="B33" s="467" t="s">
        <v>343</v>
      </c>
      <c r="C33" s="468">
        <v>813192</v>
      </c>
      <c r="D33" s="468">
        <v>0</v>
      </c>
      <c r="E33" s="468">
        <v>813192</v>
      </c>
    </row>
    <row r="34" spans="1:5" ht="31.5" x14ac:dyDescent="0.25">
      <c r="A34" s="476" t="s">
        <v>961</v>
      </c>
      <c r="B34" s="467" t="s">
        <v>983</v>
      </c>
      <c r="C34" s="468">
        <v>4103980</v>
      </c>
      <c r="D34" s="468">
        <v>0</v>
      </c>
      <c r="E34" s="468">
        <v>4103980</v>
      </c>
    </row>
    <row r="35" spans="1:5" x14ac:dyDescent="0.25">
      <c r="A35" s="476" t="s">
        <v>327</v>
      </c>
      <c r="B35" s="467" t="s">
        <v>344</v>
      </c>
      <c r="C35" s="468">
        <v>7874</v>
      </c>
      <c r="D35" s="468">
        <v>0</v>
      </c>
      <c r="E35" s="468">
        <v>7874</v>
      </c>
    </row>
    <row r="36" spans="1:5" ht="31.5" x14ac:dyDescent="0.25">
      <c r="A36" s="476" t="s">
        <v>328</v>
      </c>
      <c r="B36" s="467" t="s">
        <v>984</v>
      </c>
      <c r="C36" s="468">
        <v>33132758</v>
      </c>
      <c r="D36" s="468">
        <v>0</v>
      </c>
      <c r="E36" s="468">
        <v>33132758</v>
      </c>
    </row>
    <row r="37" spans="1:5" ht="47.25" x14ac:dyDescent="0.25">
      <c r="A37" s="476" t="s">
        <v>809</v>
      </c>
      <c r="B37" s="467" t="s">
        <v>985</v>
      </c>
      <c r="C37" s="468">
        <v>3886413</v>
      </c>
      <c r="D37" s="468">
        <v>0</v>
      </c>
      <c r="E37" s="468">
        <v>3886413</v>
      </c>
    </row>
    <row r="38" spans="1:5" x14ac:dyDescent="0.25">
      <c r="A38" s="476" t="s">
        <v>964</v>
      </c>
      <c r="B38" s="467" t="s">
        <v>199</v>
      </c>
      <c r="C38" s="468">
        <v>28526687</v>
      </c>
      <c r="D38" s="468">
        <v>0</v>
      </c>
      <c r="E38" s="468">
        <v>28526687</v>
      </c>
    </row>
    <row r="39" spans="1:5" x14ac:dyDescent="0.25">
      <c r="A39" s="476" t="s">
        <v>346</v>
      </c>
      <c r="B39" s="467" t="s">
        <v>347</v>
      </c>
      <c r="C39" s="468">
        <v>26816403</v>
      </c>
      <c r="D39" s="468">
        <v>0</v>
      </c>
      <c r="E39" s="468">
        <v>26816403</v>
      </c>
    </row>
    <row r="40" spans="1:5" x14ac:dyDescent="0.25">
      <c r="A40" s="476" t="s">
        <v>966</v>
      </c>
      <c r="B40" s="467" t="s">
        <v>986</v>
      </c>
      <c r="C40" s="468">
        <v>4822527</v>
      </c>
      <c r="D40" s="468">
        <v>0</v>
      </c>
      <c r="E40" s="468">
        <v>4822527</v>
      </c>
    </row>
    <row r="41" spans="1:5" ht="47.25" x14ac:dyDescent="0.25">
      <c r="A41" s="477" t="s">
        <v>987</v>
      </c>
      <c r="B41" s="469" t="s">
        <v>988</v>
      </c>
      <c r="C41" s="470">
        <v>107501959</v>
      </c>
      <c r="D41" s="470">
        <v>0</v>
      </c>
      <c r="E41" s="470">
        <v>107501959</v>
      </c>
    </row>
    <row r="42" spans="1:5" x14ac:dyDescent="0.25">
      <c r="A42" s="476" t="s">
        <v>967</v>
      </c>
      <c r="B42" s="467" t="s">
        <v>989</v>
      </c>
      <c r="C42" s="468">
        <v>60026567</v>
      </c>
      <c r="D42" s="468">
        <v>0</v>
      </c>
      <c r="E42" s="468">
        <v>60026567</v>
      </c>
    </row>
    <row r="43" spans="1:5" x14ac:dyDescent="0.25">
      <c r="A43" s="476" t="s">
        <v>1162</v>
      </c>
      <c r="B43" s="467" t="s">
        <v>1163</v>
      </c>
      <c r="C43" s="468">
        <v>11811</v>
      </c>
      <c r="D43" s="468">
        <v>0</v>
      </c>
      <c r="E43" s="468">
        <v>11811</v>
      </c>
    </row>
    <row r="44" spans="1:5" ht="31.5" x14ac:dyDescent="0.25">
      <c r="A44" s="477" t="s">
        <v>990</v>
      </c>
      <c r="B44" s="469" t="s">
        <v>991</v>
      </c>
      <c r="C44" s="470">
        <v>60038378</v>
      </c>
      <c r="D44" s="470">
        <v>0</v>
      </c>
      <c r="E44" s="470">
        <v>60038378</v>
      </c>
    </row>
    <row r="45" spans="1:5" ht="31.5" x14ac:dyDescent="0.25">
      <c r="A45" s="476" t="s">
        <v>992</v>
      </c>
      <c r="B45" s="467" t="s">
        <v>993</v>
      </c>
      <c r="C45" s="468">
        <v>694000</v>
      </c>
      <c r="D45" s="468">
        <v>0</v>
      </c>
      <c r="E45" s="468">
        <v>694000</v>
      </c>
    </row>
    <row r="46" spans="1:5" x14ac:dyDescent="0.25">
      <c r="A46" s="476" t="s">
        <v>812</v>
      </c>
      <c r="B46" s="467" t="s">
        <v>994</v>
      </c>
      <c r="C46" s="468">
        <v>110000</v>
      </c>
      <c r="D46" s="468">
        <v>0</v>
      </c>
      <c r="E46" s="468">
        <v>110000</v>
      </c>
    </row>
    <row r="47" spans="1:5" x14ac:dyDescent="0.25">
      <c r="A47" s="476" t="s">
        <v>995</v>
      </c>
      <c r="B47" s="467" t="s">
        <v>192</v>
      </c>
      <c r="C47" s="468">
        <v>584000</v>
      </c>
      <c r="D47" s="468">
        <v>0</v>
      </c>
      <c r="E47" s="468">
        <v>584000</v>
      </c>
    </row>
    <row r="48" spans="1:5" ht="31.5" x14ac:dyDescent="0.25">
      <c r="A48" s="477" t="s">
        <v>996</v>
      </c>
      <c r="B48" s="469" t="s">
        <v>997</v>
      </c>
      <c r="C48" s="470">
        <v>694000</v>
      </c>
      <c r="D48" s="470">
        <v>0</v>
      </c>
      <c r="E48" s="470">
        <v>694000</v>
      </c>
    </row>
    <row r="49" spans="1:5" ht="47.25" x14ac:dyDescent="0.25">
      <c r="A49" s="477" t="s">
        <v>813</v>
      </c>
      <c r="B49" s="469" t="s">
        <v>1164</v>
      </c>
      <c r="C49" s="470">
        <v>1370642455</v>
      </c>
      <c r="D49" s="470">
        <v>0</v>
      </c>
      <c r="E49" s="470">
        <v>1370642455</v>
      </c>
    </row>
  </sheetData>
  <mergeCells count="1">
    <mergeCell ref="A2:E2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view="pageBreakPreview" zoomScale="60" zoomScaleNormal="100" workbookViewId="0">
      <selection sqref="A1:E9"/>
    </sheetView>
  </sheetViews>
  <sheetFormatPr defaultRowHeight="15.75" x14ac:dyDescent="0.25"/>
  <cols>
    <col min="1" max="1" width="8.140625" style="465" customWidth="1"/>
    <col min="2" max="2" width="41" style="465" customWidth="1"/>
    <col min="3" max="3" width="24" style="465" customWidth="1"/>
    <col min="4" max="4" width="24.42578125" style="465" customWidth="1"/>
    <col min="5" max="5" width="20" style="465" customWidth="1"/>
    <col min="6" max="256" width="9.140625" style="465"/>
    <col min="257" max="257" width="8.140625" style="465" customWidth="1"/>
    <col min="258" max="258" width="41" style="465" customWidth="1"/>
    <col min="259" max="261" width="32.85546875" style="465" customWidth="1"/>
    <col min="262" max="512" width="9.140625" style="465"/>
    <col min="513" max="513" width="8.140625" style="465" customWidth="1"/>
    <col min="514" max="514" width="41" style="465" customWidth="1"/>
    <col min="515" max="517" width="32.85546875" style="465" customWidth="1"/>
    <col min="518" max="768" width="9.140625" style="465"/>
    <col min="769" max="769" width="8.140625" style="465" customWidth="1"/>
    <col min="770" max="770" width="41" style="465" customWidth="1"/>
    <col min="771" max="773" width="32.85546875" style="465" customWidth="1"/>
    <col min="774" max="1024" width="9.140625" style="465"/>
    <col min="1025" max="1025" width="8.140625" style="465" customWidth="1"/>
    <col min="1026" max="1026" width="41" style="465" customWidth="1"/>
    <col min="1027" max="1029" width="32.85546875" style="465" customWidth="1"/>
    <col min="1030" max="1280" width="9.140625" style="465"/>
    <col min="1281" max="1281" width="8.140625" style="465" customWidth="1"/>
    <col min="1282" max="1282" width="41" style="465" customWidth="1"/>
    <col min="1283" max="1285" width="32.85546875" style="465" customWidth="1"/>
    <col min="1286" max="1536" width="9.140625" style="465"/>
    <col min="1537" max="1537" width="8.140625" style="465" customWidth="1"/>
    <col min="1538" max="1538" width="41" style="465" customWidth="1"/>
    <col min="1539" max="1541" width="32.85546875" style="465" customWidth="1"/>
    <col min="1542" max="1792" width="9.140625" style="465"/>
    <col min="1793" max="1793" width="8.140625" style="465" customWidth="1"/>
    <col min="1794" max="1794" width="41" style="465" customWidth="1"/>
    <col min="1795" max="1797" width="32.85546875" style="465" customWidth="1"/>
    <col min="1798" max="2048" width="9.140625" style="465"/>
    <col min="2049" max="2049" width="8.140625" style="465" customWidth="1"/>
    <col min="2050" max="2050" width="41" style="465" customWidth="1"/>
    <col min="2051" max="2053" width="32.85546875" style="465" customWidth="1"/>
    <col min="2054" max="2304" width="9.140625" style="465"/>
    <col min="2305" max="2305" width="8.140625" style="465" customWidth="1"/>
    <col min="2306" max="2306" width="41" style="465" customWidth="1"/>
    <col min="2307" max="2309" width="32.85546875" style="465" customWidth="1"/>
    <col min="2310" max="2560" width="9.140625" style="465"/>
    <col min="2561" max="2561" width="8.140625" style="465" customWidth="1"/>
    <col min="2562" max="2562" width="41" style="465" customWidth="1"/>
    <col min="2563" max="2565" width="32.85546875" style="465" customWidth="1"/>
    <col min="2566" max="2816" width="9.140625" style="465"/>
    <col min="2817" max="2817" width="8.140625" style="465" customWidth="1"/>
    <col min="2818" max="2818" width="41" style="465" customWidth="1"/>
    <col min="2819" max="2821" width="32.85546875" style="465" customWidth="1"/>
    <col min="2822" max="3072" width="9.140625" style="465"/>
    <col min="3073" max="3073" width="8.140625" style="465" customWidth="1"/>
    <col min="3074" max="3074" width="41" style="465" customWidth="1"/>
    <col min="3075" max="3077" width="32.85546875" style="465" customWidth="1"/>
    <col min="3078" max="3328" width="9.140625" style="465"/>
    <col min="3329" max="3329" width="8.140625" style="465" customWidth="1"/>
    <col min="3330" max="3330" width="41" style="465" customWidth="1"/>
    <col min="3331" max="3333" width="32.85546875" style="465" customWidth="1"/>
    <col min="3334" max="3584" width="9.140625" style="465"/>
    <col min="3585" max="3585" width="8.140625" style="465" customWidth="1"/>
    <col min="3586" max="3586" width="41" style="465" customWidth="1"/>
    <col min="3587" max="3589" width="32.85546875" style="465" customWidth="1"/>
    <col min="3590" max="3840" width="9.140625" style="465"/>
    <col min="3841" max="3841" width="8.140625" style="465" customWidth="1"/>
    <col min="3842" max="3842" width="41" style="465" customWidth="1"/>
    <col min="3843" max="3845" width="32.85546875" style="465" customWidth="1"/>
    <col min="3846" max="4096" width="9.140625" style="465"/>
    <col min="4097" max="4097" width="8.140625" style="465" customWidth="1"/>
    <col min="4098" max="4098" width="41" style="465" customWidth="1"/>
    <col min="4099" max="4101" width="32.85546875" style="465" customWidth="1"/>
    <col min="4102" max="4352" width="9.140625" style="465"/>
    <col min="4353" max="4353" width="8.140625" style="465" customWidth="1"/>
    <col min="4354" max="4354" width="41" style="465" customWidth="1"/>
    <col min="4355" max="4357" width="32.85546875" style="465" customWidth="1"/>
    <col min="4358" max="4608" width="9.140625" style="465"/>
    <col min="4609" max="4609" width="8.140625" style="465" customWidth="1"/>
    <col min="4610" max="4610" width="41" style="465" customWidth="1"/>
    <col min="4611" max="4613" width="32.85546875" style="465" customWidth="1"/>
    <col min="4614" max="4864" width="9.140625" style="465"/>
    <col min="4865" max="4865" width="8.140625" style="465" customWidth="1"/>
    <col min="4866" max="4866" width="41" style="465" customWidth="1"/>
    <col min="4867" max="4869" width="32.85546875" style="465" customWidth="1"/>
    <col min="4870" max="5120" width="9.140625" style="465"/>
    <col min="5121" max="5121" width="8.140625" style="465" customWidth="1"/>
    <col min="5122" max="5122" width="41" style="465" customWidth="1"/>
    <col min="5123" max="5125" width="32.85546875" style="465" customWidth="1"/>
    <col min="5126" max="5376" width="9.140625" style="465"/>
    <col min="5377" max="5377" width="8.140625" style="465" customWidth="1"/>
    <col min="5378" max="5378" width="41" style="465" customWidth="1"/>
    <col min="5379" max="5381" width="32.85546875" style="465" customWidth="1"/>
    <col min="5382" max="5632" width="9.140625" style="465"/>
    <col min="5633" max="5633" width="8.140625" style="465" customWidth="1"/>
    <col min="5634" max="5634" width="41" style="465" customWidth="1"/>
    <col min="5635" max="5637" width="32.85546875" style="465" customWidth="1"/>
    <col min="5638" max="5888" width="9.140625" style="465"/>
    <col min="5889" max="5889" width="8.140625" style="465" customWidth="1"/>
    <col min="5890" max="5890" width="41" style="465" customWidth="1"/>
    <col min="5891" max="5893" width="32.85546875" style="465" customWidth="1"/>
    <col min="5894" max="6144" width="9.140625" style="465"/>
    <col min="6145" max="6145" width="8.140625" style="465" customWidth="1"/>
    <col min="6146" max="6146" width="41" style="465" customWidth="1"/>
    <col min="6147" max="6149" width="32.85546875" style="465" customWidth="1"/>
    <col min="6150" max="6400" width="9.140625" style="465"/>
    <col min="6401" max="6401" width="8.140625" style="465" customWidth="1"/>
    <col min="6402" max="6402" width="41" style="465" customWidth="1"/>
    <col min="6403" max="6405" width="32.85546875" style="465" customWidth="1"/>
    <col min="6406" max="6656" width="9.140625" style="465"/>
    <col min="6657" max="6657" width="8.140625" style="465" customWidth="1"/>
    <col min="6658" max="6658" width="41" style="465" customWidth="1"/>
    <col min="6659" max="6661" width="32.85546875" style="465" customWidth="1"/>
    <col min="6662" max="6912" width="9.140625" style="465"/>
    <col min="6913" max="6913" width="8.140625" style="465" customWidth="1"/>
    <col min="6914" max="6914" width="41" style="465" customWidth="1"/>
    <col min="6915" max="6917" width="32.85546875" style="465" customWidth="1"/>
    <col min="6918" max="7168" width="9.140625" style="465"/>
    <col min="7169" max="7169" width="8.140625" style="465" customWidth="1"/>
    <col min="7170" max="7170" width="41" style="465" customWidth="1"/>
    <col min="7171" max="7173" width="32.85546875" style="465" customWidth="1"/>
    <col min="7174" max="7424" width="9.140625" style="465"/>
    <col min="7425" max="7425" width="8.140625" style="465" customWidth="1"/>
    <col min="7426" max="7426" width="41" style="465" customWidth="1"/>
    <col min="7427" max="7429" width="32.85546875" style="465" customWidth="1"/>
    <col min="7430" max="7680" width="9.140625" style="465"/>
    <col min="7681" max="7681" width="8.140625" style="465" customWidth="1"/>
    <col min="7682" max="7682" width="41" style="465" customWidth="1"/>
    <col min="7683" max="7685" width="32.85546875" style="465" customWidth="1"/>
    <col min="7686" max="7936" width="9.140625" style="465"/>
    <col min="7937" max="7937" width="8.140625" style="465" customWidth="1"/>
    <col min="7938" max="7938" width="41" style="465" customWidth="1"/>
    <col min="7939" max="7941" width="32.85546875" style="465" customWidth="1"/>
    <col min="7942" max="8192" width="9.140625" style="465"/>
    <col min="8193" max="8193" width="8.140625" style="465" customWidth="1"/>
    <col min="8194" max="8194" width="41" style="465" customWidth="1"/>
    <col min="8195" max="8197" width="32.85546875" style="465" customWidth="1"/>
    <col min="8198" max="8448" width="9.140625" style="465"/>
    <col min="8449" max="8449" width="8.140625" style="465" customWidth="1"/>
    <col min="8450" max="8450" width="41" style="465" customWidth="1"/>
    <col min="8451" max="8453" width="32.85546875" style="465" customWidth="1"/>
    <col min="8454" max="8704" width="9.140625" style="465"/>
    <col min="8705" max="8705" width="8.140625" style="465" customWidth="1"/>
    <col min="8706" max="8706" width="41" style="465" customWidth="1"/>
    <col min="8707" max="8709" width="32.85546875" style="465" customWidth="1"/>
    <col min="8710" max="8960" width="9.140625" style="465"/>
    <col min="8961" max="8961" width="8.140625" style="465" customWidth="1"/>
    <col min="8962" max="8962" width="41" style="465" customWidth="1"/>
    <col min="8963" max="8965" width="32.85546875" style="465" customWidth="1"/>
    <col min="8966" max="9216" width="9.140625" style="465"/>
    <col min="9217" max="9217" width="8.140625" style="465" customWidth="1"/>
    <col min="9218" max="9218" width="41" style="465" customWidth="1"/>
    <col min="9219" max="9221" width="32.85546875" style="465" customWidth="1"/>
    <col min="9222" max="9472" width="9.140625" style="465"/>
    <col min="9473" max="9473" width="8.140625" style="465" customWidth="1"/>
    <col min="9474" max="9474" width="41" style="465" customWidth="1"/>
    <col min="9475" max="9477" width="32.85546875" style="465" customWidth="1"/>
    <col min="9478" max="9728" width="9.140625" style="465"/>
    <col min="9729" max="9729" width="8.140625" style="465" customWidth="1"/>
    <col min="9730" max="9730" width="41" style="465" customWidth="1"/>
    <col min="9731" max="9733" width="32.85546875" style="465" customWidth="1"/>
    <col min="9734" max="9984" width="9.140625" style="465"/>
    <col min="9985" max="9985" width="8.140625" style="465" customWidth="1"/>
    <col min="9986" max="9986" width="41" style="465" customWidth="1"/>
    <col min="9987" max="9989" width="32.85546875" style="465" customWidth="1"/>
    <col min="9990" max="10240" width="9.140625" style="465"/>
    <col min="10241" max="10241" width="8.140625" style="465" customWidth="1"/>
    <col min="10242" max="10242" width="41" style="465" customWidth="1"/>
    <col min="10243" max="10245" width="32.85546875" style="465" customWidth="1"/>
    <col min="10246" max="10496" width="9.140625" style="465"/>
    <col min="10497" max="10497" width="8.140625" style="465" customWidth="1"/>
    <col min="10498" max="10498" width="41" style="465" customWidth="1"/>
    <col min="10499" max="10501" width="32.85546875" style="465" customWidth="1"/>
    <col min="10502" max="10752" width="9.140625" style="465"/>
    <col min="10753" max="10753" width="8.140625" style="465" customWidth="1"/>
    <col min="10754" max="10754" width="41" style="465" customWidth="1"/>
    <col min="10755" max="10757" width="32.85546875" style="465" customWidth="1"/>
    <col min="10758" max="11008" width="9.140625" style="465"/>
    <col min="11009" max="11009" width="8.140625" style="465" customWidth="1"/>
    <col min="11010" max="11010" width="41" style="465" customWidth="1"/>
    <col min="11011" max="11013" width="32.85546875" style="465" customWidth="1"/>
    <col min="11014" max="11264" width="9.140625" style="465"/>
    <col min="11265" max="11265" width="8.140625" style="465" customWidth="1"/>
    <col min="11266" max="11266" width="41" style="465" customWidth="1"/>
    <col min="11267" max="11269" width="32.85546875" style="465" customWidth="1"/>
    <col min="11270" max="11520" width="9.140625" style="465"/>
    <col min="11521" max="11521" width="8.140625" style="465" customWidth="1"/>
    <col min="11522" max="11522" width="41" style="465" customWidth="1"/>
    <col min="11523" max="11525" width="32.85546875" style="465" customWidth="1"/>
    <col min="11526" max="11776" width="9.140625" style="465"/>
    <col min="11777" max="11777" width="8.140625" style="465" customWidth="1"/>
    <col min="11778" max="11778" width="41" style="465" customWidth="1"/>
    <col min="11779" max="11781" width="32.85546875" style="465" customWidth="1"/>
    <col min="11782" max="12032" width="9.140625" style="465"/>
    <col min="12033" max="12033" width="8.140625" style="465" customWidth="1"/>
    <col min="12034" max="12034" width="41" style="465" customWidth="1"/>
    <col min="12035" max="12037" width="32.85546875" style="465" customWidth="1"/>
    <col min="12038" max="12288" width="9.140625" style="465"/>
    <col min="12289" max="12289" width="8.140625" style="465" customWidth="1"/>
    <col min="12290" max="12290" width="41" style="465" customWidth="1"/>
    <col min="12291" max="12293" width="32.85546875" style="465" customWidth="1"/>
    <col min="12294" max="12544" width="9.140625" style="465"/>
    <col min="12545" max="12545" width="8.140625" style="465" customWidth="1"/>
    <col min="12546" max="12546" width="41" style="465" customWidth="1"/>
    <col min="12547" max="12549" width="32.85546875" style="465" customWidth="1"/>
    <col min="12550" max="12800" width="9.140625" style="465"/>
    <col min="12801" max="12801" width="8.140625" style="465" customWidth="1"/>
    <col min="12802" max="12802" width="41" style="465" customWidth="1"/>
    <col min="12803" max="12805" width="32.85546875" style="465" customWidth="1"/>
    <col min="12806" max="13056" width="9.140625" style="465"/>
    <col min="13057" max="13057" width="8.140625" style="465" customWidth="1"/>
    <col min="13058" max="13058" width="41" style="465" customWidth="1"/>
    <col min="13059" max="13061" width="32.85546875" style="465" customWidth="1"/>
    <col min="13062" max="13312" width="9.140625" style="465"/>
    <col min="13313" max="13313" width="8.140625" style="465" customWidth="1"/>
    <col min="13314" max="13314" width="41" style="465" customWidth="1"/>
    <col min="13315" max="13317" width="32.85546875" style="465" customWidth="1"/>
    <col min="13318" max="13568" width="9.140625" style="465"/>
    <col min="13569" max="13569" width="8.140625" style="465" customWidth="1"/>
    <col min="13570" max="13570" width="41" style="465" customWidth="1"/>
    <col min="13571" max="13573" width="32.85546875" style="465" customWidth="1"/>
    <col min="13574" max="13824" width="9.140625" style="465"/>
    <col min="13825" max="13825" width="8.140625" style="465" customWidth="1"/>
    <col min="13826" max="13826" width="41" style="465" customWidth="1"/>
    <col min="13827" max="13829" width="32.85546875" style="465" customWidth="1"/>
    <col min="13830" max="14080" width="9.140625" style="465"/>
    <col min="14081" max="14081" width="8.140625" style="465" customWidth="1"/>
    <col min="14082" max="14082" width="41" style="465" customWidth="1"/>
    <col min="14083" max="14085" width="32.85546875" style="465" customWidth="1"/>
    <col min="14086" max="14336" width="9.140625" style="465"/>
    <col min="14337" max="14337" width="8.140625" style="465" customWidth="1"/>
    <col min="14338" max="14338" width="41" style="465" customWidth="1"/>
    <col min="14339" max="14341" width="32.85546875" style="465" customWidth="1"/>
    <col min="14342" max="14592" width="9.140625" style="465"/>
    <col min="14593" max="14593" width="8.140625" style="465" customWidth="1"/>
    <col min="14594" max="14594" width="41" style="465" customWidth="1"/>
    <col min="14595" max="14597" width="32.85546875" style="465" customWidth="1"/>
    <col min="14598" max="14848" width="9.140625" style="465"/>
    <col min="14849" max="14849" width="8.140625" style="465" customWidth="1"/>
    <col min="14850" max="14850" width="41" style="465" customWidth="1"/>
    <col min="14851" max="14853" width="32.85546875" style="465" customWidth="1"/>
    <col min="14854" max="15104" width="9.140625" style="465"/>
    <col min="15105" max="15105" width="8.140625" style="465" customWidth="1"/>
    <col min="15106" max="15106" width="41" style="465" customWidth="1"/>
    <col min="15107" max="15109" width="32.85546875" style="465" customWidth="1"/>
    <col min="15110" max="15360" width="9.140625" style="465"/>
    <col min="15361" max="15361" width="8.140625" style="465" customWidth="1"/>
    <col min="15362" max="15362" width="41" style="465" customWidth="1"/>
    <col min="15363" max="15365" width="32.85546875" style="465" customWidth="1"/>
    <col min="15366" max="15616" width="9.140625" style="465"/>
    <col min="15617" max="15617" width="8.140625" style="465" customWidth="1"/>
    <col min="15618" max="15618" width="41" style="465" customWidth="1"/>
    <col min="15619" max="15621" width="32.85546875" style="465" customWidth="1"/>
    <col min="15622" max="15872" width="9.140625" style="465"/>
    <col min="15873" max="15873" width="8.140625" style="465" customWidth="1"/>
    <col min="15874" max="15874" width="41" style="465" customWidth="1"/>
    <col min="15875" max="15877" width="32.85546875" style="465" customWidth="1"/>
    <col min="15878" max="16128" width="9.140625" style="465"/>
    <col min="16129" max="16129" width="8.140625" style="465" customWidth="1"/>
    <col min="16130" max="16130" width="41" style="465" customWidth="1"/>
    <col min="16131" max="16133" width="32.85546875" style="465" customWidth="1"/>
    <col min="16134" max="16384" width="9.140625" style="465"/>
  </cols>
  <sheetData>
    <row r="1" spans="1:5" x14ac:dyDescent="0.25">
      <c r="E1" s="472" t="s">
        <v>1034</v>
      </c>
    </row>
    <row r="2" spans="1:5" s="478" customFormat="1" x14ac:dyDescent="0.25">
      <c r="A2" s="532" t="s">
        <v>348</v>
      </c>
      <c r="B2" s="533"/>
      <c r="C2" s="533"/>
      <c r="D2" s="533"/>
      <c r="E2" s="533"/>
    </row>
    <row r="3" spans="1:5" s="478" customFormat="1" ht="31.5" x14ac:dyDescent="0.25">
      <c r="A3" s="118"/>
      <c r="B3" s="118" t="s">
        <v>534</v>
      </c>
      <c r="C3" s="118" t="s">
        <v>282</v>
      </c>
      <c r="D3" s="118" t="s">
        <v>283</v>
      </c>
      <c r="E3" s="118" t="s">
        <v>284</v>
      </c>
    </row>
    <row r="4" spans="1:5" ht="31.5" x14ac:dyDescent="0.25">
      <c r="A4" s="171" t="s">
        <v>733</v>
      </c>
      <c r="B4" s="154" t="s">
        <v>1165</v>
      </c>
      <c r="C4" s="474">
        <v>100000000</v>
      </c>
      <c r="D4" s="474">
        <v>0</v>
      </c>
      <c r="E4" s="474">
        <v>100000000</v>
      </c>
    </row>
    <row r="5" spans="1:5" ht="31.5" x14ac:dyDescent="0.25">
      <c r="A5" s="171" t="s">
        <v>738</v>
      </c>
      <c r="B5" s="154" t="s">
        <v>1166</v>
      </c>
      <c r="C5" s="474">
        <v>100000000</v>
      </c>
      <c r="D5" s="474">
        <v>0</v>
      </c>
      <c r="E5" s="474">
        <v>100000000</v>
      </c>
    </row>
    <row r="6" spans="1:5" ht="31.5" x14ac:dyDescent="0.25">
      <c r="A6" s="171" t="s">
        <v>307</v>
      </c>
      <c r="B6" s="154" t="s">
        <v>349</v>
      </c>
      <c r="C6" s="474">
        <v>13070557</v>
      </c>
      <c r="D6" s="474">
        <v>0</v>
      </c>
      <c r="E6" s="474">
        <v>13070557</v>
      </c>
    </row>
    <row r="7" spans="1:5" ht="31.5" x14ac:dyDescent="0.25">
      <c r="A7" s="171" t="s">
        <v>308</v>
      </c>
      <c r="B7" s="154" t="s">
        <v>350</v>
      </c>
      <c r="C7" s="474">
        <v>586356353</v>
      </c>
      <c r="D7" s="474">
        <v>-586356353</v>
      </c>
      <c r="E7" s="474">
        <v>0</v>
      </c>
    </row>
    <row r="8" spans="1:5" ht="31.5" x14ac:dyDescent="0.25">
      <c r="A8" s="171" t="s">
        <v>313</v>
      </c>
      <c r="B8" s="154" t="s">
        <v>351</v>
      </c>
      <c r="C8" s="474">
        <v>699426910</v>
      </c>
      <c r="D8" s="474">
        <v>-586356353</v>
      </c>
      <c r="E8" s="474">
        <v>113070557</v>
      </c>
    </row>
    <row r="9" spans="1:5" ht="31.5" x14ac:dyDescent="0.25">
      <c r="A9" s="118" t="s">
        <v>322</v>
      </c>
      <c r="B9" s="156" t="s">
        <v>352</v>
      </c>
      <c r="C9" s="475">
        <v>699426910</v>
      </c>
      <c r="D9" s="475">
        <v>-586356353</v>
      </c>
      <c r="E9" s="475">
        <v>113070557</v>
      </c>
    </row>
  </sheetData>
  <mergeCells count="1">
    <mergeCell ref="A2:E2"/>
  </mergeCells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view="pageBreakPreview" zoomScale="60" zoomScaleNormal="100" workbookViewId="0">
      <selection sqref="A1:E11"/>
    </sheetView>
  </sheetViews>
  <sheetFormatPr defaultRowHeight="15.75" x14ac:dyDescent="0.25"/>
  <cols>
    <col min="1" max="1" width="8.140625" style="465" customWidth="1"/>
    <col min="2" max="2" width="41" style="465" customWidth="1"/>
    <col min="3" max="3" width="22.85546875" style="465" customWidth="1"/>
    <col min="4" max="4" width="22.28515625" style="465" customWidth="1"/>
    <col min="5" max="5" width="19.42578125" style="465" customWidth="1"/>
    <col min="6" max="256" width="9.140625" style="465"/>
    <col min="257" max="257" width="8.140625" style="465" customWidth="1"/>
    <col min="258" max="258" width="41" style="465" customWidth="1"/>
    <col min="259" max="261" width="32.85546875" style="465" customWidth="1"/>
    <col min="262" max="512" width="9.140625" style="465"/>
    <col min="513" max="513" width="8.140625" style="465" customWidth="1"/>
    <col min="514" max="514" width="41" style="465" customWidth="1"/>
    <col min="515" max="517" width="32.85546875" style="465" customWidth="1"/>
    <col min="518" max="768" width="9.140625" style="465"/>
    <col min="769" max="769" width="8.140625" style="465" customWidth="1"/>
    <col min="770" max="770" width="41" style="465" customWidth="1"/>
    <col min="771" max="773" width="32.85546875" style="465" customWidth="1"/>
    <col min="774" max="1024" width="9.140625" style="465"/>
    <col min="1025" max="1025" width="8.140625" style="465" customWidth="1"/>
    <col min="1026" max="1026" width="41" style="465" customWidth="1"/>
    <col min="1027" max="1029" width="32.85546875" style="465" customWidth="1"/>
    <col min="1030" max="1280" width="9.140625" style="465"/>
    <col min="1281" max="1281" width="8.140625" style="465" customWidth="1"/>
    <col min="1282" max="1282" width="41" style="465" customWidth="1"/>
    <col min="1283" max="1285" width="32.85546875" style="465" customWidth="1"/>
    <col min="1286" max="1536" width="9.140625" style="465"/>
    <col min="1537" max="1537" width="8.140625" style="465" customWidth="1"/>
    <col min="1538" max="1538" width="41" style="465" customWidth="1"/>
    <col min="1539" max="1541" width="32.85546875" style="465" customWidth="1"/>
    <col min="1542" max="1792" width="9.140625" style="465"/>
    <col min="1793" max="1793" width="8.140625" style="465" customWidth="1"/>
    <col min="1794" max="1794" width="41" style="465" customWidth="1"/>
    <col min="1795" max="1797" width="32.85546875" style="465" customWidth="1"/>
    <col min="1798" max="2048" width="9.140625" style="465"/>
    <col min="2049" max="2049" width="8.140625" style="465" customWidth="1"/>
    <col min="2050" max="2050" width="41" style="465" customWidth="1"/>
    <col min="2051" max="2053" width="32.85546875" style="465" customWidth="1"/>
    <col min="2054" max="2304" width="9.140625" style="465"/>
    <col min="2305" max="2305" width="8.140625" style="465" customWidth="1"/>
    <col min="2306" max="2306" width="41" style="465" customWidth="1"/>
    <col min="2307" max="2309" width="32.85546875" style="465" customWidth="1"/>
    <col min="2310" max="2560" width="9.140625" style="465"/>
    <col min="2561" max="2561" width="8.140625" style="465" customWidth="1"/>
    <col min="2562" max="2562" width="41" style="465" customWidth="1"/>
    <col min="2563" max="2565" width="32.85546875" style="465" customWidth="1"/>
    <col min="2566" max="2816" width="9.140625" style="465"/>
    <col min="2817" max="2817" width="8.140625" style="465" customWidth="1"/>
    <col min="2818" max="2818" width="41" style="465" customWidth="1"/>
    <col min="2819" max="2821" width="32.85546875" style="465" customWidth="1"/>
    <col min="2822" max="3072" width="9.140625" style="465"/>
    <col min="3073" max="3073" width="8.140625" style="465" customWidth="1"/>
    <col min="3074" max="3074" width="41" style="465" customWidth="1"/>
    <col min="3075" max="3077" width="32.85546875" style="465" customWidth="1"/>
    <col min="3078" max="3328" width="9.140625" style="465"/>
    <col min="3329" max="3329" width="8.140625" style="465" customWidth="1"/>
    <col min="3330" max="3330" width="41" style="465" customWidth="1"/>
    <col min="3331" max="3333" width="32.85546875" style="465" customWidth="1"/>
    <col min="3334" max="3584" width="9.140625" style="465"/>
    <col min="3585" max="3585" width="8.140625" style="465" customWidth="1"/>
    <col min="3586" max="3586" width="41" style="465" customWidth="1"/>
    <col min="3587" max="3589" width="32.85546875" style="465" customWidth="1"/>
    <col min="3590" max="3840" width="9.140625" style="465"/>
    <col min="3841" max="3841" width="8.140625" style="465" customWidth="1"/>
    <col min="3842" max="3842" width="41" style="465" customWidth="1"/>
    <col min="3843" max="3845" width="32.85546875" style="465" customWidth="1"/>
    <col min="3846" max="4096" width="9.140625" style="465"/>
    <col min="4097" max="4097" width="8.140625" style="465" customWidth="1"/>
    <col min="4098" max="4098" width="41" style="465" customWidth="1"/>
    <col min="4099" max="4101" width="32.85546875" style="465" customWidth="1"/>
    <col min="4102" max="4352" width="9.140625" style="465"/>
    <col min="4353" max="4353" width="8.140625" style="465" customWidth="1"/>
    <col min="4354" max="4354" width="41" style="465" customWidth="1"/>
    <col min="4355" max="4357" width="32.85546875" style="465" customWidth="1"/>
    <col min="4358" max="4608" width="9.140625" style="465"/>
    <col min="4609" max="4609" width="8.140625" style="465" customWidth="1"/>
    <col min="4610" max="4610" width="41" style="465" customWidth="1"/>
    <col min="4611" max="4613" width="32.85546875" style="465" customWidth="1"/>
    <col min="4614" max="4864" width="9.140625" style="465"/>
    <col min="4865" max="4865" width="8.140625" style="465" customWidth="1"/>
    <col min="4866" max="4866" width="41" style="465" customWidth="1"/>
    <col min="4867" max="4869" width="32.85546875" style="465" customWidth="1"/>
    <col min="4870" max="5120" width="9.140625" style="465"/>
    <col min="5121" max="5121" width="8.140625" style="465" customWidth="1"/>
    <col min="5122" max="5122" width="41" style="465" customWidth="1"/>
    <col min="5123" max="5125" width="32.85546875" style="465" customWidth="1"/>
    <col min="5126" max="5376" width="9.140625" style="465"/>
    <col min="5377" max="5377" width="8.140625" style="465" customWidth="1"/>
    <col min="5378" max="5378" width="41" style="465" customWidth="1"/>
    <col min="5379" max="5381" width="32.85546875" style="465" customWidth="1"/>
    <col min="5382" max="5632" width="9.140625" style="465"/>
    <col min="5633" max="5633" width="8.140625" style="465" customWidth="1"/>
    <col min="5634" max="5634" width="41" style="465" customWidth="1"/>
    <col min="5635" max="5637" width="32.85546875" style="465" customWidth="1"/>
    <col min="5638" max="5888" width="9.140625" style="465"/>
    <col min="5889" max="5889" width="8.140625" style="465" customWidth="1"/>
    <col min="5890" max="5890" width="41" style="465" customWidth="1"/>
    <col min="5891" max="5893" width="32.85546875" style="465" customWidth="1"/>
    <col min="5894" max="6144" width="9.140625" style="465"/>
    <col min="6145" max="6145" width="8.140625" style="465" customWidth="1"/>
    <col min="6146" max="6146" width="41" style="465" customWidth="1"/>
    <col min="6147" max="6149" width="32.85546875" style="465" customWidth="1"/>
    <col min="6150" max="6400" width="9.140625" style="465"/>
    <col min="6401" max="6401" width="8.140625" style="465" customWidth="1"/>
    <col min="6402" max="6402" width="41" style="465" customWidth="1"/>
    <col min="6403" max="6405" width="32.85546875" style="465" customWidth="1"/>
    <col min="6406" max="6656" width="9.140625" style="465"/>
    <col min="6657" max="6657" width="8.140625" style="465" customWidth="1"/>
    <col min="6658" max="6658" width="41" style="465" customWidth="1"/>
    <col min="6659" max="6661" width="32.85546875" style="465" customWidth="1"/>
    <col min="6662" max="6912" width="9.140625" style="465"/>
    <col min="6913" max="6913" width="8.140625" style="465" customWidth="1"/>
    <col min="6914" max="6914" width="41" style="465" customWidth="1"/>
    <col min="6915" max="6917" width="32.85546875" style="465" customWidth="1"/>
    <col min="6918" max="7168" width="9.140625" style="465"/>
    <col min="7169" max="7169" width="8.140625" style="465" customWidth="1"/>
    <col min="7170" max="7170" width="41" style="465" customWidth="1"/>
    <col min="7171" max="7173" width="32.85546875" style="465" customWidth="1"/>
    <col min="7174" max="7424" width="9.140625" style="465"/>
    <col min="7425" max="7425" width="8.140625" style="465" customWidth="1"/>
    <col min="7426" max="7426" width="41" style="465" customWidth="1"/>
    <col min="7427" max="7429" width="32.85546875" style="465" customWidth="1"/>
    <col min="7430" max="7680" width="9.140625" style="465"/>
    <col min="7681" max="7681" width="8.140625" style="465" customWidth="1"/>
    <col min="7682" max="7682" width="41" style="465" customWidth="1"/>
    <col min="7683" max="7685" width="32.85546875" style="465" customWidth="1"/>
    <col min="7686" max="7936" width="9.140625" style="465"/>
    <col min="7937" max="7937" width="8.140625" style="465" customWidth="1"/>
    <col min="7938" max="7938" width="41" style="465" customWidth="1"/>
    <col min="7939" max="7941" width="32.85546875" style="465" customWidth="1"/>
    <col min="7942" max="8192" width="9.140625" style="465"/>
    <col min="8193" max="8193" width="8.140625" style="465" customWidth="1"/>
    <col min="8194" max="8194" width="41" style="465" customWidth="1"/>
    <col min="8195" max="8197" width="32.85546875" style="465" customWidth="1"/>
    <col min="8198" max="8448" width="9.140625" style="465"/>
    <col min="8449" max="8449" width="8.140625" style="465" customWidth="1"/>
    <col min="8450" max="8450" width="41" style="465" customWidth="1"/>
    <col min="8451" max="8453" width="32.85546875" style="465" customWidth="1"/>
    <col min="8454" max="8704" width="9.140625" style="465"/>
    <col min="8705" max="8705" width="8.140625" style="465" customWidth="1"/>
    <col min="8706" max="8706" width="41" style="465" customWidth="1"/>
    <col min="8707" max="8709" width="32.85546875" style="465" customWidth="1"/>
    <col min="8710" max="8960" width="9.140625" style="465"/>
    <col min="8961" max="8961" width="8.140625" style="465" customWidth="1"/>
    <col min="8962" max="8962" width="41" style="465" customWidth="1"/>
    <col min="8963" max="8965" width="32.85546875" style="465" customWidth="1"/>
    <col min="8966" max="9216" width="9.140625" style="465"/>
    <col min="9217" max="9217" width="8.140625" style="465" customWidth="1"/>
    <col min="9218" max="9218" width="41" style="465" customWidth="1"/>
    <col min="9219" max="9221" width="32.85546875" style="465" customWidth="1"/>
    <col min="9222" max="9472" width="9.140625" style="465"/>
    <col min="9473" max="9473" width="8.140625" style="465" customWidth="1"/>
    <col min="9474" max="9474" width="41" style="465" customWidth="1"/>
    <col min="9475" max="9477" width="32.85546875" style="465" customWidth="1"/>
    <col min="9478" max="9728" width="9.140625" style="465"/>
    <col min="9729" max="9729" width="8.140625" style="465" customWidth="1"/>
    <col min="9730" max="9730" width="41" style="465" customWidth="1"/>
    <col min="9731" max="9733" width="32.85546875" style="465" customWidth="1"/>
    <col min="9734" max="9984" width="9.140625" style="465"/>
    <col min="9985" max="9985" width="8.140625" style="465" customWidth="1"/>
    <col min="9986" max="9986" width="41" style="465" customWidth="1"/>
    <col min="9987" max="9989" width="32.85546875" style="465" customWidth="1"/>
    <col min="9990" max="10240" width="9.140625" style="465"/>
    <col min="10241" max="10241" width="8.140625" style="465" customWidth="1"/>
    <col min="10242" max="10242" width="41" style="465" customWidth="1"/>
    <col min="10243" max="10245" width="32.85546875" style="465" customWidth="1"/>
    <col min="10246" max="10496" width="9.140625" style="465"/>
    <col min="10497" max="10497" width="8.140625" style="465" customWidth="1"/>
    <col min="10498" max="10498" width="41" style="465" customWidth="1"/>
    <col min="10499" max="10501" width="32.85546875" style="465" customWidth="1"/>
    <col min="10502" max="10752" width="9.140625" style="465"/>
    <col min="10753" max="10753" width="8.140625" style="465" customWidth="1"/>
    <col min="10754" max="10754" width="41" style="465" customWidth="1"/>
    <col min="10755" max="10757" width="32.85546875" style="465" customWidth="1"/>
    <col min="10758" max="11008" width="9.140625" style="465"/>
    <col min="11009" max="11009" width="8.140625" style="465" customWidth="1"/>
    <col min="11010" max="11010" width="41" style="465" customWidth="1"/>
    <col min="11011" max="11013" width="32.85546875" style="465" customWidth="1"/>
    <col min="11014" max="11264" width="9.140625" style="465"/>
    <col min="11265" max="11265" width="8.140625" style="465" customWidth="1"/>
    <col min="11266" max="11266" width="41" style="465" customWidth="1"/>
    <col min="11267" max="11269" width="32.85546875" style="465" customWidth="1"/>
    <col min="11270" max="11520" width="9.140625" style="465"/>
    <col min="11521" max="11521" width="8.140625" style="465" customWidth="1"/>
    <col min="11522" max="11522" width="41" style="465" customWidth="1"/>
    <col min="11523" max="11525" width="32.85546875" style="465" customWidth="1"/>
    <col min="11526" max="11776" width="9.140625" style="465"/>
    <col min="11777" max="11777" width="8.140625" style="465" customWidth="1"/>
    <col min="11778" max="11778" width="41" style="465" customWidth="1"/>
    <col min="11779" max="11781" width="32.85546875" style="465" customWidth="1"/>
    <col min="11782" max="12032" width="9.140625" style="465"/>
    <col min="12033" max="12033" width="8.140625" style="465" customWidth="1"/>
    <col min="12034" max="12034" width="41" style="465" customWidth="1"/>
    <col min="12035" max="12037" width="32.85546875" style="465" customWidth="1"/>
    <col min="12038" max="12288" width="9.140625" style="465"/>
    <col min="12289" max="12289" width="8.140625" style="465" customWidth="1"/>
    <col min="12290" max="12290" width="41" style="465" customWidth="1"/>
    <col min="12291" max="12293" width="32.85546875" style="465" customWidth="1"/>
    <col min="12294" max="12544" width="9.140625" style="465"/>
    <col min="12545" max="12545" width="8.140625" style="465" customWidth="1"/>
    <col min="12546" max="12546" width="41" style="465" customWidth="1"/>
    <col min="12547" max="12549" width="32.85546875" style="465" customWidth="1"/>
    <col min="12550" max="12800" width="9.140625" style="465"/>
    <col min="12801" max="12801" width="8.140625" style="465" customWidth="1"/>
    <col min="12802" max="12802" width="41" style="465" customWidth="1"/>
    <col min="12803" max="12805" width="32.85546875" style="465" customWidth="1"/>
    <col min="12806" max="13056" width="9.140625" style="465"/>
    <col min="13057" max="13057" width="8.140625" style="465" customWidth="1"/>
    <col min="13058" max="13058" width="41" style="465" customWidth="1"/>
    <col min="13059" max="13061" width="32.85546875" style="465" customWidth="1"/>
    <col min="13062" max="13312" width="9.140625" style="465"/>
    <col min="13313" max="13313" width="8.140625" style="465" customWidth="1"/>
    <col min="13314" max="13314" width="41" style="465" customWidth="1"/>
    <col min="13315" max="13317" width="32.85546875" style="465" customWidth="1"/>
    <col min="13318" max="13568" width="9.140625" style="465"/>
    <col min="13569" max="13569" width="8.140625" style="465" customWidth="1"/>
    <col min="13570" max="13570" width="41" style="465" customWidth="1"/>
    <col min="13571" max="13573" width="32.85546875" style="465" customWidth="1"/>
    <col min="13574" max="13824" width="9.140625" style="465"/>
    <col min="13825" max="13825" width="8.140625" style="465" customWidth="1"/>
    <col min="13826" max="13826" width="41" style="465" customWidth="1"/>
    <col min="13827" max="13829" width="32.85546875" style="465" customWidth="1"/>
    <col min="13830" max="14080" width="9.140625" style="465"/>
    <col min="14081" max="14081" width="8.140625" style="465" customWidth="1"/>
    <col min="14082" max="14082" width="41" style="465" customWidth="1"/>
    <col min="14083" max="14085" width="32.85546875" style="465" customWidth="1"/>
    <col min="14086" max="14336" width="9.140625" style="465"/>
    <col min="14337" max="14337" width="8.140625" style="465" customWidth="1"/>
    <col min="14338" max="14338" width="41" style="465" customWidth="1"/>
    <col min="14339" max="14341" width="32.85546875" style="465" customWidth="1"/>
    <col min="14342" max="14592" width="9.140625" style="465"/>
    <col min="14593" max="14593" width="8.140625" style="465" customWidth="1"/>
    <col min="14594" max="14594" width="41" style="465" customWidth="1"/>
    <col min="14595" max="14597" width="32.85546875" style="465" customWidth="1"/>
    <col min="14598" max="14848" width="9.140625" style="465"/>
    <col min="14849" max="14849" width="8.140625" style="465" customWidth="1"/>
    <col min="14850" max="14850" width="41" style="465" customWidth="1"/>
    <col min="14851" max="14853" width="32.85546875" style="465" customWidth="1"/>
    <col min="14854" max="15104" width="9.140625" style="465"/>
    <col min="15105" max="15105" width="8.140625" style="465" customWidth="1"/>
    <col min="15106" max="15106" width="41" style="465" customWidth="1"/>
    <col min="15107" max="15109" width="32.85546875" style="465" customWidth="1"/>
    <col min="15110" max="15360" width="9.140625" style="465"/>
    <col min="15361" max="15361" width="8.140625" style="465" customWidth="1"/>
    <col min="15362" max="15362" width="41" style="465" customWidth="1"/>
    <col min="15363" max="15365" width="32.85546875" style="465" customWidth="1"/>
    <col min="15366" max="15616" width="9.140625" style="465"/>
    <col min="15617" max="15617" width="8.140625" style="465" customWidth="1"/>
    <col min="15618" max="15618" width="41" style="465" customWidth="1"/>
    <col min="15619" max="15621" width="32.85546875" style="465" customWidth="1"/>
    <col min="15622" max="15872" width="9.140625" style="465"/>
    <col min="15873" max="15873" width="8.140625" style="465" customWidth="1"/>
    <col min="15874" max="15874" width="41" style="465" customWidth="1"/>
    <col min="15875" max="15877" width="32.85546875" style="465" customWidth="1"/>
    <col min="15878" max="16128" width="9.140625" style="465"/>
    <col min="16129" max="16129" width="8.140625" style="465" customWidth="1"/>
    <col min="16130" max="16130" width="41" style="465" customWidth="1"/>
    <col min="16131" max="16133" width="32.85546875" style="465" customWidth="1"/>
    <col min="16134" max="16384" width="9.140625" style="465"/>
  </cols>
  <sheetData>
    <row r="1" spans="1:5" x14ac:dyDescent="0.25">
      <c r="E1" s="472" t="s">
        <v>1034</v>
      </c>
    </row>
    <row r="2" spans="1:5" s="478" customFormat="1" x14ac:dyDescent="0.25">
      <c r="A2" s="532" t="s">
        <v>353</v>
      </c>
      <c r="B2" s="533"/>
      <c r="C2" s="533"/>
      <c r="D2" s="533"/>
      <c r="E2" s="533"/>
    </row>
    <row r="3" spans="1:5" s="478" customFormat="1" ht="31.5" x14ac:dyDescent="0.25">
      <c r="A3" s="118"/>
      <c r="B3" s="118" t="s">
        <v>534</v>
      </c>
      <c r="C3" s="118" t="s">
        <v>282</v>
      </c>
      <c r="D3" s="118" t="s">
        <v>283</v>
      </c>
      <c r="E3" s="118" t="s">
        <v>284</v>
      </c>
    </row>
    <row r="4" spans="1:5" ht="31.5" x14ac:dyDescent="0.25">
      <c r="A4" s="171" t="s">
        <v>732</v>
      </c>
      <c r="B4" s="154" t="s">
        <v>1167</v>
      </c>
      <c r="C4" s="474">
        <v>100000000</v>
      </c>
      <c r="D4" s="474">
        <v>0</v>
      </c>
      <c r="E4" s="474">
        <v>100000000</v>
      </c>
    </row>
    <row r="5" spans="1:5" ht="31.5" x14ac:dyDescent="0.25">
      <c r="A5" s="171" t="s">
        <v>735</v>
      </c>
      <c r="B5" s="154" t="s">
        <v>1168</v>
      </c>
      <c r="C5" s="474">
        <v>100000000</v>
      </c>
      <c r="D5" s="474">
        <v>0</v>
      </c>
      <c r="E5" s="474">
        <v>100000000</v>
      </c>
    </row>
    <row r="6" spans="1:5" ht="31.5" x14ac:dyDescent="0.25">
      <c r="A6" s="171" t="s">
        <v>292</v>
      </c>
      <c r="B6" s="154" t="s">
        <v>193</v>
      </c>
      <c r="C6" s="474">
        <v>242890783</v>
      </c>
      <c r="D6" s="474">
        <v>0</v>
      </c>
      <c r="E6" s="474">
        <v>242890783</v>
      </c>
    </row>
    <row r="7" spans="1:5" x14ac:dyDescent="0.25">
      <c r="A7" s="171" t="s">
        <v>296</v>
      </c>
      <c r="B7" s="154" t="s">
        <v>194</v>
      </c>
      <c r="C7" s="474">
        <v>242890783</v>
      </c>
      <c r="D7" s="474">
        <v>0</v>
      </c>
      <c r="E7" s="474">
        <v>242890783</v>
      </c>
    </row>
    <row r="8" spans="1:5" ht="31.5" x14ac:dyDescent="0.25">
      <c r="A8" s="171" t="s">
        <v>297</v>
      </c>
      <c r="B8" s="154" t="s">
        <v>195</v>
      </c>
      <c r="C8" s="474">
        <v>21285296</v>
      </c>
      <c r="D8" s="474">
        <v>0</v>
      </c>
      <c r="E8" s="474">
        <v>21285296</v>
      </c>
    </row>
    <row r="9" spans="1:5" x14ac:dyDescent="0.25">
      <c r="A9" s="171" t="s">
        <v>301</v>
      </c>
      <c r="B9" s="154" t="s">
        <v>355</v>
      </c>
      <c r="C9" s="474">
        <v>586356353</v>
      </c>
      <c r="D9" s="474">
        <v>-586356353</v>
      </c>
      <c r="E9" s="474">
        <v>0</v>
      </c>
    </row>
    <row r="10" spans="1:5" ht="31.5" x14ac:dyDescent="0.25">
      <c r="A10" s="171" t="s">
        <v>309</v>
      </c>
      <c r="B10" s="154" t="s">
        <v>196</v>
      </c>
      <c r="C10" s="474">
        <v>950532432</v>
      </c>
      <c r="D10" s="474">
        <v>-586356353</v>
      </c>
      <c r="E10" s="474">
        <v>364176079</v>
      </c>
    </row>
    <row r="11" spans="1:5" ht="31.5" x14ac:dyDescent="0.25">
      <c r="A11" s="118" t="s">
        <v>317</v>
      </c>
      <c r="B11" s="156" t="s">
        <v>197</v>
      </c>
      <c r="C11" s="475">
        <v>950532432</v>
      </c>
      <c r="D11" s="475">
        <v>-586356353</v>
      </c>
      <c r="E11" s="475">
        <v>364176079</v>
      </c>
    </row>
  </sheetData>
  <mergeCells count="1">
    <mergeCell ref="A2:E2"/>
  </mergeCells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BreakPreview" zoomScale="60" zoomScaleNormal="100" workbookViewId="0">
      <selection sqref="A1:E30"/>
    </sheetView>
  </sheetViews>
  <sheetFormatPr defaultRowHeight="15.75" x14ac:dyDescent="0.25"/>
  <cols>
    <col min="1" max="1" width="8.140625" style="465" customWidth="1"/>
    <col min="2" max="2" width="41" style="465" customWidth="1"/>
    <col min="3" max="3" width="21.28515625" style="465" customWidth="1"/>
    <col min="4" max="4" width="19.7109375" style="465" customWidth="1"/>
    <col min="5" max="5" width="19.140625" style="465" customWidth="1"/>
    <col min="6" max="256" width="9.140625" style="465"/>
    <col min="257" max="257" width="8.140625" style="465" customWidth="1"/>
    <col min="258" max="258" width="41" style="465" customWidth="1"/>
    <col min="259" max="261" width="32.85546875" style="465" customWidth="1"/>
    <col min="262" max="512" width="9.140625" style="465"/>
    <col min="513" max="513" width="8.140625" style="465" customWidth="1"/>
    <col min="514" max="514" width="41" style="465" customWidth="1"/>
    <col min="515" max="517" width="32.85546875" style="465" customWidth="1"/>
    <col min="518" max="768" width="9.140625" style="465"/>
    <col min="769" max="769" width="8.140625" style="465" customWidth="1"/>
    <col min="770" max="770" width="41" style="465" customWidth="1"/>
    <col min="771" max="773" width="32.85546875" style="465" customWidth="1"/>
    <col min="774" max="1024" width="9.140625" style="465"/>
    <col min="1025" max="1025" width="8.140625" style="465" customWidth="1"/>
    <col min="1026" max="1026" width="41" style="465" customWidth="1"/>
    <col min="1027" max="1029" width="32.85546875" style="465" customWidth="1"/>
    <col min="1030" max="1280" width="9.140625" style="465"/>
    <col min="1281" max="1281" width="8.140625" style="465" customWidth="1"/>
    <col min="1282" max="1282" width="41" style="465" customWidth="1"/>
    <col min="1283" max="1285" width="32.85546875" style="465" customWidth="1"/>
    <col min="1286" max="1536" width="9.140625" style="465"/>
    <col min="1537" max="1537" width="8.140625" style="465" customWidth="1"/>
    <col min="1538" max="1538" width="41" style="465" customWidth="1"/>
    <col min="1539" max="1541" width="32.85546875" style="465" customWidth="1"/>
    <col min="1542" max="1792" width="9.140625" style="465"/>
    <col min="1793" max="1793" width="8.140625" style="465" customWidth="1"/>
    <col min="1794" max="1794" width="41" style="465" customWidth="1"/>
    <col min="1795" max="1797" width="32.85546875" style="465" customWidth="1"/>
    <col min="1798" max="2048" width="9.140625" style="465"/>
    <col min="2049" max="2049" width="8.140625" style="465" customWidth="1"/>
    <col min="2050" max="2050" width="41" style="465" customWidth="1"/>
    <col min="2051" max="2053" width="32.85546875" style="465" customWidth="1"/>
    <col min="2054" max="2304" width="9.140625" style="465"/>
    <col min="2305" max="2305" width="8.140625" style="465" customWidth="1"/>
    <col min="2306" max="2306" width="41" style="465" customWidth="1"/>
    <col min="2307" max="2309" width="32.85546875" style="465" customWidth="1"/>
    <col min="2310" max="2560" width="9.140625" style="465"/>
    <col min="2561" max="2561" width="8.140625" style="465" customWidth="1"/>
    <col min="2562" max="2562" width="41" style="465" customWidth="1"/>
    <col min="2563" max="2565" width="32.85546875" style="465" customWidth="1"/>
    <col min="2566" max="2816" width="9.140625" style="465"/>
    <col min="2817" max="2817" width="8.140625" style="465" customWidth="1"/>
    <col min="2818" max="2818" width="41" style="465" customWidth="1"/>
    <col min="2819" max="2821" width="32.85546875" style="465" customWidth="1"/>
    <col min="2822" max="3072" width="9.140625" style="465"/>
    <col min="3073" max="3073" width="8.140625" style="465" customWidth="1"/>
    <col min="3074" max="3074" width="41" style="465" customWidth="1"/>
    <col min="3075" max="3077" width="32.85546875" style="465" customWidth="1"/>
    <col min="3078" max="3328" width="9.140625" style="465"/>
    <col min="3329" max="3329" width="8.140625" style="465" customWidth="1"/>
    <col min="3330" max="3330" width="41" style="465" customWidth="1"/>
    <col min="3331" max="3333" width="32.85546875" style="465" customWidth="1"/>
    <col min="3334" max="3584" width="9.140625" style="465"/>
    <col min="3585" max="3585" width="8.140625" style="465" customWidth="1"/>
    <col min="3586" max="3586" width="41" style="465" customWidth="1"/>
    <col min="3587" max="3589" width="32.85546875" style="465" customWidth="1"/>
    <col min="3590" max="3840" width="9.140625" style="465"/>
    <col min="3841" max="3841" width="8.140625" style="465" customWidth="1"/>
    <col min="3842" max="3842" width="41" style="465" customWidth="1"/>
    <col min="3843" max="3845" width="32.85546875" style="465" customWidth="1"/>
    <col min="3846" max="4096" width="9.140625" style="465"/>
    <col min="4097" max="4097" width="8.140625" style="465" customWidth="1"/>
    <col min="4098" max="4098" width="41" style="465" customWidth="1"/>
    <col min="4099" max="4101" width="32.85546875" style="465" customWidth="1"/>
    <col min="4102" max="4352" width="9.140625" style="465"/>
    <col min="4353" max="4353" width="8.140625" style="465" customWidth="1"/>
    <col min="4354" max="4354" width="41" style="465" customWidth="1"/>
    <col min="4355" max="4357" width="32.85546875" style="465" customWidth="1"/>
    <col min="4358" max="4608" width="9.140625" style="465"/>
    <col min="4609" max="4609" width="8.140625" style="465" customWidth="1"/>
    <col min="4610" max="4610" width="41" style="465" customWidth="1"/>
    <col min="4611" max="4613" width="32.85546875" style="465" customWidth="1"/>
    <col min="4614" max="4864" width="9.140625" style="465"/>
    <col min="4865" max="4865" width="8.140625" style="465" customWidth="1"/>
    <col min="4866" max="4866" width="41" style="465" customWidth="1"/>
    <col min="4867" max="4869" width="32.85546875" style="465" customWidth="1"/>
    <col min="4870" max="5120" width="9.140625" style="465"/>
    <col min="5121" max="5121" width="8.140625" style="465" customWidth="1"/>
    <col min="5122" max="5122" width="41" style="465" customWidth="1"/>
    <col min="5123" max="5125" width="32.85546875" style="465" customWidth="1"/>
    <col min="5126" max="5376" width="9.140625" style="465"/>
    <col min="5377" max="5377" width="8.140625" style="465" customWidth="1"/>
    <col min="5378" max="5378" width="41" style="465" customWidth="1"/>
    <col min="5379" max="5381" width="32.85546875" style="465" customWidth="1"/>
    <col min="5382" max="5632" width="9.140625" style="465"/>
    <col min="5633" max="5633" width="8.140625" style="465" customWidth="1"/>
    <col min="5634" max="5634" width="41" style="465" customWidth="1"/>
    <col min="5635" max="5637" width="32.85546875" style="465" customWidth="1"/>
    <col min="5638" max="5888" width="9.140625" style="465"/>
    <col min="5889" max="5889" width="8.140625" style="465" customWidth="1"/>
    <col min="5890" max="5890" width="41" style="465" customWidth="1"/>
    <col min="5891" max="5893" width="32.85546875" style="465" customWidth="1"/>
    <col min="5894" max="6144" width="9.140625" style="465"/>
    <col min="6145" max="6145" width="8.140625" style="465" customWidth="1"/>
    <col min="6146" max="6146" width="41" style="465" customWidth="1"/>
    <col min="6147" max="6149" width="32.85546875" style="465" customWidth="1"/>
    <col min="6150" max="6400" width="9.140625" style="465"/>
    <col min="6401" max="6401" width="8.140625" style="465" customWidth="1"/>
    <col min="6402" max="6402" width="41" style="465" customWidth="1"/>
    <col min="6403" max="6405" width="32.85546875" style="465" customWidth="1"/>
    <col min="6406" max="6656" width="9.140625" style="465"/>
    <col min="6657" max="6657" width="8.140625" style="465" customWidth="1"/>
    <col min="6658" max="6658" width="41" style="465" customWidth="1"/>
    <col min="6659" max="6661" width="32.85546875" style="465" customWidth="1"/>
    <col min="6662" max="6912" width="9.140625" style="465"/>
    <col min="6913" max="6913" width="8.140625" style="465" customWidth="1"/>
    <col min="6914" max="6914" width="41" style="465" customWidth="1"/>
    <col min="6915" max="6917" width="32.85546875" style="465" customWidth="1"/>
    <col min="6918" max="7168" width="9.140625" style="465"/>
    <col min="7169" max="7169" width="8.140625" style="465" customWidth="1"/>
    <col min="7170" max="7170" width="41" style="465" customWidth="1"/>
    <col min="7171" max="7173" width="32.85546875" style="465" customWidth="1"/>
    <col min="7174" max="7424" width="9.140625" style="465"/>
    <col min="7425" max="7425" width="8.140625" style="465" customWidth="1"/>
    <col min="7426" max="7426" width="41" style="465" customWidth="1"/>
    <col min="7427" max="7429" width="32.85546875" style="465" customWidth="1"/>
    <col min="7430" max="7680" width="9.140625" style="465"/>
    <col min="7681" max="7681" width="8.140625" style="465" customWidth="1"/>
    <col min="7682" max="7682" width="41" style="465" customWidth="1"/>
    <col min="7683" max="7685" width="32.85546875" style="465" customWidth="1"/>
    <col min="7686" max="7936" width="9.140625" style="465"/>
    <col min="7937" max="7937" width="8.140625" style="465" customWidth="1"/>
    <col min="7938" max="7938" width="41" style="465" customWidth="1"/>
    <col min="7939" max="7941" width="32.85546875" style="465" customWidth="1"/>
    <col min="7942" max="8192" width="9.140625" style="465"/>
    <col min="8193" max="8193" width="8.140625" style="465" customWidth="1"/>
    <col min="8194" max="8194" width="41" style="465" customWidth="1"/>
    <col min="8195" max="8197" width="32.85546875" style="465" customWidth="1"/>
    <col min="8198" max="8448" width="9.140625" style="465"/>
    <col min="8449" max="8449" width="8.140625" style="465" customWidth="1"/>
    <col min="8450" max="8450" width="41" style="465" customWidth="1"/>
    <col min="8451" max="8453" width="32.85546875" style="465" customWidth="1"/>
    <col min="8454" max="8704" width="9.140625" style="465"/>
    <col min="8705" max="8705" width="8.140625" style="465" customWidth="1"/>
    <col min="8706" max="8706" width="41" style="465" customWidth="1"/>
    <col min="8707" max="8709" width="32.85546875" style="465" customWidth="1"/>
    <col min="8710" max="8960" width="9.140625" style="465"/>
    <col min="8961" max="8961" width="8.140625" style="465" customWidth="1"/>
    <col min="8962" max="8962" width="41" style="465" customWidth="1"/>
    <col min="8963" max="8965" width="32.85546875" style="465" customWidth="1"/>
    <col min="8966" max="9216" width="9.140625" style="465"/>
    <col min="9217" max="9217" width="8.140625" style="465" customWidth="1"/>
    <col min="9218" max="9218" width="41" style="465" customWidth="1"/>
    <col min="9219" max="9221" width="32.85546875" style="465" customWidth="1"/>
    <col min="9222" max="9472" width="9.140625" style="465"/>
    <col min="9473" max="9473" width="8.140625" style="465" customWidth="1"/>
    <col min="9474" max="9474" width="41" style="465" customWidth="1"/>
    <col min="9475" max="9477" width="32.85546875" style="465" customWidth="1"/>
    <col min="9478" max="9728" width="9.140625" style="465"/>
    <col min="9729" max="9729" width="8.140625" style="465" customWidth="1"/>
    <col min="9730" max="9730" width="41" style="465" customWidth="1"/>
    <col min="9731" max="9733" width="32.85546875" style="465" customWidth="1"/>
    <col min="9734" max="9984" width="9.140625" style="465"/>
    <col min="9985" max="9985" width="8.140625" style="465" customWidth="1"/>
    <col min="9986" max="9986" width="41" style="465" customWidth="1"/>
    <col min="9987" max="9989" width="32.85546875" style="465" customWidth="1"/>
    <col min="9990" max="10240" width="9.140625" style="465"/>
    <col min="10241" max="10241" width="8.140625" style="465" customWidth="1"/>
    <col min="10242" max="10242" width="41" style="465" customWidth="1"/>
    <col min="10243" max="10245" width="32.85546875" style="465" customWidth="1"/>
    <col min="10246" max="10496" width="9.140625" style="465"/>
    <col min="10497" max="10497" width="8.140625" style="465" customWidth="1"/>
    <col min="10498" max="10498" width="41" style="465" customWidth="1"/>
    <col min="10499" max="10501" width="32.85546875" style="465" customWidth="1"/>
    <col min="10502" max="10752" width="9.140625" style="465"/>
    <col min="10753" max="10753" width="8.140625" style="465" customWidth="1"/>
    <col min="10754" max="10754" width="41" style="465" customWidth="1"/>
    <col min="10755" max="10757" width="32.85546875" style="465" customWidth="1"/>
    <col min="10758" max="11008" width="9.140625" style="465"/>
    <col min="11009" max="11009" width="8.140625" style="465" customWidth="1"/>
    <col min="11010" max="11010" width="41" style="465" customWidth="1"/>
    <col min="11011" max="11013" width="32.85546875" style="465" customWidth="1"/>
    <col min="11014" max="11264" width="9.140625" style="465"/>
    <col min="11265" max="11265" width="8.140625" style="465" customWidth="1"/>
    <col min="11266" max="11266" width="41" style="465" customWidth="1"/>
    <col min="11267" max="11269" width="32.85546875" style="465" customWidth="1"/>
    <col min="11270" max="11520" width="9.140625" style="465"/>
    <col min="11521" max="11521" width="8.140625" style="465" customWidth="1"/>
    <col min="11522" max="11522" width="41" style="465" customWidth="1"/>
    <col min="11523" max="11525" width="32.85546875" style="465" customWidth="1"/>
    <col min="11526" max="11776" width="9.140625" style="465"/>
    <col min="11777" max="11777" width="8.140625" style="465" customWidth="1"/>
    <col min="11778" max="11778" width="41" style="465" customWidth="1"/>
    <col min="11779" max="11781" width="32.85546875" style="465" customWidth="1"/>
    <col min="11782" max="12032" width="9.140625" style="465"/>
    <col min="12033" max="12033" width="8.140625" style="465" customWidth="1"/>
    <col min="12034" max="12034" width="41" style="465" customWidth="1"/>
    <col min="12035" max="12037" width="32.85546875" style="465" customWidth="1"/>
    <col min="12038" max="12288" width="9.140625" style="465"/>
    <col min="12289" max="12289" width="8.140625" style="465" customWidth="1"/>
    <col min="12290" max="12290" width="41" style="465" customWidth="1"/>
    <col min="12291" max="12293" width="32.85546875" style="465" customWidth="1"/>
    <col min="12294" max="12544" width="9.140625" style="465"/>
    <col min="12545" max="12545" width="8.140625" style="465" customWidth="1"/>
    <col min="12546" max="12546" width="41" style="465" customWidth="1"/>
    <col min="12547" max="12549" width="32.85546875" style="465" customWidth="1"/>
    <col min="12550" max="12800" width="9.140625" style="465"/>
    <col min="12801" max="12801" width="8.140625" style="465" customWidth="1"/>
    <col min="12802" max="12802" width="41" style="465" customWidth="1"/>
    <col min="12803" max="12805" width="32.85546875" style="465" customWidth="1"/>
    <col min="12806" max="13056" width="9.140625" style="465"/>
    <col min="13057" max="13057" width="8.140625" style="465" customWidth="1"/>
    <col min="13058" max="13058" width="41" style="465" customWidth="1"/>
    <col min="13059" max="13061" width="32.85546875" style="465" customWidth="1"/>
    <col min="13062" max="13312" width="9.140625" style="465"/>
    <col min="13313" max="13313" width="8.140625" style="465" customWidth="1"/>
    <col min="13314" max="13314" width="41" style="465" customWidth="1"/>
    <col min="13315" max="13317" width="32.85546875" style="465" customWidth="1"/>
    <col min="13318" max="13568" width="9.140625" style="465"/>
    <col min="13569" max="13569" width="8.140625" style="465" customWidth="1"/>
    <col min="13570" max="13570" width="41" style="465" customWidth="1"/>
    <col min="13571" max="13573" width="32.85546875" style="465" customWidth="1"/>
    <col min="13574" max="13824" width="9.140625" style="465"/>
    <col min="13825" max="13825" width="8.140625" style="465" customWidth="1"/>
    <col min="13826" max="13826" width="41" style="465" customWidth="1"/>
    <col min="13827" max="13829" width="32.85546875" style="465" customWidth="1"/>
    <col min="13830" max="14080" width="9.140625" style="465"/>
    <col min="14081" max="14081" width="8.140625" style="465" customWidth="1"/>
    <col min="14082" max="14082" width="41" style="465" customWidth="1"/>
    <col min="14083" max="14085" width="32.85546875" style="465" customWidth="1"/>
    <col min="14086" max="14336" width="9.140625" style="465"/>
    <col min="14337" max="14337" width="8.140625" style="465" customWidth="1"/>
    <col min="14338" max="14338" width="41" style="465" customWidth="1"/>
    <col min="14339" max="14341" width="32.85546875" style="465" customWidth="1"/>
    <col min="14342" max="14592" width="9.140625" style="465"/>
    <col min="14593" max="14593" width="8.140625" style="465" customWidth="1"/>
    <col min="14594" max="14594" width="41" style="465" customWidth="1"/>
    <col min="14595" max="14597" width="32.85546875" style="465" customWidth="1"/>
    <col min="14598" max="14848" width="9.140625" style="465"/>
    <col min="14849" max="14849" width="8.140625" style="465" customWidth="1"/>
    <col min="14850" max="14850" width="41" style="465" customWidth="1"/>
    <col min="14851" max="14853" width="32.85546875" style="465" customWidth="1"/>
    <col min="14854" max="15104" width="9.140625" style="465"/>
    <col min="15105" max="15105" width="8.140625" style="465" customWidth="1"/>
    <col min="15106" max="15106" width="41" style="465" customWidth="1"/>
    <col min="15107" max="15109" width="32.85546875" style="465" customWidth="1"/>
    <col min="15110" max="15360" width="9.140625" style="465"/>
    <col min="15361" max="15361" width="8.140625" style="465" customWidth="1"/>
    <col min="15362" max="15362" width="41" style="465" customWidth="1"/>
    <col min="15363" max="15365" width="32.85546875" style="465" customWidth="1"/>
    <col min="15366" max="15616" width="9.140625" style="465"/>
    <col min="15617" max="15617" width="8.140625" style="465" customWidth="1"/>
    <col min="15618" max="15618" width="41" style="465" customWidth="1"/>
    <col min="15619" max="15621" width="32.85546875" style="465" customWidth="1"/>
    <col min="15622" max="15872" width="9.140625" style="465"/>
    <col min="15873" max="15873" width="8.140625" style="465" customWidth="1"/>
    <col min="15874" max="15874" width="41" style="465" customWidth="1"/>
    <col min="15875" max="15877" width="32.85546875" style="465" customWidth="1"/>
    <col min="15878" max="16128" width="9.140625" style="465"/>
    <col min="16129" max="16129" width="8.140625" style="465" customWidth="1"/>
    <col min="16130" max="16130" width="41" style="465" customWidth="1"/>
    <col min="16131" max="16133" width="32.85546875" style="465" customWidth="1"/>
    <col min="16134" max="16384" width="9.140625" style="465"/>
  </cols>
  <sheetData>
    <row r="1" spans="1:5" x14ac:dyDescent="0.25">
      <c r="E1" s="472" t="s">
        <v>1034</v>
      </c>
    </row>
    <row r="2" spans="1:5" s="471" customFormat="1" x14ac:dyDescent="0.25">
      <c r="A2" s="532" t="s">
        <v>356</v>
      </c>
      <c r="B2" s="533"/>
      <c r="C2" s="533"/>
      <c r="D2" s="533"/>
      <c r="E2" s="533"/>
    </row>
    <row r="3" spans="1:5" s="471" customFormat="1" ht="31.5" x14ac:dyDescent="0.25">
      <c r="A3" s="118"/>
      <c r="B3" s="118" t="s">
        <v>534</v>
      </c>
      <c r="C3" s="118" t="s">
        <v>282</v>
      </c>
      <c r="D3" s="118" t="s">
        <v>283</v>
      </c>
      <c r="E3" s="118" t="s">
        <v>284</v>
      </c>
    </row>
    <row r="4" spans="1:5" x14ac:dyDescent="0.25">
      <c r="A4" s="476" t="s">
        <v>731</v>
      </c>
      <c r="B4" s="467" t="s">
        <v>784</v>
      </c>
      <c r="C4" s="468">
        <v>102807111</v>
      </c>
      <c r="D4" s="468">
        <v>0</v>
      </c>
      <c r="E4" s="468">
        <v>102807111</v>
      </c>
    </row>
    <row r="5" spans="1:5" x14ac:dyDescent="0.25">
      <c r="A5" s="476" t="s">
        <v>732</v>
      </c>
      <c r="B5" s="467" t="s">
        <v>790</v>
      </c>
      <c r="C5" s="468">
        <v>10228918755</v>
      </c>
      <c r="D5" s="468">
        <v>0</v>
      </c>
      <c r="E5" s="468">
        <v>10228918755</v>
      </c>
    </row>
    <row r="6" spans="1:5" ht="31.5" x14ac:dyDescent="0.25">
      <c r="A6" s="476" t="s">
        <v>733</v>
      </c>
      <c r="B6" s="467" t="s">
        <v>801</v>
      </c>
      <c r="C6" s="468">
        <v>127002000</v>
      </c>
      <c r="D6" s="468">
        <v>0</v>
      </c>
      <c r="E6" s="468">
        <v>127002000</v>
      </c>
    </row>
    <row r="7" spans="1:5" ht="47.25" x14ac:dyDescent="0.25">
      <c r="A7" s="477" t="s">
        <v>736</v>
      </c>
      <c r="B7" s="469" t="s">
        <v>3</v>
      </c>
      <c r="C7" s="470">
        <v>10458727866</v>
      </c>
      <c r="D7" s="470">
        <v>0</v>
      </c>
      <c r="E7" s="470">
        <v>10458727866</v>
      </c>
    </row>
    <row r="8" spans="1:5" x14ac:dyDescent="0.25">
      <c r="A8" s="476" t="s">
        <v>738</v>
      </c>
      <c r="B8" s="467" t="s">
        <v>9</v>
      </c>
      <c r="C8" s="468">
        <v>302400</v>
      </c>
      <c r="D8" s="468">
        <v>0</v>
      </c>
      <c r="E8" s="468">
        <v>302400</v>
      </c>
    </row>
    <row r="9" spans="1:5" ht="31.5" x14ac:dyDescent="0.25">
      <c r="A9" s="477" t="s">
        <v>740</v>
      </c>
      <c r="B9" s="469" t="s">
        <v>18</v>
      </c>
      <c r="C9" s="470">
        <v>302400</v>
      </c>
      <c r="D9" s="470">
        <v>0</v>
      </c>
      <c r="E9" s="470">
        <v>302400</v>
      </c>
    </row>
    <row r="10" spans="1:5" ht="31.5" x14ac:dyDescent="0.25">
      <c r="A10" s="476" t="s">
        <v>290</v>
      </c>
      <c r="B10" s="467" t="s">
        <v>25</v>
      </c>
      <c r="C10" s="468">
        <v>882105</v>
      </c>
      <c r="D10" s="468">
        <v>0</v>
      </c>
      <c r="E10" s="468">
        <v>882105</v>
      </c>
    </row>
    <row r="11" spans="1:5" ht="31.5" x14ac:dyDescent="0.25">
      <c r="A11" s="476" t="s">
        <v>354</v>
      </c>
      <c r="B11" s="467" t="s">
        <v>357</v>
      </c>
      <c r="C11" s="468">
        <v>376309179</v>
      </c>
      <c r="D11" s="468">
        <v>0</v>
      </c>
      <c r="E11" s="468">
        <v>376309179</v>
      </c>
    </row>
    <row r="12" spans="1:5" x14ac:dyDescent="0.25">
      <c r="A12" s="477" t="s">
        <v>292</v>
      </c>
      <c r="B12" s="469" t="s">
        <v>32</v>
      </c>
      <c r="C12" s="470">
        <v>377191284</v>
      </c>
      <c r="D12" s="470">
        <v>0</v>
      </c>
      <c r="E12" s="470">
        <v>377191284</v>
      </c>
    </row>
    <row r="13" spans="1:5" ht="31.5" x14ac:dyDescent="0.25">
      <c r="A13" s="476" t="s">
        <v>294</v>
      </c>
      <c r="B13" s="467" t="s">
        <v>47</v>
      </c>
      <c r="C13" s="468">
        <v>488601500</v>
      </c>
      <c r="D13" s="468">
        <v>0</v>
      </c>
      <c r="E13" s="468">
        <v>488601500</v>
      </c>
    </row>
    <row r="14" spans="1:5" ht="31.5" x14ac:dyDescent="0.25">
      <c r="A14" s="476" t="s">
        <v>296</v>
      </c>
      <c r="B14" s="467" t="s">
        <v>50</v>
      </c>
      <c r="C14" s="468">
        <v>311856</v>
      </c>
      <c r="D14" s="468">
        <v>0</v>
      </c>
      <c r="E14" s="468">
        <v>311856</v>
      </c>
    </row>
    <row r="15" spans="1:5" ht="31.5" x14ac:dyDescent="0.25">
      <c r="A15" s="476" t="s">
        <v>297</v>
      </c>
      <c r="B15" s="467" t="s">
        <v>54</v>
      </c>
      <c r="C15" s="468">
        <v>17887167</v>
      </c>
      <c r="D15" s="468">
        <v>0</v>
      </c>
      <c r="E15" s="468">
        <v>17887167</v>
      </c>
    </row>
    <row r="16" spans="1:5" x14ac:dyDescent="0.25">
      <c r="A16" s="477" t="s">
        <v>299</v>
      </c>
      <c r="B16" s="469" t="s">
        <v>55</v>
      </c>
      <c r="C16" s="470">
        <v>506800523</v>
      </c>
      <c r="D16" s="470">
        <v>0</v>
      </c>
      <c r="E16" s="470">
        <v>506800523</v>
      </c>
    </row>
    <row r="17" spans="1:5" ht="31.5" x14ac:dyDescent="0.25">
      <c r="A17" s="477" t="s">
        <v>301</v>
      </c>
      <c r="B17" s="469" t="s">
        <v>998</v>
      </c>
      <c r="C17" s="470">
        <v>-33094643</v>
      </c>
      <c r="D17" s="470">
        <v>0</v>
      </c>
      <c r="E17" s="470">
        <v>-33094643</v>
      </c>
    </row>
    <row r="18" spans="1:5" ht="31.5" x14ac:dyDescent="0.25">
      <c r="A18" s="477" t="s">
        <v>912</v>
      </c>
      <c r="B18" s="469" t="s">
        <v>60</v>
      </c>
      <c r="C18" s="470">
        <v>300000</v>
      </c>
      <c r="D18" s="470">
        <v>0</v>
      </c>
      <c r="E18" s="470">
        <v>300000</v>
      </c>
    </row>
    <row r="19" spans="1:5" ht="31.5" x14ac:dyDescent="0.25">
      <c r="A19" s="477" t="s">
        <v>303</v>
      </c>
      <c r="B19" s="469" t="s">
        <v>726</v>
      </c>
      <c r="C19" s="470">
        <v>11310227430</v>
      </c>
      <c r="D19" s="470">
        <v>0</v>
      </c>
      <c r="E19" s="470">
        <v>11310227430</v>
      </c>
    </row>
    <row r="20" spans="1:5" ht="31.5" x14ac:dyDescent="0.25">
      <c r="A20" s="476" t="s">
        <v>305</v>
      </c>
      <c r="B20" s="467" t="s">
        <v>358</v>
      </c>
      <c r="C20" s="468">
        <v>13677355958</v>
      </c>
      <c r="D20" s="468">
        <v>0</v>
      </c>
      <c r="E20" s="468">
        <v>13677355958</v>
      </c>
    </row>
    <row r="21" spans="1:5" x14ac:dyDescent="0.25">
      <c r="A21" s="476" t="s">
        <v>307</v>
      </c>
      <c r="B21" s="467" t="s">
        <v>64</v>
      </c>
      <c r="C21" s="468">
        <v>-2657197439</v>
      </c>
      <c r="D21" s="468">
        <v>0</v>
      </c>
      <c r="E21" s="468">
        <v>-2657197439</v>
      </c>
    </row>
    <row r="22" spans="1:5" x14ac:dyDescent="0.25">
      <c r="A22" s="476" t="s">
        <v>308</v>
      </c>
      <c r="B22" s="467" t="s">
        <v>65</v>
      </c>
      <c r="C22" s="468">
        <v>239689378</v>
      </c>
      <c r="D22" s="468">
        <v>0</v>
      </c>
      <c r="E22" s="468">
        <v>239689378</v>
      </c>
    </row>
    <row r="23" spans="1:5" x14ac:dyDescent="0.25">
      <c r="A23" s="476" t="s">
        <v>309</v>
      </c>
      <c r="B23" s="467" t="s">
        <v>66</v>
      </c>
      <c r="C23" s="468">
        <v>-61203698</v>
      </c>
      <c r="D23" s="468">
        <v>0</v>
      </c>
      <c r="E23" s="468">
        <v>-61203698</v>
      </c>
    </row>
    <row r="24" spans="1:5" x14ac:dyDescent="0.25">
      <c r="A24" s="477" t="s">
        <v>359</v>
      </c>
      <c r="B24" s="469" t="s">
        <v>67</v>
      </c>
      <c r="C24" s="470">
        <v>11198644199</v>
      </c>
      <c r="D24" s="470">
        <v>0</v>
      </c>
      <c r="E24" s="470">
        <v>11198644199</v>
      </c>
    </row>
    <row r="25" spans="1:5" ht="31.5" x14ac:dyDescent="0.25">
      <c r="A25" s="476" t="s">
        <v>310</v>
      </c>
      <c r="B25" s="467" t="s">
        <v>71</v>
      </c>
      <c r="C25" s="468">
        <v>2932953</v>
      </c>
      <c r="D25" s="468">
        <v>0</v>
      </c>
      <c r="E25" s="468">
        <v>2932953</v>
      </c>
    </row>
    <row r="26" spans="1:5" ht="31.5" x14ac:dyDescent="0.25">
      <c r="A26" s="476" t="s">
        <v>311</v>
      </c>
      <c r="B26" s="467" t="s">
        <v>75</v>
      </c>
      <c r="C26" s="468">
        <v>23332161</v>
      </c>
      <c r="D26" s="468">
        <v>0</v>
      </c>
      <c r="E26" s="468">
        <v>23332161</v>
      </c>
    </row>
    <row r="27" spans="1:5" ht="31.5" x14ac:dyDescent="0.25">
      <c r="A27" s="476" t="s">
        <v>360</v>
      </c>
      <c r="B27" s="467" t="s">
        <v>78</v>
      </c>
      <c r="C27" s="468">
        <v>8640002</v>
      </c>
      <c r="D27" s="468">
        <v>0</v>
      </c>
      <c r="E27" s="468">
        <v>8640002</v>
      </c>
    </row>
    <row r="28" spans="1:5" ht="31.5" x14ac:dyDescent="0.25">
      <c r="A28" s="477" t="s">
        <v>312</v>
      </c>
      <c r="B28" s="469" t="s">
        <v>79</v>
      </c>
      <c r="C28" s="470">
        <v>34905116</v>
      </c>
      <c r="D28" s="470">
        <v>0</v>
      </c>
      <c r="E28" s="470">
        <v>34905116</v>
      </c>
    </row>
    <row r="29" spans="1:5" ht="31.5" x14ac:dyDescent="0.25">
      <c r="A29" s="477" t="s">
        <v>315</v>
      </c>
      <c r="B29" s="469" t="s">
        <v>84</v>
      </c>
      <c r="C29" s="470">
        <v>76678115</v>
      </c>
      <c r="D29" s="470">
        <v>0</v>
      </c>
      <c r="E29" s="470">
        <v>76678115</v>
      </c>
    </row>
    <row r="30" spans="1:5" x14ac:dyDescent="0.25">
      <c r="A30" s="477" t="s">
        <v>361</v>
      </c>
      <c r="B30" s="469" t="s">
        <v>85</v>
      </c>
      <c r="C30" s="470">
        <v>11310227430</v>
      </c>
      <c r="D30" s="470">
        <v>0</v>
      </c>
      <c r="E30" s="470">
        <v>11310227430</v>
      </c>
    </row>
  </sheetData>
  <mergeCells count="1">
    <mergeCell ref="A2:E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4" zoomScale="60" zoomScaleNormal="100" workbookViewId="0">
      <selection sqref="A1:E27"/>
    </sheetView>
  </sheetViews>
  <sheetFormatPr defaultRowHeight="15.75" x14ac:dyDescent="0.25"/>
  <cols>
    <col min="1" max="1" width="8.140625" style="466" customWidth="1"/>
    <col min="2" max="2" width="41" style="466" customWidth="1"/>
    <col min="3" max="3" width="21.5703125" style="466" customWidth="1"/>
    <col min="4" max="4" width="24.5703125" style="466" customWidth="1"/>
    <col min="5" max="5" width="19.5703125" style="466" customWidth="1"/>
    <col min="6" max="256" width="9.140625" style="466"/>
    <col min="257" max="257" width="8.140625" style="466" customWidth="1"/>
    <col min="258" max="258" width="41" style="466" customWidth="1"/>
    <col min="259" max="261" width="32.85546875" style="466" customWidth="1"/>
    <col min="262" max="512" width="9.140625" style="466"/>
    <col min="513" max="513" width="8.140625" style="466" customWidth="1"/>
    <col min="514" max="514" width="41" style="466" customWidth="1"/>
    <col min="515" max="517" width="32.85546875" style="466" customWidth="1"/>
    <col min="518" max="768" width="9.140625" style="466"/>
    <col min="769" max="769" width="8.140625" style="466" customWidth="1"/>
    <col min="770" max="770" width="41" style="466" customWidth="1"/>
    <col min="771" max="773" width="32.85546875" style="466" customWidth="1"/>
    <col min="774" max="1024" width="9.140625" style="466"/>
    <col min="1025" max="1025" width="8.140625" style="466" customWidth="1"/>
    <col min="1026" max="1026" width="41" style="466" customWidth="1"/>
    <col min="1027" max="1029" width="32.85546875" style="466" customWidth="1"/>
    <col min="1030" max="1280" width="9.140625" style="466"/>
    <col min="1281" max="1281" width="8.140625" style="466" customWidth="1"/>
    <col min="1282" max="1282" width="41" style="466" customWidth="1"/>
    <col min="1283" max="1285" width="32.85546875" style="466" customWidth="1"/>
    <col min="1286" max="1536" width="9.140625" style="466"/>
    <col min="1537" max="1537" width="8.140625" style="466" customWidth="1"/>
    <col min="1538" max="1538" width="41" style="466" customWidth="1"/>
    <col min="1539" max="1541" width="32.85546875" style="466" customWidth="1"/>
    <col min="1542" max="1792" width="9.140625" style="466"/>
    <col min="1793" max="1793" width="8.140625" style="466" customWidth="1"/>
    <col min="1794" max="1794" width="41" style="466" customWidth="1"/>
    <col min="1795" max="1797" width="32.85546875" style="466" customWidth="1"/>
    <col min="1798" max="2048" width="9.140625" style="466"/>
    <col min="2049" max="2049" width="8.140625" style="466" customWidth="1"/>
    <col min="2050" max="2050" width="41" style="466" customWidth="1"/>
    <col min="2051" max="2053" width="32.85546875" style="466" customWidth="1"/>
    <col min="2054" max="2304" width="9.140625" style="466"/>
    <col min="2305" max="2305" width="8.140625" style="466" customWidth="1"/>
    <col min="2306" max="2306" width="41" style="466" customWidth="1"/>
    <col min="2307" max="2309" width="32.85546875" style="466" customWidth="1"/>
    <col min="2310" max="2560" width="9.140625" style="466"/>
    <col min="2561" max="2561" width="8.140625" style="466" customWidth="1"/>
    <col min="2562" max="2562" width="41" style="466" customWidth="1"/>
    <col min="2563" max="2565" width="32.85546875" style="466" customWidth="1"/>
    <col min="2566" max="2816" width="9.140625" style="466"/>
    <col min="2817" max="2817" width="8.140625" style="466" customWidth="1"/>
    <col min="2818" max="2818" width="41" style="466" customWidth="1"/>
    <col min="2819" max="2821" width="32.85546875" style="466" customWidth="1"/>
    <col min="2822" max="3072" width="9.140625" style="466"/>
    <col min="3073" max="3073" width="8.140625" style="466" customWidth="1"/>
    <col min="3074" max="3074" width="41" style="466" customWidth="1"/>
    <col min="3075" max="3077" width="32.85546875" style="466" customWidth="1"/>
    <col min="3078" max="3328" width="9.140625" style="466"/>
    <col min="3329" max="3329" width="8.140625" style="466" customWidth="1"/>
    <col min="3330" max="3330" width="41" style="466" customWidth="1"/>
    <col min="3331" max="3333" width="32.85546875" style="466" customWidth="1"/>
    <col min="3334" max="3584" width="9.140625" style="466"/>
    <col min="3585" max="3585" width="8.140625" style="466" customWidth="1"/>
    <col min="3586" max="3586" width="41" style="466" customWidth="1"/>
    <col min="3587" max="3589" width="32.85546875" style="466" customWidth="1"/>
    <col min="3590" max="3840" width="9.140625" style="466"/>
    <col min="3841" max="3841" width="8.140625" style="466" customWidth="1"/>
    <col min="3842" max="3842" width="41" style="466" customWidth="1"/>
    <col min="3843" max="3845" width="32.85546875" style="466" customWidth="1"/>
    <col min="3846" max="4096" width="9.140625" style="466"/>
    <col min="4097" max="4097" width="8.140625" style="466" customWidth="1"/>
    <col min="4098" max="4098" width="41" style="466" customWidth="1"/>
    <col min="4099" max="4101" width="32.85546875" style="466" customWidth="1"/>
    <col min="4102" max="4352" width="9.140625" style="466"/>
    <col min="4353" max="4353" width="8.140625" style="466" customWidth="1"/>
    <col min="4354" max="4354" width="41" style="466" customWidth="1"/>
    <col min="4355" max="4357" width="32.85546875" style="466" customWidth="1"/>
    <col min="4358" max="4608" width="9.140625" style="466"/>
    <col min="4609" max="4609" width="8.140625" style="466" customWidth="1"/>
    <col min="4610" max="4610" width="41" style="466" customWidth="1"/>
    <col min="4611" max="4613" width="32.85546875" style="466" customWidth="1"/>
    <col min="4614" max="4864" width="9.140625" style="466"/>
    <col min="4865" max="4865" width="8.140625" style="466" customWidth="1"/>
    <col min="4866" max="4866" width="41" style="466" customWidth="1"/>
    <col min="4867" max="4869" width="32.85546875" style="466" customWidth="1"/>
    <col min="4870" max="5120" width="9.140625" style="466"/>
    <col min="5121" max="5121" width="8.140625" style="466" customWidth="1"/>
    <col min="5122" max="5122" width="41" style="466" customWidth="1"/>
    <col min="5123" max="5125" width="32.85546875" style="466" customWidth="1"/>
    <col min="5126" max="5376" width="9.140625" style="466"/>
    <col min="5377" max="5377" width="8.140625" style="466" customWidth="1"/>
    <col min="5378" max="5378" width="41" style="466" customWidth="1"/>
    <col min="5379" max="5381" width="32.85546875" style="466" customWidth="1"/>
    <col min="5382" max="5632" width="9.140625" style="466"/>
    <col min="5633" max="5633" width="8.140625" style="466" customWidth="1"/>
    <col min="5634" max="5634" width="41" style="466" customWidth="1"/>
    <col min="5635" max="5637" width="32.85546875" style="466" customWidth="1"/>
    <col min="5638" max="5888" width="9.140625" style="466"/>
    <col min="5889" max="5889" width="8.140625" style="466" customWidth="1"/>
    <col min="5890" max="5890" width="41" style="466" customWidth="1"/>
    <col min="5891" max="5893" width="32.85546875" style="466" customWidth="1"/>
    <col min="5894" max="6144" width="9.140625" style="466"/>
    <col min="6145" max="6145" width="8.140625" style="466" customWidth="1"/>
    <col min="6146" max="6146" width="41" style="466" customWidth="1"/>
    <col min="6147" max="6149" width="32.85546875" style="466" customWidth="1"/>
    <col min="6150" max="6400" width="9.140625" style="466"/>
    <col min="6401" max="6401" width="8.140625" style="466" customWidth="1"/>
    <col min="6402" max="6402" width="41" style="466" customWidth="1"/>
    <col min="6403" max="6405" width="32.85546875" style="466" customWidth="1"/>
    <col min="6406" max="6656" width="9.140625" style="466"/>
    <col min="6657" max="6657" width="8.140625" style="466" customWidth="1"/>
    <col min="6658" max="6658" width="41" style="466" customWidth="1"/>
    <col min="6659" max="6661" width="32.85546875" style="466" customWidth="1"/>
    <col min="6662" max="6912" width="9.140625" style="466"/>
    <col min="6913" max="6913" width="8.140625" style="466" customWidth="1"/>
    <col min="6914" max="6914" width="41" style="466" customWidth="1"/>
    <col min="6915" max="6917" width="32.85546875" style="466" customWidth="1"/>
    <col min="6918" max="7168" width="9.140625" style="466"/>
    <col min="7169" max="7169" width="8.140625" style="466" customWidth="1"/>
    <col min="7170" max="7170" width="41" style="466" customWidth="1"/>
    <col min="7171" max="7173" width="32.85546875" style="466" customWidth="1"/>
    <col min="7174" max="7424" width="9.140625" style="466"/>
    <col min="7425" max="7425" width="8.140625" style="466" customWidth="1"/>
    <col min="7426" max="7426" width="41" style="466" customWidth="1"/>
    <col min="7427" max="7429" width="32.85546875" style="466" customWidth="1"/>
    <col min="7430" max="7680" width="9.140625" style="466"/>
    <col min="7681" max="7681" width="8.140625" style="466" customWidth="1"/>
    <col min="7682" max="7682" width="41" style="466" customWidth="1"/>
    <col min="7683" max="7685" width="32.85546875" style="466" customWidth="1"/>
    <col min="7686" max="7936" width="9.140625" style="466"/>
    <col min="7937" max="7937" width="8.140625" style="466" customWidth="1"/>
    <col min="7938" max="7938" width="41" style="466" customWidth="1"/>
    <col min="7939" max="7941" width="32.85546875" style="466" customWidth="1"/>
    <col min="7942" max="8192" width="9.140625" style="466"/>
    <col min="8193" max="8193" width="8.140625" style="466" customWidth="1"/>
    <col min="8194" max="8194" width="41" style="466" customWidth="1"/>
    <col min="8195" max="8197" width="32.85546875" style="466" customWidth="1"/>
    <col min="8198" max="8448" width="9.140625" style="466"/>
    <col min="8449" max="8449" width="8.140625" style="466" customWidth="1"/>
    <col min="8450" max="8450" width="41" style="466" customWidth="1"/>
    <col min="8451" max="8453" width="32.85546875" style="466" customWidth="1"/>
    <col min="8454" max="8704" width="9.140625" style="466"/>
    <col min="8705" max="8705" width="8.140625" style="466" customWidth="1"/>
    <col min="8706" max="8706" width="41" style="466" customWidth="1"/>
    <col min="8707" max="8709" width="32.85546875" style="466" customWidth="1"/>
    <col min="8710" max="8960" width="9.140625" style="466"/>
    <col min="8961" max="8961" width="8.140625" style="466" customWidth="1"/>
    <col min="8962" max="8962" width="41" style="466" customWidth="1"/>
    <col min="8963" max="8965" width="32.85546875" style="466" customWidth="1"/>
    <col min="8966" max="9216" width="9.140625" style="466"/>
    <col min="9217" max="9217" width="8.140625" style="466" customWidth="1"/>
    <col min="9218" max="9218" width="41" style="466" customWidth="1"/>
    <col min="9219" max="9221" width="32.85546875" style="466" customWidth="1"/>
    <col min="9222" max="9472" width="9.140625" style="466"/>
    <col min="9473" max="9473" width="8.140625" style="466" customWidth="1"/>
    <col min="9474" max="9474" width="41" style="466" customWidth="1"/>
    <col min="9475" max="9477" width="32.85546875" style="466" customWidth="1"/>
    <col min="9478" max="9728" width="9.140625" style="466"/>
    <col min="9729" max="9729" width="8.140625" style="466" customWidth="1"/>
    <col min="9730" max="9730" width="41" style="466" customWidth="1"/>
    <col min="9731" max="9733" width="32.85546875" style="466" customWidth="1"/>
    <col min="9734" max="9984" width="9.140625" style="466"/>
    <col min="9985" max="9985" width="8.140625" style="466" customWidth="1"/>
    <col min="9986" max="9986" width="41" style="466" customWidth="1"/>
    <col min="9987" max="9989" width="32.85546875" style="466" customWidth="1"/>
    <col min="9990" max="10240" width="9.140625" style="466"/>
    <col min="10241" max="10241" width="8.140625" style="466" customWidth="1"/>
    <col min="10242" max="10242" width="41" style="466" customWidth="1"/>
    <col min="10243" max="10245" width="32.85546875" style="466" customWidth="1"/>
    <col min="10246" max="10496" width="9.140625" style="466"/>
    <col min="10497" max="10497" width="8.140625" style="466" customWidth="1"/>
    <col min="10498" max="10498" width="41" style="466" customWidth="1"/>
    <col min="10499" max="10501" width="32.85546875" style="466" customWidth="1"/>
    <col min="10502" max="10752" width="9.140625" style="466"/>
    <col min="10753" max="10753" width="8.140625" style="466" customWidth="1"/>
    <col min="10754" max="10754" width="41" style="466" customWidth="1"/>
    <col min="10755" max="10757" width="32.85546875" style="466" customWidth="1"/>
    <col min="10758" max="11008" width="9.140625" style="466"/>
    <col min="11009" max="11009" width="8.140625" style="466" customWidth="1"/>
    <col min="11010" max="11010" width="41" style="466" customWidth="1"/>
    <col min="11011" max="11013" width="32.85546875" style="466" customWidth="1"/>
    <col min="11014" max="11264" width="9.140625" style="466"/>
    <col min="11265" max="11265" width="8.140625" style="466" customWidth="1"/>
    <col min="11266" max="11266" width="41" style="466" customWidth="1"/>
    <col min="11267" max="11269" width="32.85546875" style="466" customWidth="1"/>
    <col min="11270" max="11520" width="9.140625" style="466"/>
    <col min="11521" max="11521" width="8.140625" style="466" customWidth="1"/>
    <col min="11522" max="11522" width="41" style="466" customWidth="1"/>
    <col min="11523" max="11525" width="32.85546875" style="466" customWidth="1"/>
    <col min="11526" max="11776" width="9.140625" style="466"/>
    <col min="11777" max="11777" width="8.140625" style="466" customWidth="1"/>
    <col min="11778" max="11778" width="41" style="466" customWidth="1"/>
    <col min="11779" max="11781" width="32.85546875" style="466" customWidth="1"/>
    <col min="11782" max="12032" width="9.140625" style="466"/>
    <col min="12033" max="12033" width="8.140625" style="466" customWidth="1"/>
    <col min="12034" max="12034" width="41" style="466" customWidth="1"/>
    <col min="12035" max="12037" width="32.85546875" style="466" customWidth="1"/>
    <col min="12038" max="12288" width="9.140625" style="466"/>
    <col min="12289" max="12289" width="8.140625" style="466" customWidth="1"/>
    <col min="12290" max="12290" width="41" style="466" customWidth="1"/>
    <col min="12291" max="12293" width="32.85546875" style="466" customWidth="1"/>
    <col min="12294" max="12544" width="9.140625" style="466"/>
    <col min="12545" max="12545" width="8.140625" style="466" customWidth="1"/>
    <col min="12546" max="12546" width="41" style="466" customWidth="1"/>
    <col min="12547" max="12549" width="32.85546875" style="466" customWidth="1"/>
    <col min="12550" max="12800" width="9.140625" style="466"/>
    <col min="12801" max="12801" width="8.140625" style="466" customWidth="1"/>
    <col min="12802" max="12802" width="41" style="466" customWidth="1"/>
    <col min="12803" max="12805" width="32.85546875" style="466" customWidth="1"/>
    <col min="12806" max="13056" width="9.140625" style="466"/>
    <col min="13057" max="13057" width="8.140625" style="466" customWidth="1"/>
    <col min="13058" max="13058" width="41" style="466" customWidth="1"/>
    <col min="13059" max="13061" width="32.85546875" style="466" customWidth="1"/>
    <col min="13062" max="13312" width="9.140625" style="466"/>
    <col min="13313" max="13313" width="8.140625" style="466" customWidth="1"/>
    <col min="13314" max="13314" width="41" style="466" customWidth="1"/>
    <col min="13315" max="13317" width="32.85546875" style="466" customWidth="1"/>
    <col min="13318" max="13568" width="9.140625" style="466"/>
    <col min="13569" max="13569" width="8.140625" style="466" customWidth="1"/>
    <col min="13570" max="13570" width="41" style="466" customWidth="1"/>
    <col min="13571" max="13573" width="32.85546875" style="466" customWidth="1"/>
    <col min="13574" max="13824" width="9.140625" style="466"/>
    <col min="13825" max="13825" width="8.140625" style="466" customWidth="1"/>
    <col min="13826" max="13826" width="41" style="466" customWidth="1"/>
    <col min="13827" max="13829" width="32.85546875" style="466" customWidth="1"/>
    <col min="13830" max="14080" width="9.140625" style="466"/>
    <col min="14081" max="14081" width="8.140625" style="466" customWidth="1"/>
    <col min="14082" max="14082" width="41" style="466" customWidth="1"/>
    <col min="14083" max="14085" width="32.85546875" style="466" customWidth="1"/>
    <col min="14086" max="14336" width="9.140625" style="466"/>
    <col min="14337" max="14337" width="8.140625" style="466" customWidth="1"/>
    <col min="14338" max="14338" width="41" style="466" customWidth="1"/>
    <col min="14339" max="14341" width="32.85546875" style="466" customWidth="1"/>
    <col min="14342" max="14592" width="9.140625" style="466"/>
    <col min="14593" max="14593" width="8.140625" style="466" customWidth="1"/>
    <col min="14594" max="14594" width="41" style="466" customWidth="1"/>
    <col min="14595" max="14597" width="32.85546875" style="466" customWidth="1"/>
    <col min="14598" max="14848" width="9.140625" style="466"/>
    <col min="14849" max="14849" width="8.140625" style="466" customWidth="1"/>
    <col min="14850" max="14850" width="41" style="466" customWidth="1"/>
    <col min="14851" max="14853" width="32.85546875" style="466" customWidth="1"/>
    <col min="14854" max="15104" width="9.140625" style="466"/>
    <col min="15105" max="15105" width="8.140625" style="466" customWidth="1"/>
    <col min="15106" max="15106" width="41" style="466" customWidth="1"/>
    <col min="15107" max="15109" width="32.85546875" style="466" customWidth="1"/>
    <col min="15110" max="15360" width="9.140625" style="466"/>
    <col min="15361" max="15361" width="8.140625" style="466" customWidth="1"/>
    <col min="15362" max="15362" width="41" style="466" customWidth="1"/>
    <col min="15363" max="15365" width="32.85546875" style="466" customWidth="1"/>
    <col min="15366" max="15616" width="9.140625" style="466"/>
    <col min="15617" max="15617" width="8.140625" style="466" customWidth="1"/>
    <col min="15618" max="15618" width="41" style="466" customWidth="1"/>
    <col min="15619" max="15621" width="32.85546875" style="466" customWidth="1"/>
    <col min="15622" max="15872" width="9.140625" style="466"/>
    <col min="15873" max="15873" width="8.140625" style="466" customWidth="1"/>
    <col min="15874" max="15874" width="41" style="466" customWidth="1"/>
    <col min="15875" max="15877" width="32.85546875" style="466" customWidth="1"/>
    <col min="15878" max="16128" width="9.140625" style="466"/>
    <col min="16129" max="16129" width="8.140625" style="466" customWidth="1"/>
    <col min="16130" max="16130" width="41" style="466" customWidth="1"/>
    <col min="16131" max="16133" width="32.85546875" style="466" customWidth="1"/>
    <col min="16134" max="16384" width="9.140625" style="466"/>
  </cols>
  <sheetData>
    <row r="1" spans="1:5" x14ac:dyDescent="0.25">
      <c r="E1" s="473" t="s">
        <v>1034</v>
      </c>
    </row>
    <row r="2" spans="1:5" s="471" customFormat="1" x14ac:dyDescent="0.25">
      <c r="A2" s="532" t="s">
        <v>362</v>
      </c>
      <c r="B2" s="533"/>
      <c r="C2" s="533"/>
      <c r="D2" s="533"/>
      <c r="E2" s="533"/>
    </row>
    <row r="3" spans="1:5" s="471" customFormat="1" ht="31.5" x14ac:dyDescent="0.25">
      <c r="A3" s="118"/>
      <c r="B3" s="118" t="s">
        <v>534</v>
      </c>
      <c r="C3" s="118" t="s">
        <v>282</v>
      </c>
      <c r="D3" s="118" t="s">
        <v>283</v>
      </c>
      <c r="E3" s="118" t="s">
        <v>284</v>
      </c>
    </row>
    <row r="4" spans="1:5" ht="31.5" x14ac:dyDescent="0.25">
      <c r="A4" s="171" t="s">
        <v>731</v>
      </c>
      <c r="B4" s="154" t="s">
        <v>999</v>
      </c>
      <c r="C4" s="474">
        <v>633720568</v>
      </c>
      <c r="D4" s="474">
        <v>0</v>
      </c>
      <c r="E4" s="474">
        <v>633720568</v>
      </c>
    </row>
    <row r="5" spans="1:5" ht="31.5" x14ac:dyDescent="0.25">
      <c r="A5" s="171" t="s">
        <v>732</v>
      </c>
      <c r="B5" s="154" t="s">
        <v>1000</v>
      </c>
      <c r="C5" s="474">
        <v>42366804</v>
      </c>
      <c r="D5" s="474">
        <v>0</v>
      </c>
      <c r="E5" s="474">
        <v>42366804</v>
      </c>
    </row>
    <row r="6" spans="1:5" ht="31.5" x14ac:dyDescent="0.25">
      <c r="A6" s="171" t="s">
        <v>733</v>
      </c>
      <c r="B6" s="154" t="s">
        <v>1001</v>
      </c>
      <c r="C6" s="474">
        <v>39354678</v>
      </c>
      <c r="D6" s="474">
        <v>0</v>
      </c>
      <c r="E6" s="474">
        <v>39354678</v>
      </c>
    </row>
    <row r="7" spans="1:5" ht="47.25" x14ac:dyDescent="0.25">
      <c r="A7" s="118" t="s">
        <v>735</v>
      </c>
      <c r="B7" s="156" t="s">
        <v>1002</v>
      </c>
      <c r="C7" s="475">
        <v>715442050</v>
      </c>
      <c r="D7" s="475">
        <v>0</v>
      </c>
      <c r="E7" s="475">
        <v>715442050</v>
      </c>
    </row>
    <row r="8" spans="1:5" ht="31.5" x14ac:dyDescent="0.25">
      <c r="A8" s="171" t="s">
        <v>740</v>
      </c>
      <c r="B8" s="154" t="s">
        <v>1003</v>
      </c>
      <c r="C8" s="474">
        <v>953283795</v>
      </c>
      <c r="D8" s="474">
        <v>-586356353</v>
      </c>
      <c r="E8" s="474">
        <v>366927442</v>
      </c>
    </row>
    <row r="9" spans="1:5" ht="31.5" x14ac:dyDescent="0.25">
      <c r="A9" s="171" t="s">
        <v>909</v>
      </c>
      <c r="B9" s="154" t="s">
        <v>1004</v>
      </c>
      <c r="C9" s="474">
        <v>128263784</v>
      </c>
      <c r="D9" s="474">
        <v>0</v>
      </c>
      <c r="E9" s="474">
        <v>128263784</v>
      </c>
    </row>
    <row r="10" spans="1:5" ht="31.5" x14ac:dyDescent="0.25">
      <c r="A10" s="171" t="s">
        <v>290</v>
      </c>
      <c r="B10" s="154" t="s">
        <v>1005</v>
      </c>
      <c r="C10" s="474">
        <v>47159180</v>
      </c>
      <c r="D10" s="474">
        <v>0</v>
      </c>
      <c r="E10" s="474">
        <v>47159180</v>
      </c>
    </row>
    <row r="11" spans="1:5" ht="31.5" x14ac:dyDescent="0.25">
      <c r="A11" s="171" t="s">
        <v>354</v>
      </c>
      <c r="B11" s="154" t="s">
        <v>1006</v>
      </c>
      <c r="C11" s="474">
        <v>64860905</v>
      </c>
      <c r="D11" s="474">
        <v>0</v>
      </c>
      <c r="E11" s="474">
        <v>64860905</v>
      </c>
    </row>
    <row r="12" spans="1:5" ht="31.5" x14ac:dyDescent="0.25">
      <c r="A12" s="118" t="s">
        <v>292</v>
      </c>
      <c r="B12" s="156" t="s">
        <v>1007</v>
      </c>
      <c r="C12" s="475">
        <v>1193567664</v>
      </c>
      <c r="D12" s="475">
        <v>-586356353</v>
      </c>
      <c r="E12" s="475">
        <v>607211311</v>
      </c>
    </row>
    <row r="13" spans="1:5" x14ac:dyDescent="0.25">
      <c r="A13" s="171" t="s">
        <v>294</v>
      </c>
      <c r="B13" s="154" t="s">
        <v>1008</v>
      </c>
      <c r="C13" s="474">
        <v>26517732</v>
      </c>
      <c r="D13" s="474">
        <v>0</v>
      </c>
      <c r="E13" s="474">
        <v>26517732</v>
      </c>
    </row>
    <row r="14" spans="1:5" x14ac:dyDescent="0.25">
      <c r="A14" s="171" t="s">
        <v>296</v>
      </c>
      <c r="B14" s="154" t="s">
        <v>1009</v>
      </c>
      <c r="C14" s="474">
        <v>331762420</v>
      </c>
      <c r="D14" s="474">
        <v>0</v>
      </c>
      <c r="E14" s="474">
        <v>331762420</v>
      </c>
    </row>
    <row r="15" spans="1:5" ht="31.5" x14ac:dyDescent="0.25">
      <c r="A15" s="118" t="s">
        <v>301</v>
      </c>
      <c r="B15" s="156" t="s">
        <v>1010</v>
      </c>
      <c r="C15" s="475">
        <v>358280152</v>
      </c>
      <c r="D15" s="475">
        <v>0</v>
      </c>
      <c r="E15" s="475">
        <v>358280152</v>
      </c>
    </row>
    <row r="16" spans="1:5" x14ac:dyDescent="0.25">
      <c r="A16" s="171" t="s">
        <v>912</v>
      </c>
      <c r="B16" s="154" t="s">
        <v>1011</v>
      </c>
      <c r="C16" s="474">
        <v>428122121</v>
      </c>
      <c r="D16" s="474">
        <v>0</v>
      </c>
      <c r="E16" s="474">
        <v>428122121</v>
      </c>
    </row>
    <row r="17" spans="1:5" x14ac:dyDescent="0.25">
      <c r="A17" s="171" t="s">
        <v>303</v>
      </c>
      <c r="B17" s="154" t="s">
        <v>1012</v>
      </c>
      <c r="C17" s="474">
        <v>97519324</v>
      </c>
      <c r="D17" s="474">
        <v>0</v>
      </c>
      <c r="E17" s="474">
        <v>97519324</v>
      </c>
    </row>
    <row r="18" spans="1:5" x14ac:dyDescent="0.25">
      <c r="A18" s="171" t="s">
        <v>305</v>
      </c>
      <c r="B18" s="154" t="s">
        <v>1013</v>
      </c>
      <c r="C18" s="474">
        <v>85751843</v>
      </c>
      <c r="D18" s="474">
        <v>0</v>
      </c>
      <c r="E18" s="474">
        <v>85751843</v>
      </c>
    </row>
    <row r="19" spans="1:5" ht="31.5" x14ac:dyDescent="0.25">
      <c r="A19" s="118" t="s">
        <v>307</v>
      </c>
      <c r="B19" s="156" t="s">
        <v>1014</v>
      </c>
      <c r="C19" s="475">
        <v>611393288</v>
      </c>
      <c r="D19" s="475">
        <v>0</v>
      </c>
      <c r="E19" s="475">
        <v>611393288</v>
      </c>
    </row>
    <row r="20" spans="1:5" x14ac:dyDescent="0.25">
      <c r="A20" s="118" t="s">
        <v>308</v>
      </c>
      <c r="B20" s="156" t="s">
        <v>1015</v>
      </c>
      <c r="C20" s="475">
        <v>327773996</v>
      </c>
      <c r="D20" s="475">
        <v>0</v>
      </c>
      <c r="E20" s="475">
        <v>327773996</v>
      </c>
    </row>
    <row r="21" spans="1:5" x14ac:dyDescent="0.25">
      <c r="A21" s="118" t="s">
        <v>309</v>
      </c>
      <c r="B21" s="156" t="s">
        <v>1016</v>
      </c>
      <c r="C21" s="475">
        <v>762939156</v>
      </c>
      <c r="D21" s="475">
        <v>-586356353</v>
      </c>
      <c r="E21" s="475">
        <v>176582803</v>
      </c>
    </row>
    <row r="22" spans="1:5" ht="31.5" x14ac:dyDescent="0.25">
      <c r="A22" s="118" t="s">
        <v>359</v>
      </c>
      <c r="B22" s="156" t="s">
        <v>1017</v>
      </c>
      <c r="C22" s="475">
        <v>-151376878</v>
      </c>
      <c r="D22" s="475">
        <v>0</v>
      </c>
      <c r="E22" s="475">
        <v>-151376878</v>
      </c>
    </row>
    <row r="23" spans="1:5" ht="31.5" x14ac:dyDescent="0.25">
      <c r="A23" s="171" t="s">
        <v>920</v>
      </c>
      <c r="B23" s="154" t="s">
        <v>1169</v>
      </c>
      <c r="C23" s="474">
        <v>1212983</v>
      </c>
      <c r="D23" s="474">
        <v>0</v>
      </c>
      <c r="E23" s="474">
        <v>1212983</v>
      </c>
    </row>
    <row r="24" spans="1:5" ht="31.5" x14ac:dyDescent="0.25">
      <c r="A24" s="171" t="s">
        <v>924</v>
      </c>
      <c r="B24" s="154" t="s">
        <v>1018</v>
      </c>
      <c r="C24" s="474">
        <v>-91386163</v>
      </c>
      <c r="D24" s="474">
        <v>0</v>
      </c>
      <c r="E24" s="474">
        <v>-91386163</v>
      </c>
    </row>
    <row r="25" spans="1:5" ht="31.5" x14ac:dyDescent="0.25">
      <c r="A25" s="118" t="s">
        <v>925</v>
      </c>
      <c r="B25" s="156" t="s">
        <v>1019</v>
      </c>
      <c r="C25" s="475">
        <v>-90173180</v>
      </c>
      <c r="D25" s="475">
        <v>0</v>
      </c>
      <c r="E25" s="475">
        <v>-90173180</v>
      </c>
    </row>
    <row r="26" spans="1:5" ht="31.5" x14ac:dyDescent="0.25">
      <c r="A26" s="118" t="s">
        <v>926</v>
      </c>
      <c r="B26" s="156" t="s">
        <v>1020</v>
      </c>
      <c r="C26" s="475">
        <v>90173180</v>
      </c>
      <c r="D26" s="475">
        <v>0</v>
      </c>
      <c r="E26" s="475">
        <v>90173180</v>
      </c>
    </row>
    <row r="27" spans="1:5" ht="31.5" x14ac:dyDescent="0.25">
      <c r="A27" s="118" t="s">
        <v>928</v>
      </c>
      <c r="B27" s="156" t="s">
        <v>1021</v>
      </c>
      <c r="C27" s="475">
        <v>-61203698</v>
      </c>
      <c r="D27" s="475">
        <v>0</v>
      </c>
      <c r="E27" s="475">
        <v>-61203698</v>
      </c>
    </row>
  </sheetData>
  <mergeCells count="1">
    <mergeCell ref="A2:E2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1-33. melléklet</vt:lpstr>
      <vt:lpstr>34.melléklet</vt:lpstr>
      <vt:lpstr>35. melléklet</vt:lpstr>
      <vt:lpstr>36. melléklet</vt:lpstr>
      <vt:lpstr>36.1 melléklet </vt:lpstr>
      <vt:lpstr>36.2 melléklet</vt:lpstr>
      <vt:lpstr>36.3 melléklet</vt:lpstr>
      <vt:lpstr>36.4 melléklet </vt:lpstr>
      <vt:lpstr>36.5 melléklet </vt:lpstr>
      <vt:lpstr>38-41 melléklet</vt:lpstr>
      <vt:lpstr>'1-33. melléklet'!Nyomtatási_terület</vt:lpstr>
      <vt:lpstr>'34.melléklet'!Nyomtatási_terület</vt:lpstr>
      <vt:lpstr>'38-41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Palotay Noémi</dc:creator>
  <cp:lastModifiedBy>Brunnerné Varga Terézia</cp:lastModifiedBy>
  <cp:lastPrinted>2021-05-18T12:05:54Z</cp:lastPrinted>
  <dcterms:created xsi:type="dcterms:W3CDTF">2014-07-23T14:09:12Z</dcterms:created>
  <dcterms:modified xsi:type="dcterms:W3CDTF">2021-05-27T07:44:51Z</dcterms:modified>
</cp:coreProperties>
</file>